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2" activeTab="13"/>
  </bookViews>
  <sheets>
    <sheet name="Roster" sheetId="5" state="hidden" r:id="rId1"/>
    <sheet name="Dump_Agent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8" state="hidden" r:id="rId6"/>
    <sheet name="Dump_Attendance_TL-Self" sheetId="8" state="hidden" r:id="rId7"/>
    <sheet name="Dump_Attrition_TL" sheetId="16" state="hidden" r:id="rId8"/>
    <sheet name="Dump_Coaching" sheetId="19" state="hidden" r:id="rId9"/>
    <sheet name="Dump_LMS" sheetId="20" state="hidden" r:id="rId10"/>
    <sheet name="Dump_Leadership" sheetId="21" state="hidden" r:id="rId11"/>
    <sheet name="AGENT_raw" sheetId="6" state="hidden" r:id="rId12"/>
    <sheet name="Agent Scorecard" sheetId="10" r:id="rId13"/>
    <sheet name="dump" sheetId="22" r:id="rId14"/>
    <sheet name="TL_raw" sheetId="15" state="hidden" r:id="rId15"/>
    <sheet name="TL Scorecard" sheetId="14" r:id="rId16"/>
  </sheets>
  <definedNames>
    <definedName name="_xlnm._FilterDatabase" localSheetId="12" hidden="1">'Agent Scorecard'!$A$9:$W$28</definedName>
    <definedName name="_xlnm._FilterDatabase" localSheetId="11" hidden="1">AGENT_raw!$A$1:$AC$20</definedName>
    <definedName name="_xlnm._FilterDatabase" localSheetId="1" hidden="1">Dump_Agent_prod!$A$1:$E$26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Dump_LMS!$L$1:$P$1</definedName>
    <definedName name="_xlnm._FilterDatabase" localSheetId="2" hidden="1">Dump_QA!$A$1:$AD$3</definedName>
    <definedName name="_xlnm._FilterDatabase" localSheetId="3" hidden="1">Dump_WPU!$A$1:$R$1</definedName>
    <definedName name="_xlnm._FilterDatabase" localSheetId="0" hidden="1">Roster!$A$1:$M$21</definedName>
    <definedName name="_xlnm._FilterDatabase" localSheetId="15" hidden="1">'TL Scorecard'!$A$11:$AD$12</definedName>
    <definedName name="_xlnm._FilterDatabase" localSheetId="14" hidden="1">TL_raw!$A$1:$AA$2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0" l="1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10" i="10"/>
  <c r="B3" i="6" l="1"/>
  <c r="C3" i="6"/>
  <c r="D3" i="6"/>
  <c r="E3" i="6"/>
  <c r="F3" i="6"/>
  <c r="G3" i="6"/>
  <c r="H3" i="6"/>
  <c r="I3" i="6"/>
  <c r="J3" i="6"/>
  <c r="L3" i="6"/>
  <c r="N3" i="6" s="1"/>
  <c r="O3" i="6" s="1"/>
  <c r="M3" i="6"/>
  <c r="P3" i="6"/>
  <c r="Q3" i="6"/>
  <c r="R3" i="6"/>
  <c r="T3" i="6"/>
  <c r="U3" i="6"/>
  <c r="W3" i="6"/>
  <c r="X3" i="6"/>
  <c r="Z3" i="6"/>
  <c r="AA3" i="6"/>
  <c r="AB3" i="6"/>
  <c r="B4" i="6"/>
  <c r="C4" i="6"/>
  <c r="D4" i="6"/>
  <c r="E4" i="6"/>
  <c r="F4" i="6"/>
  <c r="G4" i="6"/>
  <c r="H4" i="6"/>
  <c r="I4" i="6"/>
  <c r="J4" i="6"/>
  <c r="N4" i="6" s="1"/>
  <c r="O4" i="6" s="1"/>
  <c r="K4" i="6"/>
  <c r="L4" i="6"/>
  <c r="M4" i="6"/>
  <c r="P4" i="6"/>
  <c r="Q4" i="6"/>
  <c r="R4" i="6"/>
  <c r="T4" i="6"/>
  <c r="U4" i="6"/>
  <c r="W4" i="6"/>
  <c r="X4" i="6"/>
  <c r="Z4" i="6"/>
  <c r="AA4" i="6"/>
  <c r="AB4" i="6"/>
  <c r="B5" i="6"/>
  <c r="C5" i="6"/>
  <c r="D5" i="6"/>
  <c r="E5" i="6"/>
  <c r="F5" i="6"/>
  <c r="G5" i="6"/>
  <c r="H5" i="6"/>
  <c r="I5" i="6"/>
  <c r="J5" i="6"/>
  <c r="K5" i="6"/>
  <c r="N5" i="6" s="1"/>
  <c r="O5" i="6" s="1"/>
  <c r="L5" i="6"/>
  <c r="M5" i="6"/>
  <c r="P5" i="6"/>
  <c r="Q5" i="6"/>
  <c r="R5" i="6"/>
  <c r="T5" i="6"/>
  <c r="U5" i="6"/>
  <c r="W5" i="6"/>
  <c r="X5" i="6"/>
  <c r="Z5" i="6"/>
  <c r="AA5" i="6"/>
  <c r="AB5" i="6"/>
  <c r="B6" i="6"/>
  <c r="C6" i="6"/>
  <c r="D6" i="6"/>
  <c r="E6" i="6"/>
  <c r="F6" i="6"/>
  <c r="G6" i="6"/>
  <c r="H6" i="6"/>
  <c r="M6" i="6" s="1"/>
  <c r="I6" i="6"/>
  <c r="J6" i="6"/>
  <c r="K6" i="6"/>
  <c r="N6" i="6" s="1"/>
  <c r="L6" i="6"/>
  <c r="P6" i="6"/>
  <c r="Q6" i="6"/>
  <c r="R6" i="6"/>
  <c r="T6" i="6"/>
  <c r="U6" i="6"/>
  <c r="W6" i="6"/>
  <c r="X6" i="6"/>
  <c r="Z6" i="6"/>
  <c r="AA6" i="6"/>
  <c r="AB6" i="6"/>
  <c r="B7" i="6"/>
  <c r="C7" i="6"/>
  <c r="D7" i="6"/>
  <c r="E7" i="6"/>
  <c r="F7" i="6"/>
  <c r="G7" i="6"/>
  <c r="H7" i="6"/>
  <c r="I7" i="6"/>
  <c r="J7" i="6"/>
  <c r="K7" i="6"/>
  <c r="N7" i="6" s="1"/>
  <c r="O7" i="6" s="1"/>
  <c r="L7" i="6"/>
  <c r="M7" i="6"/>
  <c r="P7" i="6"/>
  <c r="Q7" i="6"/>
  <c r="R7" i="6"/>
  <c r="T7" i="6"/>
  <c r="U7" i="6"/>
  <c r="W7" i="6"/>
  <c r="X7" i="6"/>
  <c r="Z7" i="6"/>
  <c r="AA7" i="6"/>
  <c r="AB7" i="6"/>
  <c r="B8" i="6"/>
  <c r="C8" i="6"/>
  <c r="D8" i="6"/>
  <c r="E8" i="6"/>
  <c r="F8" i="6"/>
  <c r="G8" i="6"/>
  <c r="H8" i="6"/>
  <c r="I8" i="6"/>
  <c r="J8" i="6"/>
  <c r="N8" i="6" s="1"/>
  <c r="O8" i="6" s="1"/>
  <c r="K8" i="6"/>
  <c r="L8" i="6"/>
  <c r="M8" i="6"/>
  <c r="P8" i="6"/>
  <c r="Q8" i="6"/>
  <c r="R8" i="6"/>
  <c r="T8" i="6"/>
  <c r="U8" i="6"/>
  <c r="W8" i="6"/>
  <c r="X8" i="6"/>
  <c r="Z8" i="6"/>
  <c r="AA8" i="6"/>
  <c r="AB8" i="6"/>
  <c r="B9" i="6"/>
  <c r="C9" i="6"/>
  <c r="D9" i="6"/>
  <c r="E9" i="6"/>
  <c r="F9" i="6"/>
  <c r="G9" i="6"/>
  <c r="H9" i="6"/>
  <c r="I9" i="6"/>
  <c r="J9" i="6"/>
  <c r="K9" i="6"/>
  <c r="N9" i="6" s="1"/>
  <c r="O9" i="6" s="1"/>
  <c r="L9" i="6"/>
  <c r="M9" i="6"/>
  <c r="P9" i="6"/>
  <c r="Q9" i="6"/>
  <c r="R9" i="6"/>
  <c r="T9" i="6"/>
  <c r="U9" i="6"/>
  <c r="W9" i="6"/>
  <c r="X9" i="6"/>
  <c r="Z9" i="6"/>
  <c r="AA9" i="6"/>
  <c r="AB9" i="6"/>
  <c r="B10" i="6"/>
  <c r="C10" i="6"/>
  <c r="D10" i="6"/>
  <c r="E10" i="6"/>
  <c r="F10" i="6"/>
  <c r="G10" i="6"/>
  <c r="H10" i="6"/>
  <c r="M10" i="6" s="1"/>
  <c r="I10" i="6"/>
  <c r="J10" i="6"/>
  <c r="K10" i="6"/>
  <c r="N10" i="6" s="1"/>
  <c r="L10" i="6"/>
  <c r="P10" i="6"/>
  <c r="Q10" i="6"/>
  <c r="R10" i="6"/>
  <c r="T10" i="6"/>
  <c r="U10" i="6"/>
  <c r="W10" i="6"/>
  <c r="X10" i="6"/>
  <c r="Z10" i="6"/>
  <c r="AA10" i="6"/>
  <c r="AB10" i="6"/>
  <c r="B11" i="6"/>
  <c r="C11" i="6"/>
  <c r="D11" i="6"/>
  <c r="E11" i="6"/>
  <c r="F11" i="6"/>
  <c r="G11" i="6"/>
  <c r="H11" i="6"/>
  <c r="I11" i="6"/>
  <c r="J11" i="6"/>
  <c r="K11" i="6"/>
  <c r="N11" i="6" s="1"/>
  <c r="O11" i="6" s="1"/>
  <c r="L11" i="6"/>
  <c r="M11" i="6"/>
  <c r="P11" i="6"/>
  <c r="Q11" i="6"/>
  <c r="R11" i="6"/>
  <c r="T11" i="6"/>
  <c r="U11" i="6"/>
  <c r="W11" i="6"/>
  <c r="X11" i="6"/>
  <c r="Z11" i="6"/>
  <c r="AA11" i="6"/>
  <c r="A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 s="1"/>
  <c r="P12" i="6"/>
  <c r="Q12" i="6"/>
  <c r="R12" i="6"/>
  <c r="T12" i="6"/>
  <c r="U12" i="6"/>
  <c r="W12" i="6"/>
  <c r="X12" i="6"/>
  <c r="Z12" i="6"/>
  <c r="AA12" i="6"/>
  <c r="AB12" i="6"/>
  <c r="B13" i="6"/>
  <c r="C13" i="6"/>
  <c r="D13" i="6"/>
  <c r="E13" i="6"/>
  <c r="F13" i="6"/>
  <c r="G13" i="6"/>
  <c r="H13" i="6"/>
  <c r="I13" i="6"/>
  <c r="J13" i="6"/>
  <c r="N13" i="6"/>
  <c r="O13" i="6" s="1"/>
  <c r="L13" i="6"/>
  <c r="M13" i="6"/>
  <c r="P13" i="6"/>
  <c r="Q13" i="6"/>
  <c r="R13" i="6"/>
  <c r="T13" i="6"/>
  <c r="U13" i="6"/>
  <c r="W13" i="6"/>
  <c r="X13" i="6"/>
  <c r="Z13" i="6"/>
  <c r="AA13" i="6"/>
  <c r="AB13" i="6"/>
  <c r="B14" i="6"/>
  <c r="C14" i="6"/>
  <c r="D14" i="6"/>
  <c r="E14" i="6"/>
  <c r="F14" i="6"/>
  <c r="G14" i="6"/>
  <c r="H14" i="6"/>
  <c r="M14" i="6" s="1"/>
  <c r="I14" i="6"/>
  <c r="J14" i="6"/>
  <c r="K14" i="6"/>
  <c r="N14" i="6" s="1"/>
  <c r="L14" i="6"/>
  <c r="P14" i="6"/>
  <c r="Q14" i="6"/>
  <c r="R14" i="6"/>
  <c r="T14" i="6"/>
  <c r="U14" i="6"/>
  <c r="W14" i="6"/>
  <c r="X14" i="6"/>
  <c r="Z14" i="6"/>
  <c r="AA14" i="6"/>
  <c r="AB14" i="6"/>
  <c r="B15" i="6"/>
  <c r="C15" i="6"/>
  <c r="D15" i="6"/>
  <c r="E15" i="6"/>
  <c r="F15" i="6"/>
  <c r="G15" i="6"/>
  <c r="H15" i="6"/>
  <c r="I15" i="6"/>
  <c r="J15" i="6"/>
  <c r="K15" i="6"/>
  <c r="N15" i="6" s="1"/>
  <c r="O15" i="6" s="1"/>
  <c r="L15" i="6"/>
  <c r="M15" i="6"/>
  <c r="P15" i="6"/>
  <c r="Q15" i="6"/>
  <c r="R15" i="6"/>
  <c r="T15" i="6"/>
  <c r="U15" i="6"/>
  <c r="W15" i="6"/>
  <c r="X15" i="6"/>
  <c r="Z15" i="6"/>
  <c r="AA15" i="6"/>
  <c r="A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 s="1"/>
  <c r="P16" i="6"/>
  <c r="Q16" i="6"/>
  <c r="R16" i="6"/>
  <c r="T16" i="6"/>
  <c r="U16" i="6"/>
  <c r="W16" i="6"/>
  <c r="X16" i="6"/>
  <c r="Z16" i="6"/>
  <c r="AA16" i="6"/>
  <c r="AB16" i="6"/>
  <c r="B17" i="6"/>
  <c r="C17" i="6"/>
  <c r="D17" i="6"/>
  <c r="E17" i="6"/>
  <c r="F17" i="6"/>
  <c r="G17" i="6"/>
  <c r="H17" i="6"/>
  <c r="I17" i="6"/>
  <c r="J17" i="6"/>
  <c r="K17" i="6"/>
  <c r="N17" i="6" s="1"/>
  <c r="O17" i="6" s="1"/>
  <c r="L17" i="6"/>
  <c r="M17" i="6"/>
  <c r="P17" i="6"/>
  <c r="Q17" i="6"/>
  <c r="R17" i="6"/>
  <c r="T17" i="6"/>
  <c r="U17" i="6"/>
  <c r="W17" i="6"/>
  <c r="X17" i="6"/>
  <c r="Z17" i="6"/>
  <c r="AA17" i="6"/>
  <c r="AB17" i="6"/>
  <c r="B18" i="6"/>
  <c r="C18" i="6"/>
  <c r="D18" i="6"/>
  <c r="E18" i="6"/>
  <c r="F18" i="6"/>
  <c r="G18" i="6"/>
  <c r="H18" i="6"/>
  <c r="M18" i="6" s="1"/>
  <c r="I18" i="6"/>
  <c r="J18" i="6"/>
  <c r="K18" i="6"/>
  <c r="N18" i="6" s="1"/>
  <c r="L18" i="6"/>
  <c r="P18" i="6"/>
  <c r="Q18" i="6"/>
  <c r="R18" i="6"/>
  <c r="T18" i="6"/>
  <c r="U18" i="6"/>
  <c r="W18" i="6"/>
  <c r="X18" i="6"/>
  <c r="Z18" i="6"/>
  <c r="AA18" i="6"/>
  <c r="AB18" i="6"/>
  <c r="B19" i="6"/>
  <c r="C19" i="6"/>
  <c r="D19" i="6"/>
  <c r="E19" i="6"/>
  <c r="F19" i="6"/>
  <c r="G19" i="6"/>
  <c r="H19" i="6"/>
  <c r="I19" i="6"/>
  <c r="J19" i="6"/>
  <c r="K19" i="6"/>
  <c r="N19" i="6" s="1"/>
  <c r="O19" i="6" s="1"/>
  <c r="L19" i="6"/>
  <c r="M19" i="6"/>
  <c r="P19" i="6"/>
  <c r="Q19" i="6"/>
  <c r="R19" i="6"/>
  <c r="T19" i="6"/>
  <c r="U19" i="6"/>
  <c r="W19" i="6"/>
  <c r="X19" i="6"/>
  <c r="Z19" i="6"/>
  <c r="AA19" i="6"/>
  <c r="AB19" i="6"/>
  <c r="B20" i="6"/>
  <c r="C20" i="6"/>
  <c r="D20" i="6"/>
  <c r="E20" i="6"/>
  <c r="F20" i="6"/>
  <c r="G20" i="6"/>
  <c r="H20" i="6"/>
  <c r="M20" i="6" s="1"/>
  <c r="I20" i="6"/>
  <c r="J20" i="6"/>
  <c r="K20" i="6"/>
  <c r="L20" i="6"/>
  <c r="N20" i="6"/>
  <c r="O20" i="6" s="1"/>
  <c r="P20" i="6"/>
  <c r="Q20" i="6"/>
  <c r="R20" i="6"/>
  <c r="T20" i="6"/>
  <c r="U20" i="6"/>
  <c r="W20" i="6"/>
  <c r="X20" i="6"/>
  <c r="Z20" i="6"/>
  <c r="AA20" i="6"/>
  <c r="AB20" i="6"/>
  <c r="S16" i="6" l="1"/>
  <c r="V16" i="6"/>
  <c r="Y16" i="6"/>
  <c r="Y13" i="6"/>
  <c r="S13" i="6"/>
  <c r="V13" i="6"/>
  <c r="Y9" i="6"/>
  <c r="S9" i="6"/>
  <c r="V9" i="6"/>
  <c r="V7" i="6"/>
  <c r="S7" i="6"/>
  <c r="Y7" i="6"/>
  <c r="S20" i="6"/>
  <c r="Y20" i="6"/>
  <c r="V20" i="6"/>
  <c r="V19" i="6"/>
  <c r="S19" i="6"/>
  <c r="Y19" i="6"/>
  <c r="V15" i="6"/>
  <c r="Y15" i="6"/>
  <c r="S15" i="6"/>
  <c r="V11" i="6"/>
  <c r="Y11" i="6"/>
  <c r="S11" i="6"/>
  <c r="O6" i="6"/>
  <c r="O18" i="6"/>
  <c r="O14" i="6"/>
  <c r="O10" i="6"/>
  <c r="S4" i="6"/>
  <c r="V4" i="6"/>
  <c r="Y4" i="6"/>
  <c r="V3" i="6"/>
  <c r="Y3" i="6"/>
  <c r="S3" i="6"/>
  <c r="S8" i="6"/>
  <c r="Y8" i="6"/>
  <c r="V8" i="6"/>
  <c r="Y5" i="6"/>
  <c r="V5" i="6"/>
  <c r="S5" i="6"/>
  <c r="S17" i="6"/>
  <c r="Y17" i="6"/>
  <c r="V17" i="6"/>
  <c r="S12" i="6"/>
  <c r="V12" i="6"/>
  <c r="Y12" i="6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Y10" i="6" l="1"/>
  <c r="V10" i="6"/>
  <c r="S10" i="6"/>
  <c r="Y14" i="6"/>
  <c r="V14" i="6"/>
  <c r="S14" i="6"/>
  <c r="Y18" i="6"/>
  <c r="V18" i="6"/>
  <c r="S18" i="6"/>
  <c r="Y6" i="6"/>
  <c r="V6" i="6"/>
  <c r="S6" i="6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Q235" i="2" s="1"/>
  <c r="K235" i="2"/>
  <c r="J235" i="2"/>
  <c r="O234" i="2"/>
  <c r="N234" i="2"/>
  <c r="M234" i="2"/>
  <c r="Q234" i="2" s="1"/>
  <c r="L234" i="2"/>
  <c r="P234" i="2" s="1"/>
  <c r="K234" i="2"/>
  <c r="J234" i="2"/>
  <c r="O233" i="2"/>
  <c r="N233" i="2"/>
  <c r="M233" i="2"/>
  <c r="L233" i="2"/>
  <c r="K233" i="2"/>
  <c r="Q233" i="2" s="1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P231" i="2" s="1"/>
  <c r="K231" i="2"/>
  <c r="J231" i="2"/>
  <c r="O230" i="2"/>
  <c r="N230" i="2"/>
  <c r="M230" i="2"/>
  <c r="Q230" i="2" s="1"/>
  <c r="L230" i="2"/>
  <c r="P230" i="2" s="1"/>
  <c r="K230" i="2"/>
  <c r="J230" i="2"/>
  <c r="O229" i="2"/>
  <c r="N229" i="2"/>
  <c r="M229" i="2"/>
  <c r="L229" i="2"/>
  <c r="K229" i="2"/>
  <c r="Q229" i="2" s="1"/>
  <c r="J229" i="2"/>
  <c r="O227" i="2"/>
  <c r="N227" i="2"/>
  <c r="M227" i="2"/>
  <c r="L227" i="2"/>
  <c r="K227" i="2"/>
  <c r="P227" i="2" s="1"/>
  <c r="J227" i="2"/>
  <c r="R230" i="2" l="1"/>
  <c r="R234" i="2"/>
  <c r="P235" i="2"/>
  <c r="R235" i="2" s="1"/>
  <c r="Q231" i="2"/>
  <c r="R231" i="2" s="1"/>
  <c r="P232" i="2"/>
  <c r="R232" i="2" s="1"/>
  <c r="P236" i="2"/>
  <c r="R236" i="2" s="1"/>
  <c r="Q227" i="2"/>
  <c r="R227" i="2" s="1"/>
  <c r="P229" i="2"/>
  <c r="R229" i="2" s="1"/>
  <c r="P233" i="2"/>
  <c r="R233" i="2" s="1"/>
  <c r="P237" i="2"/>
  <c r="R237" i="2" s="1"/>
  <c r="W2" i="15" l="1"/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10" i="10"/>
  <c r="P2" i="6"/>
  <c r="L2" i="6" l="1"/>
  <c r="K2" i="6"/>
  <c r="J2" i="6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B11" i="10" l="1"/>
  <c r="C11" i="10"/>
  <c r="D11" i="10"/>
  <c r="E11" i="10"/>
  <c r="H11" i="10"/>
  <c r="I11" i="10" s="1"/>
  <c r="R11" i="10"/>
  <c r="S11" i="10" s="1"/>
  <c r="T11" i="10"/>
  <c r="U11" i="10" s="1"/>
  <c r="B12" i="10"/>
  <c r="C12" i="10"/>
  <c r="D12" i="10"/>
  <c r="E12" i="10"/>
  <c r="H12" i="10"/>
  <c r="I12" i="10" s="1"/>
  <c r="R12" i="10"/>
  <c r="S12" i="10" s="1"/>
  <c r="T12" i="10"/>
  <c r="U12" i="10" s="1"/>
  <c r="B13" i="10"/>
  <c r="C13" i="10"/>
  <c r="D13" i="10"/>
  <c r="E13" i="10"/>
  <c r="H13" i="10"/>
  <c r="I13" i="10" s="1"/>
  <c r="R13" i="10"/>
  <c r="S13" i="10" s="1"/>
  <c r="T13" i="10"/>
  <c r="U13" i="10" s="1"/>
  <c r="B14" i="10"/>
  <c r="C14" i="10"/>
  <c r="D14" i="10"/>
  <c r="E14" i="10"/>
  <c r="H14" i="10"/>
  <c r="I14" i="10" s="1"/>
  <c r="R14" i="10"/>
  <c r="S14" i="10" s="1"/>
  <c r="T14" i="10"/>
  <c r="U14" i="10" s="1"/>
  <c r="B15" i="10"/>
  <c r="C15" i="10"/>
  <c r="D15" i="10"/>
  <c r="E15" i="10"/>
  <c r="H15" i="10"/>
  <c r="I15" i="10" s="1"/>
  <c r="R15" i="10"/>
  <c r="S15" i="10" s="1"/>
  <c r="T15" i="10"/>
  <c r="U15" i="10" s="1"/>
  <c r="B16" i="10"/>
  <c r="C16" i="10"/>
  <c r="D16" i="10"/>
  <c r="E16" i="10"/>
  <c r="H16" i="10"/>
  <c r="I16" i="10" s="1"/>
  <c r="R16" i="10"/>
  <c r="S16" i="10" s="1"/>
  <c r="T16" i="10"/>
  <c r="U16" i="10" s="1"/>
  <c r="B17" i="10"/>
  <c r="C17" i="10"/>
  <c r="D17" i="10"/>
  <c r="E17" i="10"/>
  <c r="H17" i="10"/>
  <c r="I17" i="10" s="1"/>
  <c r="R17" i="10"/>
  <c r="S17" i="10" s="1"/>
  <c r="T17" i="10"/>
  <c r="U17" i="10" s="1"/>
  <c r="B18" i="10"/>
  <c r="C18" i="10"/>
  <c r="D18" i="10"/>
  <c r="E18" i="10"/>
  <c r="H18" i="10"/>
  <c r="I18" i="10" s="1"/>
  <c r="R18" i="10"/>
  <c r="S18" i="10" s="1"/>
  <c r="T18" i="10"/>
  <c r="U18" i="10" s="1"/>
  <c r="B19" i="10"/>
  <c r="C19" i="10"/>
  <c r="D19" i="10"/>
  <c r="E19" i="10"/>
  <c r="H19" i="10"/>
  <c r="I19" i="10" s="1"/>
  <c r="R19" i="10"/>
  <c r="S19" i="10" s="1"/>
  <c r="T19" i="10"/>
  <c r="U19" i="10" s="1"/>
  <c r="B20" i="10"/>
  <c r="C20" i="10"/>
  <c r="D20" i="10"/>
  <c r="E20" i="10"/>
  <c r="H20" i="10"/>
  <c r="I20" i="10" s="1"/>
  <c r="R20" i="10"/>
  <c r="S20" i="10" s="1"/>
  <c r="T20" i="10"/>
  <c r="U20" i="10" s="1"/>
  <c r="B21" i="10"/>
  <c r="C21" i="10"/>
  <c r="D21" i="10"/>
  <c r="E21" i="10"/>
  <c r="H21" i="10"/>
  <c r="I21" i="10" s="1"/>
  <c r="R21" i="10"/>
  <c r="S21" i="10" s="1"/>
  <c r="T21" i="10"/>
  <c r="U21" i="10" s="1"/>
  <c r="B22" i="10"/>
  <c r="C22" i="10"/>
  <c r="D22" i="10"/>
  <c r="E22" i="10"/>
  <c r="H22" i="10"/>
  <c r="I22" i="10" s="1"/>
  <c r="R22" i="10"/>
  <c r="S22" i="10" s="1"/>
  <c r="T22" i="10"/>
  <c r="U22" i="10" s="1"/>
  <c r="B23" i="10"/>
  <c r="C23" i="10"/>
  <c r="D23" i="10"/>
  <c r="E23" i="10"/>
  <c r="H23" i="10"/>
  <c r="I23" i="10" s="1"/>
  <c r="R23" i="10"/>
  <c r="S23" i="10" s="1"/>
  <c r="T23" i="10"/>
  <c r="U23" i="10" s="1"/>
  <c r="B24" i="10"/>
  <c r="C24" i="10"/>
  <c r="D24" i="10"/>
  <c r="E24" i="10"/>
  <c r="H24" i="10"/>
  <c r="I24" i="10" s="1"/>
  <c r="R24" i="10"/>
  <c r="S24" i="10" s="1"/>
  <c r="T24" i="10"/>
  <c r="U24" i="10" s="1"/>
  <c r="B25" i="10"/>
  <c r="C25" i="10"/>
  <c r="D25" i="10"/>
  <c r="E25" i="10"/>
  <c r="H25" i="10"/>
  <c r="I25" i="10" s="1"/>
  <c r="R25" i="10"/>
  <c r="S25" i="10" s="1"/>
  <c r="T25" i="10"/>
  <c r="U25" i="10" s="1"/>
  <c r="B26" i="10"/>
  <c r="C26" i="10"/>
  <c r="D26" i="10"/>
  <c r="E26" i="10"/>
  <c r="H26" i="10"/>
  <c r="I26" i="10" s="1"/>
  <c r="R26" i="10"/>
  <c r="S26" i="10" s="1"/>
  <c r="T26" i="10"/>
  <c r="U26" i="10" s="1"/>
  <c r="B27" i="10"/>
  <c r="C27" i="10"/>
  <c r="D27" i="10"/>
  <c r="E27" i="10"/>
  <c r="H27" i="10"/>
  <c r="I27" i="10" s="1"/>
  <c r="R27" i="10"/>
  <c r="S27" i="10" s="1"/>
  <c r="T27" i="10"/>
  <c r="U27" i="10" s="1"/>
  <c r="B28" i="10"/>
  <c r="C28" i="10"/>
  <c r="D28" i="10"/>
  <c r="E28" i="10"/>
  <c r="H28" i="10"/>
  <c r="I28" i="10" s="1"/>
  <c r="R28" i="10"/>
  <c r="S28" i="10" s="1"/>
  <c r="T28" i="10"/>
  <c r="U28" i="10" s="1"/>
  <c r="P11" i="10" l="1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N13" i="10" l="1"/>
  <c r="O13" i="10" s="1"/>
  <c r="L23" i="10"/>
  <c r="M23" i="10" s="1"/>
  <c r="J19" i="10"/>
  <c r="K19" i="10" s="1"/>
  <c r="N12" i="10"/>
  <c r="O12" i="10" s="1"/>
  <c r="N11" i="10"/>
  <c r="O11" i="10" s="1"/>
  <c r="N26" i="10"/>
  <c r="O26" i="10" s="1"/>
  <c r="N21" i="10"/>
  <c r="O21" i="10" s="1"/>
  <c r="J24" i="10"/>
  <c r="K24" i="10" s="1"/>
  <c r="J27" i="10"/>
  <c r="K27" i="10" s="1"/>
  <c r="L22" i="10"/>
  <c r="M22" i="10" s="1"/>
  <c r="N17" i="10" l="1"/>
  <c r="O17" i="10" s="1"/>
  <c r="N18" i="10"/>
  <c r="O18" i="10" s="1"/>
  <c r="J17" i="10"/>
  <c r="K17" i="10" s="1"/>
  <c r="L17" i="10"/>
  <c r="M17" i="10" s="1"/>
  <c r="N15" i="10"/>
  <c r="O15" i="10" s="1"/>
  <c r="N24" i="10"/>
  <c r="O24" i="10" s="1"/>
  <c r="J20" i="10"/>
  <c r="K20" i="10" s="1"/>
  <c r="J22" i="10"/>
  <c r="K22" i="10" s="1"/>
  <c r="N28" i="10"/>
  <c r="O28" i="10" s="1"/>
  <c r="L19" i="10"/>
  <c r="M19" i="10" s="1"/>
  <c r="L18" i="10"/>
  <c r="M18" i="10" s="1"/>
  <c r="L15" i="10"/>
  <c r="M15" i="10" s="1"/>
  <c r="L20" i="10"/>
  <c r="M20" i="10" s="1"/>
  <c r="L21" i="10"/>
  <c r="M21" i="10" s="1"/>
  <c r="L26" i="10"/>
  <c r="M26" i="10" s="1"/>
  <c r="J11" i="10"/>
  <c r="K11" i="10" s="1"/>
  <c r="J23" i="10"/>
  <c r="K23" i="10" s="1"/>
  <c r="J18" i="10"/>
  <c r="K18" i="10" s="1"/>
  <c r="J15" i="10"/>
  <c r="K15" i="10" s="1"/>
  <c r="L24" i="10"/>
  <c r="M24" i="10" s="1"/>
  <c r="N20" i="10"/>
  <c r="O20" i="10" s="1"/>
  <c r="J21" i="10"/>
  <c r="K21" i="10" s="1"/>
  <c r="N14" i="10"/>
  <c r="O14" i="10" s="1"/>
  <c r="J16" i="10"/>
  <c r="K16" i="10" s="1"/>
  <c r="L12" i="10"/>
  <c r="M12" i="10" s="1"/>
  <c r="L27" i="10"/>
  <c r="M27" i="10" s="1"/>
  <c r="L13" i="10"/>
  <c r="M13" i="10" s="1"/>
  <c r="J25" i="10"/>
  <c r="K25" i="10" s="1"/>
  <c r="L25" i="10"/>
  <c r="M25" i="10" s="1"/>
  <c r="N25" i="10"/>
  <c r="O25" i="10" s="1"/>
  <c r="L16" i="10"/>
  <c r="M16" i="10" s="1"/>
  <c r="J13" i="10"/>
  <c r="K13" i="10" s="1"/>
  <c r="L14" i="10"/>
  <c r="M14" i="10" s="1"/>
  <c r="J12" i="10"/>
  <c r="K12" i="10" s="1"/>
  <c r="N27" i="10"/>
  <c r="O27" i="10" s="1"/>
  <c r="N16" i="10"/>
  <c r="O16" i="10" s="1"/>
  <c r="J14" i="10"/>
  <c r="K14" i="10" s="1"/>
  <c r="N22" i="10"/>
  <c r="O22" i="10" s="1"/>
  <c r="J28" i="10"/>
  <c r="K28" i="10" s="1"/>
  <c r="J26" i="10"/>
  <c r="K26" i="10" s="1"/>
  <c r="L11" i="10"/>
  <c r="M11" i="10" s="1"/>
  <c r="N19" i="10"/>
  <c r="O19" i="10" s="1"/>
  <c r="N23" i="10"/>
  <c r="O23" i="10" s="1"/>
  <c r="L28" i="10"/>
  <c r="M28" i="10" s="1"/>
  <c r="V17" i="10" l="1"/>
  <c r="V18" i="10"/>
  <c r="V20" i="10"/>
  <c r="V15" i="10"/>
  <c r="V24" i="10"/>
  <c r="V25" i="10"/>
  <c r="V12" i="10"/>
  <c r="V13" i="10"/>
  <c r="V14" i="10"/>
  <c r="V11" i="10"/>
  <c r="V28" i="10"/>
  <c r="V21" i="10"/>
  <c r="V27" i="10"/>
  <c r="V16" i="10"/>
  <c r="V23" i="10"/>
  <c r="V26" i="10"/>
  <c r="V19" i="10"/>
  <c r="V22" i="10"/>
  <c r="J101" i="2" l="1"/>
  <c r="J93" i="2"/>
  <c r="J106" i="2"/>
  <c r="J108" i="2"/>
  <c r="J99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K86" i="2"/>
  <c r="L86" i="2"/>
  <c r="M86" i="2"/>
  <c r="N86" i="2"/>
  <c r="O86" i="2"/>
  <c r="J87" i="2"/>
  <c r="K87" i="2"/>
  <c r="L87" i="2"/>
  <c r="M87" i="2"/>
  <c r="N87" i="2"/>
  <c r="O87" i="2"/>
  <c r="K88" i="2"/>
  <c r="L88" i="2"/>
  <c r="M88" i="2"/>
  <c r="N88" i="2"/>
  <c r="O88" i="2"/>
  <c r="J89" i="2"/>
  <c r="K89" i="2"/>
  <c r="L89" i="2"/>
  <c r="M89" i="2"/>
  <c r="N89" i="2"/>
  <c r="O89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K99" i="2"/>
  <c r="L99" i="2"/>
  <c r="M99" i="2"/>
  <c r="N99" i="2"/>
  <c r="O99" i="2"/>
  <c r="J100" i="2"/>
  <c r="K100" i="2"/>
  <c r="L100" i="2"/>
  <c r="M100" i="2"/>
  <c r="N100" i="2"/>
  <c r="O100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K106" i="2"/>
  <c r="L106" i="2"/>
  <c r="M106" i="2"/>
  <c r="N106" i="2"/>
  <c r="O106" i="2"/>
  <c r="J107" i="2"/>
  <c r="K107" i="2"/>
  <c r="L107" i="2"/>
  <c r="M107" i="2"/>
  <c r="N107" i="2"/>
  <c r="O107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8" i="2"/>
  <c r="K228" i="2"/>
  <c r="L228" i="2"/>
  <c r="M228" i="2"/>
  <c r="N228" i="2"/>
  <c r="O228" i="2"/>
  <c r="Q214" i="2" l="1"/>
  <c r="P214" i="2"/>
  <c r="Q212" i="2"/>
  <c r="P212" i="2"/>
  <c r="R212" i="2" s="1"/>
  <c r="Q206" i="2"/>
  <c r="P206" i="2"/>
  <c r="Q194" i="2"/>
  <c r="P194" i="2"/>
  <c r="Q192" i="2"/>
  <c r="P192" i="2"/>
  <c r="Q190" i="2"/>
  <c r="P190" i="2"/>
  <c r="Q188" i="2"/>
  <c r="P188" i="2"/>
  <c r="Q182" i="2"/>
  <c r="P182" i="2"/>
  <c r="R182" i="2" s="1"/>
  <c r="Q174" i="2"/>
  <c r="P174" i="2"/>
  <c r="P146" i="2"/>
  <c r="Q146" i="2"/>
  <c r="P144" i="2"/>
  <c r="Q144" i="2"/>
  <c r="P138" i="2"/>
  <c r="Q138" i="2"/>
  <c r="P136" i="2"/>
  <c r="Q136" i="2"/>
  <c r="P118" i="2"/>
  <c r="Q118" i="2"/>
  <c r="P116" i="2"/>
  <c r="Q116" i="2"/>
  <c r="P114" i="2"/>
  <c r="Q114" i="2"/>
  <c r="P100" i="2"/>
  <c r="Q100" i="2"/>
  <c r="P95" i="2"/>
  <c r="Q95" i="2"/>
  <c r="P93" i="2"/>
  <c r="Q93" i="2"/>
  <c r="Q228" i="2"/>
  <c r="P228" i="2"/>
  <c r="R228" i="2" s="1"/>
  <c r="Q226" i="2"/>
  <c r="P226" i="2"/>
  <c r="Q224" i="2"/>
  <c r="P224" i="2"/>
  <c r="R224" i="2" s="1"/>
  <c r="Q222" i="2"/>
  <c r="P222" i="2"/>
  <c r="Q200" i="2"/>
  <c r="P200" i="2"/>
  <c r="R200" i="2" s="1"/>
  <c r="Q198" i="2"/>
  <c r="P198" i="2"/>
  <c r="Q196" i="2"/>
  <c r="P196" i="2"/>
  <c r="Q178" i="2"/>
  <c r="P178" i="2"/>
  <c r="Q176" i="2"/>
  <c r="P176" i="2"/>
  <c r="P160" i="2"/>
  <c r="Q160" i="2"/>
  <c r="P158" i="2"/>
  <c r="Q158" i="2"/>
  <c r="P142" i="2"/>
  <c r="Q142" i="2"/>
  <c r="P140" i="2"/>
  <c r="Q140" i="2"/>
  <c r="P134" i="2"/>
  <c r="Q134" i="2"/>
  <c r="P128" i="2"/>
  <c r="Q128" i="2"/>
  <c r="P120" i="2"/>
  <c r="Q120" i="2"/>
  <c r="P88" i="2"/>
  <c r="Q88" i="2"/>
  <c r="P113" i="2"/>
  <c r="Q113" i="2"/>
  <c r="P111" i="2"/>
  <c r="Q111" i="2"/>
  <c r="P109" i="2"/>
  <c r="Q109" i="2"/>
  <c r="P104" i="2"/>
  <c r="Q104" i="2"/>
  <c r="P102" i="2"/>
  <c r="Q102" i="2"/>
  <c r="P97" i="2"/>
  <c r="Q97" i="2"/>
  <c r="P92" i="2"/>
  <c r="Q92" i="2"/>
  <c r="P90" i="2"/>
  <c r="Q90" i="2"/>
  <c r="P87" i="2"/>
  <c r="Q87" i="2"/>
  <c r="P85" i="2"/>
  <c r="Q85" i="2"/>
  <c r="P83" i="2"/>
  <c r="Q83" i="2"/>
  <c r="P81" i="2"/>
  <c r="Q81" i="2"/>
  <c r="R81" i="2" s="1"/>
  <c r="P79" i="2"/>
  <c r="Q79" i="2"/>
  <c r="P77" i="2"/>
  <c r="Q77" i="2"/>
  <c r="P75" i="2"/>
  <c r="Q75" i="2"/>
  <c r="P73" i="2"/>
  <c r="Q73" i="2"/>
  <c r="R73" i="2" s="1"/>
  <c r="P71" i="2"/>
  <c r="Q71" i="2"/>
  <c r="P69" i="2"/>
  <c r="Q69" i="2"/>
  <c r="P67" i="2"/>
  <c r="Q67" i="2"/>
  <c r="P65" i="2"/>
  <c r="Q65" i="2"/>
  <c r="P63" i="2"/>
  <c r="Q63" i="2"/>
  <c r="P61" i="2"/>
  <c r="Q61" i="2"/>
  <c r="R61" i="2" s="1"/>
  <c r="P59" i="2"/>
  <c r="Q59" i="2"/>
  <c r="P57" i="2"/>
  <c r="Q57" i="2"/>
  <c r="P55" i="2"/>
  <c r="Q55" i="2"/>
  <c r="P53" i="2"/>
  <c r="Q53" i="2"/>
  <c r="R53" i="2" s="1"/>
  <c r="P51" i="2"/>
  <c r="Q51" i="2"/>
  <c r="P49" i="2"/>
  <c r="Q49" i="2"/>
  <c r="R49" i="2" s="1"/>
  <c r="P47" i="2"/>
  <c r="Q47" i="2"/>
  <c r="P45" i="2"/>
  <c r="Q45" i="2"/>
  <c r="P43" i="2"/>
  <c r="Q43" i="2"/>
  <c r="P41" i="2"/>
  <c r="Q41" i="2"/>
  <c r="P39" i="2"/>
  <c r="Q39" i="2"/>
  <c r="P37" i="2"/>
  <c r="Q37" i="2"/>
  <c r="R37" i="2" s="1"/>
  <c r="P35" i="2"/>
  <c r="Q35" i="2"/>
  <c r="P33" i="2"/>
  <c r="Q33" i="2"/>
  <c r="R33" i="2" s="1"/>
  <c r="P31" i="2"/>
  <c r="Q31" i="2"/>
  <c r="P29" i="2"/>
  <c r="Q29" i="2"/>
  <c r="P27" i="2"/>
  <c r="Q27" i="2"/>
  <c r="P25" i="2"/>
  <c r="Q25" i="2"/>
  <c r="P23" i="2"/>
  <c r="Q23" i="2"/>
  <c r="P21" i="2"/>
  <c r="Q21" i="2"/>
  <c r="P19" i="2"/>
  <c r="Q19" i="2"/>
  <c r="P17" i="2"/>
  <c r="Q17" i="2"/>
  <c r="P15" i="2"/>
  <c r="Q15" i="2"/>
  <c r="P13" i="2"/>
  <c r="Q13" i="2"/>
  <c r="R13" i="2" s="1"/>
  <c r="P11" i="2"/>
  <c r="Q11" i="2"/>
  <c r="P9" i="2"/>
  <c r="Q9" i="2"/>
  <c r="P7" i="2"/>
  <c r="Q7" i="2"/>
  <c r="P5" i="2"/>
  <c r="Q5" i="2"/>
  <c r="P3" i="2"/>
  <c r="Q3" i="2"/>
  <c r="Q220" i="2"/>
  <c r="P220" i="2"/>
  <c r="Q218" i="2"/>
  <c r="P218" i="2"/>
  <c r="Q216" i="2"/>
  <c r="P216" i="2"/>
  <c r="R216" i="2" s="1"/>
  <c r="Q210" i="2"/>
  <c r="P210" i="2"/>
  <c r="Q208" i="2"/>
  <c r="P208" i="2"/>
  <c r="Q204" i="2"/>
  <c r="P204" i="2"/>
  <c r="Q202" i="2"/>
  <c r="P202" i="2"/>
  <c r="Q186" i="2"/>
  <c r="P186" i="2"/>
  <c r="Q184" i="2"/>
  <c r="P184" i="2"/>
  <c r="Q180" i="2"/>
  <c r="P180" i="2"/>
  <c r="Q172" i="2"/>
  <c r="P172" i="2"/>
  <c r="P170" i="2"/>
  <c r="Q170" i="2"/>
  <c r="P168" i="2"/>
  <c r="Q168" i="2"/>
  <c r="Q166" i="2"/>
  <c r="P166" i="2"/>
  <c r="P164" i="2"/>
  <c r="Q164" i="2"/>
  <c r="P162" i="2"/>
  <c r="Q162" i="2"/>
  <c r="P156" i="2"/>
  <c r="Q156" i="2"/>
  <c r="P154" i="2"/>
  <c r="Q154" i="2"/>
  <c r="P152" i="2"/>
  <c r="Q152" i="2"/>
  <c r="P150" i="2"/>
  <c r="Q150" i="2"/>
  <c r="P148" i="2"/>
  <c r="Q148" i="2"/>
  <c r="P132" i="2"/>
  <c r="Q132" i="2"/>
  <c r="P130" i="2"/>
  <c r="Q130" i="2"/>
  <c r="R130" i="2" s="1"/>
  <c r="P126" i="2"/>
  <c r="Q126" i="2"/>
  <c r="P124" i="2"/>
  <c r="Q124" i="2"/>
  <c r="R124" i="2" s="1"/>
  <c r="P122" i="2"/>
  <c r="Q122" i="2"/>
  <c r="P107" i="2"/>
  <c r="Q107" i="2"/>
  <c r="P225" i="2"/>
  <c r="Q225" i="2"/>
  <c r="R225" i="2" s="1"/>
  <c r="P223" i="2"/>
  <c r="Q223" i="2"/>
  <c r="P221" i="2"/>
  <c r="Q221" i="2"/>
  <c r="P219" i="2"/>
  <c r="Q219" i="2"/>
  <c r="P217" i="2"/>
  <c r="Q217" i="2"/>
  <c r="P215" i="2"/>
  <c r="Q215" i="2"/>
  <c r="P213" i="2"/>
  <c r="Q213" i="2"/>
  <c r="P211" i="2"/>
  <c r="Q211" i="2"/>
  <c r="P209" i="2"/>
  <c r="Q209" i="2"/>
  <c r="R209" i="2" s="1"/>
  <c r="P207" i="2"/>
  <c r="Q207" i="2"/>
  <c r="P205" i="2"/>
  <c r="Q205" i="2"/>
  <c r="R205" i="2" s="1"/>
  <c r="P203" i="2"/>
  <c r="Q203" i="2"/>
  <c r="P201" i="2"/>
  <c r="Q201" i="2"/>
  <c r="P199" i="2"/>
  <c r="Q199" i="2"/>
  <c r="P197" i="2"/>
  <c r="Q197" i="2"/>
  <c r="R197" i="2" s="1"/>
  <c r="P195" i="2"/>
  <c r="Q195" i="2"/>
  <c r="P193" i="2"/>
  <c r="Q193" i="2"/>
  <c r="R193" i="2" s="1"/>
  <c r="P191" i="2"/>
  <c r="Q191" i="2"/>
  <c r="P189" i="2"/>
  <c r="Q189" i="2"/>
  <c r="P187" i="2"/>
  <c r="Q187" i="2"/>
  <c r="P185" i="2"/>
  <c r="Q185" i="2"/>
  <c r="R185" i="2" s="1"/>
  <c r="P183" i="2"/>
  <c r="Q183" i="2"/>
  <c r="P181" i="2"/>
  <c r="Q181" i="2"/>
  <c r="P179" i="2"/>
  <c r="Q179" i="2"/>
  <c r="P177" i="2"/>
  <c r="Q177" i="2"/>
  <c r="P175" i="2"/>
  <c r="Q175" i="2"/>
  <c r="P173" i="2"/>
  <c r="Q173" i="2"/>
  <c r="R173" i="2" s="1"/>
  <c r="P171" i="2"/>
  <c r="Q171" i="2"/>
  <c r="P169" i="2"/>
  <c r="Q169" i="2"/>
  <c r="P167" i="2"/>
  <c r="Q167" i="2"/>
  <c r="P165" i="2"/>
  <c r="Q165" i="2"/>
  <c r="P163" i="2"/>
  <c r="Q163" i="2"/>
  <c r="P161" i="2"/>
  <c r="Q161" i="2"/>
  <c r="P159" i="2"/>
  <c r="Q159" i="2"/>
  <c r="P157" i="2"/>
  <c r="Q157" i="2"/>
  <c r="P155" i="2"/>
  <c r="Q155" i="2"/>
  <c r="P153" i="2"/>
  <c r="Q153" i="2"/>
  <c r="P151" i="2"/>
  <c r="Q151" i="2"/>
  <c r="P149" i="2"/>
  <c r="Q149" i="2"/>
  <c r="P147" i="2"/>
  <c r="Q147" i="2"/>
  <c r="P145" i="2"/>
  <c r="Q145" i="2"/>
  <c r="P143" i="2"/>
  <c r="Q143" i="2"/>
  <c r="P141" i="2"/>
  <c r="Q141" i="2"/>
  <c r="P139" i="2"/>
  <c r="Q139" i="2"/>
  <c r="P137" i="2"/>
  <c r="Q137" i="2"/>
  <c r="P135" i="2"/>
  <c r="Q135" i="2"/>
  <c r="P133" i="2"/>
  <c r="Q133" i="2"/>
  <c r="R133" i="2" s="1"/>
  <c r="P131" i="2"/>
  <c r="Q131" i="2"/>
  <c r="P129" i="2"/>
  <c r="Q129" i="2"/>
  <c r="P127" i="2"/>
  <c r="Q127" i="2"/>
  <c r="P125" i="2"/>
  <c r="Q125" i="2"/>
  <c r="P123" i="2"/>
  <c r="Q123" i="2"/>
  <c r="P121" i="2"/>
  <c r="Q121" i="2"/>
  <c r="R121" i="2" s="1"/>
  <c r="P119" i="2"/>
  <c r="Q119" i="2"/>
  <c r="P117" i="2"/>
  <c r="Q117" i="2"/>
  <c r="R117" i="2" s="1"/>
  <c r="P115" i="2"/>
  <c r="Q115" i="2"/>
  <c r="P106" i="2"/>
  <c r="Q106" i="2"/>
  <c r="R106" i="2" s="1"/>
  <c r="P99" i="2"/>
  <c r="Q99" i="2"/>
  <c r="P94" i="2"/>
  <c r="Q94" i="2"/>
  <c r="P89" i="2"/>
  <c r="Q89" i="2"/>
  <c r="P112" i="2"/>
  <c r="Q112" i="2"/>
  <c r="P110" i="2"/>
  <c r="Q110" i="2"/>
  <c r="P108" i="2"/>
  <c r="Q108" i="2"/>
  <c r="P105" i="2"/>
  <c r="Q105" i="2"/>
  <c r="P103" i="2"/>
  <c r="Q103" i="2"/>
  <c r="P101" i="2"/>
  <c r="Q101" i="2"/>
  <c r="P98" i="2"/>
  <c r="Q98" i="2"/>
  <c r="P96" i="2"/>
  <c r="Q96" i="2"/>
  <c r="P91" i="2"/>
  <c r="R91" i="2" s="1"/>
  <c r="Q91" i="2"/>
  <c r="P86" i="2"/>
  <c r="Q86" i="2"/>
  <c r="P84" i="2"/>
  <c r="Q84" i="2"/>
  <c r="P82" i="2"/>
  <c r="Q82" i="2"/>
  <c r="P80" i="2"/>
  <c r="R80" i="2" s="1"/>
  <c r="Q80" i="2"/>
  <c r="P78" i="2"/>
  <c r="Q78" i="2"/>
  <c r="P76" i="2"/>
  <c r="Q76" i="2"/>
  <c r="P74" i="2"/>
  <c r="Q74" i="2"/>
  <c r="P72" i="2"/>
  <c r="Q72" i="2"/>
  <c r="P70" i="2"/>
  <c r="Q70" i="2"/>
  <c r="P68" i="2"/>
  <c r="Q68" i="2"/>
  <c r="P66" i="2"/>
  <c r="Q66" i="2"/>
  <c r="P64" i="2"/>
  <c r="Q64" i="2"/>
  <c r="P62" i="2"/>
  <c r="Q62" i="2"/>
  <c r="P60" i="2"/>
  <c r="Q60" i="2"/>
  <c r="P58" i="2"/>
  <c r="Q58" i="2"/>
  <c r="P56" i="2"/>
  <c r="Q56" i="2"/>
  <c r="P54" i="2"/>
  <c r="Q54" i="2"/>
  <c r="P52" i="2"/>
  <c r="Q52" i="2"/>
  <c r="P50" i="2"/>
  <c r="Q50" i="2"/>
  <c r="P48" i="2"/>
  <c r="Q48" i="2"/>
  <c r="P46" i="2"/>
  <c r="Q46" i="2"/>
  <c r="P44" i="2"/>
  <c r="Q44" i="2"/>
  <c r="P42" i="2"/>
  <c r="Q42" i="2"/>
  <c r="P40" i="2"/>
  <c r="Q40" i="2"/>
  <c r="P38" i="2"/>
  <c r="Q38" i="2"/>
  <c r="P36" i="2"/>
  <c r="Q36" i="2"/>
  <c r="P34" i="2"/>
  <c r="Q34" i="2"/>
  <c r="P32" i="2"/>
  <c r="Q32" i="2"/>
  <c r="P30" i="2"/>
  <c r="Q30" i="2"/>
  <c r="P28" i="2"/>
  <c r="R28" i="2" s="1"/>
  <c r="Q28" i="2"/>
  <c r="P26" i="2"/>
  <c r="Q26" i="2"/>
  <c r="P24" i="2"/>
  <c r="Q24" i="2"/>
  <c r="P22" i="2"/>
  <c r="Q22" i="2"/>
  <c r="P20" i="2"/>
  <c r="Q20" i="2"/>
  <c r="P18" i="2"/>
  <c r="Q18" i="2"/>
  <c r="P16" i="2"/>
  <c r="Q16" i="2"/>
  <c r="P14" i="2"/>
  <c r="Q14" i="2"/>
  <c r="P12" i="2"/>
  <c r="Q12" i="2"/>
  <c r="P10" i="2"/>
  <c r="Q10" i="2"/>
  <c r="P8" i="2"/>
  <c r="Q8" i="2"/>
  <c r="R8" i="2" s="1"/>
  <c r="P6" i="2"/>
  <c r="Q6" i="2"/>
  <c r="P4" i="2"/>
  <c r="Q4" i="2"/>
  <c r="R215" i="2"/>
  <c r="R201" i="2"/>
  <c r="R138" i="2"/>
  <c r="R99" i="2"/>
  <c r="R65" i="2"/>
  <c r="R35" i="2"/>
  <c r="R24" i="2"/>
  <c r="R15" i="2"/>
  <c r="R179" i="2"/>
  <c r="R150" i="2"/>
  <c r="R125" i="2"/>
  <c r="R119" i="2"/>
  <c r="R108" i="2"/>
  <c r="R87" i="2"/>
  <c r="R78" i="2"/>
  <c r="R71" i="2"/>
  <c r="R39" i="2"/>
  <c r="R32" i="2"/>
  <c r="R220" i="2"/>
  <c r="R191" i="2"/>
  <c r="R189" i="2"/>
  <c r="R187" i="2"/>
  <c r="R178" i="2"/>
  <c r="R169" i="2"/>
  <c r="R167" i="2"/>
  <c r="R170" i="2"/>
  <c r="R198" i="2"/>
  <c r="R135" i="2"/>
  <c r="R131" i="2"/>
  <c r="R127" i="2"/>
  <c r="R110" i="2"/>
  <c r="R102" i="2"/>
  <c r="R90" i="2"/>
  <c r="R82" i="2"/>
  <c r="R75" i="2"/>
  <c r="R66" i="2"/>
  <c r="R59" i="2"/>
  <c r="R204" i="2"/>
  <c r="R208" i="2"/>
  <c r="R192" i="2"/>
  <c r="R180" i="2"/>
  <c r="R162" i="2"/>
  <c r="R85" i="2"/>
  <c r="R134" i="2"/>
  <c r="R154" i="2"/>
  <c r="R95" i="2"/>
  <c r="R54" i="2"/>
  <c r="AA2" i="15"/>
  <c r="Z2" i="15"/>
  <c r="R30" i="2" l="1"/>
  <c r="R46" i="2"/>
  <c r="R50" i="2"/>
  <c r="R62" i="2"/>
  <c r="R6" i="2"/>
  <c r="R22" i="2"/>
  <c r="R123" i="2"/>
  <c r="R29" i="2"/>
  <c r="R38" i="2"/>
  <c r="R70" i="2"/>
  <c r="R86" i="2"/>
  <c r="R145" i="2"/>
  <c r="R149" i="2"/>
  <c r="R153" i="2"/>
  <c r="R157" i="2"/>
  <c r="R161" i="2"/>
  <c r="R165" i="2"/>
  <c r="R166" i="2"/>
  <c r="R190" i="2"/>
  <c r="R194" i="2"/>
  <c r="R221" i="2"/>
  <c r="R11" i="2"/>
  <c r="R47" i="2"/>
  <c r="R147" i="2"/>
  <c r="R151" i="2"/>
  <c r="R155" i="2"/>
  <c r="R159" i="2"/>
  <c r="R163" i="2"/>
  <c r="R7" i="2"/>
  <c r="R16" i="2"/>
  <c r="R23" i="2"/>
  <c r="R36" i="2"/>
  <c r="R43" i="2"/>
  <c r="R12" i="2"/>
  <c r="R96" i="2"/>
  <c r="R93" i="2"/>
  <c r="R97" i="2"/>
  <c r="R101" i="2"/>
  <c r="R107" i="2"/>
  <c r="R111" i="2"/>
  <c r="R199" i="2"/>
  <c r="R203" i="2"/>
  <c r="R207" i="2"/>
  <c r="R55" i="2"/>
  <c r="R213" i="2"/>
  <c r="R217" i="2"/>
  <c r="R14" i="2"/>
  <c r="R34" i="2"/>
  <c r="R41" i="2"/>
  <c r="R210" i="2"/>
  <c r="R105" i="2"/>
  <c r="R146" i="2"/>
  <c r="R164" i="2"/>
  <c r="R184" i="2"/>
  <c r="R188" i="2"/>
  <c r="R219" i="2"/>
  <c r="R223" i="2"/>
  <c r="R94" i="2"/>
  <c r="R139" i="2"/>
  <c r="R172" i="2"/>
  <c r="R181" i="2"/>
  <c r="R196" i="2"/>
  <c r="R202" i="2"/>
  <c r="R17" i="2"/>
  <c r="R27" i="2"/>
  <c r="R31" i="2"/>
  <c r="R63" i="2"/>
  <c r="R79" i="2"/>
  <c r="R114" i="2"/>
  <c r="R118" i="2"/>
  <c r="R122" i="2"/>
  <c r="R143" i="2"/>
  <c r="R171" i="2"/>
  <c r="R195" i="2"/>
  <c r="R44" i="2"/>
  <c r="R51" i="2"/>
  <c r="R60" i="2"/>
  <c r="R67" i="2"/>
  <c r="R76" i="2"/>
  <c r="R83" i="2"/>
  <c r="R103" i="2"/>
  <c r="R88" i="2"/>
  <c r="R92" i="2"/>
  <c r="R112" i="2"/>
  <c r="R129" i="2"/>
  <c r="R137" i="2"/>
  <c r="R141" i="2"/>
  <c r="R183" i="2"/>
  <c r="R4" i="2"/>
  <c r="R148" i="2"/>
  <c r="R152" i="2"/>
  <c r="R156" i="2"/>
  <c r="R175" i="2"/>
  <c r="R211" i="2"/>
  <c r="R98" i="2"/>
  <c r="R52" i="2"/>
  <c r="R68" i="2"/>
  <c r="R84" i="2"/>
  <c r="R100" i="2"/>
  <c r="R104" i="2"/>
  <c r="R48" i="2"/>
  <c r="R64" i="2"/>
  <c r="R20" i="2"/>
  <c r="R40" i="2"/>
  <c r="R56" i="2"/>
  <c r="R72" i="2"/>
  <c r="R45" i="2"/>
  <c r="R109" i="2"/>
  <c r="R18" i="2"/>
  <c r="R57" i="2"/>
  <c r="R115" i="2"/>
  <c r="R140" i="2"/>
  <c r="R120" i="2"/>
  <c r="R168" i="2"/>
  <c r="R5" i="2"/>
  <c r="R116" i="2"/>
  <c r="R69" i="2"/>
  <c r="R222" i="2"/>
  <c r="R19" i="2"/>
  <c r="R214" i="2"/>
  <c r="R144" i="2"/>
  <c r="R176" i="2"/>
  <c r="R126" i="2"/>
  <c r="R158" i="2"/>
  <c r="R186" i="2"/>
  <c r="R26" i="2"/>
  <c r="R58" i="2"/>
  <c r="R10" i="2"/>
  <c r="R42" i="2"/>
  <c r="R74" i="2"/>
  <c r="R77" i="2"/>
  <c r="R9" i="2"/>
  <c r="R25" i="2"/>
  <c r="R89" i="2"/>
  <c r="R113" i="2"/>
  <c r="R177" i="2"/>
  <c r="R136" i="2"/>
  <c r="R21" i="2"/>
  <c r="R132" i="2"/>
  <c r="R128" i="2"/>
  <c r="R160" i="2"/>
  <c r="R206" i="2"/>
  <c r="R3" i="2"/>
  <c r="R142" i="2"/>
  <c r="R174" i="2"/>
  <c r="R218" i="2"/>
  <c r="R226" i="2"/>
  <c r="L20" i="20"/>
  <c r="N20" i="20"/>
  <c r="P20" i="20" s="1"/>
  <c r="O20" i="20"/>
  <c r="N21" i="20"/>
  <c r="P21" i="20" s="1"/>
  <c r="O21" i="20"/>
  <c r="L21" i="20"/>
  <c r="O19" i="20" l="1"/>
  <c r="N19" i="20"/>
  <c r="P19" i="20" s="1"/>
  <c r="O18" i="20"/>
  <c r="N18" i="20"/>
  <c r="P18" i="20" s="1"/>
  <c r="O17" i="20"/>
  <c r="N17" i="20"/>
  <c r="P17" i="20" s="1"/>
  <c r="O16" i="20"/>
  <c r="N16" i="20"/>
  <c r="O15" i="20"/>
  <c r="N15" i="20"/>
  <c r="P15" i="20" s="1"/>
  <c r="O14" i="20"/>
  <c r="N14" i="20"/>
  <c r="P14" i="20" s="1"/>
  <c r="O13" i="20"/>
  <c r="N13" i="20"/>
  <c r="P13" i="20" s="1"/>
  <c r="O12" i="20"/>
  <c r="N12" i="20"/>
  <c r="O11" i="20"/>
  <c r="N11" i="20"/>
  <c r="P11" i="20" s="1"/>
  <c r="O10" i="20"/>
  <c r="N10" i="20"/>
  <c r="P10" i="20" s="1"/>
  <c r="O9" i="20"/>
  <c r="N9" i="20"/>
  <c r="P9" i="20" s="1"/>
  <c r="O8" i="20"/>
  <c r="N8" i="20"/>
  <c r="P8" i="20" s="1"/>
  <c r="O7" i="20"/>
  <c r="N7" i="20"/>
  <c r="P7" i="20" s="1"/>
  <c r="O6" i="20"/>
  <c r="N6" i="20"/>
  <c r="P6" i="20" s="1"/>
  <c r="O5" i="20"/>
  <c r="N5" i="20"/>
  <c r="P5" i="20" s="1"/>
  <c r="O4" i="20"/>
  <c r="N4" i="20"/>
  <c r="P4" i="20" s="1"/>
  <c r="O3" i="20"/>
  <c r="N3" i="20"/>
  <c r="P3" i="20" s="1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P12" i="20" l="1"/>
  <c r="P16" i="20"/>
  <c r="O2" i="2"/>
  <c r="N2" i="2"/>
  <c r="M2" i="2"/>
  <c r="L2" i="2"/>
  <c r="K2" i="2"/>
  <c r="J2" i="2"/>
  <c r="Q2" i="2" l="1"/>
  <c r="P2" i="2"/>
  <c r="AI4" i="3"/>
  <c r="AH4" i="3"/>
  <c r="AG4" i="3"/>
  <c r="AF4" i="3"/>
  <c r="AE4" i="3"/>
  <c r="AD4" i="3"/>
  <c r="O2" i="20"/>
  <c r="N2" i="20"/>
  <c r="P2" i="20" s="1"/>
  <c r="V2" i="15"/>
  <c r="D2" i="15"/>
  <c r="C2" i="15"/>
  <c r="R2" i="2" l="1"/>
  <c r="B2" i="15"/>
  <c r="D2" i="6" l="1"/>
  <c r="C2" i="6"/>
  <c r="J86" i="2" s="1"/>
  <c r="J96" i="2" l="1"/>
  <c r="J90" i="2"/>
  <c r="J88" i="2"/>
  <c r="J114" i="2"/>
  <c r="L2" i="20"/>
  <c r="D10" i="10" l="1"/>
  <c r="R2" i="6" l="1"/>
  <c r="H10" i="10"/>
  <c r="I10" i="10" s="1"/>
  <c r="AB2" i="6" l="1"/>
  <c r="AA12" i="14" l="1"/>
  <c r="Y12" i="14"/>
  <c r="Z12" i="14" s="1"/>
  <c r="E12" i="14" l="1"/>
  <c r="F12" i="14" s="1"/>
  <c r="T10" i="10" l="1"/>
  <c r="N2" i="6" l="1"/>
  <c r="S12" i="14" l="1"/>
  <c r="Q12" i="14"/>
  <c r="R12" i="14" s="1"/>
  <c r="U2" i="6" l="1"/>
  <c r="T2" i="6"/>
  <c r="G2" i="15"/>
  <c r="F2" i="15"/>
  <c r="E2" i="15"/>
  <c r="U2" i="15" l="1"/>
  <c r="T2" i="15"/>
  <c r="M12" i="14" s="1"/>
  <c r="Q2" i="6"/>
  <c r="W2" i="6"/>
  <c r="X2" i="6"/>
  <c r="T12" i="14" l="1"/>
  <c r="O12" i="14"/>
  <c r="P12" i="14" s="1"/>
  <c r="C10" i="10"/>
  <c r="S2" i="15" l="1"/>
  <c r="K12" i="14" s="1"/>
  <c r="R2" i="15"/>
  <c r="I12" i="14" s="1"/>
  <c r="Q2" i="15"/>
  <c r="G12" i="14" s="1"/>
  <c r="N2" i="15"/>
  <c r="J2" i="15"/>
  <c r="K2" i="15"/>
  <c r="L2" i="15"/>
  <c r="B12" i="14"/>
  <c r="Z2" i="6"/>
  <c r="I2" i="6"/>
  <c r="H2" i="6"/>
  <c r="M2" i="6" s="1"/>
  <c r="P10" i="10" l="1"/>
  <c r="Q10" i="10" s="1"/>
  <c r="X2" i="15"/>
  <c r="Y2" i="15"/>
  <c r="W12" i="14" s="1"/>
  <c r="O2" i="6"/>
  <c r="M2" i="15"/>
  <c r="L12" i="14"/>
  <c r="N12" i="14"/>
  <c r="H2" i="15"/>
  <c r="I2" i="15"/>
  <c r="AA2" i="6" l="1"/>
  <c r="O2" i="15"/>
  <c r="C12" i="14" s="1"/>
  <c r="D12" i="14" s="1"/>
  <c r="V2" i="6"/>
  <c r="Y2" i="6"/>
  <c r="S2" i="6"/>
  <c r="J12" i="14"/>
  <c r="U12" i="14"/>
  <c r="V12" i="14" s="1"/>
  <c r="R10" i="10" l="1"/>
  <c r="S10" i="10" s="1"/>
  <c r="N10" i="10"/>
  <c r="O10" i="10" s="1"/>
  <c r="L10" i="10"/>
  <c r="M10" i="10" s="1"/>
  <c r="J10" i="10"/>
  <c r="K10" i="10" s="1"/>
  <c r="AB12" i="14"/>
  <c r="X12" i="14"/>
  <c r="U10" i="10"/>
  <c r="H12" i="14"/>
  <c r="G2" i="6"/>
  <c r="F2" i="6"/>
  <c r="E10" i="10" l="1"/>
  <c r="AC12" i="14"/>
  <c r="V10" i="10"/>
  <c r="E2" i="6"/>
  <c r="W18" i="10" l="1"/>
  <c r="W15" i="10"/>
  <c r="W17" i="10"/>
  <c r="W20" i="10"/>
  <c r="W24" i="10"/>
  <c r="W25" i="10"/>
  <c r="W12" i="10"/>
  <c r="W23" i="10"/>
  <c r="W19" i="10"/>
  <c r="W26" i="10"/>
  <c r="W11" i="10"/>
  <c r="W13" i="10"/>
  <c r="W16" i="10"/>
  <c r="W27" i="10"/>
  <c r="W21" i="10"/>
  <c r="W28" i="10"/>
  <c r="W14" i="10"/>
  <c r="W22" i="10"/>
  <c r="W10" i="10"/>
  <c r="AD12" i="14"/>
  <c r="B2" i="6"/>
  <c r="B10" i="10" l="1"/>
</calcChain>
</file>

<file path=xl/comments1.xml><?xml version="1.0" encoding="utf-8"?>
<comments xmlns="http://schemas.openxmlformats.org/spreadsheetml/2006/main">
  <authors>
    <author>Ferdie Pambago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Ferdie Pambago:</t>
        </r>
        <r>
          <rPr>
            <sz val="9"/>
            <color indexed="81"/>
            <rFont val="Tahoma"/>
            <family val="2"/>
          </rPr>
          <t xml:space="preserve">
with exemptions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Ferdie Pambago:</t>
        </r>
        <r>
          <rPr>
            <sz val="9"/>
            <color indexed="81"/>
            <rFont val="Tahoma"/>
            <family val="2"/>
          </rPr>
          <t xml:space="preserve">
with exemptions</t>
        </r>
      </text>
    </comment>
  </commentList>
</comments>
</file>

<file path=xl/sharedStrings.xml><?xml version="1.0" encoding="utf-8"?>
<sst xmlns="http://schemas.openxmlformats.org/spreadsheetml/2006/main" count="1645" uniqueCount="731">
  <si>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</si>
  <si>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</si>
  <si>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</si>
  <si>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</si>
  <si>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</si>
  <si>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</si>
  <si>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</si>
  <si>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</si>
  <si>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</si>
  <si>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</si>
  <si>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</si>
  <si>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</si>
  <si>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</si>
  <si>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</si>
  <si>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</si>
  <si>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</si>
  <si>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</si>
  <si>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</si>
  <si>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</si>
  <si>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</si>
  <si>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</si>
  <si>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</si>
  <si>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</si>
  <si>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</si>
  <si>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</si>
  <si>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</si>
  <si>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</si>
  <si>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</si>
  <si>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</si>
  <si>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</si>
  <si>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</si>
  <si>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</si>
  <si>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</si>
  <si>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</si>
  <si>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</si>
  <si>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</si>
  <si>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</si>
  <si>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</si>
  <si>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</si>
  <si>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</si>
  <si>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</si>
  <si>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</si>
  <si>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</si>
  <si>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</si>
  <si>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</si>
  <si>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</si>
  <si>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</si>
  <si>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</si>
  <si>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</si>
  <si>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</si>
  <si>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</si>
  <si>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</si>
  <si>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</si>
  <si>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</si>
  <si>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</si>
  <si>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</si>
  <si>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</si>
  <si>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</si>
  <si>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</si>
  <si>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</si>
  <si>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</si>
  <si>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</si>
  <si>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</si>
  <si>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</si>
  <si>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</si>
  <si>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</si>
  <si>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Quality</t>
  </si>
  <si>
    <t>Behaviour</t>
  </si>
  <si>
    <t>Overall Weightage</t>
  </si>
  <si>
    <t>Weightage</t>
  </si>
  <si>
    <t>Source of information</t>
  </si>
  <si>
    <t>MIS</t>
  </si>
  <si>
    <t>BECA %</t>
  </si>
  <si>
    <t>Unplanned Leaves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</si>
  <si>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</si>
  <si>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</si>
  <si>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</si>
  <si>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</si>
  <si>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</si>
  <si>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</si>
  <si>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</si>
  <si>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</si>
  <si>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</si>
  <si>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</si>
  <si>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</si>
  <si>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</si>
  <si>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</si>
  <si>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</si>
  <si>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</si>
  <si>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</si>
  <si>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</si>
  <si>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</si>
  <si>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</si>
  <si>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</si>
  <si>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</si>
  <si>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</si>
  <si>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</si>
  <si>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</si>
  <si>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</si>
  <si>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</si>
  <si>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</si>
  <si>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</si>
  <si>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Leadership Role</t>
  </si>
  <si>
    <t>Unplanned-Self</t>
  </si>
  <si>
    <t>Planned-Team</t>
  </si>
  <si>
    <t>Unlanned-Team</t>
  </si>
  <si>
    <t>Unplanned-Personal Abs %</t>
  </si>
  <si>
    <t>Planned-Team Abs %</t>
  </si>
  <si>
    <t>Unplanned-Team Abs %</t>
  </si>
  <si>
    <t>Coaching</t>
  </si>
  <si>
    <t>Productivity</t>
  </si>
  <si>
    <t>Compliance</t>
  </si>
  <si>
    <t>Metric measured</t>
  </si>
  <si>
    <t>Team Stats</t>
  </si>
  <si>
    <t>Personal</t>
  </si>
  <si>
    <t>Gove mance</t>
  </si>
  <si>
    <t>Productitvity</t>
  </si>
  <si>
    <t>Team Attendance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</si>
  <si>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</si>
  <si>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</si>
  <si>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</si>
  <si>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</si>
  <si>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</si>
  <si>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</si>
  <si>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Metric Measured</t>
  </si>
  <si>
    <t>Planned</t>
  </si>
  <si>
    <t>WPU Completion</t>
  </si>
  <si>
    <t>LMS Completion</t>
  </si>
  <si>
    <t>Coaching Compliance</t>
  </si>
  <si>
    <t>Target</t>
  </si>
  <si>
    <t>BPM</t>
  </si>
  <si>
    <t>PM</t>
  </si>
  <si>
    <t>NTL ANR</t>
  </si>
  <si>
    <t>Ontime %</t>
  </si>
  <si>
    <t>BPM/PM</t>
  </si>
  <si>
    <t>BPM Count</t>
  </si>
  <si>
    <t>BPM %</t>
  </si>
  <si>
    <t>1.13*7.5*Working Days</t>
  </si>
  <si>
    <t>Ontime Completion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</si>
  <si>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</si>
  <si>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</si>
  <si>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</si>
  <si>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</si>
  <si>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</si>
  <si>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</si>
  <si>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</si>
  <si>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</si>
  <si>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</si>
  <si>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</si>
  <si>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</si>
  <si>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</si>
  <si>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</si>
  <si>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</si>
  <si>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</si>
  <si>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</si>
  <si>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</si>
  <si>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Task</t>
  </si>
  <si>
    <t>Acelejado, Gerald</t>
  </si>
  <si>
    <t>Antonio, Majeed</t>
  </si>
  <si>
    <t>Florida, Ana Fila</t>
  </si>
  <si>
    <t>Gojit, Naiza Almiñana</t>
  </si>
  <si>
    <t>Guina, Selina</t>
  </si>
  <si>
    <t xml:space="preserve">Hamor, Bienalyn Rose Ann </t>
  </si>
  <si>
    <t>Jao, Rolando</t>
  </si>
  <si>
    <t>Jo Anne Jolo</t>
  </si>
  <si>
    <t>Josefa Reyes</t>
  </si>
  <si>
    <t>Lacandula, Maricris</t>
  </si>
  <si>
    <t>Mercado, Christopher John</t>
  </si>
  <si>
    <t>Nepomuceno, Annie</t>
  </si>
  <si>
    <t>Sidro Miguel Leyson Catina</t>
  </si>
  <si>
    <t>Taan, Milliard Jayson</t>
  </si>
  <si>
    <t>Verdejo, Monica Ann</t>
  </si>
  <si>
    <t xml:space="preserve">Cariaso, Mary Erlynn </t>
  </si>
  <si>
    <t>Dellova, Quendolyn</t>
  </si>
  <si>
    <t>Mantala, Regine Sumayra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</si>
  <si>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</si>
  <si>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</si>
  <si>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</si>
  <si>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</si>
  <si>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</si>
  <si>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</si>
  <si>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</si>
  <si>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</si>
  <si>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</si>
  <si>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</si>
  <si>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</si>
  <si>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Alcantara, Manly</t>
  </si>
  <si>
    <t>Gevero, Mylene</t>
  </si>
  <si>
    <t>Albor, April Mae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</si>
  <si>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</si>
  <si>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</si>
  <si>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</si>
  <si>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</si>
  <si>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</si>
  <si>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</si>
  <si>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</si>
  <si>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</si>
  <si>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</si>
  <si>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</si>
  <si>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</si>
  <si>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</si>
  <si>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</si>
  <si>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</si>
  <si>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</si>
  <si>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</si>
  <si>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Fajardo, Mervin Derla</t>
  </si>
  <si>
    <t>Villaflor, Kristina</t>
  </si>
  <si>
    <t>Ramos, Aileen</t>
  </si>
  <si>
    <t>Catarbas, Paul Aries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</si>
  <si>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</si>
  <si>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</si>
  <si>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</si>
  <si>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</si>
  <si>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</si>
  <si>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</si>
  <si>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</si>
  <si>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Alon, Amerodin</t>
  </si>
  <si>
    <t>Medrano, Evangeline</t>
  </si>
  <si>
    <t>Deyto, Joseph Ryan</t>
  </si>
  <si>
    <t>Pil, Maristella</t>
  </si>
  <si>
    <t>Golle, Jennifer</t>
  </si>
  <si>
    <t>Laconsay, Terrence Albert</t>
  </si>
  <si>
    <t>Rodriguez, Ruth Ann</t>
  </si>
  <si>
    <t>Hengoyon, Ronald</t>
  </si>
  <si>
    <t>Aragones, Sean Rico</t>
  </si>
  <si>
    <t>Raymundo, Emerson</t>
  </si>
  <si>
    <t>Vuelta, Rances Mae</t>
  </si>
  <si>
    <t>Bernales, Arlo</t>
  </si>
  <si>
    <t>Pejer, Sheila Mae</t>
  </si>
  <si>
    <t>Lombendencio, Alvie Joy</t>
  </si>
  <si>
    <t>Bahin, Loida</t>
  </si>
  <si>
    <t>Samante, Marben</t>
  </si>
  <si>
    <t>Gabarda, Marvin</t>
  </si>
  <si>
    <t>Cristobal, Maristela</t>
  </si>
  <si>
    <t>Brinquez, Wian</t>
  </si>
  <si>
    <t>Aspa, Sarah Jane</t>
  </si>
  <si>
    <t>Gorospe, Emerlyn</t>
  </si>
  <si>
    <t>Saludares, Hans Christian</t>
  </si>
  <si>
    <t>Castillo, Mark Jackson</t>
  </si>
  <si>
    <t>Sarmiento, Melvin</t>
  </si>
  <si>
    <t>Lobaton, Rufmarie</t>
  </si>
  <si>
    <t>De Vera, Darlina</t>
  </si>
  <si>
    <t>Rico, Gerald Allison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</si>
  <si>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</si>
  <si>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</si>
  <si>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</si>
  <si>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</si>
  <si>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</si>
  <si>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</si>
  <si>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</si>
  <si>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</si>
  <si>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</si>
  <si>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</si>
  <si>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</si>
  <si>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</si>
  <si>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</si>
  <si>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</si>
  <si>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</si>
  <si>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</si>
  <si>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</si>
  <si>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</si>
  <si>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</si>
  <si>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</si>
  <si>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Calicdan, Kloyd Matthew</t>
  </si>
  <si>
    <t>Villaflores, Theresa</t>
  </si>
  <si>
    <t>Acupinpin, Ernesto Jr.</t>
  </si>
  <si>
    <t>Clar, Ian Jay</t>
  </si>
  <si>
    <t>Dela Cruz, Joanalyn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</si>
  <si>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</si>
  <si>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</si>
  <si>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</si>
  <si>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</si>
  <si>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</si>
  <si>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</si>
  <si>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</si>
  <si>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</si>
  <si>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</si>
  <si>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</si>
  <si>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Ocampo, Bienvenido III</t>
  </si>
  <si>
    <t>Flores, Allain</t>
  </si>
  <si>
    <t>Lingon, Mechelle</t>
  </si>
  <si>
    <t>Narvasa, John Michael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</si>
  <si>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</si>
  <si>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</si>
  <si>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</si>
  <si>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</si>
  <si>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</si>
  <si>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</si>
  <si>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</si>
  <si>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</si>
  <si>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</si>
  <si>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</si>
  <si>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</si>
  <si>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Larioque, John Dale</t>
  </si>
  <si>
    <t>Orillo, Leodith Irene</t>
  </si>
  <si>
    <t>Santos, Joy Maureen</t>
  </si>
  <si>
    <t>Oamil, Mary Ann Rose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</si>
  <si>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</si>
  <si>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</si>
  <si>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</si>
  <si>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</si>
  <si>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</si>
  <si>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</si>
  <si>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</si>
  <si>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</si>
  <si>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</si>
  <si>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</si>
  <si>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</si>
  <si>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</si>
  <si>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</si>
  <si>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</si>
  <si>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</si>
  <si>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</si>
  <si>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</si>
  <si>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</si>
  <si>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</si>
  <si>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</si>
  <si>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</si>
  <si>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</si>
  <si>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</si>
  <si>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</si>
  <si>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</si>
  <si>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</si>
  <si>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</si>
  <si>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</si>
  <si>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</si>
  <si>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</si>
  <si>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</si>
  <si>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</si>
  <si>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</si>
  <si>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Tortosa, Deanmark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</si>
  <si>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</si>
  <si>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</si>
  <si>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</si>
  <si>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</si>
  <si>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</si>
  <si>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</si>
  <si>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</si>
  <si>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</si>
  <si>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</si>
  <si>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</si>
  <si>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</si>
  <si>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</si>
  <si>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Azarcon, Lovely Marie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</si>
  <si>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</si>
  <si>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</si>
  <si>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</si>
  <si>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</si>
  <si>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</si>
  <si>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</si>
  <si>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Toreno, Joanne Mae</t>
  </si>
  <si>
    <t>Escobar, Kevin Anne</t>
  </si>
  <si>
    <t>Mozo, Gabriel</t>
  </si>
  <si>
    <t>Ticay, Geraldine</t>
  </si>
  <si>
    <t>Ignacio, Karen</t>
  </si>
  <si>
    <t>Lagare, Maria Preciosa</t>
  </si>
  <si>
    <t>Quiling, Regie</t>
  </si>
  <si>
    <t>Tamon, Anthony</t>
  </si>
  <si>
    <t>Malte, John Rickert</t>
  </si>
  <si>
    <t>John Michael Vincent, Cruz</t>
  </si>
  <si>
    <t>Malaca, Marvin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</si>
  <si>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</si>
  <si>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</si>
  <si>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</si>
  <si>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</si>
  <si>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</si>
  <si>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</si>
  <si>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</si>
  <si>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</si>
  <si>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</si>
  <si>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</si>
  <si>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</si>
  <si>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</si>
  <si>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</si>
  <si>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</si>
  <si>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</si>
  <si>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</si>
  <si>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Guinto, Frances Rean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</si>
  <si>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</si>
  <si>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</si>
  <si>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</si>
  <si>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</si>
  <si>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</si>
  <si>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</si>
  <si>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</si>
  <si>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</si>
  <si>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</si>
  <si>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</si>
  <si>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</si>
  <si>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</si>
  <si>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</si>
  <si>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</si>
  <si>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</si>
  <si>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 xml:space="preserve">Atibula, Jhon Paul </t>
  </si>
  <si>
    <t xml:space="preserve">Paculanang, Maricar  </t>
  </si>
  <si>
    <t xml:space="preserve">Tudlong, Lydia Mae  </t>
  </si>
  <si>
    <t xml:space="preserve">Villanueva, Alyssa Nikka Dinoro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</si>
  <si>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</si>
  <si>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</si>
  <si>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</si>
  <si>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</si>
  <si>
    <t>Acena, Bert Allan</t>
  </si>
  <si>
    <t>Alcantara, Charie Hope</t>
  </si>
  <si>
    <t>Bautista, Monica</t>
  </si>
  <si>
    <t>Boado, Ruel</t>
  </si>
  <si>
    <t>Del Rosario, Rosemarie</t>
  </si>
  <si>
    <t>Famisaran, Kimberly</t>
  </si>
  <si>
    <t>Natividad, Jerome</t>
  </si>
  <si>
    <t>Oliveros, Kristel Aissa</t>
  </si>
  <si>
    <t>Pereira, Aiza Gay</t>
  </si>
  <si>
    <t>Saway, Kim Edward</t>
  </si>
  <si>
    <t>Lozares, Eurvene Mark Santiago</t>
  </si>
  <si>
    <t>Rodrigo, Robin</t>
  </si>
  <si>
    <t>Venales, Marven</t>
  </si>
  <si>
    <t>Catalan, Honorato</t>
  </si>
  <si>
    <t>Evangelista, Jose Roy</t>
  </si>
  <si>
    <t>Oyando, Jayson</t>
  </si>
  <si>
    <t>Estaras, Rowell Golloso</t>
  </si>
  <si>
    <t>Adove, Christian</t>
  </si>
  <si>
    <t>Team Leader</t>
  </si>
  <si>
    <t>Cerrer, Catherine Mae</t>
  </si>
  <si>
    <t>PPMC BPM</t>
  </si>
  <si>
    <t>Senior CSR</t>
  </si>
  <si>
    <t>PRODUCTION</t>
  </si>
  <si>
    <t>ACTIVE</t>
  </si>
  <si>
    <t>Wave 1</t>
  </si>
  <si>
    <t>SUPPORT</t>
  </si>
  <si>
    <t>Wave 6</t>
  </si>
  <si>
    <t>Wave 3</t>
  </si>
  <si>
    <t>Wave 9</t>
  </si>
  <si>
    <t>Wave 5</t>
  </si>
  <si>
    <t>Wave 13</t>
  </si>
  <si>
    <t>Wave 12</t>
  </si>
  <si>
    <t>Wave 14</t>
  </si>
  <si>
    <t>Wave 15</t>
  </si>
  <si>
    <t xml:space="preserve">Oliveros, Al-Oliver Caido  </t>
  </si>
  <si>
    <t>Alcantara, Ma. Concepcion</t>
  </si>
  <si>
    <t>Flores, Ma. Adelfa</t>
  </si>
  <si>
    <t>PPMC IB L2</t>
  </si>
  <si>
    <t>PPMC</t>
  </si>
  <si>
    <t>Lozares, Eurvene Mark</t>
  </si>
  <si>
    <t>Ma. Rose Pachica</t>
  </si>
  <si>
    <t/>
  </si>
  <si>
    <t>Eddie Bayanban</t>
  </si>
  <si>
    <t>Rhiel Angelo Viloria Biscarra</t>
  </si>
  <si>
    <t>Ruel Boado</t>
  </si>
  <si>
    <t>Maria Tiffany Cariño</t>
  </si>
  <si>
    <t>Christine Joy Culala</t>
  </si>
  <si>
    <t>Josefina Simbajon Del Rosario</t>
  </si>
  <si>
    <t>Andie May Peralta  Dela Cruz</t>
  </si>
  <si>
    <t>James Kevin Deciaro  Erivera</t>
  </si>
  <si>
    <t>Kevin Anne Escobar</t>
  </si>
  <si>
    <t>Chris-John Gregorio</t>
  </si>
  <si>
    <t>Norbert Arpy Latupan</t>
  </si>
  <si>
    <t>Carlos Garces Macabenta III</t>
  </si>
  <si>
    <t>Sandra Magcayang</t>
  </si>
  <si>
    <t>Steven Glenn Marquez</t>
  </si>
  <si>
    <t>Maricar  Paculanang</t>
  </si>
  <si>
    <t>Mary Sherry Rose Jurena Pelias  Peñaflor</t>
  </si>
  <si>
    <t>Alyanna Marie Esquillo  Raymundo</t>
  </si>
  <si>
    <t>Kristine Rances Saman</t>
  </si>
  <si>
    <t>Roselyn Sotto Teves</t>
  </si>
  <si>
    <t>Lydia Mae  Tudlong</t>
  </si>
  <si>
    <t>Doris Donna Ventura</t>
  </si>
  <si>
    <t>Alyssa Nikka Dinoro  Villanueva</t>
  </si>
  <si>
    <t>Mechelle Asotea Lingon</t>
  </si>
  <si>
    <t>CalyJack Philip Condeno</t>
  </si>
  <si>
    <t>Jethro Laranang Ibardaloza</t>
  </si>
  <si>
    <t>Theodolph Vera Advincula</t>
  </si>
  <si>
    <t>Nicole Joy Articona</t>
  </si>
  <si>
    <t>Loida Tiongson Bahin</t>
  </si>
  <si>
    <t>Abdul Rahman Panganting Bato</t>
  </si>
  <si>
    <t>Nanette Lacsamana Beltran</t>
  </si>
  <si>
    <t>Lene Rose Binamir Bernarte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</si>
  <si>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</si>
  <si>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</si>
  <si>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</si>
  <si>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</si>
  <si>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</si>
  <si>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</si>
  <si>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Kevin John Ducusin</t>
  </si>
  <si>
    <t>Rosemarie del Rosario</t>
  </si>
  <si>
    <t>Jemilly Dela Paz</t>
  </si>
  <si>
    <t>Mervin Derla Fajardo</t>
  </si>
  <si>
    <t>Marvin Lanzar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</si>
  <si>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</si>
  <si>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</si>
  <si>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</si>
  <si>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</si>
  <si>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</si>
  <si>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</si>
  <si>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</si>
  <si>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</si>
  <si>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</si>
  <si>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</si>
  <si>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</si>
  <si>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</si>
  <si>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</si>
  <si>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</si>
  <si>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</si>
  <si>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Jherwin Varona</t>
  </si>
  <si>
    <t>Rances Mae Ramos Vuelta</t>
  </si>
  <si>
    <t>Florife Bechayda</t>
  </si>
  <si>
    <t>Mary Grace Botona</t>
  </si>
  <si>
    <t>Sheryl Edradan Lagua</t>
  </si>
  <si>
    <t>Angelie Mancera Luna</t>
  </si>
  <si>
    <t>Kevin Lois Ventilacion More</t>
  </si>
  <si>
    <t>Jobert Austria</t>
  </si>
  <si>
    <t>Alma Delmundo Tanyag</t>
  </si>
  <si>
    <t>Vickilou Ordono</t>
  </si>
  <si>
    <t>Ryan Solijon</t>
  </si>
  <si>
    <t>Monica Ann Villarey Verdejo</t>
  </si>
  <si>
    <t>Selina Parizal Guina</t>
  </si>
  <si>
    <t>Bienalyn Rose Ann Cuason Hamor</t>
  </si>
  <si>
    <t>Rolando Albor Jao</t>
  </si>
  <si>
    <t>Gerald Acelejado</t>
  </si>
  <si>
    <t>Ana Fila Florida</t>
  </si>
  <si>
    <t>Majeed Antonio</t>
  </si>
  <si>
    <t>Naiza Almiñana Gojit</t>
  </si>
  <si>
    <t xml:space="preserve">Rozzel Untalan Maralit </t>
  </si>
  <si>
    <t>Annie Nepomuceno</t>
  </si>
  <si>
    <t>Maricris Lacandula</t>
  </si>
  <si>
    <t>Christopher John De Guzman Mercado</t>
  </si>
  <si>
    <t>Milliard Jayson Taan</t>
  </si>
  <si>
    <t>Geraldine Ticay</t>
  </si>
  <si>
    <t>Bert Allan Acena</t>
  </si>
  <si>
    <t>Mary Ann Cabie</t>
  </si>
  <si>
    <t>Leovino Cruz</t>
  </si>
  <si>
    <t>Myco Oliver Dedicatoria</t>
  </si>
  <si>
    <t>Richard Defante</t>
  </si>
  <si>
    <t>Joseph Ryan Deyto</t>
  </si>
  <si>
    <t>Jonachelle Gernale</t>
  </si>
  <si>
    <t>Jeric Gonzales</t>
  </si>
  <si>
    <t>John Macabuhay</t>
  </si>
  <si>
    <t>Mary Ann Maniago</t>
  </si>
  <si>
    <t>Michael Mia</t>
  </si>
  <si>
    <t>Joanne Mae Toreno</t>
  </si>
  <si>
    <t>Christian Adove</t>
  </si>
  <si>
    <t>John Michael Vincent Cruz</t>
  </si>
  <si>
    <t>Lovely Marie Ding Ding Azarcon</t>
  </si>
  <si>
    <t>Fonseneca Louise Maniquis</t>
  </si>
  <si>
    <t>Emmanuel Maddalora</t>
  </si>
  <si>
    <t>Theresa Villaflores</t>
  </si>
  <si>
    <t>Regie Quiling</t>
  </si>
  <si>
    <t>Anthony Tamon</t>
  </si>
  <si>
    <t>Karen Ignacio</t>
  </si>
  <si>
    <t>Jennifer Pasaporte Golle</t>
  </si>
  <si>
    <t>Ian Jay Clar</t>
  </si>
  <si>
    <t>Sean Rico Lagrosa Aragones</t>
  </si>
  <si>
    <t>Ernesto Jr. Acupinpin</t>
  </si>
  <si>
    <t>Adriana Leny Olaguer</t>
  </si>
  <si>
    <t>Amerodin Alon</t>
  </si>
  <si>
    <t>Evangeline Medrano</t>
  </si>
  <si>
    <t>Ronald Ong Hengoyon</t>
  </si>
  <si>
    <t>Yrvin Nacion</t>
  </si>
  <si>
    <t>Joanalyn Dela Cruz</t>
  </si>
  <si>
    <t>John Edward Morales</t>
  </si>
  <si>
    <t>Michael Victor Marasigan</t>
  </si>
  <si>
    <t>Ruth Ann Balabarcon Rodriguez</t>
  </si>
  <si>
    <t>Kenneth Ben Albior</t>
  </si>
  <si>
    <t>Robin Rodrigo</t>
  </si>
  <si>
    <t>Saniata Dela Cruz Mentoya</t>
  </si>
  <si>
    <t>Quendolyn Dellova</t>
  </si>
  <si>
    <t>Melgie Sumalinog</t>
  </si>
  <si>
    <t>Mylene Gevero</t>
  </si>
  <si>
    <t>Arlo Paligutan Bernales</t>
  </si>
  <si>
    <t>Leian Mae Mariano</t>
  </si>
  <si>
    <t>Memirena Domasig Daoa</t>
  </si>
  <si>
    <t>John Alonzo Fernando</t>
  </si>
  <si>
    <t>John Noel Jose Dinginbayan Jose</t>
  </si>
  <si>
    <t>Franny Vista Bergonia</t>
  </si>
  <si>
    <t>Mary Ann Manalo Pagadora</t>
  </si>
  <si>
    <t>Den Aldemar Berro</t>
  </si>
  <si>
    <t>Christine Gonzalo</t>
  </si>
  <si>
    <t>Armando D Ancheta Jr.</t>
  </si>
  <si>
    <t>Crizabel Flores</t>
  </si>
  <si>
    <t>Rhuan Abanes Serias</t>
  </si>
  <si>
    <t>Joy Refulgente</t>
  </si>
  <si>
    <t>Melry Manalo Padua</t>
  </si>
  <si>
    <t>Carlo Miguel</t>
  </si>
  <si>
    <t>Terrence Albert Jose Laconsa</t>
  </si>
  <si>
    <t>Esperanza  Bacene</t>
  </si>
  <si>
    <t>Kimberly Famisaran</t>
  </si>
  <si>
    <t>Betsy Monterola</t>
  </si>
  <si>
    <t>Kristina Abogado Villaflor</t>
  </si>
  <si>
    <t>Mary Grace Andallo</t>
  </si>
  <si>
    <t>Wallido Cundangan</t>
  </si>
  <si>
    <t>Rowell Golloso Estaras</t>
  </si>
  <si>
    <t>Manly Alcantara</t>
  </si>
  <si>
    <t>Jhon Paul Atibula</t>
  </si>
  <si>
    <t>Jhenesis  Abunagan</t>
  </si>
  <si>
    <t>Aiza Gay Pereira</t>
  </si>
  <si>
    <t>Melanie Urbano</t>
  </si>
  <si>
    <t>Nikki Almerino</t>
  </si>
  <si>
    <t>Fernel Lizardo</t>
  </si>
  <si>
    <t>Joy Calayan</t>
  </si>
  <si>
    <t>Ma. Monica Claro</t>
  </si>
  <si>
    <t>Johannez Andrei Chubong</t>
  </si>
  <si>
    <t>Marven Venales</t>
  </si>
  <si>
    <t>Giovanni Peque</t>
  </si>
  <si>
    <t>Micko John Pausta Sanguyo</t>
  </si>
  <si>
    <t>Kim Edward Saway</t>
  </si>
  <si>
    <t>Regine Sumayra Mantala</t>
  </si>
  <si>
    <t>Cyrus Antoni</t>
  </si>
  <si>
    <t>Jeffrey Monzones Jaurigue</t>
  </si>
  <si>
    <t>Sabrina Marie Mariano</t>
  </si>
  <si>
    <t>Abdulbasit Malawani</t>
  </si>
  <si>
    <t>Mark Jackson Castillo</t>
  </si>
  <si>
    <t>Marvin Morente</t>
  </si>
  <si>
    <t>Hans Christian Saludares</t>
  </si>
  <si>
    <t>Melvin Sarmiento</t>
  </si>
  <si>
    <t>Maristela Cristobal</t>
  </si>
  <si>
    <t>Marvin Gabarda</t>
  </si>
  <si>
    <t>Marc Ioan Lacsamana</t>
  </si>
  <si>
    <t>Richard Anthony Lim</t>
  </si>
  <si>
    <t>Evelyn Orfanel</t>
  </si>
  <si>
    <t>Wian Abordo Brinquez</t>
  </si>
  <si>
    <t>John Dale Larioque</t>
  </si>
  <si>
    <t>Ma Novilla Mantilla</t>
  </si>
  <si>
    <t>Mary Ann Rose Oamil</t>
  </si>
  <si>
    <t>Leodith Irene Orillo</t>
  </si>
  <si>
    <t>Rjay Rodelas</t>
  </si>
  <si>
    <t>Christine Joyce Santos</t>
  </si>
  <si>
    <t>Sarah Jane Reyes  Aspa</t>
  </si>
  <si>
    <t>Bernard Banares</t>
  </si>
  <si>
    <t>Maria Preciosa Lagare</t>
  </si>
  <si>
    <t>Bienvenido III Ocampo</t>
  </si>
  <si>
    <t>Roxanne Esquivias</t>
  </si>
  <si>
    <t>Jeffrey Manalo</t>
  </si>
  <si>
    <t>Kristel Aissa Oliveros</t>
  </si>
  <si>
    <t>Jayson Oyando</t>
  </si>
  <si>
    <t>Anastacia Aina Cleveth Exconde  Linato</t>
  </si>
  <si>
    <t>Czarina Marie Yanto</t>
  </si>
  <si>
    <t>Eurvene Mark Santiago Lozares</t>
  </si>
  <si>
    <t>Aura Cajurao</t>
  </si>
  <si>
    <t>Janwen Madraga Bacalso</t>
  </si>
  <si>
    <t>Miled Grace Austria</t>
  </si>
  <si>
    <t>Michael Dumantay Luyas</t>
  </si>
  <si>
    <t>Ninio Angeles</t>
  </si>
  <si>
    <t>Lee Tolentino</t>
  </si>
  <si>
    <t>Darrel Villanueva Mascual</t>
  </si>
  <si>
    <t>Deanmark Tortosa</t>
  </si>
  <si>
    <t>Charie Hope Alcantara</t>
  </si>
  <si>
    <t>Rowel Estaras</t>
  </si>
  <si>
    <t>Honorato Catalan</t>
  </si>
  <si>
    <t>Eurvene Mark Lozares</t>
  </si>
  <si>
    <t>Elmer Orfanel</t>
  </si>
  <si>
    <t>SME</t>
  </si>
  <si>
    <t>Tan, Annelyn</t>
  </si>
  <si>
    <t>Quality Analyst</t>
  </si>
  <si>
    <t>Bautista, Rodolfo</t>
  </si>
  <si>
    <t>Trainer</t>
  </si>
  <si>
    <t>San Pascual, Kimberley</t>
  </si>
  <si>
    <t>Jalop, Mary Ann</t>
  </si>
  <si>
    <t>Rosita, Gilbert</t>
  </si>
  <si>
    <t>Lazo II, Daniel</t>
  </si>
  <si>
    <t>Manalo, Jeffrey</t>
  </si>
  <si>
    <t>Esquivias, Roxanne</t>
  </si>
  <si>
    <t>Olivadez, Jezza</t>
  </si>
  <si>
    <t>Dominguez, Ann Princess</t>
  </si>
  <si>
    <t>Reyes, Thea Marie</t>
  </si>
  <si>
    <t>Solijon, Ryan</t>
  </si>
  <si>
    <t>Ibardaloza, Jethro</t>
  </si>
  <si>
    <t>Ducusin, Kevin John</t>
  </si>
  <si>
    <t>Antonio, Caryl Sarena</t>
  </si>
  <si>
    <t>Brazas, Enjel Damasco</t>
  </si>
  <si>
    <t>Bolaños, Joseph Del Agua</t>
  </si>
  <si>
    <t>Cruz, Michael</t>
  </si>
  <si>
    <t>Trainer RN</t>
  </si>
  <si>
    <t>Bangloy, Regina Grace</t>
  </si>
  <si>
    <t>Orbien, Louie Lee</t>
  </si>
  <si>
    <t>Arizabal, Carlo Ar-ar</t>
  </si>
  <si>
    <t>Pachica, Ma. Rose</t>
  </si>
  <si>
    <t>Albior, Kenneth Ben</t>
  </si>
  <si>
    <t>Quality Lead</t>
  </si>
  <si>
    <t>Natividad, Henry Jr.</t>
  </si>
  <si>
    <t>Sapungan Jr, Reynaldo</t>
  </si>
  <si>
    <t>Ronelle, Dalay</t>
  </si>
  <si>
    <t>Kaiser SMC Resupply</t>
  </si>
  <si>
    <t>Kaiser Closet</t>
  </si>
  <si>
    <t>Sleep EQ</t>
  </si>
  <si>
    <t>Kaiser BU/AH</t>
  </si>
  <si>
    <t>Fernandez, Rosanna Eslava</t>
  </si>
  <si>
    <t>April Mae Albor</t>
  </si>
  <si>
    <t>Joyce Bernadette Agluba</t>
  </si>
  <si>
    <t>Al-Oliver Caido  Oliveros</t>
  </si>
  <si>
    <t>Wave 16</t>
  </si>
  <si>
    <t>Paul Aries Catarbas</t>
  </si>
  <si>
    <t>Darlina De Vera</t>
  </si>
  <si>
    <t>Allain Flores</t>
  </si>
  <si>
    <t>Emerlyn Gorospe</t>
  </si>
  <si>
    <t>Rufmarie Lobaton</t>
  </si>
  <si>
    <t>Marvin Malaca</t>
  </si>
  <si>
    <t>John Rickert Malte</t>
  </si>
  <si>
    <t>Gabriel Mozo</t>
  </si>
  <si>
    <t>Gerald Allison Rico</t>
  </si>
  <si>
    <t>Dakis, Nikka Yzabelle</t>
  </si>
  <si>
    <t>DME EQ</t>
  </si>
  <si>
    <t>Condeno, CalyJack Philip</t>
  </si>
  <si>
    <t>Adjusted BPM %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</si>
  <si>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</si>
  <si>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</si>
  <si>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</si>
  <si>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</si>
  <si>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</si>
  <si>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</si>
  <si>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Celis, April</t>
  </si>
  <si>
    <t>Oblepias, Nenebeth Ann</t>
  </si>
  <si>
    <t>Quintos, Joan</t>
  </si>
  <si>
    <t>Gallenero, Danessa Tanael</t>
  </si>
  <si>
    <t>Sleep CS</t>
  </si>
  <si>
    <t>OTC %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</si>
  <si>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</si>
  <si>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</si>
  <si>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</si>
  <si>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</si>
  <si>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</si>
  <si>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</si>
  <si>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</si>
  <si>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</si>
  <si>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</si>
  <si>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</si>
  <si>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</si>
  <si>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</si>
  <si>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</si>
  <si>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Joseph Del Agua Bolaños</t>
  </si>
  <si>
    <t>Conorado, John Michael</t>
  </si>
  <si>
    <t>Cruz, John Michael Vincent</t>
  </si>
  <si>
    <t>Cruz, John Michael</t>
  </si>
  <si>
    <t>Tudlong, Lydia Mae</t>
  </si>
  <si>
    <t xml:space="preserve">Raagas, Jake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</si>
</sst>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0.0%"/>
    <numFmt numFmtId="166" formatCode="[h]:mm:ss;@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166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9" fontId="7" fillId="0" borderId="0" xfId="0" applyNumberFormat="1" applyFont="1"/>
    <xf numFmtId="10" fontId="7" fillId="0" borderId="0" xfId="0" applyNumberFormat="1" applyFont="1"/>
    <xf numFmtId="0" fontId="0" fillId="0" borderId="0" xfId="0"/>
    <xf numFmtId="9" fontId="0" fillId="0" borderId="0" xfId="0" applyNumberFormat="1"/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10" fontId="10" fillId="13" borderId="5" xfId="0" applyNumberFormat="1" applyFont="1" applyFill="1" applyBorder="1" applyAlignment="1">
      <alignment horizontal="center" vertical="center"/>
    </xf>
    <xf numFmtId="9" fontId="5" fillId="10" borderId="0" xfId="0" applyNumberFormat="1" applyFont="1" applyFill="1" applyAlignment="1">
      <alignment horizontal="center" vertical="center"/>
    </xf>
    <xf numFmtId="9" fontId="1" fillId="8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5" fillId="10" borderId="1" xfId="0" applyNumberFormat="1" applyFont="1" applyFill="1" applyBorder="1" applyAlignment="1">
      <alignment horizontal="center" vertical="center"/>
    </xf>
    <xf numFmtId="9" fontId="5" fillId="11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5" fillId="8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0" borderId="0" xfId="0" applyNumberFormat="1" applyFont="1"/>
    <xf numFmtId="10" fontId="5" fillId="8" borderId="1" xfId="1" applyNumberFormat="1" applyFont="1" applyFill="1" applyBorder="1" applyAlignment="1">
      <alignment horizontal="center" vertical="center"/>
    </xf>
    <xf numFmtId="10" fontId="7" fillId="0" borderId="0" xfId="1" applyNumberFormat="1" applyFont="1"/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0" fillId="0" borderId="0" xfId="0" applyAlignment="1"/>
    <xf numFmtId="0" fontId="14" fillId="9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166" fontId="5" fillId="7" borderId="1" xfId="0" applyNumberFormat="1" applyFont="1" applyFill="1" applyBorder="1" applyAlignment="1">
      <alignment horizontal="center" vertical="center"/>
    </xf>
    <xf numFmtId="166" fontId="7" fillId="0" borderId="0" xfId="0" applyNumberFormat="1" applyFont="1"/>
    <xf numFmtId="1" fontId="7" fillId="0" borderId="0" xfId="0" applyNumberFormat="1" applyFont="1"/>
    <xf numFmtId="9" fontId="5" fillId="7" borderId="1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0" xfId="0" applyFont="1" applyFill="1" applyBorder="1" applyAlignment="1">
      <alignment horizontal="center" vertical="center"/>
    </xf>
    <xf numFmtId="9" fontId="14" fillId="9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11" fillId="9" borderId="12" xfId="0" applyNumberFormat="1" applyFont="1" applyFill="1" applyBorder="1" applyAlignment="1">
      <alignment vertical="center"/>
    </xf>
    <xf numFmtId="9" fontId="11" fillId="9" borderId="13" xfId="0" applyNumberFormat="1" applyFont="1" applyFill="1" applyBorder="1" applyAlignment="1">
      <alignment vertical="center"/>
    </xf>
    <xf numFmtId="9" fontId="11" fillId="9" borderId="14" xfId="0" applyNumberFormat="1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9" fontId="11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19" borderId="1" xfId="0" applyFont="1" applyFill="1" applyBorder="1" applyAlignment="1">
      <alignment horizontal="center"/>
    </xf>
    <xf numFmtId="165" fontId="19" fillId="19" borderId="1" xfId="1" applyNumberFormat="1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10" fontId="7" fillId="16" borderId="4" xfId="0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10" fontId="7" fillId="16" borderId="4" xfId="1" applyNumberFormat="1" applyFont="1" applyFill="1" applyBorder="1" applyAlignment="1">
      <alignment horizontal="center" vertical="center"/>
    </xf>
    <xf numFmtId="165" fontId="7" fillId="16" borderId="4" xfId="1" applyNumberFormat="1" applyFont="1" applyFill="1" applyBorder="1" applyAlignment="1">
      <alignment horizontal="center" vertical="center"/>
    </xf>
    <xf numFmtId="0" fontId="6" fillId="23" borderId="4" xfId="0" applyFont="1" applyFill="1" applyBorder="1"/>
    <xf numFmtId="0" fontId="6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center" vertical="center"/>
    </xf>
    <xf numFmtId="2" fontId="11" fillId="22" borderId="4" xfId="0" applyNumberFormat="1" applyFont="1" applyFill="1" applyBorder="1" applyAlignment="1">
      <alignment horizontal="center" vertical="center"/>
    </xf>
    <xf numFmtId="0" fontId="11" fillId="22" borderId="4" xfId="0" applyFont="1" applyFill="1" applyBorder="1"/>
    <xf numFmtId="9" fontId="7" fillId="16" borderId="4" xfId="0" applyNumberFormat="1" applyFont="1" applyFill="1" applyBorder="1" applyAlignment="1">
      <alignment horizontal="center" vertical="center"/>
    </xf>
    <xf numFmtId="15" fontId="1" fillId="20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0" fontId="20" fillId="14" borderId="1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2" fillId="25" borderId="0" xfId="0" applyNumberFormat="1" applyFont="1" applyFill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2" fillId="24" borderId="0" xfId="0" applyNumberFormat="1" applyFont="1" applyFill="1" applyBorder="1" applyAlignment="1">
      <alignment horizontal="center" vertical="top"/>
    </xf>
    <xf numFmtId="0" fontId="2" fillId="24" borderId="0" xfId="0" applyFont="1" applyFill="1" applyBorder="1" applyAlignment="1">
      <alignment horizontal="center"/>
    </xf>
    <xf numFmtId="0" fontId="2" fillId="24" borderId="0" xfId="0" applyFont="1" applyFill="1" applyBorder="1" applyAlignment="1"/>
    <xf numFmtId="0" fontId="2" fillId="24" borderId="0" xfId="0" applyFont="1" applyFill="1" applyBorder="1" applyAlignment="1">
      <alignment horizontal="center" vertical="top"/>
    </xf>
    <xf numFmtId="14" fontId="2" fillId="24" borderId="0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0" fontId="2" fillId="0" borderId="17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1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3" fillId="0" borderId="20" xfId="2" applyFont="1" applyBorder="1" applyAlignment="1">
      <alignment horizontal="center" vertical="top" wrapText="1"/>
    </xf>
    <xf numFmtId="0" fontId="2" fillId="0" borderId="21" xfId="0" applyNumberFormat="1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/>
    </xf>
    <xf numFmtId="0" fontId="2" fillId="0" borderId="22" xfId="0" applyFont="1" applyBorder="1"/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27" borderId="0" xfId="0" applyFont="1" applyFill="1" applyAlignment="1">
      <alignment horizontal="center"/>
    </xf>
    <xf numFmtId="0" fontId="2" fillId="27" borderId="0" xfId="0" applyFont="1" applyFill="1"/>
    <xf numFmtId="0" fontId="2" fillId="27" borderId="0" xfId="0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 vertical="top"/>
    </xf>
    <xf numFmtId="14" fontId="2" fillId="27" borderId="0" xfId="0" applyNumberFormat="1" applyFont="1" applyFill="1" applyBorder="1" applyAlignment="1">
      <alignment horizontal="center"/>
    </xf>
    <xf numFmtId="0" fontId="24" fillId="28" borderId="24" xfId="0" applyFont="1" applyFill="1" applyBorder="1" applyAlignment="1">
      <alignment horizontal="center" vertical="center"/>
    </xf>
    <xf numFmtId="0" fontId="24" fillId="28" borderId="25" xfId="0" applyFont="1" applyFill="1" applyBorder="1" applyAlignment="1">
      <alignment horizontal="center" vertical="center"/>
    </xf>
    <xf numFmtId="0" fontId="24" fillId="29" borderId="25" xfId="0" applyFont="1" applyFill="1" applyBorder="1" applyAlignment="1">
      <alignment horizontal="center" vertical="center"/>
    </xf>
    <xf numFmtId="9" fontId="24" fillId="29" borderId="25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10" fontId="26" fillId="13" borderId="5" xfId="0" applyNumberFormat="1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0" fontId="22" fillId="0" borderId="0" xfId="1" applyNumberFormat="1" applyFont="1"/>
    <xf numFmtId="0" fontId="27" fillId="14" borderId="15" xfId="0" applyFont="1" applyFill="1" applyBorder="1" applyAlignment="1">
      <alignment horizontal="center" vertical="center"/>
    </xf>
    <xf numFmtId="0" fontId="28" fillId="26" borderId="16" xfId="0" applyFont="1" applyFill="1" applyBorder="1" applyAlignment="1">
      <alignment horizontal="center" vertical="center"/>
    </xf>
    <xf numFmtId="0" fontId="28" fillId="26" borderId="16" xfId="0" applyNumberFormat="1" applyFont="1" applyFill="1" applyBorder="1" applyAlignment="1">
      <alignment horizontal="center" vertical="center"/>
    </xf>
    <xf numFmtId="1" fontId="28" fillId="26" borderId="16" xfId="0" applyNumberFormat="1" applyFont="1" applyFill="1" applyBorder="1" applyAlignment="1">
      <alignment horizontal="center" vertical="center"/>
    </xf>
    <xf numFmtId="10" fontId="28" fillId="26" borderId="16" xfId="0" applyNumberFormat="1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/>
    </xf>
    <xf numFmtId="9" fontId="2" fillId="0" borderId="0" xfId="1" applyFont="1"/>
    <xf numFmtId="0" fontId="29" fillId="0" borderId="1" xfId="0" applyFont="1" applyFill="1" applyBorder="1" applyAlignment="1">
      <alignment horizontal="center" vertical="center"/>
    </xf>
    <xf numFmtId="1" fontId="30" fillId="31" borderId="1" xfId="0" applyNumberFormat="1" applyFont="1" applyFill="1" applyBorder="1" applyAlignment="1">
      <alignment horizontal="center" vertical="center"/>
    </xf>
    <xf numFmtId="0" fontId="27" fillId="14" borderId="28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9" xfId="0" applyFont="1" applyFill="1" applyBorder="1" applyAlignment="1">
      <alignment horizontal="center" vertical="center"/>
    </xf>
    <xf numFmtId="10" fontId="25" fillId="0" borderId="0" xfId="1" applyNumberFormat="1" applyFont="1"/>
    <xf numFmtId="0" fontId="2" fillId="0" borderId="0" xfId="0" applyFont="1" applyAlignment="1">
      <alignment vertical="center"/>
    </xf>
    <xf numFmtId="9" fontId="25" fillId="0" borderId="0" xfId="0" applyNumberFormat="1" applyFont="1" applyAlignment="1">
      <alignment vertical="center"/>
    </xf>
    <xf numFmtId="10" fontId="7" fillId="27" borderId="0" xfId="0" applyNumberFormat="1" applyFont="1" applyFill="1"/>
    <xf numFmtId="0" fontId="7" fillId="27" borderId="0" xfId="0" applyNumberFormat="1" applyFont="1" applyFill="1"/>
    <xf numFmtId="0" fontId="9" fillId="0" borderId="1" xfId="0" applyFont="1" applyBorder="1" applyAlignment="1">
      <alignment horizontal="center" vertical="center"/>
    </xf>
    <xf numFmtId="9" fontId="14" fillId="9" borderId="1" xfId="0" applyNumberFormat="1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center" vertical="center"/>
    </xf>
    <xf numFmtId="9" fontId="14" fillId="9" borderId="9" xfId="0" applyNumberFormat="1" applyFont="1" applyFill="1" applyBorder="1" applyAlignment="1">
      <alignment horizontal="center" vertical="center"/>
    </xf>
    <xf numFmtId="9" fontId="14" fillId="9" borderId="10" xfId="0" applyNumberFormat="1" applyFont="1" applyFill="1" applyBorder="1" applyAlignment="1">
      <alignment horizontal="center" vertical="center"/>
    </xf>
    <xf numFmtId="9" fontId="14" fillId="9" borderId="26" xfId="0" applyNumberFormat="1" applyFont="1" applyFill="1" applyBorder="1" applyAlignment="1">
      <alignment horizontal="center" vertical="center"/>
    </xf>
    <xf numFmtId="9" fontId="14" fillId="9" borderId="27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9" fontId="11" fillId="9" borderId="1" xfId="0" applyNumberFormat="1" applyFont="1" applyFill="1" applyBorder="1" applyAlignment="1">
      <alignment horizontal="center" vertical="center"/>
    </xf>
    <xf numFmtId="9" fontId="11" fillId="9" borderId="12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9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/>
  <cols>
    <col min="1" max="1" width="11.28515625" style="5" bestFit="1" customWidth="1"/>
    <col min="2" max="2" width="26.5703125" style="5" bestFit="1" customWidth="1"/>
    <col min="3" max="3" width="9.140625" style="5" bestFit="1" customWidth="1"/>
    <col min="4" max="4" width="24.85546875" style="5" bestFit="1" customWidth="1"/>
    <col min="5" max="5" width="9" style="5" bestFit="1" customWidth="1"/>
    <col min="6" max="6" width="21" style="5" bestFit="1" customWidth="1"/>
    <col min="7" max="7" width="17" style="5" bestFit="1" customWidth="1"/>
    <col min="8" max="8" width="11.42578125" style="5" bestFit="1" customWidth="1"/>
    <col min="9" max="9" width="11.28515625" style="5" bestFit="1" customWidth="1"/>
    <col min="10" max="10" width="23.42578125" style="5" bestFit="1" customWidth="1"/>
    <col min="11" max="11" width="8" style="5" bestFit="1" customWidth="1"/>
    <col min="12" max="12" width="9.42578125" style="5" bestFit="1" customWidth="1"/>
    <col min="13" max="13" width="10.140625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29" t="s">
        <v>79</v>
      </c>
    </row>
    <row r="2" spans="1:13">
      <c r="A2" s="5">
        <v>51585203</v>
      </c>
      <c r="B2" s="5" t="s">
        <v>168</v>
      </c>
      <c r="C2" s="5">
        <v>51615282</v>
      </c>
      <c r="D2" s="5" t="s">
        <v>411</v>
      </c>
      <c r="E2" s="5">
        <v>51747002</v>
      </c>
      <c r="F2" s="5" t="s">
        <v>677</v>
      </c>
      <c r="G2" s="5" t="s">
        <v>422</v>
      </c>
      <c r="H2" s="5" t="s">
        <v>423</v>
      </c>
      <c r="I2" s="5" t="s">
        <v>424</v>
      </c>
      <c r="J2" s="5" t="s">
        <v>421</v>
      </c>
      <c r="K2" s="5" t="s">
        <v>425</v>
      </c>
      <c r="M2" s="5" t="s">
        <v>421</v>
      </c>
    </row>
    <row r="3" spans="1:13">
      <c r="A3" s="5">
        <v>51585202</v>
      </c>
      <c r="B3" s="5" t="s">
        <v>170</v>
      </c>
      <c r="C3" s="5">
        <v>51615282</v>
      </c>
      <c r="D3" s="5" t="s">
        <v>411</v>
      </c>
      <c r="E3" s="5">
        <v>51747002</v>
      </c>
      <c r="F3" s="5" t="s">
        <v>677</v>
      </c>
      <c r="G3" s="5" t="s">
        <v>422</v>
      </c>
      <c r="H3" s="5" t="s">
        <v>423</v>
      </c>
      <c r="I3" s="5" t="s">
        <v>424</v>
      </c>
      <c r="J3" s="5" t="s">
        <v>421</v>
      </c>
      <c r="K3" s="5" t="s">
        <v>425</v>
      </c>
      <c r="M3" s="5" t="s">
        <v>421</v>
      </c>
    </row>
    <row r="4" spans="1:13">
      <c r="A4" s="5">
        <v>51545798</v>
      </c>
      <c r="B4" s="5" t="s">
        <v>157</v>
      </c>
      <c r="C4" s="5">
        <v>51615282</v>
      </c>
      <c r="D4" s="5" t="s">
        <v>411</v>
      </c>
      <c r="E4" s="5">
        <v>51747002</v>
      </c>
      <c r="F4" s="5" t="s">
        <v>677</v>
      </c>
      <c r="G4" s="5" t="s">
        <v>422</v>
      </c>
      <c r="H4" s="5" t="s">
        <v>423</v>
      </c>
      <c r="I4" s="5" t="s">
        <v>424</v>
      </c>
      <c r="J4" s="5" t="s">
        <v>421</v>
      </c>
      <c r="K4" s="5" t="s">
        <v>425</v>
      </c>
      <c r="M4" s="5" t="s">
        <v>421</v>
      </c>
    </row>
    <row r="5" spans="1:13">
      <c r="A5" s="5">
        <v>51605129</v>
      </c>
      <c r="B5" s="5" t="s">
        <v>159</v>
      </c>
      <c r="C5" s="5">
        <v>51615282</v>
      </c>
      <c r="D5" s="5" t="s">
        <v>411</v>
      </c>
      <c r="E5" s="5">
        <v>51747002</v>
      </c>
      <c r="F5" s="5" t="s">
        <v>677</v>
      </c>
      <c r="G5" s="5" t="s">
        <v>422</v>
      </c>
      <c r="H5" s="5" t="s">
        <v>423</v>
      </c>
      <c r="I5" s="5" t="s">
        <v>424</v>
      </c>
      <c r="J5" s="5" t="s">
        <v>421</v>
      </c>
      <c r="K5" s="5" t="s">
        <v>427</v>
      </c>
      <c r="M5" s="5" t="s">
        <v>421</v>
      </c>
    </row>
    <row r="6" spans="1:13">
      <c r="A6" s="5">
        <v>51604889</v>
      </c>
      <c r="B6" s="5" t="s">
        <v>158</v>
      </c>
      <c r="C6" s="5">
        <v>51615282</v>
      </c>
      <c r="D6" s="5" t="s">
        <v>411</v>
      </c>
      <c r="E6" s="5">
        <v>51747002</v>
      </c>
      <c r="F6" s="5" t="s">
        <v>677</v>
      </c>
      <c r="G6" s="5" t="s">
        <v>422</v>
      </c>
      <c r="H6" s="5" t="s">
        <v>423</v>
      </c>
      <c r="I6" s="5" t="s">
        <v>424</v>
      </c>
      <c r="J6" s="5" t="s">
        <v>421</v>
      </c>
      <c r="K6" s="5" t="s">
        <v>427</v>
      </c>
      <c r="M6" s="5" t="s">
        <v>421</v>
      </c>
    </row>
    <row r="7" spans="1:13">
      <c r="A7" s="5">
        <v>51564575</v>
      </c>
      <c r="B7" s="5" t="s">
        <v>174</v>
      </c>
      <c r="C7" s="5">
        <v>51615282</v>
      </c>
      <c r="D7" s="5" t="s">
        <v>411</v>
      </c>
      <c r="E7" s="5">
        <v>51747002</v>
      </c>
      <c r="F7" s="5" t="s">
        <v>677</v>
      </c>
      <c r="G7" s="5" t="s">
        <v>422</v>
      </c>
      <c r="H7" s="5" t="s">
        <v>423</v>
      </c>
      <c r="I7" s="5" t="s">
        <v>424</v>
      </c>
      <c r="J7" s="5" t="s">
        <v>421</v>
      </c>
      <c r="K7" s="5" t="s">
        <v>686</v>
      </c>
      <c r="M7" s="5" t="s">
        <v>421</v>
      </c>
    </row>
    <row r="8" spans="1:13">
      <c r="A8" s="5">
        <v>51582026</v>
      </c>
      <c r="B8" s="5" t="s">
        <v>166</v>
      </c>
      <c r="C8" s="5">
        <v>51615282</v>
      </c>
      <c r="D8" s="5" t="s">
        <v>411</v>
      </c>
      <c r="E8" s="5">
        <v>51747002</v>
      </c>
      <c r="F8" s="5" t="s">
        <v>677</v>
      </c>
      <c r="G8" s="5" t="s">
        <v>422</v>
      </c>
      <c r="H8" s="5" t="s">
        <v>423</v>
      </c>
      <c r="I8" s="5" t="s">
        <v>424</v>
      </c>
      <c r="J8" s="5" t="s">
        <v>421</v>
      </c>
      <c r="K8" s="5" t="s">
        <v>428</v>
      </c>
      <c r="M8" s="5" t="s">
        <v>421</v>
      </c>
    </row>
    <row r="9" spans="1:13" hidden="1">
      <c r="A9" s="5">
        <v>51615282</v>
      </c>
      <c r="B9" s="5" t="s">
        <v>411</v>
      </c>
      <c r="C9" s="5">
        <v>51747002</v>
      </c>
      <c r="D9" s="5" t="s">
        <v>677</v>
      </c>
      <c r="E9" s="5">
        <v>51601287</v>
      </c>
      <c r="F9" s="5" t="s">
        <v>420</v>
      </c>
      <c r="G9" s="5" t="s">
        <v>419</v>
      </c>
      <c r="H9" s="5" t="s">
        <v>426</v>
      </c>
      <c r="I9" s="5" t="s">
        <v>424</v>
      </c>
      <c r="J9" s="5" t="s">
        <v>421</v>
      </c>
      <c r="K9" s="5" t="s">
        <v>429</v>
      </c>
      <c r="M9" s="5" t="s">
        <v>421</v>
      </c>
    </row>
    <row r="10" spans="1:13">
      <c r="A10" s="5">
        <v>51661971</v>
      </c>
      <c r="B10" s="5" t="s">
        <v>160</v>
      </c>
      <c r="C10" s="5">
        <v>51615282</v>
      </c>
      <c r="D10" s="5" t="s">
        <v>411</v>
      </c>
      <c r="E10" s="5">
        <v>51747002</v>
      </c>
      <c r="F10" s="5" t="s">
        <v>677</v>
      </c>
      <c r="G10" s="5" t="s">
        <v>422</v>
      </c>
      <c r="H10" s="5" t="s">
        <v>423</v>
      </c>
      <c r="I10" s="5" t="s">
        <v>424</v>
      </c>
      <c r="J10" s="5" t="s">
        <v>421</v>
      </c>
      <c r="K10" s="5" t="s">
        <v>429</v>
      </c>
      <c r="M10" s="5" t="s">
        <v>421</v>
      </c>
    </row>
    <row r="11" spans="1:13">
      <c r="A11" s="5">
        <v>51701116</v>
      </c>
      <c r="B11" s="5" t="s">
        <v>167</v>
      </c>
      <c r="C11" s="5">
        <v>51615282</v>
      </c>
      <c r="D11" s="5" t="s">
        <v>411</v>
      </c>
      <c r="E11" s="5">
        <v>51747002</v>
      </c>
      <c r="F11" s="5" t="s">
        <v>677</v>
      </c>
      <c r="G11" s="5" t="s">
        <v>422</v>
      </c>
      <c r="H11" s="5" t="s">
        <v>423</v>
      </c>
      <c r="I11" s="5" t="s">
        <v>424</v>
      </c>
      <c r="J11" s="5" t="s">
        <v>421</v>
      </c>
      <c r="K11" s="5" t="s">
        <v>430</v>
      </c>
      <c r="M11" s="5" t="s">
        <v>421</v>
      </c>
    </row>
    <row r="12" spans="1:13">
      <c r="A12" s="5">
        <v>51715940</v>
      </c>
      <c r="B12" s="5" t="s">
        <v>161</v>
      </c>
      <c r="C12" s="5">
        <v>51615282</v>
      </c>
      <c r="D12" s="5" t="s">
        <v>411</v>
      </c>
      <c r="E12" s="5">
        <v>51747002</v>
      </c>
      <c r="F12" s="5" t="s">
        <v>677</v>
      </c>
      <c r="G12" s="5" t="s">
        <v>422</v>
      </c>
      <c r="H12" s="5" t="s">
        <v>423</v>
      </c>
      <c r="I12" s="5" t="s">
        <v>424</v>
      </c>
      <c r="J12" s="5" t="s">
        <v>421</v>
      </c>
      <c r="K12" s="5" t="s">
        <v>428</v>
      </c>
      <c r="M12" s="5" t="s">
        <v>421</v>
      </c>
    </row>
    <row r="13" spans="1:13">
      <c r="A13" s="5">
        <v>51722399</v>
      </c>
      <c r="B13" s="5" t="s">
        <v>275</v>
      </c>
      <c r="C13" s="5">
        <v>51615282</v>
      </c>
      <c r="D13" s="5" t="s">
        <v>411</v>
      </c>
      <c r="E13" s="5">
        <v>51747002</v>
      </c>
      <c r="F13" s="5" t="s">
        <v>677</v>
      </c>
      <c r="G13" s="5" t="s">
        <v>422</v>
      </c>
      <c r="H13" s="5" t="s">
        <v>423</v>
      </c>
      <c r="I13" s="5" t="s">
        <v>424</v>
      </c>
      <c r="J13" s="5" t="s">
        <v>421</v>
      </c>
      <c r="K13" s="5" t="s">
        <v>431</v>
      </c>
      <c r="M13" s="5" t="s">
        <v>421</v>
      </c>
    </row>
    <row r="14" spans="1:13">
      <c r="A14" s="5">
        <v>51722213</v>
      </c>
      <c r="B14" s="5" t="s">
        <v>269</v>
      </c>
      <c r="C14" s="5">
        <v>51615282</v>
      </c>
      <c r="D14" s="5" t="s">
        <v>411</v>
      </c>
      <c r="E14" s="5">
        <v>51747002</v>
      </c>
      <c r="F14" s="5" t="s">
        <v>677</v>
      </c>
      <c r="G14" s="5" t="s">
        <v>422</v>
      </c>
      <c r="H14" s="5" t="s">
        <v>423</v>
      </c>
      <c r="I14" s="5" t="s">
        <v>424</v>
      </c>
      <c r="J14" s="5" t="s">
        <v>421</v>
      </c>
      <c r="K14" s="5" t="s">
        <v>431</v>
      </c>
      <c r="M14" s="5" t="s">
        <v>421</v>
      </c>
    </row>
    <row r="15" spans="1:13">
      <c r="A15" s="5">
        <v>51723238</v>
      </c>
      <c r="B15" s="5" t="s">
        <v>163</v>
      </c>
      <c r="C15" s="5">
        <v>51615282</v>
      </c>
      <c r="D15" s="5" t="s">
        <v>411</v>
      </c>
      <c r="E15" s="5">
        <v>51747002</v>
      </c>
      <c r="F15" s="5" t="s">
        <v>677</v>
      </c>
      <c r="G15" s="5" t="s">
        <v>422</v>
      </c>
      <c r="H15" s="5" t="s">
        <v>423</v>
      </c>
      <c r="I15" s="5" t="s">
        <v>424</v>
      </c>
      <c r="J15" s="5" t="s">
        <v>421</v>
      </c>
      <c r="K15" s="5" t="s">
        <v>432</v>
      </c>
      <c r="M15" s="5" t="s">
        <v>421</v>
      </c>
    </row>
    <row r="16" spans="1:13">
      <c r="A16" s="5">
        <v>51726928</v>
      </c>
      <c r="B16" s="5" t="s">
        <v>305</v>
      </c>
      <c r="C16" s="5">
        <v>51615282</v>
      </c>
      <c r="D16" s="5" t="s">
        <v>411</v>
      </c>
      <c r="E16" s="5">
        <v>51747002</v>
      </c>
      <c r="F16" s="5" t="s">
        <v>677</v>
      </c>
      <c r="G16" s="5" t="s">
        <v>422</v>
      </c>
      <c r="H16" s="5" t="s">
        <v>423</v>
      </c>
      <c r="I16" s="5" t="s">
        <v>424</v>
      </c>
      <c r="J16" s="5" t="s">
        <v>421</v>
      </c>
      <c r="K16" s="5" t="s">
        <v>433</v>
      </c>
      <c r="M16" s="5" t="s">
        <v>421</v>
      </c>
    </row>
    <row r="17" spans="1:13">
      <c r="A17" s="5">
        <v>51725467</v>
      </c>
      <c r="B17" s="5" t="s">
        <v>171</v>
      </c>
      <c r="C17" s="5">
        <v>51615282</v>
      </c>
      <c r="D17" s="5" t="s">
        <v>411</v>
      </c>
      <c r="E17" s="5">
        <v>51747002</v>
      </c>
      <c r="F17" s="5" t="s">
        <v>677</v>
      </c>
      <c r="G17" s="5" t="s">
        <v>422</v>
      </c>
      <c r="H17" s="5" t="s">
        <v>423</v>
      </c>
      <c r="I17" s="5" t="s">
        <v>424</v>
      </c>
      <c r="J17" s="5" t="s">
        <v>421</v>
      </c>
      <c r="K17" s="5" t="s">
        <v>433</v>
      </c>
      <c r="M17" s="5" t="s">
        <v>421</v>
      </c>
    </row>
    <row r="18" spans="1:13">
      <c r="A18" s="5">
        <v>51731448</v>
      </c>
      <c r="B18" s="5" t="s">
        <v>329</v>
      </c>
      <c r="C18" s="5">
        <v>51615282</v>
      </c>
      <c r="D18" s="5" t="s">
        <v>411</v>
      </c>
      <c r="E18" s="5">
        <v>51747002</v>
      </c>
      <c r="F18" s="5" t="s">
        <v>677</v>
      </c>
      <c r="G18" s="5" t="s">
        <v>422</v>
      </c>
      <c r="H18" s="5" t="s">
        <v>423</v>
      </c>
      <c r="I18" s="5" t="s">
        <v>424</v>
      </c>
      <c r="J18" s="5" t="s">
        <v>421</v>
      </c>
      <c r="K18" s="5" t="s">
        <v>434</v>
      </c>
      <c r="M18" s="5" t="s">
        <v>421</v>
      </c>
    </row>
    <row r="19" spans="1:13">
      <c r="A19" s="5">
        <v>51742635</v>
      </c>
      <c r="B19" s="5" t="s">
        <v>346</v>
      </c>
      <c r="C19" s="5">
        <v>51615282</v>
      </c>
      <c r="D19" s="5" t="s">
        <v>411</v>
      </c>
      <c r="E19" s="5">
        <v>51747002</v>
      </c>
      <c r="F19" s="5" t="s">
        <v>677</v>
      </c>
      <c r="G19" s="5" t="s">
        <v>422</v>
      </c>
      <c r="H19" s="5" t="s">
        <v>423</v>
      </c>
      <c r="I19" s="5" t="s">
        <v>424</v>
      </c>
      <c r="J19" s="5" t="s">
        <v>421</v>
      </c>
      <c r="K19" s="5" t="s">
        <v>686</v>
      </c>
      <c r="M19" s="5" t="s">
        <v>421</v>
      </c>
    </row>
    <row r="20" spans="1:13">
      <c r="A20" s="5">
        <v>51725688</v>
      </c>
      <c r="B20" s="5" t="s">
        <v>297</v>
      </c>
      <c r="C20" s="5">
        <v>51615282</v>
      </c>
      <c r="D20" s="5" t="s">
        <v>411</v>
      </c>
      <c r="E20" s="5">
        <v>51747002</v>
      </c>
      <c r="F20" s="5" t="s">
        <v>677</v>
      </c>
      <c r="G20" s="5" t="s">
        <v>422</v>
      </c>
      <c r="H20" s="5" t="s">
        <v>423</v>
      </c>
      <c r="I20" s="5" t="s">
        <v>424</v>
      </c>
      <c r="J20" s="5" t="s">
        <v>421</v>
      </c>
      <c r="K20" s="5" t="s">
        <v>433</v>
      </c>
      <c r="M20" s="5" t="s">
        <v>421</v>
      </c>
    </row>
    <row r="21" spans="1:13">
      <c r="A21" s="5">
        <v>51743369</v>
      </c>
      <c r="B21" s="5" t="s">
        <v>353</v>
      </c>
      <c r="C21" s="5">
        <v>51615282</v>
      </c>
      <c r="D21" s="5" t="s">
        <v>411</v>
      </c>
      <c r="E21" s="5">
        <v>51747002</v>
      </c>
      <c r="F21" s="5" t="s">
        <v>677</v>
      </c>
      <c r="G21" s="5" t="s">
        <v>422</v>
      </c>
      <c r="H21" s="5" t="s">
        <v>423</v>
      </c>
      <c r="I21" s="5" t="s">
        <v>424</v>
      </c>
      <c r="J21" s="5" t="s">
        <v>421</v>
      </c>
      <c r="K21" s="5" t="s">
        <v>425</v>
      </c>
      <c r="M21" s="5" t="s">
        <v>421</v>
      </c>
    </row>
  </sheetData>
  <autoFilter ref="A1:M21">
    <filterColumn colId="7">
      <filters>
        <filter val="PRODUCTION"/>
      </filters>
    </filterColumn>
  </autoFilter>
  <sortState ref="A2:M20">
    <sortCondition ref="B2"/>
  </sortState>
  <conditionalFormatting sqref="A1">
    <cfRule type="expression" dxfId="20" priority="27">
      <formula>COUNTIFS(A:A,A1)&gt;1</formula>
    </cfRule>
  </conditionalFormatting>
  <conditionalFormatting sqref="H1">
    <cfRule type="expression" dxfId="19" priority="36">
      <formula>AND($U1&lt;&gt;"",TODAY()&gt;$U1)</formula>
    </cfRule>
    <cfRule type="expression" dxfId="18" priority="37">
      <formula>AND(H1="TRAINING",TODAY()&gt;=#REF!,#REF!&lt;&gt;"")</formula>
    </cfRule>
  </conditionalFormatting>
  <conditionalFormatting sqref="I1">
    <cfRule type="expression" dxfId="17" priority="487">
      <formula>AND(OR($I1="ML",$I1="LOA"),AND(TODAY()&gt;=#REF!,TODAY()&lt;=#REF!))</formula>
    </cfRule>
    <cfRule type="expression" dxfId="16" priority="488">
      <formula>AND($U1&lt;&gt;"",(TODAY()-$U1)&gt;=8)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222"/>
  <sheetViews>
    <sheetView workbookViewId="0">
      <pane xSplit="1" ySplit="1" topLeftCell="B2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A2" sqref="A2"/>
    </sheetView>
  </sheetViews>
  <sheetFormatPr defaultRowHeight="15"/>
  <cols>
    <col min="1" max="1" width="9" style="13" bestFit="1" customWidth="1"/>
    <col min="2" max="2" width="17.42578125" style="13" bestFit="1" customWidth="1"/>
    <col min="3" max="3" width="22.28515625" style="13" bestFit="1" customWidth="1"/>
    <col min="4" max="4" width="23.5703125" style="13" bestFit="1" customWidth="1"/>
    <col min="5" max="5" width="65.140625" style="13" bestFit="1" customWidth="1"/>
    <col min="6" max="6" width="20.42578125" style="13" bestFit="1" customWidth="1"/>
    <col min="7" max="7" width="16.7109375" style="82" bestFit="1" customWidth="1"/>
    <col min="8" max="8" width="10.7109375" style="82" bestFit="1" customWidth="1"/>
    <col min="9" max="9" width="18.140625" style="82" bestFit="1" customWidth="1"/>
    <col min="10" max="11" width="9.140625" style="13"/>
    <col min="12" max="12" width="9" style="13" customWidth="1"/>
    <col min="13" max="13" width="12.42578125" style="13" customWidth="1"/>
    <col min="14" max="14" width="15.85546875" style="13" bestFit="1" customWidth="1"/>
    <col min="15" max="15" width="14" style="13" bestFit="1" customWidth="1"/>
    <col min="16" max="16" width="6.7109375" style="13" customWidth="1"/>
    <col min="17" max="16384" width="9.140625" style="13"/>
  </cols>
  <sheetData>
    <row r="1" spans="1:16">
      <c r="A1" s="68" t="s">
        <v>143</v>
      </c>
      <c r="B1" s="68" t="s">
        <v>144</v>
      </c>
      <c r="C1" s="68" t="s">
        <v>64</v>
      </c>
      <c r="D1" s="68" t="s">
        <v>145</v>
      </c>
      <c r="E1" s="68" t="s">
        <v>146</v>
      </c>
      <c r="F1" s="68" t="s">
        <v>147</v>
      </c>
      <c r="G1" s="81" t="s">
        <v>148</v>
      </c>
      <c r="H1" s="81" t="s">
        <v>149</v>
      </c>
      <c r="I1" s="81" t="s">
        <v>150</v>
      </c>
      <c r="L1" s="69" t="s">
        <v>89</v>
      </c>
      <c r="M1" s="69" t="s">
        <v>151</v>
      </c>
      <c r="N1" s="69" t="s">
        <v>152</v>
      </c>
      <c r="O1" s="69" t="s">
        <v>153</v>
      </c>
      <c r="P1" s="69" t="s">
        <v>154</v>
      </c>
    </row>
    <row r="2" spans="1:16">
      <c r="A2" s="87"/>
      <c r="B2" s="88"/>
      <c r="C2" s="89"/>
      <c r="D2" s="89"/>
      <c r="E2" s="88"/>
      <c r="F2" s="87"/>
      <c r="G2" s="90"/>
      <c r="H2" s="91"/>
      <c r="I2" s="92"/>
      <c r="L2" s="13" t="str">
        <f>IFERROR(VLOOKUP(M2,AGENT_raw!A:C,3,0),"-")</f>
        <v>-</v>
      </c>
      <c r="N2" s="13">
        <f>COUNTIFS(F:F,"Completed",A:A,M2)</f>
        <v>0</v>
      </c>
      <c r="O2" s="13">
        <f>COUNTIF(A:A,M2)</f>
        <v>0</v>
      </c>
      <c r="P2" s="12">
        <f>IFERROR(N2/O2,1)</f>
        <v>1</v>
      </c>
    </row>
    <row r="3" spans="1:16">
      <c r="A3" s="93"/>
      <c r="B3" s="88"/>
      <c r="C3" s="89"/>
      <c r="D3" s="89"/>
      <c r="E3" s="88"/>
      <c r="F3" s="87"/>
      <c r="G3" s="90"/>
      <c r="H3" s="91"/>
      <c r="I3" s="92"/>
      <c r="L3" s="13" t="str">
        <f>IFERROR(VLOOKUP(M3,AGENT_raw!A:C,3,0),"-")</f>
        <v>-</v>
      </c>
      <c r="N3" s="13">
        <f t="shared" ref="N3:N19" si="0">COUNTIFS(F:F,"Completed",A:A,M3)</f>
        <v>0</v>
      </c>
      <c r="O3" s="13">
        <f t="shared" ref="O3:O19" si="1">COUNTIF(A:A,M3)</f>
        <v>0</v>
      </c>
      <c r="P3" s="12">
        <f t="shared" ref="P3:P19" si="2">IFERROR(N3/O3,1)</f>
        <v>1</v>
      </c>
    </row>
    <row r="4" spans="1:16">
      <c r="A4" s="93"/>
      <c r="B4" s="88"/>
      <c r="C4" s="89"/>
      <c r="D4" s="89"/>
      <c r="E4" s="88"/>
      <c r="F4" s="87"/>
      <c r="G4" s="90"/>
      <c r="H4" s="91"/>
      <c r="I4" s="92"/>
      <c r="L4" s="13" t="str">
        <f>IFERROR(VLOOKUP(M4,AGENT_raw!A:C,3,0),"-")</f>
        <v>-</v>
      </c>
      <c r="N4" s="13">
        <f t="shared" si="0"/>
        <v>0</v>
      </c>
      <c r="O4" s="13">
        <f t="shared" si="1"/>
        <v>0</v>
      </c>
      <c r="P4" s="12">
        <f t="shared" si="2"/>
        <v>1</v>
      </c>
    </row>
    <row r="5" spans="1:16">
      <c r="A5" s="93"/>
      <c r="B5" s="88"/>
      <c r="C5" s="89"/>
      <c r="D5" s="89"/>
      <c r="E5" s="88"/>
      <c r="F5" s="87"/>
      <c r="G5" s="90"/>
      <c r="H5" s="91"/>
      <c r="I5" s="92"/>
      <c r="L5" s="13" t="str">
        <f>IFERROR(VLOOKUP(M5,AGENT_raw!A:C,3,0),"-")</f>
        <v>-</v>
      </c>
      <c r="N5" s="13">
        <f t="shared" si="0"/>
        <v>0</v>
      </c>
      <c r="O5" s="13">
        <f t="shared" si="1"/>
        <v>0</v>
      </c>
      <c r="P5" s="12">
        <f t="shared" si="2"/>
        <v>1</v>
      </c>
    </row>
    <row r="6" spans="1:16">
      <c r="A6" s="93"/>
      <c r="B6" s="88"/>
      <c r="C6" s="89"/>
      <c r="D6" s="89"/>
      <c r="E6" s="88"/>
      <c r="F6" s="87"/>
      <c r="G6" s="90"/>
      <c r="H6" s="91"/>
      <c r="I6" s="92"/>
      <c r="L6" s="13" t="str">
        <f>IFERROR(VLOOKUP(M6,AGENT_raw!A:C,3,0),"-")</f>
        <v>-</v>
      </c>
      <c r="N6" s="13">
        <f t="shared" si="0"/>
        <v>0</v>
      </c>
      <c r="O6" s="13">
        <f t="shared" si="1"/>
        <v>0</v>
      </c>
      <c r="P6" s="12">
        <f t="shared" si="2"/>
        <v>1</v>
      </c>
    </row>
    <row r="7" spans="1:16">
      <c r="A7" s="93"/>
      <c r="B7" s="88"/>
      <c r="C7" s="89"/>
      <c r="D7" s="89"/>
      <c r="E7" s="88"/>
      <c r="F7" s="87"/>
      <c r="G7" s="90"/>
      <c r="H7" s="91"/>
      <c r="I7" s="92"/>
      <c r="L7" s="13" t="str">
        <f>IFERROR(VLOOKUP(M7,AGENT_raw!A:C,3,0),"-")</f>
        <v>-</v>
      </c>
      <c r="N7" s="13">
        <f t="shared" si="0"/>
        <v>0</v>
      </c>
      <c r="O7" s="13">
        <f t="shared" si="1"/>
        <v>0</v>
      </c>
      <c r="P7" s="12">
        <f t="shared" si="2"/>
        <v>1</v>
      </c>
    </row>
    <row r="8" spans="1:16">
      <c r="A8" s="93"/>
      <c r="B8" s="88"/>
      <c r="C8" s="89"/>
      <c r="D8" s="89"/>
      <c r="E8" s="88"/>
      <c r="F8" s="87"/>
      <c r="G8" s="90"/>
      <c r="H8" s="91"/>
      <c r="I8" s="92"/>
      <c r="L8" s="13" t="str">
        <f>IFERROR(VLOOKUP(M8,AGENT_raw!A:C,3,0),"-")</f>
        <v>-</v>
      </c>
      <c r="N8" s="13">
        <f t="shared" si="0"/>
        <v>0</v>
      </c>
      <c r="O8" s="13">
        <f t="shared" si="1"/>
        <v>0</v>
      </c>
      <c r="P8" s="12">
        <f t="shared" si="2"/>
        <v>1</v>
      </c>
    </row>
    <row r="9" spans="1:16">
      <c r="A9" s="93"/>
      <c r="B9" s="88"/>
      <c r="C9" s="89"/>
      <c r="D9" s="89"/>
      <c r="E9" s="88"/>
      <c r="F9" s="87"/>
      <c r="G9" s="90"/>
      <c r="H9" s="91"/>
      <c r="I9" s="92"/>
      <c r="L9" s="13" t="str">
        <f>IFERROR(VLOOKUP(M9,AGENT_raw!A:C,3,0),"-")</f>
        <v>-</v>
      </c>
      <c r="N9" s="13">
        <f t="shared" si="0"/>
        <v>0</v>
      </c>
      <c r="O9" s="13">
        <f t="shared" si="1"/>
        <v>0</v>
      </c>
      <c r="P9" s="12">
        <f t="shared" si="2"/>
        <v>1</v>
      </c>
    </row>
    <row r="10" spans="1:16">
      <c r="A10" s="93"/>
      <c r="B10" s="88"/>
      <c r="C10" s="89"/>
      <c r="D10" s="89"/>
      <c r="E10" s="88"/>
      <c r="F10" s="87"/>
      <c r="G10" s="90"/>
      <c r="H10" s="91"/>
      <c r="I10" s="92"/>
      <c r="L10" s="13" t="str">
        <f>IFERROR(VLOOKUP(M10,AGENT_raw!A:C,3,0),"-")</f>
        <v>-</v>
      </c>
      <c r="N10" s="13">
        <f t="shared" si="0"/>
        <v>0</v>
      </c>
      <c r="O10" s="13">
        <f t="shared" si="1"/>
        <v>0</v>
      </c>
      <c r="P10" s="12">
        <f t="shared" si="2"/>
        <v>1</v>
      </c>
    </row>
    <row r="11" spans="1:16">
      <c r="A11" s="93"/>
      <c r="B11" s="88"/>
      <c r="C11" s="89"/>
      <c r="D11" s="89"/>
      <c r="E11" s="88"/>
      <c r="F11" s="87"/>
      <c r="G11" s="90"/>
      <c r="H11" s="91"/>
      <c r="I11" s="92"/>
      <c r="L11" s="13" t="str">
        <f>IFERROR(VLOOKUP(M11,AGENT_raw!A:C,3,0),"-")</f>
        <v>-</v>
      </c>
      <c r="N11" s="13">
        <f t="shared" si="0"/>
        <v>0</v>
      </c>
      <c r="O11" s="13">
        <f t="shared" si="1"/>
        <v>0</v>
      </c>
      <c r="P11" s="12">
        <f t="shared" si="2"/>
        <v>1</v>
      </c>
    </row>
    <row r="12" spans="1:16">
      <c r="A12" s="93"/>
      <c r="B12" s="88"/>
      <c r="C12" s="89"/>
      <c r="D12" s="89"/>
      <c r="E12" s="88"/>
      <c r="F12" s="87"/>
      <c r="G12" s="90"/>
      <c r="H12" s="91"/>
      <c r="I12" s="92"/>
      <c r="L12" s="13" t="str">
        <f>IFERROR(VLOOKUP(M12,AGENT_raw!A:C,3,0),"-")</f>
        <v>-</v>
      </c>
      <c r="N12" s="13">
        <f t="shared" si="0"/>
        <v>0</v>
      </c>
      <c r="O12" s="13">
        <f t="shared" si="1"/>
        <v>0</v>
      </c>
      <c r="P12" s="12">
        <f t="shared" si="2"/>
        <v>1</v>
      </c>
    </row>
    <row r="13" spans="1:16">
      <c r="A13" s="93"/>
      <c r="B13" s="88"/>
      <c r="C13" s="89"/>
      <c r="D13" s="89"/>
      <c r="E13" s="88"/>
      <c r="F13" s="87"/>
      <c r="G13" s="90"/>
      <c r="H13" s="91"/>
      <c r="I13" s="92"/>
      <c r="L13" s="13" t="str">
        <f>IFERROR(VLOOKUP(M13,AGENT_raw!A:C,3,0),"-")</f>
        <v>-</v>
      </c>
      <c r="N13" s="13">
        <f t="shared" si="0"/>
        <v>0</v>
      </c>
      <c r="O13" s="13">
        <f t="shared" si="1"/>
        <v>0</v>
      </c>
      <c r="P13" s="12">
        <f t="shared" si="2"/>
        <v>1</v>
      </c>
    </row>
    <row r="14" spans="1:16">
      <c r="A14" s="93"/>
      <c r="B14" s="88"/>
      <c r="C14" s="89"/>
      <c r="D14" s="89"/>
      <c r="E14" s="88"/>
      <c r="F14" s="87"/>
      <c r="G14" s="90"/>
      <c r="H14" s="91"/>
      <c r="I14" s="92"/>
      <c r="L14" s="13" t="str">
        <f>IFERROR(VLOOKUP(M14,AGENT_raw!A:C,3,0),"-")</f>
        <v>-</v>
      </c>
      <c r="N14" s="13">
        <f t="shared" si="0"/>
        <v>0</v>
      </c>
      <c r="O14" s="13">
        <f t="shared" si="1"/>
        <v>0</v>
      </c>
      <c r="P14" s="12">
        <f t="shared" si="2"/>
        <v>1</v>
      </c>
    </row>
    <row r="15" spans="1:16">
      <c r="A15" s="93"/>
      <c r="B15" s="88"/>
      <c r="C15" s="89"/>
      <c r="D15" s="89"/>
      <c r="E15" s="88"/>
      <c r="F15" s="87"/>
      <c r="G15" s="90"/>
      <c r="H15" s="91"/>
      <c r="I15" s="92"/>
      <c r="L15" s="13" t="str">
        <f>IFERROR(VLOOKUP(M15,AGENT_raw!A:C,3,0),"-")</f>
        <v>-</v>
      </c>
      <c r="N15" s="13">
        <f t="shared" si="0"/>
        <v>0</v>
      </c>
      <c r="O15" s="13">
        <f t="shared" si="1"/>
        <v>0</v>
      </c>
      <c r="P15" s="12">
        <f t="shared" si="2"/>
        <v>1</v>
      </c>
    </row>
    <row r="16" spans="1:16">
      <c r="A16" s="93"/>
      <c r="B16" s="88"/>
      <c r="C16" s="89"/>
      <c r="D16" s="89"/>
      <c r="E16" s="88"/>
      <c r="F16" s="87"/>
      <c r="G16" s="90"/>
      <c r="H16" s="91"/>
      <c r="I16" s="92"/>
      <c r="L16" s="13" t="str">
        <f>IFERROR(VLOOKUP(M16,AGENT_raw!A:C,3,0),"-")</f>
        <v>-</v>
      </c>
      <c r="N16" s="13">
        <f t="shared" si="0"/>
        <v>0</v>
      </c>
      <c r="O16" s="13">
        <f t="shared" si="1"/>
        <v>0</v>
      </c>
      <c r="P16" s="12">
        <f t="shared" si="2"/>
        <v>1</v>
      </c>
    </row>
    <row r="17" spans="1:16">
      <c r="A17" s="93"/>
      <c r="B17" s="88"/>
      <c r="C17" s="89"/>
      <c r="D17" s="89"/>
      <c r="E17" s="88"/>
      <c r="F17" s="87"/>
      <c r="G17" s="90"/>
      <c r="H17" s="91"/>
      <c r="I17" s="92"/>
      <c r="L17" s="13" t="str">
        <f>IFERROR(VLOOKUP(M17,AGENT_raw!A:C,3,0),"-")</f>
        <v>-</v>
      </c>
      <c r="N17" s="13">
        <f t="shared" si="0"/>
        <v>0</v>
      </c>
      <c r="O17" s="13">
        <f t="shared" si="1"/>
        <v>0</v>
      </c>
      <c r="P17" s="12">
        <f t="shared" si="2"/>
        <v>1</v>
      </c>
    </row>
    <row r="18" spans="1:16">
      <c r="A18" s="93"/>
      <c r="B18" s="88"/>
      <c r="C18" s="89"/>
      <c r="D18" s="89"/>
      <c r="E18" s="88"/>
      <c r="F18" s="87"/>
      <c r="G18" s="90"/>
      <c r="H18" s="91"/>
      <c r="I18" s="92"/>
      <c r="L18" s="13" t="str">
        <f>IFERROR(VLOOKUP(M18,AGENT_raw!A:C,3,0),"-")</f>
        <v>-</v>
      </c>
      <c r="N18" s="13">
        <f t="shared" si="0"/>
        <v>0</v>
      </c>
      <c r="O18" s="13">
        <f t="shared" si="1"/>
        <v>0</v>
      </c>
      <c r="P18" s="12">
        <f t="shared" si="2"/>
        <v>1</v>
      </c>
    </row>
    <row r="19" spans="1:16">
      <c r="A19" s="93"/>
      <c r="B19" s="88"/>
      <c r="C19" s="89"/>
      <c r="D19" s="89"/>
      <c r="E19" s="88"/>
      <c r="F19" s="87"/>
      <c r="G19" s="90"/>
      <c r="H19" s="91"/>
      <c r="I19" s="92"/>
      <c r="L19" s="13" t="str">
        <f>IFERROR(VLOOKUP(M19,AGENT_raw!A:C,3,0),"-")</f>
        <v>-</v>
      </c>
      <c r="N19" s="13">
        <f t="shared" si="0"/>
        <v>0</v>
      </c>
      <c r="O19" s="13">
        <f t="shared" si="1"/>
        <v>0</v>
      </c>
      <c r="P19" s="12">
        <f t="shared" si="2"/>
        <v>1</v>
      </c>
    </row>
    <row r="20" spans="1:16">
      <c r="A20" s="93"/>
      <c r="B20" s="88"/>
      <c r="C20" s="89"/>
      <c r="D20" s="89"/>
      <c r="E20" s="88"/>
      <c r="F20" s="87"/>
      <c r="G20" s="90"/>
      <c r="H20" s="91"/>
      <c r="I20" s="92"/>
      <c r="L20" s="13" t="str">
        <f>IFERROR(VLOOKUP(M20,AGENT_raw!A:C,3,0),"-")</f>
        <v>-</v>
      </c>
      <c r="N20" s="13">
        <f>COUNTIFS(F:F,"Completed",A:A,M20)</f>
        <v>0</v>
      </c>
      <c r="O20" s="13">
        <f>COUNTIF(A:A,M20)</f>
        <v>0</v>
      </c>
      <c r="P20" s="12">
        <f>IFERROR(N20/O20,1)</f>
        <v>1</v>
      </c>
    </row>
    <row r="21" spans="1:16">
      <c r="A21" s="93"/>
      <c r="B21" s="88"/>
      <c r="C21" s="89"/>
      <c r="D21" s="89"/>
      <c r="E21" s="88"/>
      <c r="F21" s="87"/>
      <c r="G21" s="90"/>
      <c r="H21" s="91"/>
      <c r="I21" s="92"/>
      <c r="L21" s="13" t="str">
        <f>IFERROR(VLOOKUP(M21,AGENT_raw!A:C,3,0),"-")</f>
        <v>-</v>
      </c>
      <c r="N21" s="13">
        <f>COUNTIFS(F:F,"Completed",A:A,M21)</f>
        <v>0</v>
      </c>
      <c r="O21" s="13">
        <f>COUNTIF(A:A,M21)</f>
        <v>0</v>
      </c>
      <c r="P21" s="12">
        <f>IFERROR(N21/O21,1)</f>
        <v>1</v>
      </c>
    </row>
    <row r="22" spans="1:16">
      <c r="A22" s="93"/>
      <c r="B22" s="88"/>
      <c r="C22" s="89"/>
      <c r="D22" s="89"/>
      <c r="E22" s="88"/>
      <c r="F22" s="87"/>
      <c r="G22" s="90"/>
      <c r="H22" s="91"/>
      <c r="I22" s="92"/>
    </row>
    <row r="23" spans="1:16">
      <c r="A23" s="93"/>
      <c r="B23" s="88"/>
      <c r="C23" s="89"/>
      <c r="D23" s="89"/>
      <c r="E23" s="88"/>
      <c r="F23" s="87"/>
      <c r="G23" s="90"/>
      <c r="H23" s="91"/>
      <c r="I23" s="92"/>
    </row>
    <row r="24" spans="1:16">
      <c r="A24" s="93"/>
      <c r="B24" s="88"/>
      <c r="C24" s="89"/>
      <c r="D24" s="89"/>
      <c r="E24" s="88"/>
      <c r="F24" s="87"/>
      <c r="G24" s="90"/>
      <c r="H24" s="91"/>
      <c r="I24" s="92"/>
    </row>
    <row r="25" spans="1:16">
      <c r="A25" s="93"/>
      <c r="B25" s="88"/>
      <c r="C25" s="89"/>
      <c r="D25" s="89"/>
      <c r="E25" s="88"/>
      <c r="F25" s="87"/>
      <c r="G25" s="90"/>
      <c r="H25" s="91"/>
      <c r="I25" s="92"/>
    </row>
    <row r="26" spans="1:16">
      <c r="A26" s="93"/>
      <c r="B26" s="88"/>
      <c r="C26" s="89"/>
      <c r="D26" s="89"/>
      <c r="E26" s="88"/>
      <c r="F26" s="87"/>
      <c r="G26" s="90"/>
      <c r="H26" s="91"/>
      <c r="I26" s="92"/>
    </row>
    <row r="27" spans="1:16">
      <c r="A27" s="93"/>
      <c r="B27" s="88"/>
      <c r="C27" s="89"/>
      <c r="D27" s="89"/>
      <c r="E27" s="88"/>
      <c r="F27" s="87"/>
      <c r="G27" s="90"/>
      <c r="H27" s="91"/>
      <c r="I27" s="92"/>
    </row>
    <row r="28" spans="1:16">
      <c r="A28" s="93"/>
      <c r="B28" s="88"/>
      <c r="C28" s="89"/>
      <c r="D28" s="89"/>
      <c r="E28" s="88"/>
      <c r="F28" s="87"/>
      <c r="G28" s="90"/>
      <c r="H28" s="91"/>
      <c r="I28" s="92"/>
    </row>
    <row r="29" spans="1:16">
      <c r="A29" s="93"/>
      <c r="B29" s="88"/>
      <c r="C29" s="89"/>
      <c r="D29" s="89"/>
      <c r="E29" s="88"/>
      <c r="F29" s="87"/>
      <c r="G29" s="90"/>
      <c r="H29" s="91"/>
      <c r="I29" s="92"/>
    </row>
    <row r="30" spans="1:16">
      <c r="A30" s="93"/>
      <c r="B30" s="88"/>
      <c r="C30" s="89"/>
      <c r="D30" s="89"/>
      <c r="E30" s="88"/>
      <c r="F30" s="87"/>
      <c r="G30" s="90"/>
      <c r="H30" s="91"/>
      <c r="I30" s="92"/>
    </row>
    <row r="31" spans="1:16">
      <c r="A31" s="93"/>
      <c r="B31" s="88"/>
      <c r="C31" s="89"/>
      <c r="D31" s="89"/>
      <c r="E31" s="88"/>
      <c r="F31" s="87"/>
      <c r="G31" s="90"/>
      <c r="H31" s="91"/>
      <c r="I31" s="92"/>
    </row>
    <row r="32" spans="1:16">
      <c r="A32" s="93"/>
      <c r="B32" s="88"/>
      <c r="C32" s="89"/>
      <c r="D32" s="89"/>
      <c r="E32" s="88"/>
      <c r="F32" s="87"/>
      <c r="G32" s="90"/>
      <c r="H32" s="91"/>
      <c r="I32" s="92"/>
    </row>
    <row r="33" spans="1:9">
      <c r="A33" s="93"/>
      <c r="B33" s="88"/>
      <c r="C33" s="89"/>
      <c r="D33" s="89"/>
      <c r="E33" s="88"/>
      <c r="F33" s="87"/>
      <c r="G33" s="90"/>
      <c r="H33" s="91"/>
      <c r="I33" s="92"/>
    </row>
    <row r="34" spans="1:9">
      <c r="A34" s="93"/>
      <c r="B34" s="88"/>
      <c r="C34" s="89"/>
      <c r="D34" s="89"/>
      <c r="E34" s="88"/>
      <c r="F34" s="87"/>
      <c r="G34" s="90"/>
      <c r="H34" s="91"/>
      <c r="I34" s="92"/>
    </row>
    <row r="35" spans="1:9">
      <c r="A35" s="93"/>
      <c r="B35" s="88"/>
      <c r="C35" s="89"/>
      <c r="D35" s="89"/>
      <c r="E35" s="88"/>
      <c r="F35" s="87"/>
      <c r="G35" s="90"/>
      <c r="H35" s="91"/>
      <c r="I35" s="92"/>
    </row>
    <row r="36" spans="1:9">
      <c r="A36" s="93"/>
      <c r="B36" s="88"/>
      <c r="C36" s="89"/>
      <c r="D36" s="89"/>
      <c r="E36" s="88"/>
      <c r="F36" s="87"/>
      <c r="G36" s="90"/>
      <c r="H36" s="91"/>
      <c r="I36" s="92"/>
    </row>
    <row r="37" spans="1:9">
      <c r="A37" s="93"/>
      <c r="B37" s="88"/>
      <c r="C37" s="89"/>
      <c r="D37" s="89"/>
      <c r="E37" s="88"/>
      <c r="F37" s="87"/>
      <c r="G37" s="90"/>
      <c r="H37" s="91"/>
      <c r="I37" s="92"/>
    </row>
    <row r="38" spans="1:9">
      <c r="A38" s="93"/>
      <c r="B38" s="88"/>
      <c r="C38" s="89"/>
      <c r="D38" s="89"/>
      <c r="E38" s="88"/>
      <c r="F38" s="87"/>
      <c r="G38" s="90"/>
      <c r="H38" s="91"/>
      <c r="I38" s="92"/>
    </row>
    <row r="39" spans="1:9">
      <c r="A39" s="93"/>
      <c r="B39" s="88"/>
      <c r="C39" s="89"/>
      <c r="D39" s="89"/>
      <c r="E39" s="88"/>
      <c r="F39" s="87"/>
      <c r="G39" s="90"/>
      <c r="H39" s="91"/>
      <c r="I39" s="92"/>
    </row>
    <row r="40" spans="1:9">
      <c r="A40" s="93"/>
      <c r="B40" s="88"/>
      <c r="C40" s="89"/>
      <c r="D40" s="89"/>
      <c r="E40" s="88"/>
      <c r="F40" s="87"/>
      <c r="G40" s="90"/>
      <c r="H40" s="91"/>
      <c r="I40" s="92"/>
    </row>
    <row r="41" spans="1:9">
      <c r="A41" s="93"/>
      <c r="B41" s="88"/>
      <c r="C41" s="89"/>
      <c r="D41" s="89"/>
      <c r="E41" s="88"/>
      <c r="F41" s="87"/>
      <c r="G41" s="90"/>
      <c r="H41" s="91"/>
      <c r="I41" s="92"/>
    </row>
    <row r="42" spans="1:9">
      <c r="A42" s="93"/>
      <c r="B42" s="88"/>
      <c r="C42" s="89"/>
      <c r="D42" s="89"/>
      <c r="E42" s="88"/>
      <c r="F42" s="87"/>
      <c r="G42" s="90"/>
      <c r="H42" s="91"/>
      <c r="I42" s="92"/>
    </row>
    <row r="43" spans="1:9">
      <c r="A43" s="93"/>
      <c r="B43" s="88"/>
      <c r="C43" s="89"/>
      <c r="D43" s="89"/>
      <c r="E43" s="88"/>
      <c r="F43" s="87"/>
      <c r="G43" s="90"/>
      <c r="H43" s="91"/>
      <c r="I43" s="92"/>
    </row>
    <row r="44" spans="1:9">
      <c r="A44" s="93"/>
      <c r="B44" s="88"/>
      <c r="C44" s="89"/>
      <c r="D44" s="89"/>
      <c r="E44" s="88"/>
      <c r="F44" s="87"/>
      <c r="G44" s="90"/>
      <c r="H44" s="91"/>
      <c r="I44" s="92"/>
    </row>
    <row r="45" spans="1:9">
      <c r="A45" s="93"/>
      <c r="B45" s="88"/>
      <c r="C45" s="89"/>
      <c r="D45" s="89"/>
      <c r="E45" s="88"/>
      <c r="F45" s="87"/>
      <c r="G45" s="90"/>
      <c r="H45" s="91"/>
      <c r="I45" s="92"/>
    </row>
    <row r="46" spans="1:9">
      <c r="A46" s="93"/>
      <c r="B46" s="88"/>
      <c r="C46" s="89"/>
      <c r="D46" s="89"/>
      <c r="E46" s="88"/>
      <c r="F46" s="87"/>
      <c r="G46" s="90"/>
      <c r="H46" s="91"/>
      <c r="I46" s="92"/>
    </row>
    <row r="47" spans="1:9">
      <c r="A47" s="93"/>
      <c r="B47" s="88"/>
      <c r="C47" s="89"/>
      <c r="D47" s="89"/>
      <c r="E47" s="88"/>
      <c r="F47" s="87"/>
      <c r="G47" s="90"/>
      <c r="H47" s="91"/>
      <c r="I47" s="92"/>
    </row>
    <row r="48" spans="1:9">
      <c r="A48" s="93"/>
      <c r="B48" s="88"/>
      <c r="C48" s="89"/>
      <c r="D48" s="89"/>
      <c r="E48" s="88"/>
      <c r="F48" s="87"/>
      <c r="G48" s="90"/>
      <c r="H48" s="91"/>
      <c r="I48" s="92"/>
    </row>
    <row r="49" spans="1:9">
      <c r="A49" s="93"/>
      <c r="B49" s="88"/>
      <c r="C49" s="89"/>
      <c r="D49" s="89"/>
      <c r="E49" s="88"/>
      <c r="F49" s="87"/>
      <c r="G49" s="90"/>
      <c r="H49" s="91"/>
      <c r="I49" s="92"/>
    </row>
    <row r="50" spans="1:9">
      <c r="A50" s="93"/>
      <c r="B50" s="88"/>
      <c r="C50" s="89"/>
      <c r="D50" s="89"/>
      <c r="E50" s="88"/>
      <c r="F50" s="87"/>
      <c r="G50" s="90"/>
      <c r="H50" s="91"/>
      <c r="I50" s="92"/>
    </row>
    <row r="51" spans="1:9">
      <c r="A51" s="93"/>
      <c r="B51" s="88"/>
      <c r="C51" s="89"/>
      <c r="D51" s="89"/>
      <c r="E51" s="88"/>
      <c r="F51" s="87"/>
      <c r="G51" s="90"/>
      <c r="H51" s="91"/>
      <c r="I51" s="92"/>
    </row>
    <row r="52" spans="1:9">
      <c r="A52" s="93"/>
      <c r="B52" s="88"/>
      <c r="C52" s="89"/>
      <c r="D52" s="89"/>
      <c r="E52" s="88"/>
      <c r="F52" s="87"/>
      <c r="G52" s="90"/>
      <c r="H52" s="91"/>
      <c r="I52" s="92"/>
    </row>
    <row r="53" spans="1:9">
      <c r="A53" s="93"/>
      <c r="B53" s="88"/>
      <c r="C53" s="89"/>
      <c r="D53" s="89"/>
      <c r="E53" s="88"/>
      <c r="F53" s="87"/>
      <c r="G53" s="90"/>
      <c r="H53" s="91"/>
      <c r="I53" s="92"/>
    </row>
    <row r="54" spans="1:9">
      <c r="A54" s="93"/>
      <c r="B54" s="88"/>
      <c r="C54" s="89"/>
      <c r="D54" s="89"/>
      <c r="E54" s="88"/>
      <c r="F54" s="87"/>
      <c r="G54" s="90"/>
      <c r="H54" s="91"/>
      <c r="I54" s="92"/>
    </row>
    <row r="55" spans="1:9">
      <c r="A55" s="93"/>
      <c r="B55" s="88"/>
      <c r="C55" s="89"/>
      <c r="D55" s="89"/>
      <c r="E55" s="88"/>
      <c r="F55" s="87"/>
      <c r="G55" s="90"/>
      <c r="H55" s="91"/>
      <c r="I55" s="92"/>
    </row>
    <row r="56" spans="1:9">
      <c r="A56" s="93"/>
      <c r="B56" s="88"/>
      <c r="C56" s="89"/>
      <c r="D56" s="89"/>
      <c r="E56" s="88"/>
      <c r="F56" s="87"/>
      <c r="G56" s="90"/>
      <c r="H56" s="91"/>
      <c r="I56" s="92"/>
    </row>
    <row r="57" spans="1:9">
      <c r="A57" s="93"/>
      <c r="B57" s="88"/>
      <c r="C57" s="89"/>
      <c r="D57" s="89"/>
      <c r="E57" s="88"/>
      <c r="F57" s="87"/>
      <c r="G57" s="90"/>
      <c r="H57" s="91"/>
      <c r="I57" s="92"/>
    </row>
    <row r="58" spans="1:9">
      <c r="A58" s="93"/>
      <c r="B58" s="88"/>
      <c r="C58" s="89"/>
      <c r="D58" s="89"/>
      <c r="E58" s="88"/>
      <c r="F58" s="87"/>
      <c r="G58" s="90"/>
      <c r="H58" s="91"/>
      <c r="I58" s="92"/>
    </row>
    <row r="59" spans="1:9">
      <c r="A59" s="93"/>
      <c r="B59" s="88"/>
      <c r="C59" s="89"/>
      <c r="D59" s="89"/>
      <c r="E59" s="88"/>
      <c r="F59" s="87"/>
      <c r="G59" s="90"/>
      <c r="H59" s="91"/>
      <c r="I59" s="92"/>
    </row>
    <row r="60" spans="1:9">
      <c r="A60" s="93"/>
      <c r="B60" s="88"/>
      <c r="C60" s="89"/>
      <c r="D60" s="89"/>
      <c r="E60" s="88"/>
      <c r="F60" s="87"/>
      <c r="G60" s="90"/>
      <c r="H60" s="91"/>
      <c r="I60" s="92"/>
    </row>
    <row r="61" spans="1:9">
      <c r="A61" s="93"/>
      <c r="B61" s="88"/>
      <c r="C61" s="89"/>
      <c r="D61" s="89"/>
      <c r="E61" s="88"/>
      <c r="F61" s="87"/>
      <c r="G61" s="90"/>
      <c r="H61" s="91"/>
      <c r="I61" s="92"/>
    </row>
    <row r="62" spans="1:9">
      <c r="A62" s="93"/>
      <c r="B62" s="88"/>
      <c r="C62" s="89"/>
      <c r="D62" s="89"/>
      <c r="E62" s="88"/>
      <c r="F62" s="87"/>
      <c r="G62" s="90"/>
      <c r="H62" s="91"/>
      <c r="I62" s="92"/>
    </row>
    <row r="63" spans="1:9">
      <c r="A63" s="93"/>
      <c r="B63" s="88"/>
      <c r="C63" s="89"/>
      <c r="D63" s="89"/>
      <c r="E63" s="88"/>
      <c r="F63" s="87"/>
      <c r="G63" s="90"/>
      <c r="H63" s="91"/>
      <c r="I63" s="92"/>
    </row>
    <row r="64" spans="1:9">
      <c r="A64" s="93"/>
      <c r="B64" s="88"/>
      <c r="C64" s="89"/>
      <c r="D64" s="89"/>
      <c r="E64" s="88"/>
      <c r="F64" s="87"/>
      <c r="G64" s="90"/>
      <c r="H64" s="91"/>
      <c r="I64" s="92"/>
    </row>
    <row r="65" spans="1:9">
      <c r="A65" s="93"/>
      <c r="B65" s="88"/>
      <c r="C65" s="89"/>
      <c r="D65" s="89"/>
      <c r="E65" s="88"/>
      <c r="F65" s="87"/>
      <c r="G65" s="90"/>
      <c r="H65" s="91"/>
      <c r="I65" s="92"/>
    </row>
    <row r="66" spans="1:9">
      <c r="A66" s="93"/>
      <c r="B66" s="88"/>
      <c r="C66" s="89"/>
      <c r="D66" s="89"/>
      <c r="E66" s="88"/>
      <c r="F66" s="87"/>
      <c r="G66" s="90"/>
      <c r="H66" s="91"/>
      <c r="I66" s="92"/>
    </row>
    <row r="67" spans="1:9">
      <c r="A67" s="93"/>
      <c r="B67" s="88"/>
      <c r="C67" s="89"/>
      <c r="D67" s="89"/>
      <c r="E67" s="88"/>
      <c r="F67" s="87"/>
      <c r="G67" s="90"/>
      <c r="H67" s="91"/>
      <c r="I67" s="92"/>
    </row>
    <row r="68" spans="1:9">
      <c r="A68" s="93"/>
      <c r="B68" s="88"/>
      <c r="C68" s="89"/>
      <c r="D68" s="89"/>
      <c r="E68" s="88"/>
      <c r="F68" s="87"/>
      <c r="G68" s="90"/>
      <c r="H68" s="91"/>
      <c r="I68" s="92"/>
    </row>
    <row r="69" spans="1:9">
      <c r="A69" s="93"/>
      <c r="B69" s="88"/>
      <c r="C69" s="89"/>
      <c r="D69" s="89"/>
      <c r="E69" s="88"/>
      <c r="F69" s="87"/>
      <c r="G69" s="90"/>
      <c r="H69" s="91"/>
      <c r="I69" s="92"/>
    </row>
    <row r="70" spans="1:9">
      <c r="A70" s="93"/>
      <c r="B70" s="88"/>
      <c r="C70" s="89"/>
      <c r="D70" s="89"/>
      <c r="E70" s="88"/>
      <c r="F70" s="87"/>
      <c r="G70" s="90"/>
      <c r="H70" s="91"/>
      <c r="I70" s="92"/>
    </row>
    <row r="71" spans="1:9">
      <c r="A71" s="93"/>
      <c r="B71" s="88"/>
      <c r="C71" s="89"/>
      <c r="D71" s="89"/>
      <c r="E71" s="88"/>
      <c r="F71" s="87"/>
      <c r="G71" s="90"/>
      <c r="H71" s="91"/>
      <c r="I71" s="92"/>
    </row>
    <row r="72" spans="1:9">
      <c r="A72" s="93"/>
      <c r="B72" s="88"/>
      <c r="C72" s="89"/>
      <c r="D72" s="89"/>
      <c r="E72" s="88"/>
      <c r="F72" s="87"/>
      <c r="G72" s="90"/>
      <c r="H72" s="91"/>
      <c r="I72" s="92"/>
    </row>
    <row r="73" spans="1:9">
      <c r="A73" s="93"/>
      <c r="B73" s="88"/>
      <c r="C73" s="89"/>
      <c r="D73" s="89"/>
      <c r="E73" s="88"/>
      <c r="F73" s="87"/>
      <c r="G73" s="90"/>
      <c r="H73" s="91"/>
      <c r="I73" s="92"/>
    </row>
    <row r="74" spans="1:9">
      <c r="A74" s="93"/>
      <c r="B74" s="88"/>
      <c r="C74" s="89"/>
      <c r="D74" s="89"/>
      <c r="E74" s="88"/>
      <c r="F74" s="87"/>
      <c r="G74" s="90"/>
      <c r="H74" s="91"/>
      <c r="I74" s="92"/>
    </row>
    <row r="75" spans="1:9">
      <c r="A75" s="93"/>
      <c r="B75" s="88"/>
      <c r="C75" s="89"/>
      <c r="D75" s="89"/>
      <c r="E75" s="88"/>
      <c r="F75" s="87"/>
      <c r="G75" s="90"/>
      <c r="H75" s="91"/>
      <c r="I75" s="92"/>
    </row>
    <row r="76" spans="1:9">
      <c r="A76" s="93"/>
      <c r="B76" s="88"/>
      <c r="C76" s="89"/>
      <c r="D76" s="89"/>
      <c r="E76" s="88"/>
      <c r="F76" s="87"/>
      <c r="G76" s="90"/>
      <c r="H76" s="91"/>
      <c r="I76" s="92"/>
    </row>
    <row r="77" spans="1:9">
      <c r="A77" s="93"/>
      <c r="B77" s="88"/>
      <c r="C77" s="89"/>
      <c r="D77" s="89"/>
      <c r="E77" s="88"/>
      <c r="F77" s="87"/>
      <c r="G77" s="90"/>
      <c r="H77" s="91"/>
      <c r="I77" s="92"/>
    </row>
    <row r="78" spans="1:9">
      <c r="A78" s="93"/>
      <c r="B78" s="88"/>
      <c r="C78" s="89"/>
      <c r="D78" s="89"/>
      <c r="E78" s="88"/>
      <c r="F78" s="87"/>
      <c r="G78" s="90"/>
      <c r="H78" s="91"/>
      <c r="I78" s="92"/>
    </row>
    <row r="79" spans="1:9">
      <c r="A79" s="93"/>
      <c r="B79" s="88"/>
      <c r="C79" s="89"/>
      <c r="D79" s="89"/>
      <c r="E79" s="88"/>
      <c r="F79" s="87"/>
      <c r="G79" s="90"/>
      <c r="H79" s="91"/>
      <c r="I79" s="92"/>
    </row>
    <row r="80" spans="1:9">
      <c r="A80" s="93"/>
      <c r="B80" s="88"/>
      <c r="C80" s="89"/>
      <c r="D80" s="89"/>
      <c r="E80" s="88"/>
      <c r="F80" s="87"/>
      <c r="G80" s="90"/>
      <c r="H80" s="91"/>
      <c r="I80" s="92"/>
    </row>
    <row r="81" spans="1:9">
      <c r="A81" s="93"/>
      <c r="B81" s="88"/>
      <c r="C81" s="89"/>
      <c r="D81" s="89"/>
      <c r="E81" s="88"/>
      <c r="F81" s="87"/>
      <c r="G81" s="90"/>
      <c r="H81" s="91"/>
      <c r="I81" s="92"/>
    </row>
    <row r="82" spans="1:9">
      <c r="A82" s="93"/>
      <c r="B82" s="88"/>
      <c r="C82" s="89"/>
      <c r="D82" s="89"/>
      <c r="E82" s="88"/>
      <c r="F82" s="87"/>
      <c r="G82" s="90"/>
      <c r="H82" s="91"/>
      <c r="I82" s="92"/>
    </row>
    <row r="83" spans="1:9">
      <c r="A83" s="93"/>
      <c r="B83" s="88"/>
      <c r="C83" s="89"/>
      <c r="D83" s="89"/>
      <c r="E83" s="88"/>
      <c r="F83" s="87"/>
      <c r="G83" s="90"/>
      <c r="H83" s="91"/>
      <c r="I83" s="92"/>
    </row>
    <row r="84" spans="1:9">
      <c r="A84" s="93"/>
      <c r="B84" s="88"/>
      <c r="C84" s="89"/>
      <c r="D84" s="89"/>
      <c r="E84" s="88"/>
      <c r="F84" s="87"/>
      <c r="G84" s="90"/>
      <c r="H84" s="91"/>
      <c r="I84" s="92"/>
    </row>
    <row r="85" spans="1:9">
      <c r="A85" s="93"/>
      <c r="B85" s="88"/>
      <c r="C85" s="89"/>
      <c r="D85" s="89"/>
      <c r="E85" s="88"/>
      <c r="F85" s="87"/>
      <c r="G85" s="90"/>
      <c r="H85" s="91"/>
      <c r="I85" s="92"/>
    </row>
    <row r="86" spans="1:9">
      <c r="A86" s="93"/>
      <c r="B86" s="88"/>
      <c r="C86" s="89"/>
      <c r="D86" s="89"/>
      <c r="E86" s="88"/>
      <c r="F86" s="87"/>
      <c r="G86" s="90"/>
      <c r="H86" s="91"/>
      <c r="I86" s="92"/>
    </row>
    <row r="87" spans="1:9">
      <c r="A87" s="93"/>
      <c r="B87" s="88"/>
      <c r="C87" s="89"/>
      <c r="D87" s="89"/>
      <c r="E87" s="88"/>
      <c r="F87" s="87"/>
      <c r="G87" s="90"/>
      <c r="H87" s="91"/>
      <c r="I87" s="92"/>
    </row>
    <row r="88" spans="1:9">
      <c r="A88" s="93"/>
      <c r="B88" s="88"/>
      <c r="C88" s="89"/>
      <c r="D88" s="89"/>
      <c r="E88" s="88"/>
      <c r="F88" s="87"/>
      <c r="G88" s="90"/>
      <c r="H88" s="91"/>
      <c r="I88" s="92"/>
    </row>
    <row r="89" spans="1:9">
      <c r="A89" s="93"/>
      <c r="B89" s="88"/>
      <c r="C89" s="89"/>
      <c r="D89" s="89"/>
      <c r="E89" s="88"/>
      <c r="F89" s="87"/>
      <c r="G89" s="90"/>
      <c r="H89" s="91"/>
      <c r="I89" s="92"/>
    </row>
    <row r="90" spans="1:9">
      <c r="A90" s="93"/>
      <c r="B90" s="88"/>
      <c r="C90" s="89"/>
      <c r="D90" s="89"/>
      <c r="E90" s="88"/>
      <c r="F90" s="87"/>
      <c r="G90" s="90"/>
      <c r="H90" s="91"/>
      <c r="I90" s="92"/>
    </row>
    <row r="91" spans="1:9">
      <c r="A91" s="93"/>
      <c r="B91" s="88"/>
      <c r="C91" s="89"/>
      <c r="D91" s="89"/>
      <c r="E91" s="88"/>
      <c r="F91" s="87"/>
      <c r="G91" s="90"/>
      <c r="H91" s="91"/>
      <c r="I91" s="92"/>
    </row>
    <row r="92" spans="1:9">
      <c r="A92" s="93"/>
      <c r="B92" s="88"/>
      <c r="C92" s="89"/>
      <c r="D92" s="89"/>
      <c r="E92" s="88"/>
      <c r="F92" s="87"/>
      <c r="G92" s="90"/>
      <c r="H92" s="91"/>
      <c r="I92" s="92"/>
    </row>
    <row r="93" spans="1:9">
      <c r="A93" s="93"/>
      <c r="B93" s="88"/>
      <c r="C93" s="89"/>
      <c r="D93" s="89"/>
      <c r="E93" s="88"/>
      <c r="F93" s="87"/>
      <c r="G93" s="90"/>
      <c r="H93" s="91"/>
      <c r="I93" s="92"/>
    </row>
    <row r="94" spans="1:9">
      <c r="A94" s="93"/>
      <c r="B94" s="88"/>
      <c r="C94" s="89"/>
      <c r="D94" s="89"/>
      <c r="E94" s="88"/>
      <c r="F94" s="87"/>
      <c r="G94" s="90"/>
      <c r="H94" s="91"/>
      <c r="I94" s="92"/>
    </row>
    <row r="95" spans="1:9">
      <c r="A95" s="93"/>
      <c r="B95" s="88"/>
      <c r="C95" s="89"/>
      <c r="D95" s="89"/>
      <c r="E95" s="88"/>
      <c r="F95" s="87"/>
      <c r="G95" s="90"/>
      <c r="H95" s="91"/>
      <c r="I95" s="92"/>
    </row>
    <row r="96" spans="1:9">
      <c r="A96" s="93"/>
      <c r="B96" s="88"/>
      <c r="C96" s="89"/>
      <c r="D96" s="89"/>
      <c r="E96" s="88"/>
      <c r="F96" s="87"/>
      <c r="G96" s="90"/>
      <c r="H96" s="91"/>
      <c r="I96" s="92"/>
    </row>
    <row r="97" spans="1:9">
      <c r="A97" s="94"/>
      <c r="B97" s="95"/>
      <c r="C97" s="96"/>
      <c r="D97" s="96"/>
      <c r="E97" s="88"/>
      <c r="F97" s="97"/>
      <c r="G97" s="90"/>
      <c r="H97" s="91"/>
      <c r="I97" s="98"/>
    </row>
    <row r="98" spans="1:9">
      <c r="A98" s="93"/>
      <c r="B98" s="88"/>
      <c r="C98" s="89"/>
      <c r="D98" s="89"/>
      <c r="E98" s="88"/>
      <c r="F98" s="87"/>
      <c r="G98" s="90"/>
      <c r="H98" s="91"/>
      <c r="I98" s="92"/>
    </row>
    <row r="99" spans="1:9">
      <c r="A99" s="93"/>
      <c r="B99" s="88"/>
      <c r="C99" s="89"/>
      <c r="D99" s="89"/>
      <c r="E99" s="88"/>
      <c r="F99" s="87"/>
      <c r="G99" s="90"/>
      <c r="H99" s="91"/>
      <c r="I99" s="92"/>
    </row>
    <row r="100" spans="1:9">
      <c r="A100" s="93"/>
      <c r="B100" s="88"/>
      <c r="C100" s="89"/>
      <c r="D100" s="89"/>
      <c r="E100" s="88"/>
      <c r="F100" s="87"/>
      <c r="G100" s="90"/>
      <c r="H100" s="91"/>
      <c r="I100" s="92"/>
    </row>
    <row r="101" spans="1:9">
      <c r="A101" s="93"/>
      <c r="B101" s="88"/>
      <c r="C101" s="89"/>
      <c r="D101" s="89"/>
      <c r="E101" s="88"/>
      <c r="F101" s="87"/>
      <c r="G101" s="90"/>
      <c r="H101" s="91"/>
      <c r="I101" s="92"/>
    </row>
    <row r="102" spans="1:9">
      <c r="A102" s="93"/>
      <c r="B102" s="88"/>
      <c r="C102" s="89"/>
      <c r="D102" s="89"/>
      <c r="E102" s="88"/>
      <c r="F102" s="87"/>
      <c r="G102" s="90"/>
      <c r="H102" s="91"/>
      <c r="I102" s="92"/>
    </row>
    <row r="103" spans="1:9">
      <c r="A103" s="93"/>
      <c r="B103" s="88"/>
      <c r="C103" s="89"/>
      <c r="D103" s="89"/>
      <c r="E103" s="88"/>
      <c r="F103" s="87"/>
      <c r="G103" s="90"/>
      <c r="H103" s="91"/>
      <c r="I103" s="92"/>
    </row>
    <row r="104" spans="1:9">
      <c r="A104" s="93"/>
      <c r="B104" s="88"/>
      <c r="C104" s="89"/>
      <c r="D104" s="89"/>
      <c r="E104" s="88"/>
      <c r="F104" s="87"/>
      <c r="G104" s="90"/>
      <c r="H104" s="91"/>
      <c r="I104" s="92"/>
    </row>
    <row r="105" spans="1:9">
      <c r="A105" s="93"/>
      <c r="B105" s="88"/>
      <c r="C105" s="89"/>
      <c r="D105" s="89"/>
      <c r="E105" s="88"/>
      <c r="F105" s="87"/>
      <c r="G105" s="90"/>
      <c r="H105" s="91"/>
      <c r="I105" s="92"/>
    </row>
    <row r="106" spans="1:9">
      <c r="A106" s="93"/>
      <c r="B106" s="88"/>
      <c r="C106" s="89"/>
      <c r="D106" s="89"/>
      <c r="E106" s="88"/>
      <c r="F106" s="87"/>
      <c r="G106" s="90"/>
      <c r="H106" s="91"/>
      <c r="I106" s="92"/>
    </row>
    <row r="107" spans="1:9">
      <c r="A107" s="93"/>
      <c r="B107" s="88"/>
      <c r="C107" s="89"/>
      <c r="D107" s="89"/>
      <c r="E107" s="88"/>
      <c r="F107" s="87"/>
      <c r="G107" s="90"/>
      <c r="H107" s="91"/>
      <c r="I107" s="92"/>
    </row>
    <row r="108" spans="1:9">
      <c r="A108" s="93"/>
      <c r="B108" s="88"/>
      <c r="C108" s="89"/>
      <c r="D108" s="89"/>
      <c r="E108" s="88"/>
      <c r="F108" s="87"/>
      <c r="G108" s="90"/>
      <c r="H108" s="91"/>
      <c r="I108" s="92"/>
    </row>
    <row r="109" spans="1:9">
      <c r="A109" s="93"/>
      <c r="B109" s="88"/>
      <c r="C109" s="89"/>
      <c r="D109" s="89"/>
      <c r="E109" s="88"/>
      <c r="F109" s="87"/>
      <c r="G109" s="90"/>
      <c r="H109" s="91"/>
      <c r="I109" s="92"/>
    </row>
    <row r="110" spans="1:9">
      <c r="A110" s="93"/>
      <c r="B110" s="88"/>
      <c r="C110" s="89"/>
      <c r="D110" s="89"/>
      <c r="E110" s="88"/>
      <c r="F110" s="87"/>
      <c r="G110" s="99"/>
      <c r="H110" s="91"/>
      <c r="I110" s="92"/>
    </row>
    <row r="111" spans="1:9">
      <c r="A111" s="93"/>
      <c r="B111" s="88"/>
      <c r="C111" s="89"/>
      <c r="D111" s="89"/>
      <c r="E111" s="88"/>
      <c r="F111" s="87"/>
      <c r="G111" s="99"/>
      <c r="H111" s="91"/>
      <c r="I111" s="92"/>
    </row>
    <row r="112" spans="1:9">
      <c r="A112" s="93"/>
      <c r="B112" s="88"/>
      <c r="C112" s="89"/>
      <c r="D112" s="89"/>
      <c r="E112" s="88"/>
      <c r="F112" s="87"/>
      <c r="G112" s="99"/>
      <c r="H112" s="91"/>
      <c r="I112" s="92"/>
    </row>
    <row r="113" spans="1:9">
      <c r="A113" s="93"/>
      <c r="B113" s="88"/>
      <c r="C113" s="89"/>
      <c r="D113" s="89"/>
      <c r="E113" s="88"/>
      <c r="F113" s="87"/>
      <c r="G113" s="87"/>
      <c r="H113" s="91"/>
      <c r="I113" s="87"/>
    </row>
    <row r="114" spans="1:9">
      <c r="A114" s="93"/>
      <c r="B114" s="88"/>
      <c r="C114" s="89"/>
      <c r="D114" s="89"/>
      <c r="E114" s="88"/>
      <c r="F114" s="87"/>
      <c r="G114" s="87"/>
      <c r="H114" s="91"/>
      <c r="I114" s="87"/>
    </row>
    <row r="115" spans="1:9">
      <c r="A115" s="93"/>
      <c r="B115" s="88"/>
      <c r="C115" s="89"/>
      <c r="D115" s="89"/>
      <c r="E115" s="88"/>
      <c r="F115" s="87"/>
      <c r="G115" s="87"/>
      <c r="H115" s="91"/>
      <c r="I115" s="87"/>
    </row>
    <row r="116" spans="1:9">
      <c r="A116" s="93"/>
      <c r="B116" s="88"/>
      <c r="C116" s="89"/>
      <c r="D116" s="89"/>
      <c r="E116" s="88"/>
      <c r="F116" s="87"/>
      <c r="G116" s="87"/>
      <c r="H116" s="91"/>
      <c r="I116" s="87"/>
    </row>
    <row r="117" spans="1:9">
      <c r="A117" s="93"/>
      <c r="B117" s="88"/>
      <c r="C117" s="89"/>
      <c r="D117" s="89"/>
      <c r="E117" s="88"/>
      <c r="F117" s="87"/>
      <c r="G117" s="87"/>
      <c r="H117" s="91"/>
      <c r="I117" s="87"/>
    </row>
    <row r="118" spans="1:9">
      <c r="A118" s="93"/>
      <c r="B118" s="88"/>
      <c r="C118" s="89"/>
      <c r="D118" s="89"/>
      <c r="E118" s="88"/>
      <c r="F118" s="87"/>
      <c r="G118" s="87"/>
      <c r="H118" s="91"/>
      <c r="I118" s="87"/>
    </row>
    <row r="119" spans="1:9">
      <c r="A119" s="93"/>
      <c r="B119" s="88"/>
      <c r="C119" s="89"/>
      <c r="D119" s="89"/>
      <c r="E119" s="88"/>
      <c r="F119" s="87"/>
      <c r="G119" s="87"/>
      <c r="H119" s="91"/>
      <c r="I119" s="87"/>
    </row>
    <row r="120" spans="1:9">
      <c r="A120" s="93"/>
      <c r="B120" s="88"/>
      <c r="C120" s="89"/>
      <c r="D120" s="89"/>
      <c r="E120" s="88"/>
      <c r="F120" s="87"/>
      <c r="G120" s="87"/>
      <c r="H120" s="91"/>
      <c r="I120" s="87"/>
    </row>
    <row r="121" spans="1:9">
      <c r="A121" s="100"/>
      <c r="B121" s="101"/>
      <c r="C121" s="102"/>
      <c r="D121" s="102"/>
      <c r="E121" s="88"/>
      <c r="F121" s="103"/>
      <c r="G121" s="87"/>
      <c r="H121" s="91"/>
      <c r="I121" s="104"/>
    </row>
    <row r="122" spans="1:9">
      <c r="A122" s="105"/>
      <c r="B122" s="106"/>
      <c r="C122" s="85"/>
      <c r="D122" s="85"/>
      <c r="E122" s="88"/>
      <c r="F122" s="107"/>
      <c r="G122" s="87"/>
      <c r="H122" s="91"/>
      <c r="I122" s="108"/>
    </row>
    <row r="123" spans="1:9">
      <c r="A123" s="105"/>
      <c r="B123" s="106"/>
      <c r="C123" s="85"/>
      <c r="D123" s="85"/>
      <c r="E123" s="88"/>
      <c r="F123" s="107"/>
      <c r="G123" s="87"/>
      <c r="H123" s="91"/>
      <c r="I123" s="108"/>
    </row>
    <row r="124" spans="1:9">
      <c r="A124" s="105"/>
      <c r="B124" s="106"/>
      <c r="C124" s="85"/>
      <c r="D124" s="85"/>
      <c r="E124" s="88"/>
      <c r="F124" s="107"/>
      <c r="G124" s="87"/>
      <c r="H124" s="91"/>
      <c r="I124" s="108"/>
    </row>
    <row r="125" spans="1:9">
      <c r="A125" s="105"/>
      <c r="B125" s="106"/>
      <c r="C125" s="85"/>
      <c r="D125" s="85"/>
      <c r="E125" s="88"/>
      <c r="F125" s="107"/>
      <c r="G125" s="87"/>
      <c r="H125" s="91"/>
      <c r="I125" s="108"/>
    </row>
    <row r="126" spans="1:9">
      <c r="A126" s="105"/>
      <c r="B126" s="106"/>
      <c r="C126" s="85"/>
      <c r="D126" s="85"/>
      <c r="E126" s="88"/>
      <c r="F126" s="107"/>
      <c r="G126" s="87"/>
      <c r="H126" s="91"/>
      <c r="I126" s="108"/>
    </row>
    <row r="127" spans="1:9">
      <c r="A127" s="105"/>
      <c r="B127" s="106"/>
      <c r="C127" s="85"/>
      <c r="D127" s="85"/>
      <c r="E127" s="88"/>
      <c r="F127" s="107"/>
      <c r="G127" s="87"/>
      <c r="H127" s="91"/>
      <c r="I127" s="108"/>
    </row>
    <row r="128" spans="1:9">
      <c r="A128" s="105"/>
      <c r="B128" s="106"/>
      <c r="C128" s="85"/>
      <c r="D128" s="85"/>
      <c r="E128" s="88"/>
      <c r="F128" s="107"/>
      <c r="G128" s="87"/>
      <c r="H128" s="91"/>
      <c r="I128" s="108"/>
    </row>
    <row r="129" spans="1:9">
      <c r="A129" s="105"/>
      <c r="B129" s="106"/>
      <c r="C129" s="85"/>
      <c r="D129" s="85"/>
      <c r="E129" s="88"/>
      <c r="F129" s="107"/>
      <c r="G129" s="87"/>
      <c r="H129" s="91"/>
      <c r="I129" s="108"/>
    </row>
    <row r="130" spans="1:9">
      <c r="A130" s="105"/>
      <c r="B130" s="106"/>
      <c r="C130" s="85"/>
      <c r="D130" s="85"/>
      <c r="E130" s="88"/>
      <c r="F130" s="107"/>
      <c r="G130" s="87"/>
      <c r="H130" s="91"/>
      <c r="I130" s="108"/>
    </row>
    <row r="131" spans="1:9">
      <c r="A131" s="105"/>
      <c r="B131" s="106"/>
      <c r="C131" s="85"/>
      <c r="D131" s="85"/>
      <c r="E131" s="88"/>
      <c r="F131" s="107"/>
      <c r="G131" s="87"/>
      <c r="H131" s="91"/>
      <c r="I131" s="108"/>
    </row>
    <row r="132" spans="1:9">
      <c r="A132" s="105"/>
      <c r="B132" s="106"/>
      <c r="C132" s="85"/>
      <c r="D132" s="85"/>
      <c r="E132" s="88"/>
      <c r="F132" s="107"/>
      <c r="G132" s="87"/>
      <c r="H132" s="91"/>
      <c r="I132" s="108"/>
    </row>
    <row r="133" spans="1:9">
      <c r="A133" s="105"/>
      <c r="B133" s="106"/>
      <c r="C133" s="85"/>
      <c r="D133" s="85"/>
      <c r="E133" s="88"/>
      <c r="F133" s="107"/>
      <c r="G133" s="87"/>
      <c r="H133" s="91"/>
      <c r="I133" s="108"/>
    </row>
    <row r="134" spans="1:9">
      <c r="A134" s="105"/>
      <c r="B134" s="106"/>
      <c r="C134" s="85"/>
      <c r="D134" s="85"/>
      <c r="E134" s="88"/>
      <c r="F134" s="107"/>
      <c r="G134" s="87"/>
      <c r="H134" s="91"/>
      <c r="I134" s="108"/>
    </row>
    <row r="135" spans="1:9">
      <c r="A135" s="105"/>
      <c r="B135" s="106"/>
      <c r="C135" s="85"/>
      <c r="D135" s="85"/>
      <c r="E135" s="88"/>
      <c r="F135" s="107"/>
      <c r="G135" s="87"/>
      <c r="H135" s="91"/>
      <c r="I135" s="108"/>
    </row>
    <row r="136" spans="1:9">
      <c r="A136" s="105"/>
      <c r="B136" s="106"/>
      <c r="C136" s="85"/>
      <c r="D136" s="85"/>
      <c r="E136" s="88"/>
      <c r="F136" s="107"/>
      <c r="G136" s="87"/>
      <c r="H136" s="91"/>
      <c r="I136" s="108"/>
    </row>
    <row r="137" spans="1:9">
      <c r="A137" s="105"/>
      <c r="B137" s="106"/>
      <c r="C137" s="85"/>
      <c r="D137" s="85"/>
      <c r="E137" s="88"/>
      <c r="F137" s="107"/>
      <c r="G137" s="87"/>
      <c r="H137" s="91"/>
      <c r="I137" s="109"/>
    </row>
    <row r="138" spans="1:9">
      <c r="A138" s="105"/>
      <c r="B138" s="106"/>
      <c r="C138" s="85"/>
      <c r="D138" s="85"/>
      <c r="E138" s="88"/>
      <c r="F138" s="107"/>
      <c r="G138" s="87"/>
      <c r="H138" s="91"/>
      <c r="I138" s="108"/>
    </row>
    <row r="139" spans="1:9">
      <c r="A139" s="105"/>
      <c r="B139" s="106"/>
      <c r="C139" s="85"/>
      <c r="D139" s="85"/>
      <c r="E139" s="88"/>
      <c r="F139" s="107"/>
      <c r="G139" s="87"/>
      <c r="H139" s="91"/>
      <c r="I139" s="108"/>
    </row>
    <row r="140" spans="1:9">
      <c r="A140" s="105"/>
      <c r="B140" s="106"/>
      <c r="C140" s="85"/>
      <c r="D140" s="85"/>
      <c r="E140" s="88"/>
      <c r="F140" s="107"/>
      <c r="G140" s="87"/>
      <c r="H140" s="91"/>
      <c r="I140" s="108"/>
    </row>
    <row r="141" spans="1:9">
      <c r="A141" s="105"/>
      <c r="B141" s="106"/>
      <c r="C141" s="85"/>
      <c r="D141" s="85"/>
      <c r="E141" s="88"/>
      <c r="F141" s="107"/>
      <c r="G141" s="87"/>
      <c r="H141" s="91"/>
      <c r="I141" s="108"/>
    </row>
    <row r="142" spans="1:9">
      <c r="A142" s="105"/>
      <c r="B142" s="106"/>
      <c r="C142" s="85"/>
      <c r="D142" s="85"/>
      <c r="E142" s="88"/>
      <c r="F142" s="107"/>
      <c r="G142" s="87"/>
      <c r="H142" s="91"/>
      <c r="I142" s="108"/>
    </row>
    <row r="143" spans="1:9" ht="15.75" thickBot="1">
      <c r="A143" s="110"/>
      <c r="B143" s="111"/>
      <c r="C143" s="112"/>
      <c r="D143" s="112"/>
      <c r="E143" s="88"/>
      <c r="F143" s="113"/>
      <c r="G143" s="87"/>
      <c r="H143" s="91"/>
      <c r="I143" s="114"/>
    </row>
    <row r="144" spans="1:9">
      <c r="A144" s="115"/>
      <c r="B144" s="5"/>
      <c r="C144" s="5"/>
      <c r="D144" s="5"/>
      <c r="E144" s="88"/>
      <c r="F144" s="115"/>
      <c r="G144" s="87"/>
      <c r="H144" s="91"/>
      <c r="I144" s="115"/>
    </row>
    <row r="145" spans="1:9">
      <c r="A145" s="116"/>
      <c r="B145" s="117"/>
      <c r="C145" s="117"/>
      <c r="D145" s="117"/>
      <c r="E145" s="118"/>
      <c r="F145" s="116"/>
      <c r="G145" s="119"/>
      <c r="H145" s="120"/>
      <c r="I145" s="116"/>
    </row>
    <row r="146" spans="1:9">
      <c r="A146" s="115"/>
      <c r="B146" s="5"/>
      <c r="C146" s="5"/>
      <c r="D146" s="5"/>
      <c r="E146" s="88"/>
      <c r="F146" s="115"/>
      <c r="G146" s="87"/>
      <c r="H146" s="91"/>
      <c r="I146" s="115"/>
    </row>
    <row r="147" spans="1:9">
      <c r="A147" s="115"/>
      <c r="B147" s="5"/>
      <c r="C147" s="5"/>
      <c r="D147" s="5"/>
      <c r="E147" s="88"/>
      <c r="F147" s="115"/>
      <c r="G147" s="87"/>
      <c r="H147" s="91"/>
      <c r="I147" s="115"/>
    </row>
    <row r="148" spans="1:9">
      <c r="A148" s="115"/>
      <c r="B148" s="5"/>
      <c r="C148" s="5"/>
      <c r="D148" s="5"/>
      <c r="E148" s="88"/>
      <c r="F148" s="115"/>
      <c r="G148" s="87"/>
      <c r="H148" s="91"/>
      <c r="I148" s="115"/>
    </row>
    <row r="149" spans="1:9">
      <c r="A149" s="115"/>
      <c r="B149" s="5"/>
      <c r="C149" s="5"/>
      <c r="D149" s="5"/>
      <c r="E149" s="88"/>
      <c r="F149" s="115"/>
      <c r="G149" s="87"/>
      <c r="H149" s="91"/>
      <c r="I149" s="115"/>
    </row>
    <row r="150" spans="1:9">
      <c r="A150" s="115"/>
      <c r="B150" s="5"/>
      <c r="C150" s="5"/>
      <c r="D150" s="5"/>
      <c r="E150" s="88"/>
      <c r="F150" s="115"/>
      <c r="G150" s="87"/>
      <c r="H150" s="91"/>
      <c r="I150" s="115"/>
    </row>
    <row r="151" spans="1:9">
      <c r="A151" s="115"/>
      <c r="B151" s="5"/>
      <c r="C151" s="5"/>
      <c r="D151" s="5"/>
      <c r="E151" s="88"/>
      <c r="F151" s="115"/>
      <c r="G151" s="87"/>
      <c r="H151" s="91"/>
      <c r="I151" s="115"/>
    </row>
    <row r="152" spans="1:9">
      <c r="A152" s="115"/>
      <c r="B152" s="5"/>
      <c r="C152" s="5"/>
      <c r="D152" s="5"/>
      <c r="E152" s="88"/>
      <c r="F152" s="115"/>
      <c r="G152" s="87"/>
      <c r="H152" s="91"/>
      <c r="I152" s="115"/>
    </row>
    <row r="153" spans="1:9">
      <c r="A153" s="115"/>
      <c r="B153" s="5"/>
      <c r="C153" s="5"/>
      <c r="D153" s="5"/>
      <c r="E153" s="88"/>
      <c r="F153" s="115"/>
      <c r="G153" s="87"/>
      <c r="H153" s="91"/>
      <c r="I153" s="115"/>
    </row>
    <row r="154" spans="1:9">
      <c r="A154" s="115"/>
      <c r="B154" s="5"/>
      <c r="C154" s="5"/>
      <c r="D154" s="5"/>
      <c r="E154" s="88"/>
      <c r="F154" s="115"/>
      <c r="G154" s="87"/>
      <c r="H154" s="91"/>
      <c r="I154" s="115"/>
    </row>
    <row r="155" spans="1:9">
      <c r="A155" s="115"/>
      <c r="B155" s="5"/>
      <c r="C155" s="5"/>
      <c r="D155" s="5"/>
      <c r="E155" s="88"/>
      <c r="F155" s="115"/>
      <c r="G155" s="87"/>
      <c r="H155" s="91"/>
      <c r="I155" s="115"/>
    </row>
    <row r="156" spans="1:9">
      <c r="A156" s="115"/>
      <c r="B156" s="5"/>
      <c r="C156" s="5"/>
      <c r="D156" s="5"/>
      <c r="E156" s="88"/>
      <c r="F156" s="115"/>
      <c r="G156" s="87"/>
      <c r="H156" s="91"/>
      <c r="I156" s="115"/>
    </row>
    <row r="157" spans="1:9">
      <c r="A157" s="115"/>
      <c r="B157" s="5"/>
      <c r="C157" s="5"/>
      <c r="D157" s="5"/>
      <c r="E157" s="88"/>
      <c r="F157" s="115"/>
      <c r="G157" s="87"/>
      <c r="H157" s="91"/>
      <c r="I157" s="115"/>
    </row>
    <row r="158" spans="1:9">
      <c r="A158" s="115"/>
      <c r="B158" s="5"/>
      <c r="C158" s="5"/>
      <c r="D158" s="5"/>
      <c r="E158" s="88"/>
      <c r="F158" s="115"/>
      <c r="G158" s="87"/>
      <c r="H158" s="91"/>
      <c r="I158" s="115"/>
    </row>
    <row r="159" spans="1:9">
      <c r="A159" s="115"/>
      <c r="B159" s="5"/>
      <c r="C159" s="5"/>
      <c r="D159" s="5"/>
      <c r="E159" s="88"/>
      <c r="F159" s="115"/>
      <c r="G159" s="87"/>
      <c r="H159" s="91"/>
      <c r="I159" s="115"/>
    </row>
    <row r="160" spans="1:9">
      <c r="A160" s="115"/>
      <c r="B160" s="5"/>
      <c r="C160" s="5"/>
      <c r="D160" s="5"/>
      <c r="E160" s="88"/>
      <c r="F160" s="115"/>
      <c r="G160" s="87"/>
      <c r="H160" s="91"/>
      <c r="I160" s="115"/>
    </row>
    <row r="161" spans="1:9">
      <c r="A161" s="115"/>
      <c r="B161" s="5"/>
      <c r="C161" s="5"/>
      <c r="D161" s="5"/>
      <c r="E161" s="88"/>
      <c r="F161" s="115"/>
      <c r="G161" s="87"/>
      <c r="H161" s="91"/>
      <c r="I161" s="115"/>
    </row>
    <row r="162" spans="1:9">
      <c r="A162" s="115"/>
      <c r="B162" s="5"/>
      <c r="C162" s="5"/>
      <c r="D162" s="5"/>
      <c r="E162" s="88"/>
      <c r="F162" s="115"/>
      <c r="G162" s="87"/>
      <c r="H162" s="91"/>
      <c r="I162" s="115"/>
    </row>
    <row r="163" spans="1:9">
      <c r="A163" s="115"/>
      <c r="B163" s="5"/>
      <c r="C163" s="5"/>
      <c r="D163" s="5"/>
      <c r="E163" s="88"/>
      <c r="F163" s="115"/>
      <c r="G163" s="87"/>
      <c r="H163" s="91"/>
      <c r="I163" s="115"/>
    </row>
    <row r="164" spans="1:9">
      <c r="A164" s="115"/>
      <c r="B164" s="5"/>
      <c r="C164" s="5"/>
      <c r="D164" s="5"/>
      <c r="E164" s="88"/>
      <c r="F164" s="115"/>
      <c r="G164" s="87"/>
      <c r="H164" s="91"/>
      <c r="I164" s="115"/>
    </row>
    <row r="165" spans="1:9">
      <c r="A165" s="115"/>
      <c r="B165" s="5"/>
      <c r="C165" s="5"/>
      <c r="D165" s="5"/>
      <c r="E165" s="88"/>
      <c r="F165" s="115"/>
      <c r="G165" s="87"/>
      <c r="H165" s="91"/>
      <c r="I165" s="115"/>
    </row>
    <row r="166" spans="1:9">
      <c r="A166" s="115"/>
      <c r="B166" s="5"/>
      <c r="C166" s="5"/>
      <c r="D166" s="5"/>
      <c r="E166" s="88"/>
      <c r="F166" s="115"/>
      <c r="G166" s="87"/>
      <c r="H166" s="91"/>
      <c r="I166" s="115"/>
    </row>
    <row r="167" spans="1:9">
      <c r="A167" s="115"/>
      <c r="B167" s="5"/>
      <c r="C167" s="5"/>
      <c r="D167" s="5"/>
      <c r="E167" s="88"/>
      <c r="F167" s="115"/>
      <c r="G167" s="87"/>
      <c r="H167" s="91"/>
      <c r="I167" s="115"/>
    </row>
    <row r="168" spans="1:9">
      <c r="A168" s="115"/>
      <c r="B168" s="5"/>
      <c r="C168" s="5"/>
      <c r="D168" s="5"/>
      <c r="E168" s="88"/>
      <c r="F168" s="115"/>
      <c r="G168" s="87"/>
      <c r="H168" s="91"/>
      <c r="I168" s="115"/>
    </row>
    <row r="169" spans="1:9">
      <c r="A169" s="115"/>
      <c r="B169" s="5"/>
      <c r="C169" s="5"/>
      <c r="D169" s="5"/>
      <c r="E169" s="88"/>
      <c r="F169" s="115"/>
      <c r="G169" s="87"/>
      <c r="H169" s="91"/>
      <c r="I169" s="115"/>
    </row>
    <row r="170" spans="1:9">
      <c r="A170" s="115"/>
      <c r="B170" s="5"/>
      <c r="C170" s="5"/>
      <c r="D170" s="5"/>
      <c r="E170" s="88"/>
      <c r="F170" s="115"/>
      <c r="G170" s="87"/>
      <c r="H170" s="91"/>
      <c r="I170" s="115"/>
    </row>
    <row r="171" spans="1:9">
      <c r="A171" s="115"/>
      <c r="B171" s="5"/>
      <c r="C171" s="5"/>
      <c r="D171" s="5"/>
      <c r="E171" s="88"/>
      <c r="F171" s="115"/>
      <c r="G171" s="87"/>
      <c r="H171" s="91"/>
      <c r="I171" s="115"/>
    </row>
    <row r="172" spans="1:9">
      <c r="A172" s="115"/>
      <c r="B172" s="5"/>
      <c r="C172" s="5"/>
      <c r="D172" s="5"/>
      <c r="E172" s="88"/>
      <c r="F172" s="115"/>
      <c r="G172" s="87"/>
      <c r="H172" s="91"/>
      <c r="I172" s="115"/>
    </row>
    <row r="173" spans="1:9">
      <c r="A173" s="115"/>
      <c r="B173" s="5"/>
      <c r="C173" s="5"/>
      <c r="D173" s="5"/>
      <c r="E173" s="88"/>
      <c r="F173" s="115"/>
      <c r="G173" s="87"/>
      <c r="H173" s="91"/>
      <c r="I173" s="115"/>
    </row>
    <row r="174" spans="1:9">
      <c r="A174" s="115"/>
      <c r="B174" s="5"/>
      <c r="C174" s="5"/>
      <c r="D174" s="5"/>
      <c r="E174" s="88"/>
      <c r="F174" s="115"/>
      <c r="G174" s="87"/>
      <c r="H174" s="91"/>
      <c r="I174" s="115"/>
    </row>
    <row r="175" spans="1:9">
      <c r="A175" s="115"/>
      <c r="B175" s="5"/>
      <c r="C175" s="5"/>
      <c r="D175" s="5"/>
      <c r="E175" s="88"/>
      <c r="F175" s="115"/>
      <c r="G175" s="87"/>
      <c r="H175" s="91"/>
      <c r="I175" s="115"/>
    </row>
    <row r="176" spans="1:9">
      <c r="A176" s="115"/>
      <c r="B176" s="5"/>
      <c r="C176" s="5"/>
      <c r="D176" s="5"/>
      <c r="E176" s="88"/>
      <c r="F176" s="115"/>
      <c r="G176" s="87"/>
      <c r="H176" s="91"/>
      <c r="I176" s="115"/>
    </row>
    <row r="177" spans="1:9">
      <c r="A177" s="115"/>
      <c r="B177" s="5"/>
      <c r="C177" s="5"/>
      <c r="D177" s="5"/>
      <c r="E177" s="88"/>
      <c r="F177" s="115"/>
      <c r="G177" s="87"/>
      <c r="H177" s="91"/>
      <c r="I177" s="115"/>
    </row>
    <row r="178" spans="1:9">
      <c r="A178" s="115"/>
      <c r="B178" s="5"/>
      <c r="C178" s="5"/>
      <c r="D178" s="5"/>
      <c r="E178" s="88"/>
      <c r="F178" s="115"/>
      <c r="G178" s="87"/>
      <c r="H178" s="91"/>
      <c r="I178" s="115"/>
    </row>
    <row r="179" spans="1:9">
      <c r="A179" s="115"/>
      <c r="B179" s="5"/>
      <c r="C179" s="5"/>
      <c r="D179" s="5"/>
      <c r="E179" s="88"/>
      <c r="F179" s="115"/>
      <c r="G179" s="87"/>
      <c r="H179" s="91"/>
      <c r="I179" s="115"/>
    </row>
    <row r="180" spans="1:9">
      <c r="A180" s="115"/>
      <c r="B180" s="5"/>
      <c r="C180" s="5"/>
      <c r="D180" s="5"/>
      <c r="E180" s="88"/>
      <c r="F180" s="115"/>
      <c r="G180" s="87"/>
      <c r="H180" s="91"/>
      <c r="I180" s="115"/>
    </row>
    <row r="181" spans="1:9">
      <c r="A181" s="115"/>
      <c r="B181" s="5"/>
      <c r="C181" s="5"/>
      <c r="D181" s="5"/>
      <c r="E181" s="88"/>
      <c r="F181" s="115"/>
      <c r="G181" s="87"/>
      <c r="H181" s="91"/>
      <c r="I181" s="115"/>
    </row>
    <row r="182" spans="1:9">
      <c r="A182" s="115"/>
      <c r="B182" s="5"/>
      <c r="C182" s="5"/>
      <c r="D182" s="5"/>
      <c r="E182" s="88"/>
      <c r="F182" s="115"/>
      <c r="G182" s="87"/>
      <c r="H182" s="91"/>
      <c r="I182" s="115"/>
    </row>
    <row r="183" spans="1:9">
      <c r="A183" s="116"/>
      <c r="B183" s="117"/>
      <c r="C183" s="117"/>
      <c r="D183" s="117"/>
      <c r="E183" s="118"/>
      <c r="F183" s="116"/>
      <c r="G183" s="119"/>
      <c r="H183" s="120"/>
      <c r="I183" s="116"/>
    </row>
    <row r="184" spans="1:9">
      <c r="A184" s="116"/>
      <c r="B184" s="117"/>
      <c r="C184" s="117"/>
      <c r="D184" s="117"/>
      <c r="E184" s="118"/>
      <c r="F184" s="116"/>
      <c r="G184" s="119"/>
      <c r="H184" s="120"/>
      <c r="I184" s="116"/>
    </row>
    <row r="185" spans="1:9">
      <c r="A185" s="116"/>
      <c r="B185" s="117"/>
      <c r="C185" s="117"/>
      <c r="D185" s="117"/>
      <c r="E185" s="118"/>
      <c r="F185" s="116"/>
      <c r="G185" s="119"/>
      <c r="H185" s="120"/>
      <c r="I185" s="116"/>
    </row>
    <row r="186" spans="1:9">
      <c r="A186" s="115"/>
      <c r="B186" s="5"/>
      <c r="C186" s="5"/>
      <c r="D186" s="5"/>
      <c r="E186" s="88"/>
      <c r="F186" s="115"/>
      <c r="G186" s="87"/>
      <c r="H186" s="91"/>
      <c r="I186" s="115"/>
    </row>
    <row r="187" spans="1:9">
      <c r="A187" s="115"/>
      <c r="B187" s="5"/>
      <c r="C187" s="5"/>
      <c r="D187" s="5"/>
      <c r="E187" s="88"/>
      <c r="F187" s="115"/>
      <c r="G187" s="87"/>
      <c r="H187" s="91"/>
      <c r="I187" s="115"/>
    </row>
    <row r="188" spans="1:9">
      <c r="A188" s="115"/>
      <c r="B188" s="5"/>
      <c r="C188" s="5"/>
      <c r="D188" s="5"/>
      <c r="E188" s="88"/>
      <c r="F188" s="115"/>
      <c r="G188" s="87"/>
      <c r="H188" s="91"/>
      <c r="I188" s="115"/>
    </row>
    <row r="189" spans="1:9">
      <c r="A189" s="115"/>
      <c r="B189" s="5"/>
      <c r="C189" s="5"/>
      <c r="D189" s="5"/>
      <c r="E189" s="88"/>
      <c r="F189" s="115"/>
      <c r="G189" s="87"/>
      <c r="H189" s="91"/>
      <c r="I189" s="115"/>
    </row>
    <row r="190" spans="1:9">
      <c r="A190" s="115"/>
      <c r="B190" s="5"/>
      <c r="C190" s="5"/>
      <c r="D190" s="5"/>
      <c r="E190" s="88"/>
      <c r="F190" s="115"/>
      <c r="G190" s="87"/>
      <c r="H190" s="91"/>
      <c r="I190" s="115"/>
    </row>
    <row r="191" spans="1:9">
      <c r="A191" s="115"/>
      <c r="B191" s="5"/>
      <c r="C191" s="5"/>
      <c r="D191" s="5"/>
      <c r="E191" s="88"/>
      <c r="F191" s="115"/>
      <c r="G191" s="87"/>
      <c r="H191" s="91"/>
      <c r="I191" s="115"/>
    </row>
    <row r="192" spans="1:9">
      <c r="A192" s="115"/>
      <c r="B192" s="5"/>
      <c r="C192" s="5"/>
      <c r="D192" s="5"/>
      <c r="E192" s="88"/>
      <c r="F192" s="115"/>
      <c r="G192" s="87"/>
      <c r="H192" s="91"/>
      <c r="I192" s="115"/>
    </row>
    <row r="193" spans="1:9">
      <c r="A193" s="115"/>
      <c r="B193" s="5"/>
      <c r="C193" s="5"/>
      <c r="D193" s="5"/>
      <c r="E193" s="88"/>
      <c r="F193" s="115"/>
      <c r="G193" s="87"/>
      <c r="H193" s="91"/>
      <c r="I193" s="115"/>
    </row>
    <row r="194" spans="1:9">
      <c r="A194" s="115"/>
      <c r="B194" s="5"/>
      <c r="C194" s="5"/>
      <c r="D194" s="5"/>
      <c r="E194" s="88"/>
      <c r="F194" s="115"/>
      <c r="G194" s="87"/>
      <c r="H194" s="91"/>
      <c r="I194" s="115"/>
    </row>
    <row r="195" spans="1:9">
      <c r="A195" s="115"/>
      <c r="B195" s="5"/>
      <c r="C195" s="5"/>
      <c r="D195" s="5"/>
      <c r="E195" s="88"/>
      <c r="F195" s="115"/>
      <c r="G195" s="87"/>
      <c r="H195" s="91"/>
      <c r="I195" s="115"/>
    </row>
    <row r="196" spans="1:9">
      <c r="A196" s="115"/>
      <c r="B196" s="5"/>
      <c r="C196" s="5"/>
      <c r="D196" s="5"/>
      <c r="E196" s="88"/>
      <c r="F196" s="115"/>
      <c r="G196" s="87"/>
      <c r="H196" s="91"/>
      <c r="I196" s="115"/>
    </row>
    <row r="197" spans="1:9">
      <c r="A197" s="115"/>
      <c r="B197" s="5"/>
      <c r="C197" s="5"/>
      <c r="D197" s="5"/>
      <c r="E197" s="88"/>
      <c r="F197" s="115"/>
      <c r="G197" s="87"/>
      <c r="H197" s="91"/>
      <c r="I197" s="115"/>
    </row>
    <row r="198" spans="1:9">
      <c r="A198" s="115"/>
      <c r="B198" s="5"/>
      <c r="C198" s="5"/>
      <c r="D198" s="5"/>
      <c r="E198" s="88"/>
      <c r="F198" s="115"/>
      <c r="G198" s="87"/>
      <c r="H198" s="91"/>
      <c r="I198" s="115"/>
    </row>
    <row r="199" spans="1:9">
      <c r="A199" s="115"/>
      <c r="B199" s="5"/>
      <c r="C199" s="5"/>
      <c r="D199" s="5"/>
      <c r="E199" s="88"/>
      <c r="F199" s="115"/>
      <c r="G199" s="87"/>
      <c r="H199" s="91"/>
      <c r="I199" s="115"/>
    </row>
    <row r="200" spans="1:9">
      <c r="A200" s="115"/>
      <c r="B200" s="5"/>
      <c r="C200" s="5"/>
      <c r="D200" s="5"/>
      <c r="E200" s="88"/>
      <c r="F200" s="115"/>
      <c r="G200" s="87"/>
      <c r="H200" s="91"/>
      <c r="I200" s="115"/>
    </row>
    <row r="201" spans="1:9">
      <c r="A201" s="115"/>
      <c r="B201" s="5"/>
      <c r="C201" s="5"/>
      <c r="D201" s="5"/>
      <c r="E201" s="88"/>
      <c r="F201" s="115"/>
      <c r="G201" s="87"/>
      <c r="H201" s="91"/>
      <c r="I201" s="115"/>
    </row>
    <row r="202" spans="1:9">
      <c r="A202" s="115"/>
      <c r="B202" s="5"/>
      <c r="C202" s="5"/>
      <c r="D202" s="5"/>
      <c r="E202" s="88"/>
      <c r="F202" s="115"/>
      <c r="G202" s="87"/>
      <c r="H202" s="91"/>
      <c r="I202" s="115"/>
    </row>
    <row r="203" spans="1:9">
      <c r="A203" s="115"/>
      <c r="B203" s="5"/>
      <c r="C203" s="5"/>
      <c r="D203" s="5"/>
      <c r="E203" s="88"/>
      <c r="F203" s="115"/>
      <c r="G203" s="87"/>
      <c r="H203" s="91"/>
      <c r="I203" s="115"/>
    </row>
    <row r="204" spans="1:9">
      <c r="A204" s="115"/>
      <c r="B204" s="5"/>
      <c r="C204" s="5"/>
      <c r="D204" s="5"/>
      <c r="E204" s="88"/>
      <c r="F204" s="115"/>
      <c r="G204" s="87"/>
      <c r="H204" s="91"/>
      <c r="I204" s="115"/>
    </row>
    <row r="205" spans="1:9">
      <c r="A205" s="115"/>
      <c r="B205" s="5"/>
      <c r="C205" s="5"/>
      <c r="D205" s="5"/>
      <c r="E205" s="88"/>
      <c r="F205" s="115"/>
      <c r="G205" s="87"/>
      <c r="H205" s="91"/>
      <c r="I205" s="115"/>
    </row>
    <row r="206" spans="1:9">
      <c r="A206" s="115"/>
      <c r="B206" s="5"/>
      <c r="C206" s="5"/>
      <c r="D206" s="5"/>
      <c r="E206" s="88"/>
      <c r="F206" s="115"/>
      <c r="G206" s="87"/>
      <c r="H206" s="91"/>
      <c r="I206" s="115"/>
    </row>
    <row r="207" spans="1:9">
      <c r="A207" s="115"/>
      <c r="B207" s="5"/>
      <c r="C207" s="5"/>
      <c r="D207" s="5"/>
      <c r="E207" s="88"/>
      <c r="F207" s="115"/>
      <c r="G207" s="87"/>
      <c r="H207" s="91"/>
      <c r="I207" s="115"/>
    </row>
    <row r="208" spans="1:9">
      <c r="A208" s="115"/>
      <c r="B208" s="5"/>
      <c r="C208" s="5"/>
      <c r="D208" s="5"/>
      <c r="E208" s="88"/>
      <c r="F208" s="115"/>
      <c r="G208" s="87"/>
      <c r="H208" s="91"/>
      <c r="I208" s="115"/>
    </row>
    <row r="209" spans="1:9">
      <c r="A209" s="115"/>
      <c r="B209" s="5"/>
      <c r="C209" s="5"/>
      <c r="D209" s="5"/>
      <c r="E209" s="88"/>
      <c r="F209" s="115"/>
      <c r="G209" s="87"/>
      <c r="H209" s="91"/>
      <c r="I209" s="115"/>
    </row>
    <row r="210" spans="1:9">
      <c r="A210" s="115"/>
      <c r="B210" s="5"/>
      <c r="C210" s="5"/>
      <c r="D210" s="5"/>
      <c r="E210" s="88"/>
      <c r="F210" s="115"/>
      <c r="G210" s="87"/>
      <c r="H210" s="91"/>
      <c r="I210" s="115"/>
    </row>
    <row r="211" spans="1:9">
      <c r="A211" s="115"/>
      <c r="B211" s="5"/>
      <c r="C211" s="5"/>
      <c r="D211" s="5"/>
      <c r="E211" s="88"/>
      <c r="F211" s="115"/>
      <c r="G211" s="87"/>
      <c r="H211" s="91"/>
      <c r="I211" s="115"/>
    </row>
    <row r="212" spans="1:9">
      <c r="A212" s="115"/>
      <c r="B212" s="5"/>
      <c r="C212" s="5"/>
      <c r="D212" s="5"/>
      <c r="E212" s="88"/>
      <c r="F212" s="115"/>
      <c r="G212" s="87"/>
      <c r="H212" s="91"/>
      <c r="I212" s="115"/>
    </row>
    <row r="213" spans="1:9">
      <c r="A213" s="115"/>
      <c r="B213" s="5"/>
      <c r="C213" s="5"/>
      <c r="D213" s="5"/>
      <c r="E213" s="88"/>
      <c r="F213" s="115"/>
      <c r="G213" s="87"/>
      <c r="H213" s="91"/>
      <c r="I213" s="115"/>
    </row>
    <row r="214" spans="1:9">
      <c r="A214" s="115"/>
      <c r="B214" s="5"/>
      <c r="C214" s="5"/>
      <c r="D214" s="5"/>
      <c r="E214" s="88"/>
      <c r="F214" s="115"/>
      <c r="G214" s="87"/>
      <c r="H214" s="91"/>
      <c r="I214" s="115"/>
    </row>
    <row r="215" spans="1:9">
      <c r="A215" s="115"/>
      <c r="B215" s="5"/>
      <c r="C215" s="5"/>
      <c r="D215" s="5"/>
      <c r="E215" s="88"/>
      <c r="F215" s="115"/>
      <c r="G215" s="87"/>
      <c r="H215" s="91"/>
      <c r="I215" s="115"/>
    </row>
    <row r="216" spans="1:9">
      <c r="A216" s="115"/>
      <c r="B216" s="5"/>
      <c r="C216" s="5"/>
      <c r="D216" s="5"/>
      <c r="E216" s="88"/>
      <c r="F216" s="115"/>
      <c r="G216" s="87"/>
      <c r="H216" s="91"/>
      <c r="I216" s="115"/>
    </row>
    <row r="217" spans="1:9">
      <c r="A217" s="115"/>
      <c r="B217" s="5"/>
      <c r="C217" s="5"/>
      <c r="D217" s="5"/>
      <c r="E217" s="88"/>
      <c r="F217" s="115"/>
      <c r="G217" s="87"/>
      <c r="H217" s="91"/>
      <c r="I217" s="115"/>
    </row>
    <row r="218" spans="1:9">
      <c r="A218" s="115"/>
      <c r="B218" s="5"/>
      <c r="C218" s="5"/>
      <c r="D218" s="5"/>
      <c r="E218" s="88"/>
      <c r="F218" s="115"/>
      <c r="G218" s="87"/>
      <c r="H218" s="91"/>
      <c r="I218" s="115"/>
    </row>
    <row r="219" spans="1:9">
      <c r="A219" s="115"/>
      <c r="B219" s="5"/>
      <c r="C219" s="5"/>
      <c r="D219" s="5"/>
      <c r="E219" s="88"/>
      <c r="F219" s="115"/>
      <c r="G219" s="87"/>
      <c r="H219" s="91"/>
      <c r="I219" s="115"/>
    </row>
    <row r="220" spans="1:9">
      <c r="A220" s="115"/>
      <c r="B220" s="5"/>
      <c r="C220" s="5"/>
      <c r="D220" s="5"/>
      <c r="E220" s="88"/>
      <c r="F220" s="115"/>
      <c r="G220" s="87"/>
      <c r="H220" s="91"/>
      <c r="I220" s="115"/>
    </row>
    <row r="221" spans="1:9">
      <c r="A221" s="115"/>
      <c r="B221" s="5"/>
      <c r="C221" s="5"/>
      <c r="D221" s="5"/>
      <c r="E221" s="88"/>
      <c r="F221" s="115"/>
      <c r="G221" s="87"/>
      <c r="H221" s="91"/>
      <c r="I221" s="115"/>
    </row>
    <row r="222" spans="1:9">
      <c r="A222" s="115"/>
      <c r="B222" s="5"/>
      <c r="C222" s="5"/>
      <c r="D222" s="5"/>
      <c r="E222" s="88"/>
      <c r="F222" s="115"/>
      <c r="G222" s="87"/>
      <c r="H222" s="91"/>
      <c r="I222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42"/>
  <sheetViews>
    <sheetView workbookViewId="0">
      <pane ySplit="1" topLeftCell="A2" activePane="bottomLeft" state="frozen"/>
      <selection activeCell="L1" sqref="L1:L1048576"/>
      <selection pane="bottomLeft" activeCell="E2" sqref="E2"/>
    </sheetView>
  </sheetViews>
  <sheetFormatPr defaultRowHeight="15"/>
  <cols>
    <col min="1" max="1" width="9" style="13" bestFit="1" customWidth="1"/>
    <col min="2" max="2" width="29.28515625" style="13" bestFit="1" customWidth="1"/>
    <col min="3" max="3" width="14.5703125" style="13" bestFit="1" customWidth="1"/>
    <col min="4" max="4" width="8.140625" style="13" bestFit="1" customWidth="1"/>
    <col min="5" max="5" width="6" style="13" bestFit="1" customWidth="1"/>
    <col min="6" max="6" width="4.28515625" style="13" bestFit="1" customWidth="1"/>
    <col min="7" max="16384" width="9.140625" style="13"/>
  </cols>
  <sheetData>
    <row r="1" spans="1:6">
      <c r="A1" s="83" t="s">
        <v>0</v>
      </c>
      <c r="B1" s="83" t="s">
        <v>155</v>
      </c>
      <c r="C1" s="83" t="s">
        <v>12</v>
      </c>
      <c r="D1" s="83" t="s">
        <v>142</v>
      </c>
      <c r="E1" s="83" t="s">
        <v>129</v>
      </c>
      <c r="F1" s="83" t="s">
        <v>156</v>
      </c>
    </row>
    <row r="2" spans="1:6">
      <c r="A2" s="144">
        <v>51615282</v>
      </c>
      <c r="B2" s="144" t="s">
        <v>411</v>
      </c>
      <c r="C2" s="144" t="s">
        <v>419</v>
      </c>
      <c r="D2" s="145">
        <f>F2/E2</f>
        <v>5.9130434782608692</v>
      </c>
      <c r="E2" s="144">
        <v>23</v>
      </c>
      <c r="F2" s="144">
        <v>136</v>
      </c>
    </row>
    <row r="3" spans="1:6">
      <c r="A3" s="144">
        <v>51588225</v>
      </c>
      <c r="B3" s="144" t="s">
        <v>404</v>
      </c>
      <c r="C3" s="144" t="s">
        <v>419</v>
      </c>
      <c r="D3" s="145">
        <f t="shared" ref="D3:D42" si="0">F3/E3</f>
        <v>0</v>
      </c>
      <c r="E3" s="144">
        <v>23</v>
      </c>
      <c r="F3" s="144">
        <v>0</v>
      </c>
    </row>
    <row r="4" spans="1:6">
      <c r="A4" s="144">
        <v>51696440</v>
      </c>
      <c r="B4" s="144" t="s">
        <v>698</v>
      </c>
      <c r="C4" s="144" t="s">
        <v>668</v>
      </c>
      <c r="D4" s="145">
        <f t="shared" si="0"/>
        <v>0.47826086956521741</v>
      </c>
      <c r="E4" s="144">
        <v>23</v>
      </c>
      <c r="F4" s="144">
        <v>11</v>
      </c>
    </row>
    <row r="5" spans="1:6">
      <c r="A5" s="144">
        <v>51716768</v>
      </c>
      <c r="B5" s="144" t="s">
        <v>667</v>
      </c>
      <c r="C5" s="144" t="s">
        <v>649</v>
      </c>
      <c r="D5" s="145">
        <f t="shared" si="0"/>
        <v>0.91304347826086951</v>
      </c>
      <c r="E5" s="144">
        <v>23</v>
      </c>
      <c r="F5" s="144">
        <v>21</v>
      </c>
    </row>
    <row r="6" spans="1:6">
      <c r="A6" s="144">
        <v>51615823</v>
      </c>
      <c r="B6" s="144" t="s">
        <v>659</v>
      </c>
      <c r="C6" s="144" t="s">
        <v>649</v>
      </c>
      <c r="D6" s="145">
        <f t="shared" si="0"/>
        <v>0.52173913043478259</v>
      </c>
      <c r="E6" s="144">
        <v>23</v>
      </c>
      <c r="F6" s="144">
        <v>12</v>
      </c>
    </row>
    <row r="7" spans="1:6">
      <c r="A7" s="144">
        <v>51699649</v>
      </c>
      <c r="B7" s="144" t="s">
        <v>662</v>
      </c>
      <c r="C7" s="144" t="s">
        <v>651</v>
      </c>
      <c r="D7" s="145">
        <f t="shared" si="0"/>
        <v>0</v>
      </c>
      <c r="E7" s="144">
        <v>23</v>
      </c>
      <c r="F7" s="144">
        <v>0</v>
      </c>
    </row>
    <row r="8" spans="1:6">
      <c r="A8" s="144">
        <v>51692764</v>
      </c>
      <c r="B8" s="144" t="s">
        <v>655</v>
      </c>
      <c r="C8" s="144" t="s">
        <v>649</v>
      </c>
      <c r="D8" s="145">
        <f t="shared" si="0"/>
        <v>0.30434782608695654</v>
      </c>
      <c r="E8" s="144">
        <v>23</v>
      </c>
      <c r="F8" s="144">
        <v>7</v>
      </c>
    </row>
    <row r="9" spans="1:6">
      <c r="A9" s="144">
        <v>51692599</v>
      </c>
      <c r="B9" s="144" t="s">
        <v>656</v>
      </c>
      <c r="C9" s="144" t="s">
        <v>651</v>
      </c>
      <c r="D9" s="145">
        <f t="shared" si="0"/>
        <v>0.43478260869565216</v>
      </c>
      <c r="E9" s="144">
        <v>23</v>
      </c>
      <c r="F9" s="144">
        <v>10</v>
      </c>
    </row>
    <row r="10" spans="1:6">
      <c r="A10" s="144">
        <v>51588229</v>
      </c>
      <c r="B10" s="144" t="s">
        <v>658</v>
      </c>
      <c r="C10" s="144" t="s">
        <v>647</v>
      </c>
      <c r="D10" s="145">
        <f t="shared" si="0"/>
        <v>1.173913043478261</v>
      </c>
      <c r="E10" s="144">
        <v>23</v>
      </c>
      <c r="F10" s="144">
        <v>27</v>
      </c>
    </row>
    <row r="11" spans="1:6">
      <c r="A11" s="144">
        <v>51696344</v>
      </c>
      <c r="B11" s="144" t="s">
        <v>660</v>
      </c>
      <c r="C11" s="144" t="s">
        <v>649</v>
      </c>
      <c r="D11" s="145">
        <f t="shared" si="0"/>
        <v>0.34782608695652173</v>
      </c>
      <c r="E11" s="144">
        <v>23</v>
      </c>
      <c r="F11" s="144">
        <v>8</v>
      </c>
    </row>
    <row r="12" spans="1:6">
      <c r="A12" s="144">
        <v>51600382</v>
      </c>
      <c r="B12" s="144" t="s">
        <v>654</v>
      </c>
      <c r="C12" s="144" t="s">
        <v>649</v>
      </c>
      <c r="D12" s="145">
        <f t="shared" si="0"/>
        <v>4.3478260869565216E-2</v>
      </c>
      <c r="E12" s="144">
        <v>23</v>
      </c>
      <c r="F12" s="144">
        <v>1</v>
      </c>
    </row>
    <row r="13" spans="1:6">
      <c r="A13" s="144">
        <v>51585201</v>
      </c>
      <c r="B13" s="144" t="s">
        <v>661</v>
      </c>
      <c r="C13" s="144" t="s">
        <v>651</v>
      </c>
      <c r="D13" s="145">
        <f t="shared" si="0"/>
        <v>0</v>
      </c>
      <c r="E13" s="144">
        <v>23</v>
      </c>
      <c r="F13" s="144">
        <v>0</v>
      </c>
    </row>
    <row r="14" spans="1:6">
      <c r="A14" s="144">
        <v>51607267</v>
      </c>
      <c r="B14" s="144" t="s">
        <v>648</v>
      </c>
      <c r="C14" s="144" t="s">
        <v>649</v>
      </c>
      <c r="D14" s="145">
        <f t="shared" si="0"/>
        <v>0</v>
      </c>
      <c r="E14" s="144">
        <v>23</v>
      </c>
      <c r="F14" s="144">
        <v>0</v>
      </c>
    </row>
    <row r="15" spans="1:6">
      <c r="A15" s="144">
        <v>51698640</v>
      </c>
      <c r="B15" s="144" t="s">
        <v>414</v>
      </c>
      <c r="C15" s="144" t="s">
        <v>419</v>
      </c>
      <c r="D15" s="145">
        <f t="shared" si="0"/>
        <v>0.52173913043478259</v>
      </c>
      <c r="E15" s="144">
        <v>23</v>
      </c>
      <c r="F15" s="144">
        <v>12</v>
      </c>
    </row>
    <row r="16" spans="1:6">
      <c r="A16" s="144">
        <v>51578947</v>
      </c>
      <c r="B16" s="144" t="s">
        <v>405</v>
      </c>
      <c r="C16" s="144" t="s">
        <v>419</v>
      </c>
      <c r="D16" s="145">
        <f t="shared" si="0"/>
        <v>1</v>
      </c>
      <c r="E16" s="144">
        <v>23</v>
      </c>
      <c r="F16" s="144">
        <v>23</v>
      </c>
    </row>
    <row r="17" spans="1:6">
      <c r="A17" s="144">
        <v>51591945</v>
      </c>
      <c r="B17" s="144" t="s">
        <v>663</v>
      </c>
      <c r="C17" s="144" t="s">
        <v>647</v>
      </c>
      <c r="D17" s="145">
        <f t="shared" si="0"/>
        <v>1.173913043478261</v>
      </c>
      <c r="E17" s="144">
        <v>23</v>
      </c>
      <c r="F17" s="144">
        <v>27</v>
      </c>
    </row>
    <row r="18" spans="1:6">
      <c r="A18" s="144">
        <v>51568888</v>
      </c>
      <c r="B18" s="144" t="s">
        <v>410</v>
      </c>
      <c r="C18" s="144" t="s">
        <v>419</v>
      </c>
      <c r="D18" s="145">
        <f t="shared" si="0"/>
        <v>0.13043478260869565</v>
      </c>
      <c r="E18" s="144">
        <v>23</v>
      </c>
      <c r="F18" s="144">
        <v>3</v>
      </c>
    </row>
    <row r="19" spans="1:6">
      <c r="A19" s="144">
        <v>51694282</v>
      </c>
      <c r="B19" s="144" t="s">
        <v>671</v>
      </c>
      <c r="C19" s="144" t="s">
        <v>651</v>
      </c>
      <c r="D19" s="145">
        <f t="shared" si="0"/>
        <v>6.2</v>
      </c>
      <c r="E19" s="144">
        <v>25</v>
      </c>
      <c r="F19" s="144">
        <v>155</v>
      </c>
    </row>
    <row r="20" spans="1:6">
      <c r="A20" s="144">
        <v>51692595</v>
      </c>
      <c r="B20" s="144" t="s">
        <v>650</v>
      </c>
      <c r="C20" s="144" t="s">
        <v>651</v>
      </c>
      <c r="D20" s="145">
        <f t="shared" si="0"/>
        <v>0.24</v>
      </c>
      <c r="E20" s="144">
        <v>25</v>
      </c>
      <c r="F20" s="144">
        <v>6</v>
      </c>
    </row>
    <row r="21" spans="1:6">
      <c r="A21" s="144">
        <v>51547594</v>
      </c>
      <c r="B21" s="144" t="s">
        <v>652</v>
      </c>
      <c r="C21" s="144" t="s">
        <v>649</v>
      </c>
      <c r="D21" s="145">
        <f t="shared" si="0"/>
        <v>0</v>
      </c>
      <c r="E21" s="144">
        <v>25</v>
      </c>
      <c r="F21" s="144">
        <v>0</v>
      </c>
    </row>
    <row r="22" spans="1:6">
      <c r="A22" s="144">
        <v>51743367</v>
      </c>
      <c r="B22" s="144" t="s">
        <v>415</v>
      </c>
      <c r="C22" s="144" t="s">
        <v>419</v>
      </c>
      <c r="D22" s="145">
        <f t="shared" si="0"/>
        <v>0</v>
      </c>
      <c r="E22" s="144">
        <v>25</v>
      </c>
      <c r="F22" s="144">
        <v>0</v>
      </c>
    </row>
    <row r="23" spans="1:6">
      <c r="A23" s="144">
        <v>51698635</v>
      </c>
      <c r="B23" s="144" t="s">
        <v>403</v>
      </c>
      <c r="C23" s="144" t="s">
        <v>419</v>
      </c>
      <c r="D23" s="145">
        <f t="shared" si="0"/>
        <v>1.3478260869565217</v>
      </c>
      <c r="E23" s="144">
        <v>23</v>
      </c>
      <c r="F23" s="144">
        <v>31</v>
      </c>
    </row>
    <row r="24" spans="1:6">
      <c r="A24" s="144">
        <v>51611765</v>
      </c>
      <c r="B24" s="144" t="s">
        <v>673</v>
      </c>
      <c r="C24" s="144" t="s">
        <v>668</v>
      </c>
      <c r="D24" s="145">
        <f t="shared" si="0"/>
        <v>0.36</v>
      </c>
      <c r="E24" s="144">
        <v>25</v>
      </c>
      <c r="F24" s="144">
        <v>9</v>
      </c>
    </row>
    <row r="25" spans="1:6">
      <c r="A25" s="144">
        <v>51559928</v>
      </c>
      <c r="B25" s="144" t="s">
        <v>664</v>
      </c>
      <c r="C25" s="144" t="s">
        <v>649</v>
      </c>
      <c r="D25" s="145">
        <f t="shared" si="0"/>
        <v>0</v>
      </c>
      <c r="E25" s="144">
        <v>25</v>
      </c>
      <c r="F25" s="144">
        <v>0</v>
      </c>
    </row>
    <row r="26" spans="1:6">
      <c r="A26" s="144">
        <v>51691175</v>
      </c>
      <c r="B26" s="144" t="s">
        <v>417</v>
      </c>
      <c r="C26" s="144" t="s">
        <v>419</v>
      </c>
      <c r="D26" s="145">
        <f t="shared" si="0"/>
        <v>1.08</v>
      </c>
      <c r="E26" s="144">
        <v>25</v>
      </c>
      <c r="F26" s="144">
        <v>27</v>
      </c>
    </row>
    <row r="27" spans="1:6">
      <c r="A27" s="144">
        <v>51591940</v>
      </c>
      <c r="B27" s="144" t="s">
        <v>406</v>
      </c>
      <c r="C27" s="144" t="s">
        <v>419</v>
      </c>
      <c r="D27" s="145">
        <f t="shared" si="0"/>
        <v>0.88</v>
      </c>
      <c r="E27" s="144">
        <v>25</v>
      </c>
      <c r="F27" s="144">
        <v>22</v>
      </c>
    </row>
    <row r="28" spans="1:6">
      <c r="A28" s="144">
        <v>51705702</v>
      </c>
      <c r="B28" s="144" t="s">
        <v>670</v>
      </c>
      <c r="C28" s="144" t="s">
        <v>649</v>
      </c>
      <c r="D28" s="145">
        <f t="shared" si="0"/>
        <v>0.04</v>
      </c>
      <c r="E28" s="144">
        <v>25</v>
      </c>
      <c r="F28" s="144">
        <v>1</v>
      </c>
    </row>
    <row r="29" spans="1:6">
      <c r="A29" s="144">
        <v>51588223</v>
      </c>
      <c r="B29" s="144" t="s">
        <v>409</v>
      </c>
      <c r="C29" s="144" t="s">
        <v>419</v>
      </c>
      <c r="D29" s="145">
        <f t="shared" si="0"/>
        <v>1.36</v>
      </c>
      <c r="E29" s="144">
        <v>25</v>
      </c>
      <c r="F29" s="144">
        <v>34</v>
      </c>
    </row>
    <row r="30" spans="1:6">
      <c r="A30" s="144">
        <v>51576660</v>
      </c>
      <c r="B30" s="144" t="s">
        <v>412</v>
      </c>
      <c r="C30" s="144" t="s">
        <v>419</v>
      </c>
      <c r="D30" s="145">
        <f t="shared" si="0"/>
        <v>5.64</v>
      </c>
      <c r="E30" s="144">
        <v>25</v>
      </c>
      <c r="F30" s="144">
        <v>141</v>
      </c>
    </row>
    <row r="31" spans="1:6">
      <c r="A31" s="144">
        <v>51559927</v>
      </c>
      <c r="B31" s="144" t="s">
        <v>401</v>
      </c>
      <c r="C31" s="144" t="s">
        <v>419</v>
      </c>
      <c r="D31" s="145">
        <f t="shared" si="0"/>
        <v>0.88</v>
      </c>
      <c r="E31" s="144">
        <v>25</v>
      </c>
      <c r="F31" s="144">
        <v>22</v>
      </c>
    </row>
    <row r="32" spans="1:6">
      <c r="A32" s="144">
        <v>51607523</v>
      </c>
      <c r="B32" s="144" t="s">
        <v>418</v>
      </c>
      <c r="C32" s="144" t="s">
        <v>419</v>
      </c>
      <c r="D32" s="145">
        <f t="shared" si="0"/>
        <v>0</v>
      </c>
      <c r="E32" s="144">
        <v>25</v>
      </c>
      <c r="F32" s="144">
        <v>0</v>
      </c>
    </row>
    <row r="33" spans="1:6">
      <c r="A33" s="144">
        <v>51577893</v>
      </c>
      <c r="B33" s="144" t="s">
        <v>402</v>
      </c>
      <c r="C33" s="144" t="s">
        <v>419</v>
      </c>
      <c r="D33" s="145">
        <f t="shared" si="0"/>
        <v>0</v>
      </c>
      <c r="E33" s="144">
        <v>25</v>
      </c>
      <c r="F33" s="144">
        <v>0</v>
      </c>
    </row>
    <row r="34" spans="1:6">
      <c r="A34" s="144">
        <v>51696234</v>
      </c>
      <c r="B34" s="144" t="s">
        <v>669</v>
      </c>
      <c r="C34" s="144" t="s">
        <v>649</v>
      </c>
      <c r="D34" s="145">
        <f t="shared" si="0"/>
        <v>0</v>
      </c>
      <c r="E34" s="144">
        <v>25</v>
      </c>
      <c r="F34" s="144">
        <v>0</v>
      </c>
    </row>
    <row r="35" spans="1:6">
      <c r="A35" s="144">
        <v>51617212</v>
      </c>
      <c r="B35" s="144" t="s">
        <v>666</v>
      </c>
      <c r="C35" s="144" t="s">
        <v>649</v>
      </c>
      <c r="D35" s="145">
        <f t="shared" si="0"/>
        <v>0.44</v>
      </c>
      <c r="E35" s="144">
        <v>25</v>
      </c>
      <c r="F35" s="144">
        <v>11</v>
      </c>
    </row>
    <row r="36" spans="1:6">
      <c r="A36" s="144">
        <v>51637926</v>
      </c>
      <c r="B36" s="144" t="s">
        <v>665</v>
      </c>
      <c r="C36" s="144" t="s">
        <v>649</v>
      </c>
      <c r="D36" s="145">
        <f t="shared" si="0"/>
        <v>0.08</v>
      </c>
      <c r="E36" s="144">
        <v>25</v>
      </c>
      <c r="F36" s="144">
        <v>2</v>
      </c>
    </row>
    <row r="37" spans="1:6">
      <c r="A37" s="144">
        <v>51722867</v>
      </c>
      <c r="B37" s="144" t="s">
        <v>657</v>
      </c>
      <c r="C37" s="144" t="s">
        <v>668</v>
      </c>
      <c r="D37" s="145">
        <f t="shared" si="0"/>
        <v>0.32</v>
      </c>
      <c r="E37" s="144">
        <v>25</v>
      </c>
      <c r="F37" s="144">
        <v>8</v>
      </c>
    </row>
    <row r="38" spans="1:6">
      <c r="A38" s="144">
        <v>51607271</v>
      </c>
      <c r="B38" s="144" t="s">
        <v>672</v>
      </c>
      <c r="C38" s="144" t="s">
        <v>651</v>
      </c>
      <c r="D38" s="145">
        <f t="shared" si="0"/>
        <v>0.56000000000000005</v>
      </c>
      <c r="E38" s="144">
        <v>25</v>
      </c>
      <c r="F38" s="144">
        <v>14</v>
      </c>
    </row>
    <row r="39" spans="1:6">
      <c r="A39" s="144">
        <v>51547597</v>
      </c>
      <c r="B39" s="144" t="s">
        <v>413</v>
      </c>
      <c r="C39" s="144" t="s">
        <v>419</v>
      </c>
      <c r="D39" s="145">
        <f t="shared" si="0"/>
        <v>0</v>
      </c>
      <c r="E39" s="144">
        <v>25</v>
      </c>
      <c r="F39" s="144">
        <v>0</v>
      </c>
    </row>
    <row r="40" spans="1:6">
      <c r="A40" s="144">
        <v>51421353</v>
      </c>
      <c r="B40" s="144" t="s">
        <v>437</v>
      </c>
      <c r="C40" s="144" t="s">
        <v>674</v>
      </c>
      <c r="D40" s="145">
        <f t="shared" si="0"/>
        <v>0</v>
      </c>
      <c r="E40" s="144">
        <v>25</v>
      </c>
      <c r="F40" s="144">
        <v>0</v>
      </c>
    </row>
    <row r="41" spans="1:6">
      <c r="A41" s="144">
        <v>51604916</v>
      </c>
      <c r="B41" s="144" t="s">
        <v>675</v>
      </c>
      <c r="C41" s="144" t="s">
        <v>649</v>
      </c>
      <c r="D41" s="145">
        <f t="shared" si="0"/>
        <v>0</v>
      </c>
      <c r="E41" s="144">
        <v>25</v>
      </c>
      <c r="F41" s="144">
        <v>0</v>
      </c>
    </row>
    <row r="42" spans="1:6">
      <c r="A42" s="144">
        <v>51695613</v>
      </c>
      <c r="B42" s="144" t="s">
        <v>676</v>
      </c>
      <c r="C42" s="144" t="s">
        <v>649</v>
      </c>
      <c r="D42" s="145">
        <f t="shared" si="0"/>
        <v>0</v>
      </c>
      <c r="E42" s="144">
        <v>25</v>
      </c>
      <c r="F42" s="144">
        <v>0</v>
      </c>
    </row>
  </sheetData>
  <conditionalFormatting sqref="A1">
    <cfRule type="duplicateValues" dxfId="6" priority="558"/>
  </conditionalFormatting>
  <conditionalFormatting sqref="A1">
    <cfRule type="duplicateValues" dxfId="5" priority="559"/>
  </conditionalFormatting>
  <conditionalFormatting sqref="A1">
    <cfRule type="duplicateValues" dxfId="4" priority="561"/>
  </conditionalFormatting>
  <conditionalFormatting sqref="A1">
    <cfRule type="duplicateValues" dxfId="3" priority="563"/>
  </conditionalFormatting>
  <conditionalFormatting sqref="A1">
    <cfRule type="duplicateValues" dxfId="2" priority="564"/>
  </conditionalFormatting>
  <conditionalFormatting sqref="A1">
    <cfRule type="duplicateValues" dxfId="1" priority="565"/>
  </conditionalFormatting>
  <conditionalFormatting sqref="A1">
    <cfRule type="duplicateValues" dxfId="0" priority="56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E20"/>
  <sheetViews>
    <sheetView workbookViewId="0">
      <pane xSplit="2" ySplit="1" topLeftCell="N2" activePane="bottomRight" state="frozen"/>
      <selection activeCell="S2" sqref="S2"/>
      <selection pane="topRight" activeCell="S2" sqref="S2"/>
      <selection pane="bottomLeft" activeCell="S2" sqref="S2"/>
      <selection pane="bottomRight" activeCell="A13" sqref="A13"/>
    </sheetView>
  </sheetViews>
  <sheetFormatPr defaultRowHeight="15"/>
  <cols>
    <col min="1" max="1" width="7.85546875" style="8" bestFit="1" customWidth="1"/>
    <col min="2" max="2" width="22.5703125" style="8" bestFit="1" customWidth="1"/>
    <col min="3" max="3" width="10.5703125" style="8" customWidth="1"/>
    <col min="4" max="4" width="16.7109375" style="8" bestFit="1" customWidth="1"/>
    <col min="5" max="5" width="9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6.140625" style="48" bestFit="1" customWidth="1"/>
    <col min="11" max="11" width="7.85546875" style="8" bestFit="1" customWidth="1"/>
    <col min="12" max="14" width="11.28515625" style="8" customWidth="1"/>
    <col min="15" max="15" width="11.28515625" style="10" customWidth="1"/>
    <col min="16" max="16" width="9" style="9" customWidth="1"/>
    <col min="17" max="17" width="9.28515625" style="39" customWidth="1"/>
    <col min="18" max="18" width="8.7109375" style="39" customWidth="1"/>
    <col min="19" max="19" width="7" style="41" bestFit="1" customWidth="1"/>
    <col min="20" max="20" width="10.28515625" style="39" customWidth="1"/>
    <col min="21" max="21" width="9.7109375" style="39" customWidth="1"/>
    <col min="22" max="22" width="7.7109375" style="39" customWidth="1"/>
    <col min="23" max="23" width="9.28515625" style="39" customWidth="1"/>
    <col min="24" max="24" width="8.7109375" style="39" customWidth="1"/>
    <col min="25" max="25" width="7" style="39" bestFit="1" customWidth="1"/>
    <col min="26" max="26" width="14.5703125" style="9" customWidth="1"/>
    <col min="27" max="27" width="4.85546875" style="9" customWidth="1"/>
    <col min="28" max="28" width="4.85546875" style="9" bestFit="1" customWidth="1"/>
    <col min="29" max="29" width="13.85546875" bestFit="1" customWidth="1"/>
  </cols>
  <sheetData>
    <row r="1" spans="1:31">
      <c r="A1" s="31" t="s">
        <v>0</v>
      </c>
      <c r="B1" s="31" t="s">
        <v>10</v>
      </c>
      <c r="C1" s="31" t="s">
        <v>65</v>
      </c>
      <c r="D1" s="31" t="s">
        <v>64</v>
      </c>
      <c r="E1" s="31" t="s">
        <v>1</v>
      </c>
      <c r="F1" s="31" t="s">
        <v>11</v>
      </c>
      <c r="G1" s="31" t="s">
        <v>12</v>
      </c>
      <c r="H1" s="32" t="s">
        <v>27</v>
      </c>
      <c r="I1" s="32" t="s">
        <v>28</v>
      </c>
      <c r="J1" s="47" t="s">
        <v>130</v>
      </c>
      <c r="K1" s="33" t="s">
        <v>131</v>
      </c>
      <c r="L1" s="33" t="s">
        <v>132</v>
      </c>
      <c r="M1" s="33" t="s">
        <v>134</v>
      </c>
      <c r="N1" s="33" t="s">
        <v>135</v>
      </c>
      <c r="O1" s="51" t="s">
        <v>136</v>
      </c>
      <c r="P1" s="50" t="s">
        <v>133</v>
      </c>
      <c r="Q1" s="37" t="s">
        <v>83</v>
      </c>
      <c r="R1" s="37" t="s">
        <v>84</v>
      </c>
      <c r="S1" s="40" t="s">
        <v>44</v>
      </c>
      <c r="T1" s="37" t="s">
        <v>85</v>
      </c>
      <c r="U1" s="37" t="s">
        <v>86</v>
      </c>
      <c r="V1" s="37" t="s">
        <v>45</v>
      </c>
      <c r="W1" s="37" t="s">
        <v>87</v>
      </c>
      <c r="X1" s="37" t="s">
        <v>88</v>
      </c>
      <c r="Y1" s="37" t="s">
        <v>46</v>
      </c>
      <c r="Z1" s="34" t="s">
        <v>32</v>
      </c>
      <c r="AA1" s="35" t="s">
        <v>33</v>
      </c>
      <c r="AB1" s="35" t="s">
        <v>34</v>
      </c>
      <c r="AC1" s="35" t="s">
        <v>699</v>
      </c>
    </row>
    <row r="2" spans="1:31">
      <c r="A2" s="7">
        <v>51545798</v>
      </c>
      <c r="B2" s="8" t="str">
        <f>IFERROR(VLOOKUP(A2,Roster!A:B,2,0),"-")</f>
        <v>Acelejado, Gerald</v>
      </c>
      <c r="C2" s="8">
        <f>IFERROR(VLOOKUP(A2,Roster!A:C,3,0),"-")</f>
        <v>51615282</v>
      </c>
      <c r="D2" s="8" t="str">
        <f>IFERROR(VLOOKUP(A2,Roster!A:D,4,0),"-")</f>
        <v>Lozares, Eurvene Mark Santiago</v>
      </c>
      <c r="E2" s="8" t="str">
        <f>IFERROR(VLOOKUP(A2,Roster!A:J,10,0),"-")</f>
        <v>PPMC BPM</v>
      </c>
      <c r="F2" s="8" t="str">
        <f>IFERROR(VLOOKUP(A2,Roster!A:K,11,0),"-")</f>
        <v>Wave 1</v>
      </c>
      <c r="G2" s="8" t="str">
        <f>IFERROR(VLOOKUP(A2,Roster!A:H,8,0),"-")</f>
        <v>PRODUCTION</v>
      </c>
      <c r="H2" s="8">
        <f>SUMIFS(Dump_Attendance_Agent!P:P,Dump_Attendance_Agent!A:A,AGENT_raw!A2)</f>
        <v>20</v>
      </c>
      <c r="I2" s="8">
        <f>SUMIFS(Dump_Attendance_Agent!Q:Q,Dump_Attendance_Agent!A:A,AGENT_raw!A2)</f>
        <v>20</v>
      </c>
      <c r="J2" s="39">
        <f>IFERROR(VLOOKUP(A2,Dump_Agent_prod!A:B,2,0),0)</f>
        <v>532</v>
      </c>
      <c r="K2" s="39">
        <f>IFERROR(VLOOKUP(A2,Dump_Agent_prod!A:C,3,0),0)</f>
        <v>31</v>
      </c>
      <c r="L2" s="39">
        <f>IFERROR(VLOOKUP(A2,Dump_Agent_prod!A:D,4,0),0)</f>
        <v>0</v>
      </c>
      <c r="M2" s="49">
        <f>1.13*7.5*H2</f>
        <v>169.5</v>
      </c>
      <c r="N2" s="49">
        <f>(J2*0.08)+K2+(L2*0.38)</f>
        <v>73.56</v>
      </c>
      <c r="O2" s="10">
        <f>IFERROR(N2/M2,0)</f>
        <v>0.43398230088495576</v>
      </c>
      <c r="P2" s="10">
        <f>IFERROR(VLOOKUP(A2,Dump_Agent_prod!A:E,5,0),0)</f>
        <v>1</v>
      </c>
      <c r="Q2" s="39">
        <f>SUMIFS(Dump_QA!AD:AD,Dump_QA!$A:$A,AGENT_raw!$A2)</f>
        <v>17</v>
      </c>
      <c r="R2" s="39">
        <f>SUMIFS(Dump_QA!AE:AE,Dump_QA!$A:$A,AGENT_raw!$A2)</f>
        <v>4</v>
      </c>
      <c r="S2" s="41">
        <f>IFERROR(IF($O2&gt;0,Q2/SUM(Q2:R2),0),90%)</f>
        <v>0.80952380952380953</v>
      </c>
      <c r="T2" s="39">
        <f>SUMIFS(Dump_QA!AF:AF,Dump_QA!$A:$A,AGENT_raw!$A2)</f>
        <v>2</v>
      </c>
      <c r="U2" s="39">
        <f>SUMIFS(Dump_QA!AG:AG,Dump_QA!$A:$A,AGENT_raw!$A2)</f>
        <v>0</v>
      </c>
      <c r="V2" s="41">
        <f>IFERROR(IF($O2&gt;0,T2/SUM(T2:U2),0),95%)</f>
        <v>1</v>
      </c>
      <c r="W2" s="39">
        <f>SUMIFS(Dump_QA!AH:AH,Dump_QA!$A:$A,AGENT_raw!$A2)</f>
        <v>20</v>
      </c>
      <c r="X2" s="39">
        <f>SUMIFS(Dump_QA!AI:AI,Dump_QA!$A:$A,AGENT_raw!$A2)</f>
        <v>0</v>
      </c>
      <c r="Y2" s="41">
        <f>IFERROR(IF($O2&gt;0,W2/SUM(W2:X2),0),99.5%)</f>
        <v>1</v>
      </c>
      <c r="Z2" s="10">
        <f>SUMIFS(Dump_Attendance_Agent!M:M,Dump_Attendance_Agent!A:A,AGENT_raw!A2)</f>
        <v>4.3541666672172144E-2</v>
      </c>
      <c r="AA2" s="9">
        <f>IFERROR(VLOOKUP(A2,Dump_WPU!A:R,18,0),100%)</f>
        <v>1</v>
      </c>
      <c r="AB2" s="9">
        <f>IFERROR(VLOOKUP(A2,Dump_LMS!M:P,4,0),100%)</f>
        <v>1</v>
      </c>
      <c r="AC2" s="129">
        <v>0.55879114393658935</v>
      </c>
    </row>
    <row r="3" spans="1:31">
      <c r="A3" s="7">
        <v>51742635</v>
      </c>
      <c r="B3" s="8" t="str">
        <f>IFERROR(VLOOKUP(A3,Roster!A:B,2,0),"-")</f>
        <v>Antoni, Cyrus</v>
      </c>
      <c r="C3" s="8">
        <f>IFERROR(VLOOKUP(A3,Roster!A:C,3,0),"-")</f>
        <v>51615282</v>
      </c>
      <c r="D3" s="8" t="str">
        <f>IFERROR(VLOOKUP(A3,Roster!A:D,4,0),"-")</f>
        <v>Lozares, Eurvene Mark Santiago</v>
      </c>
      <c r="E3" s="8" t="str">
        <f>IFERROR(VLOOKUP(A3,Roster!A:J,10,0),"-")</f>
        <v>PPMC BPM</v>
      </c>
      <c r="F3" s="8" t="str">
        <f>IFERROR(VLOOKUP(A3,Roster!A:K,11,0),"-")</f>
        <v>Wave 16</v>
      </c>
      <c r="G3" s="8" t="str">
        <f>IFERROR(VLOOKUP(A3,Roster!A:H,8,0),"-")</f>
        <v>PRODUCTION</v>
      </c>
      <c r="H3" s="8">
        <f>SUMIFS(Dump_Attendance_Agent!P:P,Dump_Attendance_Agent!A:A,AGENT_raw!A3)</f>
        <v>19</v>
      </c>
      <c r="I3" s="8">
        <f>SUMIFS(Dump_Attendance_Agent!Q:Q,Dump_Attendance_Agent!A:A,AGENT_raw!A3)</f>
        <v>14</v>
      </c>
      <c r="J3" s="39">
        <f>IFERROR(VLOOKUP(A3,Dump_Agent_prod!A:B,2,0),0)</f>
        <v>190</v>
      </c>
      <c r="K3" s="147">
        <v>11</v>
      </c>
      <c r="L3" s="39">
        <f>IFERROR(VLOOKUP(A3,Dump_Agent_prod!A:D,4,0),0)</f>
        <v>205</v>
      </c>
      <c r="M3" s="49">
        <f t="shared" ref="M3:M20" si="0">1.13*7.5*H3</f>
        <v>161.02500000000001</v>
      </c>
      <c r="N3" s="49">
        <f t="shared" ref="N3:N20" si="1">(J3*0.08)+K3+(L3*0.38)</f>
        <v>104.10000000000001</v>
      </c>
      <c r="O3" s="10">
        <f t="shared" ref="O3:O20" si="2">IFERROR(N3/M3,0)</f>
        <v>0.64648346530041922</v>
      </c>
      <c r="P3" s="10">
        <f>IFERROR(VLOOKUP(A3,Dump_Agent_prod!A:E,5,0),0)</f>
        <v>1</v>
      </c>
      <c r="Q3" s="39">
        <f>SUMIFS(Dump_QA!AD:AD,Dump_QA!$A:$A,AGENT_raw!$A3)</f>
        <v>16</v>
      </c>
      <c r="R3" s="39">
        <f>SUMIFS(Dump_QA!AE:AE,Dump_QA!$A:$A,AGENT_raw!$A3)</f>
        <v>2</v>
      </c>
      <c r="S3" s="41">
        <f t="shared" ref="S3:S20" si="3">IFERROR(IF($O3&gt;0,Q3/SUM(Q3:R3),0),90%)</f>
        <v>0.88888888888888884</v>
      </c>
      <c r="T3" s="39">
        <f>SUMIFS(Dump_QA!AF:AF,Dump_QA!$A:$A,AGENT_raw!$A3)</f>
        <v>0</v>
      </c>
      <c r="U3" s="39">
        <f>SUMIFS(Dump_QA!AG:AG,Dump_QA!$A:$A,AGENT_raw!$A3)</f>
        <v>0</v>
      </c>
      <c r="V3" s="41">
        <f t="shared" ref="V3:V20" si="4">IFERROR(IF($O3&gt;0,T3/SUM(T3:U3),0),95%)</f>
        <v>0.95</v>
      </c>
      <c r="W3" s="39">
        <f>SUMIFS(Dump_QA!AH:AH,Dump_QA!$A:$A,AGENT_raw!$A3)</f>
        <v>18</v>
      </c>
      <c r="X3" s="39">
        <f>SUMIFS(Dump_QA!AI:AI,Dump_QA!$A:$A,AGENT_raw!$A3)</f>
        <v>0</v>
      </c>
      <c r="Y3" s="41">
        <f t="shared" ref="Y3:Y20" si="5">IFERROR(IF($O3&gt;0,W3/SUM(W3:X3),0),99.5%)</f>
        <v>1</v>
      </c>
      <c r="Z3" s="10">
        <f>SUMIFS(Dump_Attendance_Agent!M:M,Dump_Attendance_Agent!A:A,AGENT_raw!A3)</f>
        <v>0.26315789473684209</v>
      </c>
      <c r="AA3" s="9">
        <f>IFERROR(VLOOKUP(A3,Dump_WPU!A:R,18,0),100%)</f>
        <v>1</v>
      </c>
      <c r="AB3" s="9">
        <f>IFERROR(VLOOKUP(A3,Dump_LMS!M:P,4,0),100%)</f>
        <v>1</v>
      </c>
      <c r="AC3" s="129">
        <v>0.57817109144542789</v>
      </c>
      <c r="AD3" s="13"/>
      <c r="AE3" s="13"/>
    </row>
    <row r="4" spans="1:31">
      <c r="A4" s="7">
        <v>51604889</v>
      </c>
      <c r="B4" s="8" t="str">
        <f>IFERROR(VLOOKUP(A4,Roster!A:B,2,0),"-")</f>
        <v>Antonio, Majeed</v>
      </c>
      <c r="C4" s="8">
        <f>IFERROR(VLOOKUP(A4,Roster!A:C,3,0),"-")</f>
        <v>51615282</v>
      </c>
      <c r="D4" s="8" t="str">
        <f>IFERROR(VLOOKUP(A4,Roster!A:D,4,0),"-")</f>
        <v>Lozares, Eurvene Mark Santiago</v>
      </c>
      <c r="E4" s="8" t="str">
        <f>IFERROR(VLOOKUP(A4,Roster!A:J,10,0),"-")</f>
        <v>PPMC BPM</v>
      </c>
      <c r="F4" s="8" t="str">
        <f>IFERROR(VLOOKUP(A4,Roster!A:K,11,0),"-")</f>
        <v>Wave 6</v>
      </c>
      <c r="G4" s="8" t="str">
        <f>IFERROR(VLOOKUP(A4,Roster!A:H,8,0),"-")</f>
        <v>PRODUCTION</v>
      </c>
      <c r="H4" s="8">
        <f>SUMIFS(Dump_Attendance_Agent!P:P,Dump_Attendance_Agent!A:A,AGENT_raw!A4)</f>
        <v>19</v>
      </c>
      <c r="I4" s="8">
        <f>SUMIFS(Dump_Attendance_Agent!Q:Q,Dump_Attendance_Agent!A:A,AGENT_raw!A4)</f>
        <v>19</v>
      </c>
      <c r="J4" s="39">
        <f>IFERROR(VLOOKUP(A4,Dump_Agent_prod!A:B,2,0),0)</f>
        <v>0</v>
      </c>
      <c r="K4" s="39">
        <f>IFERROR(VLOOKUP(A4,Dump_Agent_prod!A:C,3,0),0)</f>
        <v>0</v>
      </c>
      <c r="L4" s="39">
        <f>IFERROR(VLOOKUP(A4,Dump_Agent_prod!A:D,4,0),0)</f>
        <v>492</v>
      </c>
      <c r="M4" s="49">
        <f t="shared" si="0"/>
        <v>161.02500000000001</v>
      </c>
      <c r="N4" s="49">
        <f t="shared" si="1"/>
        <v>186.96</v>
      </c>
      <c r="O4" s="10">
        <f t="shared" si="2"/>
        <v>1.1610619469026549</v>
      </c>
      <c r="P4" s="10">
        <f>IFERROR(VLOOKUP(A4,Dump_Agent_prod!A:E,5,0),0)</f>
        <v>0.98983739837398377</v>
      </c>
      <c r="Q4" s="39">
        <f>SUMIFS(Dump_QA!AD:AD,Dump_QA!$A:$A,AGENT_raw!$A4)</f>
        <v>33</v>
      </c>
      <c r="R4" s="39">
        <f>SUMIFS(Dump_QA!AE:AE,Dump_QA!$A:$A,AGENT_raw!$A4)</f>
        <v>2</v>
      </c>
      <c r="S4" s="41">
        <f t="shared" si="3"/>
        <v>0.94285714285714284</v>
      </c>
      <c r="T4" s="39">
        <f>SUMIFS(Dump_QA!AF:AF,Dump_QA!$A:$A,AGENT_raw!$A4)</f>
        <v>0</v>
      </c>
      <c r="U4" s="39">
        <f>SUMIFS(Dump_QA!AG:AG,Dump_QA!$A:$A,AGENT_raw!$A4)</f>
        <v>0</v>
      </c>
      <c r="V4" s="41">
        <f t="shared" si="4"/>
        <v>0.95</v>
      </c>
      <c r="W4" s="39">
        <f>SUMIFS(Dump_QA!AH:AH,Dump_QA!$A:$A,AGENT_raw!$A4)</f>
        <v>35</v>
      </c>
      <c r="X4" s="39">
        <f>SUMIFS(Dump_QA!AI:AI,Dump_QA!$A:$A,AGENT_raw!$A4)</f>
        <v>0</v>
      </c>
      <c r="Y4" s="41">
        <f t="shared" si="5"/>
        <v>1</v>
      </c>
      <c r="Z4" s="10">
        <f>SUMIFS(Dump_Attendance_Agent!M:M,Dump_Attendance_Agent!A:A,AGENT_raw!A4)</f>
        <v>2.0285087719936489E-2</v>
      </c>
      <c r="AA4" s="9">
        <f>IFERROR(VLOOKUP(A4,Dump_WPU!A:R,18,0),100%)</f>
        <v>1</v>
      </c>
      <c r="AB4" s="9">
        <f>IFERROR(VLOOKUP(A4,Dump_LMS!M:P,4,0),100%)</f>
        <v>1</v>
      </c>
      <c r="AC4" s="129">
        <v>1.6586599241466502</v>
      </c>
      <c r="AD4" s="13"/>
      <c r="AE4" s="13"/>
    </row>
    <row r="5" spans="1:31">
      <c r="A5" s="7">
        <v>51726928</v>
      </c>
      <c r="B5" s="8" t="str">
        <f>IFERROR(VLOOKUP(A5,Roster!A:B,2,0),"-")</f>
        <v>Catina, Sidro Miguel</v>
      </c>
      <c r="C5" s="8">
        <f>IFERROR(VLOOKUP(A5,Roster!A:C,3,0),"-")</f>
        <v>51615282</v>
      </c>
      <c r="D5" s="8" t="str">
        <f>IFERROR(VLOOKUP(A5,Roster!A:D,4,0),"-")</f>
        <v>Lozares, Eurvene Mark Santiago</v>
      </c>
      <c r="E5" s="8" t="str">
        <f>IFERROR(VLOOKUP(A5,Roster!A:J,10,0),"-")</f>
        <v>PPMC BPM</v>
      </c>
      <c r="F5" s="8" t="str">
        <f>IFERROR(VLOOKUP(A5,Roster!A:K,11,0),"-")</f>
        <v>Wave 14</v>
      </c>
      <c r="G5" s="8" t="str">
        <f>IFERROR(VLOOKUP(A5,Roster!A:H,8,0),"-")</f>
        <v>PRODUCTION</v>
      </c>
      <c r="H5" s="8">
        <f>SUMIFS(Dump_Attendance_Agent!P:P,Dump_Attendance_Agent!A:A,AGENT_raw!A5)</f>
        <v>19</v>
      </c>
      <c r="I5" s="8">
        <f>SUMIFS(Dump_Attendance_Agent!Q:Q,Dump_Attendance_Agent!A:A,AGENT_raw!A5)</f>
        <v>19</v>
      </c>
      <c r="J5" s="39">
        <f>IFERROR(VLOOKUP(A5,Dump_Agent_prod!A:B,2,0),0)</f>
        <v>469</v>
      </c>
      <c r="K5" s="39">
        <f>IFERROR(VLOOKUP(A5,Dump_Agent_prod!A:C,3,0),0)</f>
        <v>105</v>
      </c>
      <c r="L5" s="39">
        <f>IFERROR(VLOOKUP(A5,Dump_Agent_prod!A:D,4,0),0)</f>
        <v>0</v>
      </c>
      <c r="M5" s="49">
        <f t="shared" si="0"/>
        <v>161.02500000000001</v>
      </c>
      <c r="N5" s="49">
        <f t="shared" si="1"/>
        <v>142.52000000000001</v>
      </c>
      <c r="O5" s="10">
        <f t="shared" si="2"/>
        <v>0.88507995652848936</v>
      </c>
      <c r="P5" s="10">
        <f>IFERROR(VLOOKUP(A5,Dump_Agent_prod!A:E,5,0),0)</f>
        <v>1</v>
      </c>
      <c r="Q5" s="39">
        <f>SUMIFS(Dump_QA!AD:AD,Dump_QA!$A:$A,AGENT_raw!$A5)</f>
        <v>10</v>
      </c>
      <c r="R5" s="39">
        <f>SUMIFS(Dump_QA!AE:AE,Dump_QA!$A:$A,AGENT_raw!$A5)</f>
        <v>0</v>
      </c>
      <c r="S5" s="41">
        <f t="shared" si="3"/>
        <v>1</v>
      </c>
      <c r="T5" s="39">
        <f>SUMIFS(Dump_QA!AF:AF,Dump_QA!$A:$A,AGENT_raw!$A5)</f>
        <v>0</v>
      </c>
      <c r="U5" s="39">
        <f>SUMIFS(Dump_QA!AG:AG,Dump_QA!$A:$A,AGENT_raw!$A5)</f>
        <v>0</v>
      </c>
      <c r="V5" s="41">
        <f t="shared" si="4"/>
        <v>0.95</v>
      </c>
      <c r="W5" s="39">
        <f>SUMIFS(Dump_QA!AH:AH,Dump_QA!$A:$A,AGENT_raw!$A5)</f>
        <v>10</v>
      </c>
      <c r="X5" s="39">
        <f>SUMIFS(Dump_QA!AI:AI,Dump_QA!$A:$A,AGENT_raw!$A5)</f>
        <v>0</v>
      </c>
      <c r="Y5" s="41">
        <f t="shared" si="5"/>
        <v>1</v>
      </c>
      <c r="Z5" s="10">
        <f>SUMIFS(Dump_Attendance_Agent!M:M,Dump_Attendance_Agent!A:A,AGENT_raw!A5)</f>
        <v>5.9978070176791666E-2</v>
      </c>
      <c r="AA5" s="9">
        <f>IFERROR(VLOOKUP(A5,Dump_WPU!A:R,18,0),100%)</f>
        <v>1</v>
      </c>
      <c r="AB5" s="9">
        <f>IFERROR(VLOOKUP(A5,Dump_LMS!M:P,4,0),100%)</f>
        <v>1</v>
      </c>
      <c r="AC5" s="129">
        <v>1.192602773985443</v>
      </c>
      <c r="AD5" s="13"/>
      <c r="AE5" s="13"/>
    </row>
    <row r="6" spans="1:31">
      <c r="A6" s="7">
        <v>51605129</v>
      </c>
      <c r="B6" s="8" t="str">
        <f>IFERROR(VLOOKUP(A6,Roster!A:B,2,0),"-")</f>
        <v>Florida, Ana Fila</v>
      </c>
      <c r="C6" s="8">
        <f>IFERROR(VLOOKUP(A6,Roster!A:C,3,0),"-")</f>
        <v>51615282</v>
      </c>
      <c r="D6" s="8" t="str">
        <f>IFERROR(VLOOKUP(A6,Roster!A:D,4,0),"-")</f>
        <v>Lozares, Eurvene Mark Santiago</v>
      </c>
      <c r="E6" s="8" t="str">
        <f>IFERROR(VLOOKUP(A6,Roster!A:J,10,0),"-")</f>
        <v>PPMC BPM</v>
      </c>
      <c r="F6" s="8" t="str">
        <f>IFERROR(VLOOKUP(A6,Roster!A:K,11,0),"-")</f>
        <v>Wave 6</v>
      </c>
      <c r="G6" s="8" t="str">
        <f>IFERROR(VLOOKUP(A6,Roster!A:H,8,0),"-")</f>
        <v>PRODUCTION</v>
      </c>
      <c r="H6" s="8">
        <f>SUMIFS(Dump_Attendance_Agent!P:P,Dump_Attendance_Agent!A:A,AGENT_raw!A6)</f>
        <v>19</v>
      </c>
      <c r="I6" s="8">
        <f>SUMIFS(Dump_Attendance_Agent!Q:Q,Dump_Attendance_Agent!A:A,AGENT_raw!A6)</f>
        <v>19</v>
      </c>
      <c r="J6" s="39">
        <f>IFERROR(VLOOKUP(A6,Dump_Agent_prod!A:B,2,0),0)</f>
        <v>482</v>
      </c>
      <c r="K6" s="39">
        <f>IFERROR(VLOOKUP(A6,Dump_Agent_prod!A:C,3,0),0)</f>
        <v>108</v>
      </c>
      <c r="L6" s="39">
        <f>IFERROR(VLOOKUP(A6,Dump_Agent_prod!A:D,4,0),0)</f>
        <v>0</v>
      </c>
      <c r="M6" s="49">
        <f t="shared" si="0"/>
        <v>161.02500000000001</v>
      </c>
      <c r="N6" s="49">
        <f t="shared" si="1"/>
        <v>146.56</v>
      </c>
      <c r="O6" s="10">
        <f t="shared" si="2"/>
        <v>0.91016922838068626</v>
      </c>
      <c r="P6" s="10">
        <f>IFERROR(VLOOKUP(A6,Dump_Agent_prod!A:E,5,0),0)</f>
        <v>1</v>
      </c>
      <c r="Q6" s="39">
        <f>SUMIFS(Dump_QA!AD:AD,Dump_QA!$A:$A,AGENT_raw!$A6)</f>
        <v>10</v>
      </c>
      <c r="R6" s="39">
        <f>SUMIFS(Dump_QA!AE:AE,Dump_QA!$A:$A,AGENT_raw!$A6)</f>
        <v>0</v>
      </c>
      <c r="S6" s="41">
        <f t="shared" si="3"/>
        <v>1</v>
      </c>
      <c r="T6" s="39">
        <f>SUMIFS(Dump_QA!AF:AF,Dump_QA!$A:$A,AGENT_raw!$A6)</f>
        <v>0</v>
      </c>
      <c r="U6" s="39">
        <f>SUMIFS(Dump_QA!AG:AG,Dump_QA!$A:$A,AGENT_raw!$A6)</f>
        <v>0</v>
      </c>
      <c r="V6" s="41">
        <f t="shared" si="4"/>
        <v>0.95</v>
      </c>
      <c r="W6" s="39">
        <f>SUMIFS(Dump_QA!AH:AH,Dump_QA!$A:$A,AGENT_raw!$A6)</f>
        <v>10</v>
      </c>
      <c r="X6" s="39">
        <f>SUMIFS(Dump_QA!AI:AI,Dump_QA!$A:$A,AGENT_raw!$A6)</f>
        <v>0</v>
      </c>
      <c r="Y6" s="41">
        <f t="shared" si="5"/>
        <v>1</v>
      </c>
      <c r="Z6" s="10">
        <f>SUMIFS(Dump_Attendance_Agent!M:M,Dump_Attendance_Agent!A:A,AGENT_raw!A6)</f>
        <v>5.4824561403508769E-3</v>
      </c>
      <c r="AA6" s="9">
        <f>IFERROR(VLOOKUP(A6,Dump_WPU!A:R,18,0),100%)</f>
        <v>1</v>
      </c>
      <c r="AB6" s="9">
        <f>IFERROR(VLOOKUP(A6,Dump_LMS!M:P,4,0),100%)</f>
        <v>1</v>
      </c>
      <c r="AC6" s="129">
        <v>1.2265024099988358</v>
      </c>
      <c r="AD6" s="13"/>
      <c r="AE6" s="13"/>
    </row>
    <row r="7" spans="1:31">
      <c r="A7" s="7">
        <v>51661971</v>
      </c>
      <c r="B7" s="8" t="str">
        <f>IFERROR(VLOOKUP(A7,Roster!A:B,2,0),"-")</f>
        <v>Gojit, Naiza Almiñana</v>
      </c>
      <c r="C7" s="8">
        <f>IFERROR(VLOOKUP(A7,Roster!A:C,3,0),"-")</f>
        <v>51615282</v>
      </c>
      <c r="D7" s="8" t="str">
        <f>IFERROR(VLOOKUP(A7,Roster!A:D,4,0),"-")</f>
        <v>Lozares, Eurvene Mark Santiago</v>
      </c>
      <c r="E7" s="8" t="str">
        <f>IFERROR(VLOOKUP(A7,Roster!A:J,10,0),"-")</f>
        <v>PPMC BPM</v>
      </c>
      <c r="F7" s="8" t="str">
        <f>IFERROR(VLOOKUP(A7,Roster!A:K,11,0),"-")</f>
        <v>Wave 9</v>
      </c>
      <c r="G7" s="8" t="str">
        <f>IFERROR(VLOOKUP(A7,Roster!A:H,8,0),"-")</f>
        <v>PRODUCTION</v>
      </c>
      <c r="H7" s="8">
        <f>SUMIFS(Dump_Attendance_Agent!P:P,Dump_Attendance_Agent!A:A,AGENT_raw!A7)</f>
        <v>17</v>
      </c>
      <c r="I7" s="8">
        <f>SUMIFS(Dump_Attendance_Agent!Q:Q,Dump_Attendance_Agent!A:A,AGENT_raw!A7)</f>
        <v>16</v>
      </c>
      <c r="J7" s="39">
        <f>IFERROR(VLOOKUP(A7,Dump_Agent_prod!A:B,2,0),0)</f>
        <v>0</v>
      </c>
      <c r="K7" s="39">
        <f>IFERROR(VLOOKUP(A7,Dump_Agent_prod!A:C,3,0),0)</f>
        <v>3</v>
      </c>
      <c r="L7" s="39">
        <f>IFERROR(VLOOKUP(A7,Dump_Agent_prod!A:D,4,0),0)</f>
        <v>426</v>
      </c>
      <c r="M7" s="49">
        <f t="shared" si="0"/>
        <v>144.07499999999999</v>
      </c>
      <c r="N7" s="49">
        <f t="shared" si="1"/>
        <v>164.88</v>
      </c>
      <c r="O7" s="10">
        <f t="shared" si="2"/>
        <v>1.1444039562727746</v>
      </c>
      <c r="P7" s="10">
        <f>IFERROR(VLOOKUP(A7,Dump_Agent_prod!A:E,5,0),0)</f>
        <v>0.92018779342723001</v>
      </c>
      <c r="Q7" s="39">
        <f>SUMIFS(Dump_QA!AD:AD,Dump_QA!$A:$A,AGENT_raw!$A7)</f>
        <v>28</v>
      </c>
      <c r="R7" s="39">
        <f>SUMIFS(Dump_QA!AE:AE,Dump_QA!$A:$A,AGENT_raw!$A7)</f>
        <v>0</v>
      </c>
      <c r="S7" s="41">
        <f t="shared" si="3"/>
        <v>1</v>
      </c>
      <c r="T7" s="39">
        <f>SUMIFS(Dump_QA!AF:AF,Dump_QA!$A:$A,AGENT_raw!$A7)</f>
        <v>0</v>
      </c>
      <c r="U7" s="39">
        <f>SUMIFS(Dump_QA!AG:AG,Dump_QA!$A:$A,AGENT_raw!$A7)</f>
        <v>0</v>
      </c>
      <c r="V7" s="41">
        <f t="shared" si="4"/>
        <v>0.95</v>
      </c>
      <c r="W7" s="39">
        <f>SUMIFS(Dump_QA!AH:AH,Dump_QA!$A:$A,AGENT_raw!$A7)</f>
        <v>28</v>
      </c>
      <c r="X7" s="39">
        <f>SUMIFS(Dump_QA!AI:AI,Dump_QA!$A:$A,AGENT_raw!$A7)</f>
        <v>0</v>
      </c>
      <c r="Y7" s="41">
        <f t="shared" si="5"/>
        <v>1</v>
      </c>
      <c r="Z7" s="10">
        <f>SUMIFS(Dump_Attendance_Agent!M:M,Dump_Attendance_Agent!A:A,AGENT_raw!A7)</f>
        <v>0.12120098039831859</v>
      </c>
      <c r="AA7" s="9">
        <f>IFERROR(VLOOKUP(A7,Dump_WPU!A:R,18,0),100%)</f>
        <v>1</v>
      </c>
      <c r="AB7" s="9">
        <f>IFERROR(VLOOKUP(A7,Dump_LMS!M:P,4,0),100%)</f>
        <v>1</v>
      </c>
      <c r="AC7" s="129">
        <v>1.6348627946753924</v>
      </c>
      <c r="AD7" s="13"/>
      <c r="AE7" s="13"/>
    </row>
    <row r="8" spans="1:31">
      <c r="A8" s="7">
        <v>51715940</v>
      </c>
      <c r="B8" s="8" t="str">
        <f>IFERROR(VLOOKUP(A8,Roster!A:B,2,0),"-")</f>
        <v>Guina, Selina</v>
      </c>
      <c r="C8" s="8">
        <f>IFERROR(VLOOKUP(A8,Roster!A:C,3,0),"-")</f>
        <v>51615282</v>
      </c>
      <c r="D8" s="8" t="str">
        <f>IFERROR(VLOOKUP(A8,Roster!A:D,4,0),"-")</f>
        <v>Lozares, Eurvene Mark Santiago</v>
      </c>
      <c r="E8" s="8" t="str">
        <f>IFERROR(VLOOKUP(A8,Roster!A:J,10,0),"-")</f>
        <v>PPMC BPM</v>
      </c>
      <c r="F8" s="8" t="str">
        <f>IFERROR(VLOOKUP(A8,Roster!A:K,11,0),"-")</f>
        <v>Wave 3</v>
      </c>
      <c r="G8" s="8" t="str">
        <f>IFERROR(VLOOKUP(A8,Roster!A:H,8,0),"-")</f>
        <v>PRODUCTION</v>
      </c>
      <c r="H8" s="8">
        <f>SUMIFS(Dump_Attendance_Agent!P:P,Dump_Attendance_Agent!A:A,AGENT_raw!A8)</f>
        <v>19</v>
      </c>
      <c r="I8" s="8">
        <f>SUMIFS(Dump_Attendance_Agent!Q:Q,Dump_Attendance_Agent!A:A,AGENT_raw!A8)</f>
        <v>19</v>
      </c>
      <c r="J8" s="39">
        <f>IFERROR(VLOOKUP(A8,Dump_Agent_prod!A:B,2,0),0)</f>
        <v>531</v>
      </c>
      <c r="K8" s="39">
        <f>IFERROR(VLOOKUP(A8,Dump_Agent_prod!A:C,3,0),0)</f>
        <v>121</v>
      </c>
      <c r="L8" s="39">
        <f>IFERROR(VLOOKUP(A8,Dump_Agent_prod!A:D,4,0),0)</f>
        <v>0</v>
      </c>
      <c r="M8" s="49">
        <f t="shared" si="0"/>
        <v>161.02500000000001</v>
      </c>
      <c r="N8" s="49">
        <f t="shared" si="1"/>
        <v>163.48000000000002</v>
      </c>
      <c r="O8" s="10">
        <f t="shared" si="2"/>
        <v>1.0152460798012732</v>
      </c>
      <c r="P8" s="10">
        <f>IFERROR(VLOOKUP(A8,Dump_Agent_prod!A:E,5,0),0)</f>
        <v>1</v>
      </c>
      <c r="Q8" s="39">
        <f>SUMIFS(Dump_QA!AD:AD,Dump_QA!$A:$A,AGENT_raw!$A8)</f>
        <v>12</v>
      </c>
      <c r="R8" s="39">
        <f>SUMIFS(Dump_QA!AE:AE,Dump_QA!$A:$A,AGENT_raw!$A8)</f>
        <v>3</v>
      </c>
      <c r="S8" s="41">
        <f t="shared" si="3"/>
        <v>0.8</v>
      </c>
      <c r="T8" s="39">
        <f>SUMIFS(Dump_QA!AF:AF,Dump_QA!$A:$A,AGENT_raw!$A8)</f>
        <v>0</v>
      </c>
      <c r="U8" s="39">
        <f>SUMIFS(Dump_QA!AG:AG,Dump_QA!$A:$A,AGENT_raw!$A8)</f>
        <v>0</v>
      </c>
      <c r="V8" s="41">
        <f t="shared" si="4"/>
        <v>0.95</v>
      </c>
      <c r="W8" s="39">
        <f>SUMIFS(Dump_QA!AH:AH,Dump_QA!$A:$A,AGENT_raw!$A8)</f>
        <v>15</v>
      </c>
      <c r="X8" s="39">
        <f>SUMIFS(Dump_QA!AI:AI,Dump_QA!$A:$A,AGENT_raw!$A8)</f>
        <v>0</v>
      </c>
      <c r="Y8" s="41">
        <f t="shared" si="5"/>
        <v>1</v>
      </c>
      <c r="Z8" s="10">
        <f>SUMIFS(Dump_Attendance_Agent!M:M,Dump_Attendance_Agent!A:A,AGENT_raw!A8)</f>
        <v>1.2280701754539143E-2</v>
      </c>
      <c r="AA8" s="9">
        <f>IFERROR(VLOOKUP(A8,Dump_WPU!A:R,18,0),100%)</f>
        <v>1</v>
      </c>
      <c r="AB8" s="9">
        <f>IFERROR(VLOOKUP(A8,Dump_LMS!M:P,4,0),100%)</f>
        <v>1</v>
      </c>
      <c r="AC8" s="129">
        <v>1.3702008513655755</v>
      </c>
      <c r="AD8" s="13"/>
      <c r="AE8" s="13"/>
    </row>
    <row r="9" spans="1:31">
      <c r="A9" s="7">
        <v>51731448</v>
      </c>
      <c r="B9" s="8" t="str">
        <f>IFERROR(VLOOKUP(A9,Roster!A:B,2,0),"-")</f>
        <v>Hamor, Bienalyn Rose Ann</v>
      </c>
      <c r="C9" s="8">
        <f>IFERROR(VLOOKUP(A9,Roster!A:C,3,0),"-")</f>
        <v>51615282</v>
      </c>
      <c r="D9" s="8" t="str">
        <f>IFERROR(VLOOKUP(A9,Roster!A:D,4,0),"-")</f>
        <v>Lozares, Eurvene Mark Santiago</v>
      </c>
      <c r="E9" s="8" t="str">
        <f>IFERROR(VLOOKUP(A9,Roster!A:J,10,0),"-")</f>
        <v>PPMC BPM</v>
      </c>
      <c r="F9" s="8" t="str">
        <f>IFERROR(VLOOKUP(A9,Roster!A:K,11,0),"-")</f>
        <v>Wave 15</v>
      </c>
      <c r="G9" s="8" t="str">
        <f>IFERROR(VLOOKUP(A9,Roster!A:H,8,0),"-")</f>
        <v>PRODUCTION</v>
      </c>
      <c r="H9" s="8">
        <f>SUMIFS(Dump_Attendance_Agent!P:P,Dump_Attendance_Agent!A:A,AGENT_raw!A9)</f>
        <v>20</v>
      </c>
      <c r="I9" s="8">
        <f>SUMIFS(Dump_Attendance_Agent!Q:Q,Dump_Attendance_Agent!A:A,AGENT_raw!A9)</f>
        <v>15</v>
      </c>
      <c r="J9" s="39">
        <f>IFERROR(VLOOKUP(A9,Dump_Agent_prod!A:B,2,0),0)</f>
        <v>370</v>
      </c>
      <c r="K9" s="39">
        <f>IFERROR(VLOOKUP(A9,Dump_Agent_prod!A:C,3,0),0)</f>
        <v>65</v>
      </c>
      <c r="L9" s="39">
        <f>IFERROR(VLOOKUP(A9,Dump_Agent_prod!A:D,4,0),0)</f>
        <v>0</v>
      </c>
      <c r="M9" s="49">
        <f t="shared" si="0"/>
        <v>169.5</v>
      </c>
      <c r="N9" s="49">
        <f t="shared" si="1"/>
        <v>94.6</v>
      </c>
      <c r="O9" s="10">
        <f t="shared" si="2"/>
        <v>0.5581120943952802</v>
      </c>
      <c r="P9" s="10">
        <f>IFERROR(VLOOKUP(A9,Dump_Agent_prod!A:E,5,0),0)</f>
        <v>1</v>
      </c>
      <c r="Q9" s="39">
        <f>SUMIFS(Dump_QA!AD:AD,Dump_QA!$A:$A,AGENT_raw!$A9)</f>
        <v>10</v>
      </c>
      <c r="R9" s="39">
        <f>SUMIFS(Dump_QA!AE:AE,Dump_QA!$A:$A,AGENT_raw!$A9)</f>
        <v>0</v>
      </c>
      <c r="S9" s="41">
        <f t="shared" si="3"/>
        <v>1</v>
      </c>
      <c r="T9" s="39">
        <f>SUMIFS(Dump_QA!AF:AF,Dump_QA!$A:$A,AGENT_raw!$A9)</f>
        <v>0</v>
      </c>
      <c r="U9" s="39">
        <f>SUMIFS(Dump_QA!AG:AG,Dump_QA!$A:$A,AGENT_raw!$A9)</f>
        <v>0</v>
      </c>
      <c r="V9" s="41">
        <f t="shared" si="4"/>
        <v>0.95</v>
      </c>
      <c r="W9" s="39">
        <f>SUMIFS(Dump_QA!AH:AH,Dump_QA!$A:$A,AGENT_raw!$A9)</f>
        <v>10</v>
      </c>
      <c r="X9" s="39">
        <f>SUMIFS(Dump_QA!AI:AI,Dump_QA!$A:$A,AGENT_raw!$A9)</f>
        <v>0</v>
      </c>
      <c r="Y9" s="41">
        <f t="shared" si="5"/>
        <v>1</v>
      </c>
      <c r="Z9" s="10">
        <f>SUMIFS(Dump_Attendance_Agent!M:M,Dump_Attendance_Agent!A:A,AGENT_raw!A9)</f>
        <v>0.28010416666656968</v>
      </c>
      <c r="AA9" s="9">
        <f>IFERROR(VLOOKUP(A9,Dump_WPU!A:R,18,0),100%)</f>
        <v>1</v>
      </c>
      <c r="AB9" s="9">
        <f>IFERROR(VLOOKUP(A9,Dump_LMS!M:P,4,0),100%)</f>
        <v>1</v>
      </c>
      <c r="AC9" s="129">
        <v>0.73482817160464187</v>
      </c>
      <c r="AD9" s="13"/>
      <c r="AE9" s="13"/>
    </row>
    <row r="10" spans="1:31">
      <c r="A10" s="7">
        <v>51723238</v>
      </c>
      <c r="B10" s="8" t="str">
        <f>IFERROR(VLOOKUP(A10,Roster!A:B,2,0),"-")</f>
        <v>Jao, Rolando</v>
      </c>
      <c r="C10" s="8">
        <f>IFERROR(VLOOKUP(A10,Roster!A:C,3,0),"-")</f>
        <v>51615282</v>
      </c>
      <c r="D10" s="8" t="str">
        <f>IFERROR(VLOOKUP(A10,Roster!A:D,4,0),"-")</f>
        <v>Lozares, Eurvene Mark Santiago</v>
      </c>
      <c r="E10" s="8" t="str">
        <f>IFERROR(VLOOKUP(A10,Roster!A:J,10,0),"-")</f>
        <v>PPMC BPM</v>
      </c>
      <c r="F10" s="8" t="str">
        <f>IFERROR(VLOOKUP(A10,Roster!A:K,11,0),"-")</f>
        <v>Wave 12</v>
      </c>
      <c r="G10" s="8" t="str">
        <f>IFERROR(VLOOKUP(A10,Roster!A:H,8,0),"-")</f>
        <v>PRODUCTION</v>
      </c>
      <c r="H10" s="8">
        <f>SUMIFS(Dump_Attendance_Agent!P:P,Dump_Attendance_Agent!A:A,AGENT_raw!A10)</f>
        <v>20</v>
      </c>
      <c r="I10" s="8">
        <f>SUMIFS(Dump_Attendance_Agent!Q:Q,Dump_Attendance_Agent!A:A,AGENT_raw!A10)</f>
        <v>19</v>
      </c>
      <c r="J10" s="39">
        <f>IFERROR(VLOOKUP(A10,Dump_Agent_prod!A:B,2,0),0)</f>
        <v>217</v>
      </c>
      <c r="K10" s="39">
        <f>IFERROR(VLOOKUP(A10,Dump_Agent_prod!A:C,3,0),0)</f>
        <v>28</v>
      </c>
      <c r="L10" s="39">
        <f>IFERROR(VLOOKUP(A10,Dump_Agent_prod!A:D,4,0),0)</f>
        <v>104</v>
      </c>
      <c r="M10" s="49">
        <f t="shared" si="0"/>
        <v>169.5</v>
      </c>
      <c r="N10" s="49">
        <f t="shared" si="1"/>
        <v>84.88</v>
      </c>
      <c r="O10" s="10">
        <f t="shared" si="2"/>
        <v>0.50076696165191736</v>
      </c>
      <c r="P10" s="10">
        <f>IFERROR(VLOOKUP(A10,Dump_Agent_prod!A:E,5,0),0)</f>
        <v>1</v>
      </c>
      <c r="Q10" s="39">
        <f>SUMIFS(Dump_QA!AD:AD,Dump_QA!$A:$A,AGENT_raw!$A10)</f>
        <v>14</v>
      </c>
      <c r="R10" s="39">
        <f>SUMIFS(Dump_QA!AE:AE,Dump_QA!$A:$A,AGENT_raw!$A10)</f>
        <v>0</v>
      </c>
      <c r="S10" s="41">
        <f t="shared" si="3"/>
        <v>1</v>
      </c>
      <c r="T10" s="39">
        <f>SUMIFS(Dump_QA!AF:AF,Dump_QA!$A:$A,AGENT_raw!$A10)</f>
        <v>0</v>
      </c>
      <c r="U10" s="39">
        <f>SUMIFS(Dump_QA!AG:AG,Dump_QA!$A:$A,AGENT_raw!$A10)</f>
        <v>0</v>
      </c>
      <c r="V10" s="41">
        <f t="shared" si="4"/>
        <v>0.95</v>
      </c>
      <c r="W10" s="39">
        <f>SUMIFS(Dump_QA!AH:AH,Dump_QA!$A:$A,AGENT_raw!$A10)</f>
        <v>14</v>
      </c>
      <c r="X10" s="39">
        <f>SUMIFS(Dump_QA!AI:AI,Dump_QA!$A:$A,AGENT_raw!$A10)</f>
        <v>0</v>
      </c>
      <c r="Y10" s="41">
        <f t="shared" si="5"/>
        <v>1</v>
      </c>
      <c r="Z10" s="10">
        <f>SUMIFS(Dump_Attendance_Agent!M:M,Dump_Attendance_Agent!A:A,AGENT_raw!A10)</f>
        <v>6.291666666620585E-2</v>
      </c>
      <c r="AA10" s="9">
        <f>IFERROR(VLOOKUP(A10,Dump_WPU!A:R,18,0),100%)</f>
        <v>1</v>
      </c>
      <c r="AB10" s="9">
        <f>IFERROR(VLOOKUP(A10,Dump_LMS!M:P,4,0),100%)</f>
        <v>1</v>
      </c>
      <c r="AC10" s="129">
        <v>0.6387736046268554</v>
      </c>
      <c r="AD10" s="13"/>
      <c r="AE10" s="13"/>
    </row>
    <row r="11" spans="1:31">
      <c r="A11" s="7">
        <v>51722213</v>
      </c>
      <c r="B11" s="8" t="str">
        <f>IFERROR(VLOOKUP(A11,Roster!A:B,2,0),"-")</f>
        <v>Jolo, Jo Anne</v>
      </c>
      <c r="C11" s="8">
        <f>IFERROR(VLOOKUP(A11,Roster!A:C,3,0),"-")</f>
        <v>51615282</v>
      </c>
      <c r="D11" s="8" t="str">
        <f>IFERROR(VLOOKUP(A11,Roster!A:D,4,0),"-")</f>
        <v>Lozares, Eurvene Mark Santiago</v>
      </c>
      <c r="E11" s="8" t="str">
        <f>IFERROR(VLOOKUP(A11,Roster!A:J,10,0),"-")</f>
        <v>PPMC BPM</v>
      </c>
      <c r="F11" s="8" t="str">
        <f>IFERROR(VLOOKUP(A11,Roster!A:K,11,0),"-")</f>
        <v>Wave 13</v>
      </c>
      <c r="G11" s="8" t="str">
        <f>IFERROR(VLOOKUP(A11,Roster!A:H,8,0),"-")</f>
        <v>PRODUCTION</v>
      </c>
      <c r="H11" s="8">
        <f>SUMIFS(Dump_Attendance_Agent!P:P,Dump_Attendance_Agent!A:A,AGENT_raw!A11)</f>
        <v>19</v>
      </c>
      <c r="I11" s="8">
        <f>SUMIFS(Dump_Attendance_Agent!Q:Q,Dump_Attendance_Agent!A:A,AGENT_raw!A11)</f>
        <v>19</v>
      </c>
      <c r="J11" s="39">
        <f>IFERROR(VLOOKUP(A11,Dump_Agent_prod!A:B,2,0),0)</f>
        <v>503</v>
      </c>
      <c r="K11" s="39">
        <f>IFERROR(VLOOKUP(A11,Dump_Agent_prod!A:C,3,0),0)</f>
        <v>108</v>
      </c>
      <c r="L11" s="39">
        <f>IFERROR(VLOOKUP(A11,Dump_Agent_prod!A:D,4,0),0)</f>
        <v>0</v>
      </c>
      <c r="M11" s="49">
        <f t="shared" si="0"/>
        <v>161.02500000000001</v>
      </c>
      <c r="N11" s="49">
        <f t="shared" si="1"/>
        <v>148.24</v>
      </c>
      <c r="O11" s="10">
        <f t="shared" si="2"/>
        <v>0.92060239093308494</v>
      </c>
      <c r="P11" s="10">
        <f>IFERROR(VLOOKUP(A11,Dump_Agent_prod!A:E,5,0),0)</f>
        <v>1</v>
      </c>
      <c r="Q11" s="39">
        <f>SUMIFS(Dump_QA!AD:AD,Dump_QA!$A:$A,AGENT_raw!$A11)</f>
        <v>17</v>
      </c>
      <c r="R11" s="39">
        <f>SUMIFS(Dump_QA!AE:AE,Dump_QA!$A:$A,AGENT_raw!$A11)</f>
        <v>0</v>
      </c>
      <c r="S11" s="41">
        <f t="shared" si="3"/>
        <v>1</v>
      </c>
      <c r="T11" s="39">
        <f>SUMIFS(Dump_QA!AF:AF,Dump_QA!$A:$A,AGENT_raw!$A11)</f>
        <v>2</v>
      </c>
      <c r="U11" s="39">
        <f>SUMIFS(Dump_QA!AG:AG,Dump_QA!$A:$A,AGENT_raw!$A11)</f>
        <v>0</v>
      </c>
      <c r="V11" s="41">
        <f t="shared" si="4"/>
        <v>1</v>
      </c>
      <c r="W11" s="39">
        <f>SUMIFS(Dump_QA!AH:AH,Dump_QA!$A:$A,AGENT_raw!$A11)</f>
        <v>17</v>
      </c>
      <c r="X11" s="39">
        <f>SUMIFS(Dump_QA!AI:AI,Dump_QA!$A:$A,AGENT_raw!$A11)</f>
        <v>0</v>
      </c>
      <c r="Y11" s="41">
        <f t="shared" si="5"/>
        <v>1</v>
      </c>
      <c r="Z11" s="10">
        <f>SUMIFS(Dump_Attendance_Agent!M:M,Dump_Attendance_Agent!A:A,AGENT_raw!A11)</f>
        <v>0</v>
      </c>
      <c r="AA11" s="9">
        <f>IFERROR(VLOOKUP(A11,Dump_WPU!A:R,18,0),100%)</f>
        <v>1</v>
      </c>
      <c r="AB11" s="9">
        <f>IFERROR(VLOOKUP(A11,Dump_LMS!M:P,4,0),100%)</f>
        <v>1</v>
      </c>
      <c r="AC11" s="129">
        <v>1.2356944805498056</v>
      </c>
      <c r="AD11" s="13"/>
      <c r="AE11" s="13"/>
    </row>
    <row r="12" spans="1:31">
      <c r="A12" s="7">
        <v>51582026</v>
      </c>
      <c r="B12" s="8" t="str">
        <f>IFERROR(VLOOKUP(A12,Roster!A:B,2,0),"-")</f>
        <v>Lacandula, Maricris</v>
      </c>
      <c r="C12" s="8">
        <f>IFERROR(VLOOKUP(A12,Roster!A:C,3,0),"-")</f>
        <v>51615282</v>
      </c>
      <c r="D12" s="8" t="str">
        <f>IFERROR(VLOOKUP(A12,Roster!A:D,4,0),"-")</f>
        <v>Lozares, Eurvene Mark Santiago</v>
      </c>
      <c r="E12" s="8" t="str">
        <f>IFERROR(VLOOKUP(A12,Roster!A:J,10,0),"-")</f>
        <v>PPMC BPM</v>
      </c>
      <c r="F12" s="8" t="str">
        <f>IFERROR(VLOOKUP(A12,Roster!A:K,11,0),"-")</f>
        <v>Wave 3</v>
      </c>
      <c r="G12" s="8" t="str">
        <f>IFERROR(VLOOKUP(A12,Roster!A:H,8,0),"-")</f>
        <v>PRODUCTION</v>
      </c>
      <c r="H12" s="8">
        <f>SUMIFS(Dump_Attendance_Agent!P:P,Dump_Attendance_Agent!A:A,AGENT_raw!A12)</f>
        <v>19</v>
      </c>
      <c r="I12" s="8">
        <f>SUMIFS(Dump_Attendance_Agent!Q:Q,Dump_Attendance_Agent!A:A,AGENT_raw!A12)</f>
        <v>19</v>
      </c>
      <c r="J12" s="39">
        <f>IFERROR(VLOOKUP(A12,Dump_Agent_prod!A:B,2,0),0)</f>
        <v>0</v>
      </c>
      <c r="K12" s="39">
        <f>IFERROR(VLOOKUP(A12,Dump_Agent_prod!A:C,3,0),0)</f>
        <v>3</v>
      </c>
      <c r="L12" s="39">
        <f>IFERROR(VLOOKUP(A12,Dump_Agent_prod!A:D,4,0),0)</f>
        <v>506</v>
      </c>
      <c r="M12" s="49">
        <f t="shared" si="0"/>
        <v>161.02500000000001</v>
      </c>
      <c r="N12" s="49">
        <f t="shared" si="1"/>
        <v>195.28</v>
      </c>
      <c r="O12" s="10">
        <f t="shared" si="2"/>
        <v>1.2127309424002484</v>
      </c>
      <c r="P12" s="10">
        <f>IFERROR(VLOOKUP(A12,Dump_Agent_prod!A:E,5,0),0)</f>
        <v>0.95059288537549402</v>
      </c>
      <c r="Q12" s="39">
        <f>SUMIFS(Dump_QA!AD:AD,Dump_QA!$A:$A,AGENT_raw!$A12)</f>
        <v>28</v>
      </c>
      <c r="R12" s="39">
        <f>SUMIFS(Dump_QA!AE:AE,Dump_QA!$A:$A,AGENT_raw!$A12)</f>
        <v>0</v>
      </c>
      <c r="S12" s="41">
        <f t="shared" si="3"/>
        <v>1</v>
      </c>
      <c r="T12" s="39">
        <f>SUMIFS(Dump_QA!AF:AF,Dump_QA!$A:$A,AGENT_raw!$A12)</f>
        <v>0</v>
      </c>
      <c r="U12" s="39">
        <f>SUMIFS(Dump_QA!AG:AG,Dump_QA!$A:$A,AGENT_raw!$A12)</f>
        <v>0</v>
      </c>
      <c r="V12" s="41">
        <f t="shared" si="4"/>
        <v>0.95</v>
      </c>
      <c r="W12" s="39">
        <f>SUMIFS(Dump_QA!AH:AH,Dump_QA!$A:$A,AGENT_raw!$A12)</f>
        <v>28</v>
      </c>
      <c r="X12" s="39">
        <f>SUMIFS(Dump_QA!AI:AI,Dump_QA!$A:$A,AGENT_raw!$A12)</f>
        <v>0</v>
      </c>
      <c r="Y12" s="41">
        <f t="shared" si="5"/>
        <v>1</v>
      </c>
      <c r="Z12" s="10">
        <f>SUMIFS(Dump_Attendance_Agent!M:M,Dump_Attendance_Agent!A:A,AGENT_raw!A12)</f>
        <v>1.5350877197217814E-3</v>
      </c>
      <c r="AA12" s="9">
        <f>IFERROR(VLOOKUP(A12,Dump_WPU!A:R,18,0),100%)</f>
        <v>1</v>
      </c>
      <c r="AB12" s="9">
        <f>IFERROR(VLOOKUP(A12,Dump_LMS!M:P,4,0),100%)</f>
        <v>1</v>
      </c>
      <c r="AC12" s="129">
        <v>1.7324727748574982</v>
      </c>
      <c r="AD12" s="13"/>
      <c r="AE12" s="13"/>
    </row>
    <row r="13" spans="1:31">
      <c r="A13" s="7">
        <v>51564575</v>
      </c>
      <c r="B13" s="8" t="str">
        <f>IFERROR(VLOOKUP(A13,Roster!A:B,2,0),"-")</f>
        <v>Mantala, Regine Sumayra</v>
      </c>
      <c r="C13" s="8">
        <f>IFERROR(VLOOKUP(A13,Roster!A:C,3,0),"-")</f>
        <v>51615282</v>
      </c>
      <c r="D13" s="8" t="str">
        <f>IFERROR(VLOOKUP(A13,Roster!A:D,4,0),"-")</f>
        <v>Lozares, Eurvene Mark Santiago</v>
      </c>
      <c r="E13" s="8" t="str">
        <f>IFERROR(VLOOKUP(A13,Roster!A:J,10,0),"-")</f>
        <v>PPMC BPM</v>
      </c>
      <c r="F13" s="8" t="str">
        <f>IFERROR(VLOOKUP(A13,Roster!A:K,11,0),"-")</f>
        <v>Wave 16</v>
      </c>
      <c r="G13" s="8" t="str">
        <f>IFERROR(VLOOKUP(A13,Roster!A:H,8,0),"-")</f>
        <v>PRODUCTION</v>
      </c>
      <c r="H13" s="8">
        <f>SUMIFS(Dump_Attendance_Agent!P:P,Dump_Attendance_Agent!A:A,AGENT_raw!A13)</f>
        <v>20</v>
      </c>
      <c r="I13" s="8">
        <f>SUMIFS(Dump_Attendance_Agent!Q:Q,Dump_Attendance_Agent!A:A,AGENT_raw!A13)</f>
        <v>20</v>
      </c>
      <c r="J13" s="39">
        <f>IFERROR(VLOOKUP(A13,Dump_Agent_prod!A:B,2,0),0)</f>
        <v>257</v>
      </c>
      <c r="K13" s="147">
        <v>6</v>
      </c>
      <c r="L13" s="39">
        <f>IFERROR(VLOOKUP(A13,Dump_Agent_prod!A:D,4,0),0)</f>
        <v>273</v>
      </c>
      <c r="M13" s="49">
        <f t="shared" si="0"/>
        <v>169.5</v>
      </c>
      <c r="N13" s="49">
        <f t="shared" si="1"/>
        <v>130.29999999999998</v>
      </c>
      <c r="O13" s="10">
        <f t="shared" si="2"/>
        <v>0.7687315634218288</v>
      </c>
      <c r="P13" s="10">
        <f>IFERROR(VLOOKUP(A13,Dump_Agent_prod!A:E,5,0),0)</f>
        <v>1</v>
      </c>
      <c r="Q13" s="39">
        <f>SUMIFS(Dump_QA!AD:AD,Dump_QA!$A:$A,AGENT_raw!$A13)</f>
        <v>19</v>
      </c>
      <c r="R13" s="39">
        <f>SUMIFS(Dump_QA!AE:AE,Dump_QA!$A:$A,AGENT_raw!$A13)</f>
        <v>2</v>
      </c>
      <c r="S13" s="41">
        <f t="shared" si="3"/>
        <v>0.90476190476190477</v>
      </c>
      <c r="T13" s="39">
        <f>SUMIFS(Dump_QA!AF:AF,Dump_QA!$A:$A,AGENT_raw!$A13)</f>
        <v>0</v>
      </c>
      <c r="U13" s="39">
        <f>SUMIFS(Dump_QA!AG:AG,Dump_QA!$A:$A,AGENT_raw!$A13)</f>
        <v>0</v>
      </c>
      <c r="V13" s="41">
        <f t="shared" si="4"/>
        <v>0.95</v>
      </c>
      <c r="W13" s="39">
        <f>SUMIFS(Dump_QA!AH:AH,Dump_QA!$A:$A,AGENT_raw!$A13)</f>
        <v>21</v>
      </c>
      <c r="X13" s="39">
        <f>SUMIFS(Dump_QA!AI:AI,Dump_QA!$A:$A,AGENT_raw!$A13)</f>
        <v>0</v>
      </c>
      <c r="Y13" s="41">
        <f t="shared" si="5"/>
        <v>1</v>
      </c>
      <c r="Z13" s="10">
        <f>SUMIFS(Dump_Attendance_Agent!M:M,Dump_Attendance_Agent!A:A,AGENT_raw!A13)</f>
        <v>5.4166666668606922E-3</v>
      </c>
      <c r="AA13" s="9">
        <f>IFERROR(VLOOKUP(A13,Dump_WPU!A:R,18,0),100%)</f>
        <v>1</v>
      </c>
      <c r="AB13" s="9">
        <f>IFERROR(VLOOKUP(A13,Dump_LMS!M:P,4,0),100%)</f>
        <v>1</v>
      </c>
      <c r="AC13" s="129">
        <v>0.73333333333333339</v>
      </c>
      <c r="AD13" s="13"/>
      <c r="AE13" s="13"/>
    </row>
    <row r="14" spans="1:31">
      <c r="A14" s="7">
        <v>51725688</v>
      </c>
      <c r="B14" s="8" t="str">
        <f>IFERROR(VLOOKUP(A14,Roster!A:B,2,0),"-")</f>
        <v>Maralit, Rozzel</v>
      </c>
      <c r="C14" s="8">
        <f>IFERROR(VLOOKUP(A14,Roster!A:C,3,0),"-")</f>
        <v>51615282</v>
      </c>
      <c r="D14" s="8" t="str">
        <f>IFERROR(VLOOKUP(A14,Roster!A:D,4,0),"-")</f>
        <v>Lozares, Eurvene Mark Santiago</v>
      </c>
      <c r="E14" s="8" t="str">
        <f>IFERROR(VLOOKUP(A14,Roster!A:J,10,0),"-")</f>
        <v>PPMC BPM</v>
      </c>
      <c r="F14" s="8" t="str">
        <f>IFERROR(VLOOKUP(A14,Roster!A:K,11,0),"-")</f>
        <v>Wave 14</v>
      </c>
      <c r="G14" s="8" t="str">
        <f>IFERROR(VLOOKUP(A14,Roster!A:H,8,0),"-")</f>
        <v>PRODUCTION</v>
      </c>
      <c r="H14" s="8">
        <f>SUMIFS(Dump_Attendance_Agent!P:P,Dump_Attendance_Agent!A:A,AGENT_raw!A14)</f>
        <v>19</v>
      </c>
      <c r="I14" s="8">
        <f>SUMIFS(Dump_Attendance_Agent!Q:Q,Dump_Attendance_Agent!A:A,AGENT_raw!A14)</f>
        <v>17</v>
      </c>
      <c r="J14" s="39">
        <f>IFERROR(VLOOKUP(A14,Dump_Agent_prod!A:B,2,0),0)</f>
        <v>0</v>
      </c>
      <c r="K14" s="39">
        <f>IFERROR(VLOOKUP(A14,Dump_Agent_prod!A:C,3,0),0)</f>
        <v>0</v>
      </c>
      <c r="L14" s="39">
        <f>IFERROR(VLOOKUP(A14,Dump_Agent_prod!A:D,4,0),0)</f>
        <v>461</v>
      </c>
      <c r="M14" s="49">
        <f t="shared" si="0"/>
        <v>161.02500000000001</v>
      </c>
      <c r="N14" s="49">
        <f t="shared" si="1"/>
        <v>175.18</v>
      </c>
      <c r="O14" s="10">
        <f t="shared" si="2"/>
        <v>1.0879056047197639</v>
      </c>
      <c r="P14" s="10">
        <f>IFERROR(VLOOKUP(A14,Dump_Agent_prod!A:E,5,0),0)</f>
        <v>0.9609544468546638</v>
      </c>
      <c r="Q14" s="39">
        <f>SUMIFS(Dump_QA!AD:AD,Dump_QA!$A:$A,AGENT_raw!$A14)</f>
        <v>30</v>
      </c>
      <c r="R14" s="39">
        <f>SUMIFS(Dump_QA!AE:AE,Dump_QA!$A:$A,AGENT_raw!$A14)</f>
        <v>0</v>
      </c>
      <c r="S14" s="41">
        <f t="shared" si="3"/>
        <v>1</v>
      </c>
      <c r="T14" s="39">
        <f>SUMIFS(Dump_QA!AF:AF,Dump_QA!$A:$A,AGENT_raw!$A14)</f>
        <v>0</v>
      </c>
      <c r="U14" s="39">
        <f>SUMIFS(Dump_QA!AG:AG,Dump_QA!$A:$A,AGENT_raw!$A14)</f>
        <v>0</v>
      </c>
      <c r="V14" s="41">
        <f t="shared" si="4"/>
        <v>0.95</v>
      </c>
      <c r="W14" s="39">
        <f>SUMIFS(Dump_QA!AH:AH,Dump_QA!$A:$A,AGENT_raw!$A14)</f>
        <v>30</v>
      </c>
      <c r="X14" s="39">
        <f>SUMIFS(Dump_QA!AI:AI,Dump_QA!$A:$A,AGENT_raw!$A14)</f>
        <v>0</v>
      </c>
      <c r="Y14" s="41">
        <f t="shared" si="5"/>
        <v>1</v>
      </c>
      <c r="Z14" s="10">
        <f>SUMIFS(Dump_Attendance_Agent!M:M,Dump_Attendance_Agent!A:A,AGENT_raw!A14)</f>
        <v>0.10526315789473684</v>
      </c>
      <c r="AA14" s="9">
        <f>IFERROR(VLOOKUP(A14,Dump_WPU!A:R,18,0),100%)</f>
        <v>1</v>
      </c>
      <c r="AB14" s="9">
        <f>IFERROR(VLOOKUP(A14,Dump_LMS!M:P,4,0),100%)</f>
        <v>1</v>
      </c>
      <c r="AC14" s="129">
        <v>1.5541508638853776</v>
      </c>
      <c r="AD14" s="13"/>
      <c r="AE14" s="13"/>
    </row>
    <row r="15" spans="1:31">
      <c r="A15" s="7">
        <v>51701116</v>
      </c>
      <c r="B15" s="8" t="str">
        <f>IFERROR(VLOOKUP(A15,Roster!A:B,2,0),"-")</f>
        <v>Mercado, Christopher John</v>
      </c>
      <c r="C15" s="8">
        <f>IFERROR(VLOOKUP(A15,Roster!A:C,3,0),"-")</f>
        <v>51615282</v>
      </c>
      <c r="D15" s="8" t="str">
        <f>IFERROR(VLOOKUP(A15,Roster!A:D,4,0),"-")</f>
        <v>Lozares, Eurvene Mark Santiago</v>
      </c>
      <c r="E15" s="8" t="str">
        <f>IFERROR(VLOOKUP(A15,Roster!A:J,10,0),"-")</f>
        <v>PPMC BPM</v>
      </c>
      <c r="F15" s="8" t="str">
        <f>IFERROR(VLOOKUP(A15,Roster!A:K,11,0),"-")</f>
        <v>Wave 5</v>
      </c>
      <c r="G15" s="8" t="str">
        <f>IFERROR(VLOOKUP(A15,Roster!A:H,8,0),"-")</f>
        <v>PRODUCTION</v>
      </c>
      <c r="H15" s="8">
        <f>SUMIFS(Dump_Attendance_Agent!P:P,Dump_Attendance_Agent!A:A,AGENT_raw!A15)</f>
        <v>20</v>
      </c>
      <c r="I15" s="8">
        <f>SUMIFS(Dump_Attendance_Agent!Q:Q,Dump_Attendance_Agent!A:A,AGENT_raw!A15)</f>
        <v>18</v>
      </c>
      <c r="J15" s="39">
        <f>IFERROR(VLOOKUP(A15,Dump_Agent_prod!A:B,2,0),0)</f>
        <v>0</v>
      </c>
      <c r="K15" s="39">
        <f>IFERROR(VLOOKUP(A15,Dump_Agent_prod!A:C,3,0),0)</f>
        <v>0</v>
      </c>
      <c r="L15" s="39">
        <f>IFERROR(VLOOKUP(A15,Dump_Agent_prod!A:D,4,0),0)</f>
        <v>515</v>
      </c>
      <c r="M15" s="49">
        <f t="shared" si="0"/>
        <v>169.5</v>
      </c>
      <c r="N15" s="49">
        <f t="shared" si="1"/>
        <v>195.7</v>
      </c>
      <c r="O15" s="10">
        <f t="shared" si="2"/>
        <v>1.1545722713864306</v>
      </c>
      <c r="P15" s="10">
        <f>IFERROR(VLOOKUP(A15,Dump_Agent_prod!A:E,5,0),0)</f>
        <v>0.94563106796116503</v>
      </c>
      <c r="Q15" s="39">
        <f>SUMIFS(Dump_QA!AD:AD,Dump_QA!$A:$A,AGENT_raw!$A15)</f>
        <v>33</v>
      </c>
      <c r="R15" s="39">
        <f>SUMIFS(Dump_QA!AE:AE,Dump_QA!$A:$A,AGENT_raw!$A15)</f>
        <v>0</v>
      </c>
      <c r="S15" s="41">
        <f t="shared" si="3"/>
        <v>1</v>
      </c>
      <c r="T15" s="39">
        <f>SUMIFS(Dump_QA!AF:AF,Dump_QA!$A:$A,AGENT_raw!$A15)</f>
        <v>0</v>
      </c>
      <c r="U15" s="39">
        <f>SUMIFS(Dump_QA!AG:AG,Dump_QA!$A:$A,AGENT_raw!$A15)</f>
        <v>0</v>
      </c>
      <c r="V15" s="41">
        <f t="shared" si="4"/>
        <v>0.95</v>
      </c>
      <c r="W15" s="39">
        <f>SUMIFS(Dump_QA!AH:AH,Dump_QA!$A:$A,AGENT_raw!$A15)</f>
        <v>33</v>
      </c>
      <c r="X15" s="39">
        <f>SUMIFS(Dump_QA!AI:AI,Dump_QA!$A:$A,AGENT_raw!$A15)</f>
        <v>0</v>
      </c>
      <c r="Y15" s="41">
        <f t="shared" si="5"/>
        <v>1</v>
      </c>
      <c r="Z15" s="10">
        <f>SUMIFS(Dump_Attendance_Agent!M:M,Dump_Attendance_Agent!A:A,AGENT_raw!A15)</f>
        <v>0.109270833330811</v>
      </c>
      <c r="AA15" s="9">
        <f>IFERROR(VLOOKUP(A15,Dump_WPU!A:R,18,0),100%)</f>
        <v>1</v>
      </c>
      <c r="AB15" s="9">
        <f>IFERROR(VLOOKUP(A15,Dump_LMS!M:P,4,0),100%)</f>
        <v>1</v>
      </c>
      <c r="AC15" s="129">
        <v>1.6493889591234727</v>
      </c>
      <c r="AD15" s="13"/>
      <c r="AE15" s="13"/>
    </row>
    <row r="16" spans="1:31">
      <c r="A16" s="7">
        <v>51585203</v>
      </c>
      <c r="B16" s="8" t="str">
        <f>IFERROR(VLOOKUP(A16,Roster!A:B,2,0),"-")</f>
        <v>Nepomuceno, Annie</v>
      </c>
      <c r="C16" s="8">
        <f>IFERROR(VLOOKUP(A16,Roster!A:C,3,0),"-")</f>
        <v>51615282</v>
      </c>
      <c r="D16" s="8" t="str">
        <f>IFERROR(VLOOKUP(A16,Roster!A:D,4,0),"-")</f>
        <v>Lozares, Eurvene Mark Santiago</v>
      </c>
      <c r="E16" s="8" t="str">
        <f>IFERROR(VLOOKUP(A16,Roster!A:J,10,0),"-")</f>
        <v>PPMC BPM</v>
      </c>
      <c r="F16" s="8" t="str">
        <f>IFERROR(VLOOKUP(A16,Roster!A:K,11,0),"-")</f>
        <v>Wave 1</v>
      </c>
      <c r="G16" s="8" t="str">
        <f>IFERROR(VLOOKUP(A16,Roster!A:H,8,0),"-")</f>
        <v>PRODUCTION</v>
      </c>
      <c r="H16" s="8">
        <f>SUMIFS(Dump_Attendance_Agent!P:P,Dump_Attendance_Agent!A:A,AGENT_raw!A16)</f>
        <v>19</v>
      </c>
      <c r="I16" s="8">
        <f>SUMIFS(Dump_Attendance_Agent!Q:Q,Dump_Attendance_Agent!A:A,AGENT_raw!A16)</f>
        <v>19</v>
      </c>
      <c r="J16" s="39">
        <f>IFERROR(VLOOKUP(A16,Dump_Agent_prod!A:B,2,0),0)</f>
        <v>0</v>
      </c>
      <c r="K16" s="39">
        <f>IFERROR(VLOOKUP(A16,Dump_Agent_prod!A:C,3,0),0)</f>
        <v>0</v>
      </c>
      <c r="L16" s="39">
        <f>IFERROR(VLOOKUP(A16,Dump_Agent_prod!A:D,4,0),0)</f>
        <v>512</v>
      </c>
      <c r="M16" s="49">
        <f t="shared" si="0"/>
        <v>161.02500000000001</v>
      </c>
      <c r="N16" s="49">
        <f t="shared" si="1"/>
        <v>194.56</v>
      </c>
      <c r="O16" s="10">
        <f t="shared" si="2"/>
        <v>1.208259587020649</v>
      </c>
      <c r="P16" s="10">
        <f>IFERROR(VLOOKUP(A16,Dump_Agent_prod!A:E,5,0),0)</f>
        <v>0.9609375</v>
      </c>
      <c r="Q16" s="39">
        <f>SUMIFS(Dump_QA!AD:AD,Dump_QA!$A:$A,AGENT_raw!$A16)</f>
        <v>34</v>
      </c>
      <c r="R16" s="39">
        <f>SUMIFS(Dump_QA!AE:AE,Dump_QA!$A:$A,AGENT_raw!$A16)</f>
        <v>0</v>
      </c>
      <c r="S16" s="41">
        <f t="shared" si="3"/>
        <v>1</v>
      </c>
      <c r="T16" s="39">
        <f>SUMIFS(Dump_QA!AF:AF,Dump_QA!$A:$A,AGENT_raw!$A16)</f>
        <v>0</v>
      </c>
      <c r="U16" s="39">
        <f>SUMIFS(Dump_QA!AG:AG,Dump_QA!$A:$A,AGENT_raw!$A16)</f>
        <v>0</v>
      </c>
      <c r="V16" s="41">
        <f t="shared" si="4"/>
        <v>0.95</v>
      </c>
      <c r="W16" s="39">
        <f>SUMIFS(Dump_QA!AH:AH,Dump_QA!$A:$A,AGENT_raw!$A16)</f>
        <v>34</v>
      </c>
      <c r="X16" s="39">
        <f>SUMIFS(Dump_QA!AI:AI,Dump_QA!$A:$A,AGENT_raw!$A16)</f>
        <v>0</v>
      </c>
      <c r="Y16" s="41">
        <f t="shared" si="5"/>
        <v>1</v>
      </c>
      <c r="Z16" s="10">
        <f>SUMIFS(Dump_Attendance_Agent!M:M,Dump_Attendance_Agent!A:A,AGENT_raw!A16)</f>
        <v>5.4824561467332964E-4</v>
      </c>
      <c r="AA16" s="9">
        <f>IFERROR(VLOOKUP(A16,Dump_WPU!A:R,18,0),100%)</f>
        <v>1</v>
      </c>
      <c r="AB16" s="9">
        <f>IFERROR(VLOOKUP(A16,Dump_LMS!M:P,4,0),100%)</f>
        <v>1</v>
      </c>
      <c r="AC16" s="129">
        <v>1.7260851243152133</v>
      </c>
      <c r="AD16" s="13"/>
      <c r="AE16" s="13"/>
    </row>
    <row r="17" spans="1:31">
      <c r="A17" s="7">
        <v>51722399</v>
      </c>
      <c r="B17" s="8" t="str">
        <f>IFERROR(VLOOKUP(A17,Roster!A:B,2,0),"-")</f>
        <v>Reyes, Josefa</v>
      </c>
      <c r="C17" s="8">
        <f>IFERROR(VLOOKUP(A17,Roster!A:C,3,0),"-")</f>
        <v>51615282</v>
      </c>
      <c r="D17" s="8" t="str">
        <f>IFERROR(VLOOKUP(A17,Roster!A:D,4,0),"-")</f>
        <v>Lozares, Eurvene Mark Santiago</v>
      </c>
      <c r="E17" s="8" t="str">
        <f>IFERROR(VLOOKUP(A17,Roster!A:J,10,0),"-")</f>
        <v>PPMC BPM</v>
      </c>
      <c r="F17" s="8" t="str">
        <f>IFERROR(VLOOKUP(A17,Roster!A:K,11,0),"-")</f>
        <v>Wave 13</v>
      </c>
      <c r="G17" s="8" t="str">
        <f>IFERROR(VLOOKUP(A17,Roster!A:H,8,0),"-")</f>
        <v>PRODUCTION</v>
      </c>
      <c r="H17" s="8">
        <f>SUMIFS(Dump_Attendance_Agent!P:P,Dump_Attendance_Agent!A:A,AGENT_raw!A17)</f>
        <v>19</v>
      </c>
      <c r="I17" s="8">
        <f>SUMIFS(Dump_Attendance_Agent!Q:Q,Dump_Attendance_Agent!A:A,AGENT_raw!A17)</f>
        <v>18</v>
      </c>
      <c r="J17" s="39">
        <f>IFERROR(VLOOKUP(A17,Dump_Agent_prod!A:B,2,0),0)</f>
        <v>434</v>
      </c>
      <c r="K17" s="39">
        <f>IFERROR(VLOOKUP(A17,Dump_Agent_prod!A:C,3,0),0)</f>
        <v>115</v>
      </c>
      <c r="L17" s="39">
        <f>IFERROR(VLOOKUP(A17,Dump_Agent_prod!A:D,4,0),0)</f>
        <v>0</v>
      </c>
      <c r="M17" s="49">
        <f t="shared" si="0"/>
        <v>161.02500000000001</v>
      </c>
      <c r="N17" s="49">
        <f t="shared" si="1"/>
        <v>149.72</v>
      </c>
      <c r="O17" s="10">
        <f t="shared" si="2"/>
        <v>0.92979351032448376</v>
      </c>
      <c r="P17" s="10">
        <f>IFERROR(VLOOKUP(A17,Dump_Agent_prod!A:E,5,0),0)</f>
        <v>1</v>
      </c>
      <c r="Q17" s="39">
        <f>SUMIFS(Dump_QA!AD:AD,Dump_QA!$A:$A,AGENT_raw!$A17)</f>
        <v>11</v>
      </c>
      <c r="R17" s="39">
        <f>SUMIFS(Dump_QA!AE:AE,Dump_QA!$A:$A,AGENT_raw!$A17)</f>
        <v>0</v>
      </c>
      <c r="S17" s="41">
        <f t="shared" si="3"/>
        <v>1</v>
      </c>
      <c r="T17" s="39">
        <f>SUMIFS(Dump_QA!AF:AF,Dump_QA!$A:$A,AGENT_raw!$A17)</f>
        <v>0</v>
      </c>
      <c r="U17" s="39">
        <f>SUMIFS(Dump_QA!AG:AG,Dump_QA!$A:$A,AGENT_raw!$A17)</f>
        <v>0</v>
      </c>
      <c r="V17" s="41">
        <f t="shared" si="4"/>
        <v>0.95</v>
      </c>
      <c r="W17" s="39">
        <f>SUMIFS(Dump_QA!AH:AH,Dump_QA!$A:$A,AGENT_raw!$A17)</f>
        <v>11</v>
      </c>
      <c r="X17" s="39">
        <f>SUMIFS(Dump_QA!AI:AI,Dump_QA!$A:$A,AGENT_raw!$A17)</f>
        <v>0</v>
      </c>
      <c r="Y17" s="41">
        <f t="shared" si="5"/>
        <v>1</v>
      </c>
      <c r="Z17" s="10">
        <f>SUMIFS(Dump_Attendance_Agent!M:M,Dump_Attendance_Agent!A:A,AGENT_raw!A17)</f>
        <v>5.2631578947368418E-2</v>
      </c>
      <c r="AA17" s="9">
        <f>IFERROR(VLOOKUP(A17,Dump_WPU!A:R,18,0),100%)</f>
        <v>1</v>
      </c>
      <c r="AB17" s="9">
        <f>IFERROR(VLOOKUP(A17,Dump_LMS!M:P,4,0),100%)</f>
        <v>1</v>
      </c>
      <c r="AC17" s="129">
        <v>1.271660586149463</v>
      </c>
      <c r="AD17" s="13"/>
      <c r="AE17" s="13"/>
    </row>
    <row r="18" spans="1:31">
      <c r="A18" s="84">
        <v>51585202</v>
      </c>
      <c r="B18" s="8" t="str">
        <f>IFERROR(VLOOKUP(A18,Roster!A:B,2,0),"-")</f>
        <v>Taan, Milliard Jayson</v>
      </c>
      <c r="C18" s="8">
        <f>IFERROR(VLOOKUP(A18,Roster!A:C,3,0),"-")</f>
        <v>51615282</v>
      </c>
      <c r="D18" s="8" t="str">
        <f>IFERROR(VLOOKUP(A18,Roster!A:D,4,0),"-")</f>
        <v>Lozares, Eurvene Mark Santiago</v>
      </c>
      <c r="E18" s="8" t="str">
        <f>IFERROR(VLOOKUP(A18,Roster!A:J,10,0),"-")</f>
        <v>PPMC BPM</v>
      </c>
      <c r="F18" s="8" t="str">
        <f>IFERROR(VLOOKUP(A18,Roster!A:K,11,0),"-")</f>
        <v>Wave 1</v>
      </c>
      <c r="G18" s="8" t="str">
        <f>IFERROR(VLOOKUP(A18,Roster!A:H,8,0),"-")</f>
        <v>PRODUCTION</v>
      </c>
      <c r="H18" s="8">
        <f>SUMIFS(Dump_Attendance_Agent!P:P,Dump_Attendance_Agent!A:A,AGENT_raw!A18)</f>
        <v>19</v>
      </c>
      <c r="I18" s="8">
        <f>SUMIFS(Dump_Attendance_Agent!Q:Q,Dump_Attendance_Agent!A:A,AGENT_raw!A18)</f>
        <v>19</v>
      </c>
      <c r="J18" s="39">
        <f>IFERROR(VLOOKUP(A18,Dump_Agent_prod!A:B,2,0),0)</f>
        <v>0</v>
      </c>
      <c r="K18" s="39">
        <f>IFERROR(VLOOKUP(A18,Dump_Agent_prod!A:C,3,0),0)</f>
        <v>0</v>
      </c>
      <c r="L18" s="39">
        <f>IFERROR(VLOOKUP(A18,Dump_Agent_prod!A:D,4,0),0)</f>
        <v>482</v>
      </c>
      <c r="M18" s="49">
        <f t="shared" si="0"/>
        <v>161.02500000000001</v>
      </c>
      <c r="N18" s="49">
        <f t="shared" si="1"/>
        <v>183.16</v>
      </c>
      <c r="O18" s="10">
        <f t="shared" si="2"/>
        <v>1.1374631268436577</v>
      </c>
      <c r="P18" s="10">
        <f>IFERROR(VLOOKUP(A18,Dump_Agent_prod!A:E,5,0),0)</f>
        <v>0.950207468879668</v>
      </c>
      <c r="Q18" s="39">
        <f>SUMIFS(Dump_QA!AD:AD,Dump_QA!$A:$A,AGENT_raw!$A18)</f>
        <v>33</v>
      </c>
      <c r="R18" s="39">
        <f>SUMIFS(Dump_QA!AE:AE,Dump_QA!$A:$A,AGENT_raw!$A18)</f>
        <v>0</v>
      </c>
      <c r="S18" s="41">
        <f t="shared" si="3"/>
        <v>1</v>
      </c>
      <c r="T18" s="39">
        <f>SUMIFS(Dump_QA!AF:AF,Dump_QA!$A:$A,AGENT_raw!$A18)</f>
        <v>0</v>
      </c>
      <c r="U18" s="39">
        <f>SUMIFS(Dump_QA!AG:AG,Dump_QA!$A:$A,AGENT_raw!$A18)</f>
        <v>0</v>
      </c>
      <c r="V18" s="41">
        <f t="shared" si="4"/>
        <v>0.95</v>
      </c>
      <c r="W18" s="39">
        <f>SUMIFS(Dump_QA!AH:AH,Dump_QA!$A:$A,AGENT_raw!$A18)</f>
        <v>33</v>
      </c>
      <c r="X18" s="39">
        <f>SUMIFS(Dump_QA!AI:AI,Dump_QA!$A:$A,AGENT_raw!$A18)</f>
        <v>0</v>
      </c>
      <c r="Y18" s="41">
        <f t="shared" si="5"/>
        <v>1</v>
      </c>
      <c r="Z18" s="10">
        <f>SUMIFS(Dump_Attendance_Agent!M:M,Dump_Attendance_Agent!A:A,AGENT_raw!A18)</f>
        <v>2.0942982454149037E-2</v>
      </c>
      <c r="AA18" s="9">
        <f>IFERROR(VLOOKUP(A18,Dump_WPU!A:R,18,0),100%)</f>
        <v>1</v>
      </c>
      <c r="AB18" s="9">
        <f>IFERROR(VLOOKUP(A18,Dump_LMS!M:P,4,0),100%)</f>
        <v>1</v>
      </c>
      <c r="AC18" s="129">
        <v>1.6249473240623686</v>
      </c>
      <c r="AD18" s="13"/>
      <c r="AE18" s="13"/>
    </row>
    <row r="19" spans="1:31">
      <c r="A19" s="84">
        <v>51743369</v>
      </c>
      <c r="B19" s="8" t="str">
        <f>IFERROR(VLOOKUP(A19,Roster!A:B,2,0),"-")</f>
        <v>Ticay, Geraldine</v>
      </c>
      <c r="C19" s="8">
        <f>IFERROR(VLOOKUP(A19,Roster!A:C,3,0),"-")</f>
        <v>51615282</v>
      </c>
      <c r="D19" s="8" t="str">
        <f>IFERROR(VLOOKUP(A19,Roster!A:D,4,0),"-")</f>
        <v>Lozares, Eurvene Mark Santiago</v>
      </c>
      <c r="E19" s="8" t="str">
        <f>IFERROR(VLOOKUP(A19,Roster!A:J,10,0),"-")</f>
        <v>PPMC BPM</v>
      </c>
      <c r="F19" s="8" t="str">
        <f>IFERROR(VLOOKUP(A19,Roster!A:K,11,0),"-")</f>
        <v>Wave 1</v>
      </c>
      <c r="G19" s="8" t="str">
        <f>IFERROR(VLOOKUP(A19,Roster!A:H,8,0),"-")</f>
        <v>PRODUCTION</v>
      </c>
      <c r="H19" s="8">
        <f>SUMIFS(Dump_Attendance_Agent!P:P,Dump_Attendance_Agent!A:A,AGENT_raw!A19)</f>
        <v>18</v>
      </c>
      <c r="I19" s="8">
        <f>SUMIFS(Dump_Attendance_Agent!Q:Q,Dump_Attendance_Agent!A:A,AGENT_raw!A19)</f>
        <v>18</v>
      </c>
      <c r="J19" s="39">
        <f>IFERROR(VLOOKUP(A19,Dump_Agent_prod!A:B,2,0),0)</f>
        <v>0</v>
      </c>
      <c r="K19" s="39">
        <f>IFERROR(VLOOKUP(A19,Dump_Agent_prod!A:C,3,0),0)</f>
        <v>0</v>
      </c>
      <c r="L19" s="39">
        <f>IFERROR(VLOOKUP(A19,Dump_Agent_prod!A:D,4,0),0)</f>
        <v>523</v>
      </c>
      <c r="M19" s="49">
        <f t="shared" si="0"/>
        <v>152.54999999999998</v>
      </c>
      <c r="N19" s="49">
        <f t="shared" si="1"/>
        <v>198.74</v>
      </c>
      <c r="O19" s="10">
        <f t="shared" si="2"/>
        <v>1.3027859718125208</v>
      </c>
      <c r="P19" s="10">
        <f>IFERROR(VLOOKUP(A19,Dump_Agent_prod!A:E,5,0),0)</f>
        <v>0.97131931166347996</v>
      </c>
      <c r="Q19" s="39">
        <f>SUMIFS(Dump_QA!AD:AD,Dump_QA!$A:$A,AGENT_raw!$A19)</f>
        <v>32</v>
      </c>
      <c r="R19" s="39">
        <f>SUMIFS(Dump_QA!AE:AE,Dump_QA!$A:$A,AGENT_raw!$A19)</f>
        <v>1</v>
      </c>
      <c r="S19" s="41">
        <f t="shared" si="3"/>
        <v>0.96969696969696972</v>
      </c>
      <c r="T19" s="39">
        <f>SUMIFS(Dump_QA!AF:AF,Dump_QA!$A:$A,AGENT_raw!$A19)</f>
        <v>0</v>
      </c>
      <c r="U19" s="39">
        <f>SUMIFS(Dump_QA!AG:AG,Dump_QA!$A:$A,AGENT_raw!$A19)</f>
        <v>0</v>
      </c>
      <c r="V19" s="41">
        <f t="shared" si="4"/>
        <v>0.95</v>
      </c>
      <c r="W19" s="39">
        <f>SUMIFS(Dump_QA!AH:AH,Dump_QA!$A:$A,AGENT_raw!$A19)</f>
        <v>33</v>
      </c>
      <c r="X19" s="39">
        <f>SUMIFS(Dump_QA!AI:AI,Dump_QA!$A:$A,AGENT_raw!$A19)</f>
        <v>0</v>
      </c>
      <c r="Y19" s="41">
        <f t="shared" si="5"/>
        <v>1</v>
      </c>
      <c r="Z19" s="10">
        <f>SUMIFS(Dump_Attendance_Agent!M:M,Dump_Attendance_Agent!A:A,AGENT_raw!A19)</f>
        <v>2.997685185497782E-2</v>
      </c>
      <c r="AA19" s="9">
        <f>IFERROR(VLOOKUP(A19,Dump_WPU!A:R,18,0),100%)</f>
        <v>1</v>
      </c>
      <c r="AB19" s="9">
        <f>IFERROR(VLOOKUP(A19,Dump_LMS!M:P,4,0),100%)</f>
        <v>1</v>
      </c>
      <c r="AC19" s="129">
        <v>1.8611228168750296</v>
      </c>
      <c r="AD19" s="13"/>
      <c r="AE19" s="13"/>
    </row>
    <row r="20" spans="1:31">
      <c r="A20" s="84">
        <v>51725467</v>
      </c>
      <c r="B20" s="8" t="str">
        <f>IFERROR(VLOOKUP(A20,Roster!A:B,2,0),"-")</f>
        <v>Verdejo, Monica Ann</v>
      </c>
      <c r="C20" s="8">
        <f>IFERROR(VLOOKUP(A20,Roster!A:C,3,0),"-")</f>
        <v>51615282</v>
      </c>
      <c r="D20" s="8" t="str">
        <f>IFERROR(VLOOKUP(A20,Roster!A:D,4,0),"-")</f>
        <v>Lozares, Eurvene Mark Santiago</v>
      </c>
      <c r="E20" s="8" t="str">
        <f>IFERROR(VLOOKUP(A20,Roster!A:J,10,0),"-")</f>
        <v>PPMC BPM</v>
      </c>
      <c r="F20" s="8" t="str">
        <f>IFERROR(VLOOKUP(A20,Roster!A:K,11,0),"-")</f>
        <v>Wave 14</v>
      </c>
      <c r="G20" s="8" t="str">
        <f>IFERROR(VLOOKUP(A20,Roster!A:H,8,0),"-")</f>
        <v>PRODUCTION</v>
      </c>
      <c r="H20" s="8">
        <f>SUMIFS(Dump_Attendance_Agent!P:P,Dump_Attendance_Agent!A:A,AGENT_raw!A20)</f>
        <v>20</v>
      </c>
      <c r="I20" s="8">
        <f>SUMIFS(Dump_Attendance_Agent!Q:Q,Dump_Attendance_Agent!A:A,AGENT_raw!A20)</f>
        <v>17</v>
      </c>
      <c r="J20" s="39">
        <f>IFERROR(VLOOKUP(A20,Dump_Agent_prod!A:B,2,0),0)</f>
        <v>416</v>
      </c>
      <c r="K20" s="39">
        <f>IFERROR(VLOOKUP(A20,Dump_Agent_prod!A:C,3,0),0)</f>
        <v>77</v>
      </c>
      <c r="L20" s="39">
        <f>IFERROR(VLOOKUP(A20,Dump_Agent_prod!A:D,4,0),0)</f>
        <v>0</v>
      </c>
      <c r="M20" s="49">
        <f t="shared" si="0"/>
        <v>169.5</v>
      </c>
      <c r="N20" s="49">
        <f t="shared" si="1"/>
        <v>110.28</v>
      </c>
      <c r="O20" s="10">
        <f t="shared" si="2"/>
        <v>0.65061946902654866</v>
      </c>
      <c r="P20" s="10">
        <f>IFERROR(VLOOKUP(A20,Dump_Agent_prod!A:E,5,0),0)</f>
        <v>1</v>
      </c>
      <c r="Q20" s="39">
        <f>SUMIFS(Dump_QA!AD:AD,Dump_QA!$A:$A,AGENT_raw!$A20)</f>
        <v>10</v>
      </c>
      <c r="R20" s="39">
        <f>SUMIFS(Dump_QA!AE:AE,Dump_QA!$A:$A,AGENT_raw!$A20)</f>
        <v>0</v>
      </c>
      <c r="S20" s="41">
        <f t="shared" si="3"/>
        <v>1</v>
      </c>
      <c r="T20" s="39">
        <f>SUMIFS(Dump_QA!AF:AF,Dump_QA!$A:$A,AGENT_raw!$A20)</f>
        <v>0</v>
      </c>
      <c r="U20" s="39">
        <f>SUMIFS(Dump_QA!AG:AG,Dump_QA!$A:$A,AGENT_raw!$A20)</f>
        <v>0</v>
      </c>
      <c r="V20" s="41">
        <f t="shared" si="4"/>
        <v>0.95</v>
      </c>
      <c r="W20" s="39">
        <f>SUMIFS(Dump_QA!AH:AH,Dump_QA!$A:$A,AGENT_raw!$A20)</f>
        <v>10</v>
      </c>
      <c r="X20" s="39">
        <f>SUMIFS(Dump_QA!AI:AI,Dump_QA!$A:$A,AGENT_raw!$A20)</f>
        <v>0</v>
      </c>
      <c r="Y20" s="41">
        <f t="shared" si="5"/>
        <v>1</v>
      </c>
      <c r="Z20" s="10">
        <f>SUMIFS(Dump_Attendance_Agent!M:M,Dump_Attendance_Agent!A:A,AGENT_raw!A20)</f>
        <v>0.22906249999905412</v>
      </c>
      <c r="AA20" s="9">
        <f>IFERROR(VLOOKUP(A20,Dump_WPU!A:R,18,0),100%)</f>
        <v>1</v>
      </c>
      <c r="AB20" s="9">
        <f>IFERROR(VLOOKUP(A20,Dump_LMS!M:P,4,0),100%)</f>
        <v>1</v>
      </c>
      <c r="AC20" s="129">
        <v>0.86103822205985592</v>
      </c>
      <c r="AD20" s="13"/>
      <c r="AE20" s="1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28"/>
  <sheetViews>
    <sheetView showGridLines="0" workbookViewId="0">
      <pane xSplit="2" ySplit="9" topLeftCell="C10" activePane="bottomRight" state="frozen"/>
      <selection activeCell="S2" sqref="S2"/>
      <selection pane="topRight" activeCell="S2" sqref="S2"/>
      <selection pane="bottomLeft" activeCell="S2" sqref="S2"/>
      <selection pane="bottomRight" sqref="A1:XFD1048576"/>
    </sheetView>
  </sheetViews>
  <sheetFormatPr defaultRowHeight="12"/>
  <cols>
    <col min="1" max="1" width="7.85546875" style="8" customWidth="1"/>
    <col min="2" max="2" width="20.140625" style="8" bestFit="1" customWidth="1"/>
    <col min="3" max="3" width="15.5703125" style="8" bestFit="1" customWidth="1"/>
    <col min="4" max="4" width="18.140625" style="8" bestFit="1" customWidth="1"/>
    <col min="5" max="5" width="18.7109375" style="8" bestFit="1" customWidth="1"/>
    <col min="6" max="6" width="17.85546875" style="8" customWidth="1"/>
    <col min="7" max="7" width="4.85546875" style="8" bestFit="1" customWidth="1"/>
    <col min="8" max="8" width="8" style="8" bestFit="1" customWidth="1"/>
    <col min="9" max="9" width="4.85546875" style="8" customWidth="1"/>
    <col min="10" max="10" width="7" style="8" bestFit="1" customWidth="1"/>
    <col min="11" max="11" width="4.85546875" style="8" customWidth="1"/>
    <col min="12" max="12" width="7" style="8" bestFit="1" customWidth="1"/>
    <col min="13" max="13" width="4.85546875" style="8" customWidth="1"/>
    <col min="14" max="14" width="6.140625" style="8" bestFit="1" customWidth="1"/>
    <col min="15" max="15" width="4.85546875" style="8" customWidth="1"/>
    <col min="16" max="16" width="8.5703125" style="8" customWidth="1"/>
    <col min="17" max="17" width="5.28515625" style="8" bestFit="1" customWidth="1"/>
    <col min="18" max="18" width="7" style="8" bestFit="1" customWidth="1"/>
    <col min="19" max="19" width="4.85546875" style="8" customWidth="1"/>
    <col min="20" max="20" width="7" style="8" bestFit="1" customWidth="1"/>
    <col min="21" max="21" width="4.85546875" style="8" customWidth="1"/>
    <col min="22" max="22" width="8.7109375" style="8" customWidth="1"/>
    <col min="23" max="24" width="4.5703125" style="8" customWidth="1"/>
    <col min="25" max="25" width="5.140625" style="8" bestFit="1" customWidth="1"/>
    <col min="26" max="26" width="8.7109375" style="8" bestFit="1" customWidth="1"/>
    <col min="27" max="27" width="4.7109375" style="8" customWidth="1"/>
    <col min="28" max="28" width="8.85546875" style="8" customWidth="1"/>
    <col min="29" max="29" width="4.5703125" style="8" customWidth="1"/>
    <col min="30" max="16384" width="9.140625" style="8"/>
  </cols>
  <sheetData>
    <row r="1" spans="1:43" customFormat="1" ht="15">
      <c r="C1" s="13"/>
      <c r="D1" s="13"/>
      <c r="E1" s="13"/>
      <c r="G1" s="13"/>
      <c r="I1" s="13"/>
      <c r="L1" s="13"/>
      <c r="M1" s="13"/>
    </row>
    <row r="2" spans="1:43" customFormat="1" ht="15">
      <c r="C2" s="13"/>
      <c r="D2" s="44"/>
      <c r="E2" s="153" t="s">
        <v>110</v>
      </c>
      <c r="F2" s="153"/>
      <c r="G2" s="154"/>
      <c r="H2" s="149" t="s">
        <v>66</v>
      </c>
      <c r="I2" s="149"/>
      <c r="J2" s="149"/>
      <c r="K2" s="149"/>
      <c r="L2" s="149"/>
      <c r="M2" s="149"/>
      <c r="N2" s="149" t="s">
        <v>67</v>
      </c>
      <c r="O2" s="149"/>
      <c r="P2" s="149" t="s">
        <v>111</v>
      </c>
      <c r="Q2" s="149"/>
      <c r="R2" s="149"/>
      <c r="S2" s="149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customFormat="1" ht="15">
      <c r="C3" s="13"/>
      <c r="D3" s="52" t="s">
        <v>68</v>
      </c>
      <c r="E3" s="150">
        <v>0.45</v>
      </c>
      <c r="F3" s="151"/>
      <c r="G3" s="152"/>
      <c r="H3" s="149">
        <v>0.3</v>
      </c>
      <c r="I3" s="149"/>
      <c r="J3" s="149"/>
      <c r="K3" s="149"/>
      <c r="L3" s="149"/>
      <c r="M3" s="149"/>
      <c r="N3" s="149">
        <v>0.15</v>
      </c>
      <c r="O3" s="149"/>
      <c r="P3" s="149">
        <v>0.1</v>
      </c>
      <c r="Q3" s="149"/>
      <c r="R3" s="149"/>
      <c r="S3" s="149"/>
      <c r="T3" s="8"/>
      <c r="U3" s="8"/>
      <c r="V3" s="8"/>
      <c r="W3" s="8"/>
      <c r="X3" s="8"/>
      <c r="Y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customFormat="1" ht="15">
      <c r="C4" s="13"/>
      <c r="D4" s="45" t="s">
        <v>69</v>
      </c>
      <c r="E4" s="54">
        <v>0.5</v>
      </c>
      <c r="F4" s="149">
        <v>0.5</v>
      </c>
      <c r="G4" s="149"/>
      <c r="H4" s="149">
        <v>0.3</v>
      </c>
      <c r="I4" s="149"/>
      <c r="J4" s="149">
        <v>0.3</v>
      </c>
      <c r="K4" s="149"/>
      <c r="L4" s="149">
        <v>0.4</v>
      </c>
      <c r="M4" s="149"/>
      <c r="N4" s="149">
        <v>1</v>
      </c>
      <c r="O4" s="149"/>
      <c r="P4" s="149">
        <v>0.5</v>
      </c>
      <c r="Q4" s="149"/>
      <c r="R4" s="149">
        <v>0.5</v>
      </c>
      <c r="S4" s="149"/>
      <c r="T4" s="8"/>
      <c r="U4" s="8"/>
      <c r="V4" s="8"/>
      <c r="W4" s="8"/>
      <c r="X4" s="8"/>
      <c r="Y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customFormat="1" ht="15">
      <c r="C5" s="13"/>
      <c r="D5" s="45" t="s">
        <v>70</v>
      </c>
      <c r="E5" s="53" t="s">
        <v>25</v>
      </c>
      <c r="F5" s="155" t="s">
        <v>71</v>
      </c>
      <c r="G5" s="155"/>
      <c r="H5" s="155" t="s">
        <v>66</v>
      </c>
      <c r="I5" s="155"/>
      <c r="J5" s="155"/>
      <c r="K5" s="155"/>
      <c r="L5" s="155"/>
      <c r="M5" s="155"/>
      <c r="N5" s="155" t="s">
        <v>25</v>
      </c>
      <c r="O5" s="155"/>
      <c r="P5" s="155" t="s">
        <v>66</v>
      </c>
      <c r="Q5" s="155"/>
      <c r="R5" s="155" t="s">
        <v>66</v>
      </c>
      <c r="S5" s="155"/>
      <c r="T5" s="8"/>
      <c r="U5" s="8"/>
      <c r="V5" s="8"/>
      <c r="W5" s="8"/>
      <c r="X5" s="8"/>
      <c r="Y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customFormat="1" ht="15">
      <c r="C6" s="13"/>
      <c r="D6" s="45" t="s">
        <v>112</v>
      </c>
      <c r="E6" s="53" t="s">
        <v>134</v>
      </c>
      <c r="F6" s="155" t="s">
        <v>138</v>
      </c>
      <c r="G6" s="155"/>
      <c r="H6" s="155" t="s">
        <v>72</v>
      </c>
      <c r="I6" s="155"/>
      <c r="J6" s="155" t="s">
        <v>45</v>
      </c>
      <c r="K6" s="155"/>
      <c r="L6" s="155" t="s">
        <v>46</v>
      </c>
      <c r="M6" s="155"/>
      <c r="N6" s="155" t="s">
        <v>73</v>
      </c>
      <c r="O6" s="155"/>
      <c r="P6" s="155" t="s">
        <v>62</v>
      </c>
      <c r="Q6" s="155"/>
      <c r="R6" s="155" t="s">
        <v>62</v>
      </c>
      <c r="S6" s="155"/>
      <c r="T6" s="8"/>
      <c r="U6" s="8"/>
      <c r="V6" s="8"/>
      <c r="W6" s="8"/>
      <c r="X6" s="8"/>
      <c r="Y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customFormat="1" ht="15">
      <c r="C7" s="13"/>
      <c r="D7" s="46" t="s">
        <v>74</v>
      </c>
      <c r="E7" s="64" t="s">
        <v>137</v>
      </c>
      <c r="F7" s="156">
        <v>0.95</v>
      </c>
      <c r="G7" s="156"/>
      <c r="H7" s="156">
        <v>0.9</v>
      </c>
      <c r="I7" s="156"/>
      <c r="J7" s="156">
        <v>0.95</v>
      </c>
      <c r="K7" s="156"/>
      <c r="L7" s="157">
        <v>0.99990000000000001</v>
      </c>
      <c r="M7" s="157"/>
      <c r="N7" s="156">
        <v>0.05</v>
      </c>
      <c r="O7" s="156"/>
      <c r="P7" s="156">
        <v>0.55000000000000004</v>
      </c>
      <c r="Q7" s="156"/>
      <c r="R7" s="156">
        <v>1</v>
      </c>
      <c r="S7" s="156"/>
      <c r="T7" s="8"/>
      <c r="U7" s="8"/>
      <c r="V7" s="8"/>
      <c r="W7" s="8"/>
      <c r="X7" s="8"/>
      <c r="Y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3" customFormat="1" ht="15">
      <c r="C8" s="13"/>
      <c r="D8" s="13"/>
      <c r="E8" s="13"/>
      <c r="G8" s="13"/>
      <c r="I8" s="13"/>
      <c r="L8" s="13"/>
      <c r="M8" s="13"/>
    </row>
    <row r="9" spans="1:43" customFormat="1" ht="15">
      <c r="A9" s="27" t="s">
        <v>0</v>
      </c>
      <c r="B9" s="27" t="s">
        <v>82</v>
      </c>
      <c r="C9" s="27" t="s">
        <v>16</v>
      </c>
      <c r="D9" s="27" t="s">
        <v>26</v>
      </c>
      <c r="E9" s="27" t="s">
        <v>75</v>
      </c>
      <c r="F9" s="28" t="s">
        <v>136</v>
      </c>
      <c r="G9" s="30" t="s">
        <v>76</v>
      </c>
      <c r="H9" s="28" t="s">
        <v>133</v>
      </c>
      <c r="I9" s="30" t="s">
        <v>76</v>
      </c>
      <c r="J9" s="27" t="s">
        <v>35</v>
      </c>
      <c r="K9" s="30" t="s">
        <v>76</v>
      </c>
      <c r="L9" s="27" t="s">
        <v>36</v>
      </c>
      <c r="M9" s="30" t="s">
        <v>76</v>
      </c>
      <c r="N9" s="27" t="s">
        <v>37</v>
      </c>
      <c r="O9" s="30" t="s">
        <v>76</v>
      </c>
      <c r="P9" s="27" t="s">
        <v>77</v>
      </c>
      <c r="Q9" s="30" t="s">
        <v>76</v>
      </c>
      <c r="R9" s="27" t="s">
        <v>33</v>
      </c>
      <c r="S9" s="30" t="s">
        <v>76</v>
      </c>
      <c r="T9" s="27" t="s">
        <v>34</v>
      </c>
      <c r="U9" s="30" t="s">
        <v>76</v>
      </c>
      <c r="V9" s="26" t="s">
        <v>80</v>
      </c>
      <c r="W9" s="26" t="s">
        <v>78</v>
      </c>
      <c r="X9" s="8"/>
    </row>
    <row r="10" spans="1:43">
      <c r="A10" s="75">
        <v>51545798</v>
      </c>
      <c r="B10" s="74" t="str">
        <f>IFERROR(VLOOKUP(A10,AGENT_raw!A:B,2,0),"")</f>
        <v>Acelejado, Gerald</v>
      </c>
      <c r="C10" s="76" t="str">
        <f>IFERROR(VLOOKUP(A10,AGENT_raw!A:D,4,0),"")</f>
        <v>Lozares, Eurvene Mark Santiago</v>
      </c>
      <c r="D10" s="76" t="str">
        <f>IFERROR(VLOOKUP(A10,Roster!A:F,6,0),"")</f>
        <v>Ronelle, Dalay</v>
      </c>
      <c r="E10" s="77" t="str">
        <f>IFERROR(VLOOKUP(A10,AGENT_raw!A:F,6,0),"")</f>
        <v>Wave 1</v>
      </c>
      <c r="F10" s="70">
        <f>IFERROR(VLOOKUP(A10,AGENT_raw!A:AC,29,0),0)</f>
        <v>0.55879114393658935</v>
      </c>
      <c r="G10" s="71">
        <f>IF(F10&gt;150%,5,IF(AND(F10&gt;=121%,F10&lt;=150.99%),4,IF(AND(F10&gt;=100%,F10&lt;=120.99%),3,IF(AND(F10&gt;=90%,F10&lt;99.99%),2,IF(F10&lt;90%,1,0)))))</f>
        <v>1</v>
      </c>
      <c r="H10" s="70">
        <f>IFERROR(VLOOKUP(A10,AGENT_raw!A:P,16,0),0)</f>
        <v>1</v>
      </c>
      <c r="I10" s="71">
        <f>IF(H10&gt;=100%,5,IF(AND(H10&gt;=97.5%,H10&lt;=99.99%),4,IF(AND(H10&gt;=95%,H10&lt;=97.49%),3,IF(AND(H10&gt;=90%,H10&lt;=94.99%),2,IF(H10&lt;90%,1,0)))))</f>
        <v>5</v>
      </c>
      <c r="J10" s="72">
        <f>IFERROR(VLOOKUP(A10,AGENT_raw!A:S,19,0),0)</f>
        <v>0.80952380952380953</v>
      </c>
      <c r="K10" s="71">
        <f>IF(J10&gt;=100%,5,IF(AND(J10&gt;=95%,J10&lt;=99.99%),4,IF(AND(J10&gt;=90%,J10&lt;=94.99%),3,IF(AND(J10&gt;=85%,J10&lt;=89.99%),2,IF(J10&lt;85%,1,0)))))</f>
        <v>1</v>
      </c>
      <c r="L10" s="72">
        <f>IFERROR(VLOOKUP(A10,AGENT_raw!A:V,22,0),0)</f>
        <v>1</v>
      </c>
      <c r="M10" s="71">
        <f>IF(L10&gt;=100%,5,IF(AND(L10&gt;=98%,L10&lt;=99.99%),4,IF(AND(L10&gt;=95%,L10&lt;=97.99%),3,IF(AND(L10&gt;=90%,L10&lt;=94.99%),2,IF(L10&lt;90%,1,0)))))</f>
        <v>5</v>
      </c>
      <c r="N10" s="73">
        <f>IFERROR(VLOOKUP(A10,AGENT_raw!A:Y,25,0),0)</f>
        <v>1</v>
      </c>
      <c r="O10" s="71">
        <f>IF(N10&gt;=99.5%,5,1)</f>
        <v>5</v>
      </c>
      <c r="P10" s="70">
        <f>IFERROR(VLOOKUP(A10,AGENT_raw!A:Z,26,0),0)</f>
        <v>4.3541666672172144E-2</v>
      </c>
      <c r="Q10" s="71">
        <f>IF(P10=0%,5,IF(AND(P10&gt;0%,P10&lt;=4.69%),4,IF(AND(P10&lt;=5%,P10&gt;=4.7%),3,IF(AND(P10&gt;=5.01%,P10&lt;=9.99%),2,IF(P10&gt;=10%,1,0)))))</f>
        <v>4</v>
      </c>
      <c r="R10" s="72">
        <f>IFERROR(VLOOKUP(A10,AGENT_raw!A:AA,27,0),0)</f>
        <v>1</v>
      </c>
      <c r="S10" s="71">
        <f>IF(R10&gt;99%,5,IF(AND(R10&gt;=90%,R10&lt;=99.99%),4,IF(AND(R10&gt;=80%,R10&lt;=89.99%),3,IF(AND(R10&gt;=70%,R10&lt;=79.99%),2,IF(R10&lt;70,1,0)))))</f>
        <v>5</v>
      </c>
      <c r="T10" s="70">
        <f>IFERROR(VLOOKUP(A10,AGENT_raw!A:AB,28,0),0)</f>
        <v>1</v>
      </c>
      <c r="U10" s="71">
        <f>IF(T10&gt;=100%,5,1)</f>
        <v>5</v>
      </c>
      <c r="V10" s="78">
        <f>(((G10*$E$4)+(I10*$F$4))*$E$3)+(((K10*$H$4)+(M10*$J$4)+(O10*$L$4))*$H$3)+((Q10*$N$4)*$N$3)+(((S10*$P$4)+(U10*$R$4))*$P$3)</f>
        <v>3.5900000000000003</v>
      </c>
      <c r="W10" s="79">
        <f t="shared" ref="W10:W28" si="0">+RANK(V10,$V$10:$V$28)</f>
        <v>12</v>
      </c>
    </row>
    <row r="11" spans="1:43">
      <c r="A11" s="75">
        <v>51742635</v>
      </c>
      <c r="B11" s="74" t="str">
        <f>IFERROR(VLOOKUP(A11,AGENT_raw!A:B,2,0),"")</f>
        <v>Antoni, Cyrus</v>
      </c>
      <c r="C11" s="76" t="str">
        <f>IFERROR(VLOOKUP(A11,AGENT_raw!A:D,4,0),"")</f>
        <v>Lozares, Eurvene Mark Santiago</v>
      </c>
      <c r="D11" s="76" t="str">
        <f>IFERROR(VLOOKUP(A11,Roster!A:F,6,0),"")</f>
        <v>Ronelle, Dalay</v>
      </c>
      <c r="E11" s="77" t="str">
        <f>IFERROR(VLOOKUP(A11,AGENT_raw!A:F,6,0),"")</f>
        <v>Wave 16</v>
      </c>
      <c r="F11" s="70">
        <f>IFERROR(VLOOKUP(A11,AGENT_raw!A:AC,29,0),0)</f>
        <v>0.57817109144542789</v>
      </c>
      <c r="G11" s="71">
        <f t="shared" ref="G11:G28" si="1">IF(F11&gt;150%,5,IF(AND(F11&gt;=121%,F11&lt;=150.99%),4,IF(AND(F11&gt;=100%,F11&lt;=120.99%),3,IF(AND(F11&gt;=90%,F11&lt;99.99%),2,IF(F11&lt;90%,1,0)))))</f>
        <v>1</v>
      </c>
      <c r="H11" s="70">
        <f>IFERROR(VLOOKUP(A11,AGENT_raw!A:P,16,0),0)</f>
        <v>1</v>
      </c>
      <c r="I11" s="71">
        <f t="shared" ref="I11:I28" si="2">IF(H11&gt;=100%,5,IF(AND(H11&gt;=97.5%,H11&lt;=99.99%),4,IF(AND(H11&gt;=95%,H11&lt;=97.49%),3,IF(AND(H11&gt;=90%,H11&lt;=94.99%),2,IF(H11&lt;90%,1,0)))))</f>
        <v>5</v>
      </c>
      <c r="J11" s="72">
        <f>IFERROR(VLOOKUP(A11,AGENT_raw!A:S,19,0),0)</f>
        <v>0.88888888888888884</v>
      </c>
      <c r="K11" s="71">
        <f t="shared" ref="K11:K28" si="3">IF(J11&gt;=100%,5,IF(AND(J11&gt;=95%,J11&lt;=99.99%),4,IF(AND(J11&gt;=90%,J11&lt;=94.99%),3,IF(AND(J11&gt;=85%,J11&lt;=89.99%),2,IF(J11&lt;85%,1,0)))))</f>
        <v>2</v>
      </c>
      <c r="L11" s="72">
        <f>IFERROR(VLOOKUP(A11,AGENT_raw!A:V,22,0),0)</f>
        <v>0.95</v>
      </c>
      <c r="M11" s="71">
        <f t="shared" ref="M11:M28" si="4">IF(L11&gt;=100%,5,IF(AND(L11&gt;=98%,L11&lt;=99.99%),4,IF(AND(L11&gt;=95%,L11&lt;=97.99%),3,IF(AND(L11&gt;=90%,L11&lt;=94.99%),2,IF(L11&lt;90%,1,0)))))</f>
        <v>3</v>
      </c>
      <c r="N11" s="73">
        <f>IFERROR(VLOOKUP(A11,AGENT_raw!A:Y,25,0),0)</f>
        <v>1</v>
      </c>
      <c r="O11" s="71">
        <f t="shared" ref="O11:O28" si="5">IF(N11&gt;=99.5%,5,1)</f>
        <v>5</v>
      </c>
      <c r="P11" s="70">
        <f>IFERROR(VLOOKUP(A11,AGENT_raw!A:Z,26,0),0)</f>
        <v>0.26315789473684209</v>
      </c>
      <c r="Q11" s="71">
        <f t="shared" ref="Q11:Q28" si="6">IF(P11=0%,5,IF(AND(P11&gt;0%,P11&lt;=4.69%),4,IF(AND(P11&lt;=5%,P11&gt;=4.7%),3,IF(AND(P11&gt;=5.01%,P11&lt;=9.99%),2,IF(P11&gt;=10%,1,0)))))</f>
        <v>1</v>
      </c>
      <c r="R11" s="72">
        <f>IFERROR(VLOOKUP(A11,AGENT_raw!A:AA,27,0),0)</f>
        <v>1</v>
      </c>
      <c r="S11" s="71">
        <f t="shared" ref="S11:S28" si="7">IF(R11&gt;99%,5,IF(AND(R11&gt;=90%,R11&lt;=99.99%),4,IF(AND(R11&gt;=80%,R11&lt;=89.99%),3,IF(AND(R11&gt;=70%,R11&lt;=79.99%),2,IF(R11&lt;70,1,0)))))</f>
        <v>5</v>
      </c>
      <c r="T11" s="70">
        <f>IFERROR(VLOOKUP(A11,AGENT_raw!A:AB,28,0),0)</f>
        <v>1</v>
      </c>
      <c r="U11" s="71">
        <f t="shared" ref="U11:U28" si="8">IF(T11&gt;=100%,5,1)</f>
        <v>5</v>
      </c>
      <c r="V11" s="78">
        <f t="shared" ref="V11:V28" si="9">(((G11*$E$4)+(I11*$F$4))*$E$3)+(((K11*$H$4)+(M11*$J$4)+(O11*$L$4))*$H$3)+((Q11*$N$4)*$N$3)+(((S11*$P$4)+(U11*$R$4))*$P$3)</f>
        <v>3.0500000000000003</v>
      </c>
      <c r="W11" s="79">
        <f t="shared" si="0"/>
        <v>19</v>
      </c>
    </row>
    <row r="12" spans="1:43">
      <c r="A12" s="75">
        <v>51604889</v>
      </c>
      <c r="B12" s="74" t="str">
        <f>IFERROR(VLOOKUP(A12,AGENT_raw!A:B,2,0),"")</f>
        <v>Antonio, Majeed</v>
      </c>
      <c r="C12" s="76" t="str">
        <f>IFERROR(VLOOKUP(A12,AGENT_raw!A:D,4,0),"")</f>
        <v>Lozares, Eurvene Mark Santiago</v>
      </c>
      <c r="D12" s="76" t="str">
        <f>IFERROR(VLOOKUP(A12,Roster!A:F,6,0),"")</f>
        <v>Ronelle, Dalay</v>
      </c>
      <c r="E12" s="77" t="str">
        <f>IFERROR(VLOOKUP(A12,AGENT_raw!A:F,6,0),"")</f>
        <v>Wave 6</v>
      </c>
      <c r="F12" s="70">
        <f>IFERROR(VLOOKUP(A12,AGENT_raw!A:AC,29,0),0)</f>
        <v>1.6586599241466502</v>
      </c>
      <c r="G12" s="71">
        <f t="shared" si="1"/>
        <v>5</v>
      </c>
      <c r="H12" s="70">
        <f>IFERROR(VLOOKUP(A12,AGENT_raw!A:P,16,0),0)</f>
        <v>0.98983739837398377</v>
      </c>
      <c r="I12" s="71">
        <f t="shared" si="2"/>
        <v>4</v>
      </c>
      <c r="J12" s="72">
        <f>IFERROR(VLOOKUP(A12,AGENT_raw!A:S,19,0),0)</f>
        <v>0.94285714285714284</v>
      </c>
      <c r="K12" s="71">
        <f t="shared" si="3"/>
        <v>3</v>
      </c>
      <c r="L12" s="72">
        <f>IFERROR(VLOOKUP(A12,AGENT_raw!A:V,22,0),0)</f>
        <v>0.95</v>
      </c>
      <c r="M12" s="71">
        <f t="shared" si="4"/>
        <v>3</v>
      </c>
      <c r="N12" s="73">
        <f>IFERROR(VLOOKUP(A12,AGENT_raw!A:Y,25,0),0)</f>
        <v>1</v>
      </c>
      <c r="O12" s="71">
        <f t="shared" si="5"/>
        <v>5</v>
      </c>
      <c r="P12" s="70">
        <f>IFERROR(VLOOKUP(A12,AGENT_raw!A:Z,26,0),0)</f>
        <v>2.0285087719936489E-2</v>
      </c>
      <c r="Q12" s="71">
        <f t="shared" si="6"/>
        <v>4</v>
      </c>
      <c r="R12" s="72">
        <f>IFERROR(VLOOKUP(A12,AGENT_raw!A:AA,27,0),0)</f>
        <v>1</v>
      </c>
      <c r="S12" s="71">
        <f t="shared" si="7"/>
        <v>5</v>
      </c>
      <c r="T12" s="70">
        <f>IFERROR(VLOOKUP(A12,AGENT_raw!A:AB,28,0),0)</f>
        <v>1</v>
      </c>
      <c r="U12" s="71">
        <f t="shared" si="8"/>
        <v>5</v>
      </c>
      <c r="V12" s="78">
        <f t="shared" si="9"/>
        <v>4.2650000000000006</v>
      </c>
      <c r="W12" s="79">
        <f t="shared" si="0"/>
        <v>3</v>
      </c>
    </row>
    <row r="13" spans="1:43">
      <c r="A13" s="75">
        <v>51726928</v>
      </c>
      <c r="B13" s="74" t="str">
        <f>IFERROR(VLOOKUP(A13,AGENT_raw!A:B,2,0),"")</f>
        <v>Catina, Sidro Miguel</v>
      </c>
      <c r="C13" s="76" t="str">
        <f>IFERROR(VLOOKUP(A13,AGENT_raw!A:D,4,0),"")</f>
        <v>Lozares, Eurvene Mark Santiago</v>
      </c>
      <c r="D13" s="76" t="str">
        <f>IFERROR(VLOOKUP(A13,Roster!A:F,6,0),"")</f>
        <v>Ronelle, Dalay</v>
      </c>
      <c r="E13" s="77" t="str">
        <f>IFERROR(VLOOKUP(A13,AGENT_raw!A:F,6,0),"")</f>
        <v>Wave 14</v>
      </c>
      <c r="F13" s="70">
        <f>IFERROR(VLOOKUP(A13,AGENT_raw!A:AC,29,0),0)</f>
        <v>1.192602773985443</v>
      </c>
      <c r="G13" s="71">
        <f t="shared" si="1"/>
        <v>3</v>
      </c>
      <c r="H13" s="70">
        <f>IFERROR(VLOOKUP(A13,AGENT_raw!A:P,16,0),0)</f>
        <v>1</v>
      </c>
      <c r="I13" s="71">
        <f t="shared" si="2"/>
        <v>5</v>
      </c>
      <c r="J13" s="72">
        <f>IFERROR(VLOOKUP(A13,AGENT_raw!A:S,19,0),0)</f>
        <v>1</v>
      </c>
      <c r="K13" s="71">
        <f t="shared" si="3"/>
        <v>5</v>
      </c>
      <c r="L13" s="72">
        <f>IFERROR(VLOOKUP(A13,AGENT_raw!A:V,22,0),0)</f>
        <v>0.95</v>
      </c>
      <c r="M13" s="71">
        <f t="shared" si="4"/>
        <v>3</v>
      </c>
      <c r="N13" s="73">
        <f>IFERROR(VLOOKUP(A13,AGENT_raw!A:Y,25,0),0)</f>
        <v>1</v>
      </c>
      <c r="O13" s="71">
        <f t="shared" si="5"/>
        <v>5</v>
      </c>
      <c r="P13" s="70">
        <f>IFERROR(VLOOKUP(A13,AGENT_raw!A:Z,26,0),0)</f>
        <v>5.9978070176791666E-2</v>
      </c>
      <c r="Q13" s="71">
        <f t="shared" si="6"/>
        <v>2</v>
      </c>
      <c r="R13" s="72">
        <f>IFERROR(VLOOKUP(A13,AGENT_raw!A:AA,27,0),0)</f>
        <v>1</v>
      </c>
      <c r="S13" s="71">
        <f t="shared" si="7"/>
        <v>5</v>
      </c>
      <c r="T13" s="70">
        <f>IFERROR(VLOOKUP(A13,AGENT_raw!A:AB,28,0),0)</f>
        <v>1</v>
      </c>
      <c r="U13" s="71">
        <f t="shared" si="8"/>
        <v>5</v>
      </c>
      <c r="V13" s="78">
        <f t="shared" si="9"/>
        <v>3.92</v>
      </c>
      <c r="W13" s="79">
        <f t="shared" si="0"/>
        <v>10</v>
      </c>
    </row>
    <row r="14" spans="1:43">
      <c r="A14" s="75">
        <v>51605129</v>
      </c>
      <c r="B14" s="74" t="str">
        <f>IFERROR(VLOOKUP(A14,AGENT_raw!A:B,2,0),"")</f>
        <v>Florida, Ana Fila</v>
      </c>
      <c r="C14" s="76" t="str">
        <f>IFERROR(VLOOKUP(A14,AGENT_raw!A:D,4,0),"")</f>
        <v>Lozares, Eurvene Mark Santiago</v>
      </c>
      <c r="D14" s="76" t="str">
        <f>IFERROR(VLOOKUP(A14,Roster!A:F,6,0),"")</f>
        <v>Ronelle, Dalay</v>
      </c>
      <c r="E14" s="77" t="str">
        <f>IFERROR(VLOOKUP(A14,AGENT_raw!A:F,6,0),"")</f>
        <v>Wave 6</v>
      </c>
      <c r="F14" s="70">
        <f>IFERROR(VLOOKUP(A14,AGENT_raw!A:AC,29,0),0)</f>
        <v>1.2265024099988358</v>
      </c>
      <c r="G14" s="71">
        <f t="shared" si="1"/>
        <v>4</v>
      </c>
      <c r="H14" s="70">
        <f>IFERROR(VLOOKUP(A14,AGENT_raw!A:P,16,0),0)</f>
        <v>1</v>
      </c>
      <c r="I14" s="71">
        <f t="shared" si="2"/>
        <v>5</v>
      </c>
      <c r="J14" s="72">
        <f>IFERROR(VLOOKUP(A14,AGENT_raw!A:S,19,0),0)</f>
        <v>1</v>
      </c>
      <c r="K14" s="71">
        <f t="shared" si="3"/>
        <v>5</v>
      </c>
      <c r="L14" s="72">
        <f>IFERROR(VLOOKUP(A14,AGENT_raw!A:V,22,0),0)</f>
        <v>0.95</v>
      </c>
      <c r="M14" s="71">
        <f t="shared" si="4"/>
        <v>3</v>
      </c>
      <c r="N14" s="73">
        <f>IFERROR(VLOOKUP(A14,AGENT_raw!A:Y,25,0),0)</f>
        <v>1</v>
      </c>
      <c r="O14" s="71">
        <f t="shared" si="5"/>
        <v>5</v>
      </c>
      <c r="P14" s="70">
        <f>IFERROR(VLOOKUP(A14,AGENT_raw!A:Z,26,0),0)</f>
        <v>5.4824561403508769E-3</v>
      </c>
      <c r="Q14" s="71">
        <f t="shared" si="6"/>
        <v>4</v>
      </c>
      <c r="R14" s="72">
        <f>IFERROR(VLOOKUP(A14,AGENT_raw!A:AA,27,0),0)</f>
        <v>1</v>
      </c>
      <c r="S14" s="71">
        <f t="shared" si="7"/>
        <v>5</v>
      </c>
      <c r="T14" s="70">
        <f>IFERROR(VLOOKUP(A14,AGENT_raw!A:AB,28,0),0)</f>
        <v>1</v>
      </c>
      <c r="U14" s="71">
        <f t="shared" si="8"/>
        <v>5</v>
      </c>
      <c r="V14" s="78">
        <f t="shared" si="9"/>
        <v>4.4450000000000003</v>
      </c>
      <c r="W14" s="79">
        <f t="shared" si="0"/>
        <v>2</v>
      </c>
    </row>
    <row r="15" spans="1:43">
      <c r="A15" s="75">
        <v>51661971</v>
      </c>
      <c r="B15" s="74" t="str">
        <f>IFERROR(VLOOKUP(A15,AGENT_raw!A:B,2,0),"")</f>
        <v>Gojit, Naiza Almiñana</v>
      </c>
      <c r="C15" s="76" t="str">
        <f>IFERROR(VLOOKUP(A15,AGENT_raw!A:D,4,0),"")</f>
        <v>Lozares, Eurvene Mark Santiago</v>
      </c>
      <c r="D15" s="76" t="str">
        <f>IFERROR(VLOOKUP(A15,Roster!A:F,6,0),"")</f>
        <v>Ronelle, Dalay</v>
      </c>
      <c r="E15" s="77" t="str">
        <f>IFERROR(VLOOKUP(A15,AGENT_raw!A:F,6,0),"")</f>
        <v>Wave 9</v>
      </c>
      <c r="F15" s="70">
        <f>IFERROR(VLOOKUP(A15,AGENT_raw!A:AC,29,0),0)</f>
        <v>1.6348627946753924</v>
      </c>
      <c r="G15" s="71">
        <f t="shared" si="1"/>
        <v>5</v>
      </c>
      <c r="H15" s="70">
        <f>IFERROR(VLOOKUP(A15,AGENT_raw!A:P,16,0),0)</f>
        <v>0.92018779342723001</v>
      </c>
      <c r="I15" s="71">
        <f t="shared" si="2"/>
        <v>2</v>
      </c>
      <c r="J15" s="72">
        <f>IFERROR(VLOOKUP(A15,AGENT_raw!A:S,19,0),0)</f>
        <v>1</v>
      </c>
      <c r="K15" s="71">
        <f t="shared" si="3"/>
        <v>5</v>
      </c>
      <c r="L15" s="72">
        <f>IFERROR(VLOOKUP(A15,AGENT_raw!A:V,22,0),0)</f>
        <v>0.95</v>
      </c>
      <c r="M15" s="71">
        <f t="shared" si="4"/>
        <v>3</v>
      </c>
      <c r="N15" s="73">
        <f>IFERROR(VLOOKUP(A15,AGENT_raw!A:Y,25,0),0)</f>
        <v>1</v>
      </c>
      <c r="O15" s="71">
        <f t="shared" si="5"/>
        <v>5</v>
      </c>
      <c r="P15" s="70">
        <f>IFERROR(VLOOKUP(A15,AGENT_raw!A:Z,26,0),0)</f>
        <v>0.12120098039831859</v>
      </c>
      <c r="Q15" s="71">
        <f t="shared" si="6"/>
        <v>1</v>
      </c>
      <c r="R15" s="72">
        <f>IFERROR(VLOOKUP(A15,AGENT_raw!A:AA,27,0),0)</f>
        <v>1</v>
      </c>
      <c r="S15" s="71">
        <f t="shared" si="7"/>
        <v>5</v>
      </c>
      <c r="T15" s="70">
        <f>IFERROR(VLOOKUP(A15,AGENT_raw!A:AB,28,0),0)</f>
        <v>1</v>
      </c>
      <c r="U15" s="71">
        <f t="shared" si="8"/>
        <v>5</v>
      </c>
      <c r="V15" s="78">
        <f t="shared" si="9"/>
        <v>3.5449999999999999</v>
      </c>
      <c r="W15" s="79">
        <f t="shared" si="0"/>
        <v>14</v>
      </c>
    </row>
    <row r="16" spans="1:43">
      <c r="A16" s="75">
        <v>51715940</v>
      </c>
      <c r="B16" s="74" t="str">
        <f>IFERROR(VLOOKUP(A16,AGENT_raw!A:B,2,0),"")</f>
        <v>Guina, Selina</v>
      </c>
      <c r="C16" s="76" t="str">
        <f>IFERROR(VLOOKUP(A16,AGENT_raw!A:D,4,0),"")</f>
        <v>Lozares, Eurvene Mark Santiago</v>
      </c>
      <c r="D16" s="76" t="str">
        <f>IFERROR(VLOOKUP(A16,Roster!A:F,6,0),"")</f>
        <v>Ronelle, Dalay</v>
      </c>
      <c r="E16" s="77" t="str">
        <f>IFERROR(VLOOKUP(A16,AGENT_raw!A:F,6,0),"")</f>
        <v>Wave 3</v>
      </c>
      <c r="F16" s="70">
        <f>IFERROR(VLOOKUP(A16,AGENT_raw!A:AC,29,0),0)</f>
        <v>1.3702008513655755</v>
      </c>
      <c r="G16" s="71">
        <f t="shared" si="1"/>
        <v>4</v>
      </c>
      <c r="H16" s="70">
        <f>IFERROR(VLOOKUP(A16,AGENT_raw!A:P,16,0),0)</f>
        <v>1</v>
      </c>
      <c r="I16" s="71">
        <f t="shared" si="2"/>
        <v>5</v>
      </c>
      <c r="J16" s="72">
        <f>IFERROR(VLOOKUP(A16,AGENT_raw!A:S,19,0),0)</f>
        <v>0.8</v>
      </c>
      <c r="K16" s="71">
        <f t="shared" si="3"/>
        <v>1</v>
      </c>
      <c r="L16" s="72">
        <f>IFERROR(VLOOKUP(A16,AGENT_raw!A:V,22,0),0)</f>
        <v>0.95</v>
      </c>
      <c r="M16" s="71">
        <f t="shared" si="4"/>
        <v>3</v>
      </c>
      <c r="N16" s="73">
        <f>IFERROR(VLOOKUP(A16,AGENT_raw!A:Y,25,0),0)</f>
        <v>1</v>
      </c>
      <c r="O16" s="71">
        <f t="shared" si="5"/>
        <v>5</v>
      </c>
      <c r="P16" s="70">
        <f>IFERROR(VLOOKUP(A16,AGENT_raw!A:Z,26,0),0)</f>
        <v>1.2280701754539143E-2</v>
      </c>
      <c r="Q16" s="71">
        <f t="shared" si="6"/>
        <v>4</v>
      </c>
      <c r="R16" s="72">
        <f>IFERROR(VLOOKUP(A16,AGENT_raw!A:AA,27,0),0)</f>
        <v>1</v>
      </c>
      <c r="S16" s="71">
        <f t="shared" si="7"/>
        <v>5</v>
      </c>
      <c r="T16" s="70">
        <f>IFERROR(VLOOKUP(A16,AGENT_raw!A:AB,28,0),0)</f>
        <v>1</v>
      </c>
      <c r="U16" s="71">
        <f t="shared" si="8"/>
        <v>5</v>
      </c>
      <c r="V16" s="78">
        <f t="shared" si="9"/>
        <v>4.085</v>
      </c>
      <c r="W16" s="79">
        <f t="shared" si="0"/>
        <v>9</v>
      </c>
    </row>
    <row r="17" spans="1:23">
      <c r="A17" s="75">
        <v>51731448</v>
      </c>
      <c r="B17" s="74" t="str">
        <f>IFERROR(VLOOKUP(A17,AGENT_raw!A:B,2,0),"")</f>
        <v>Hamor, Bienalyn Rose Ann</v>
      </c>
      <c r="C17" s="76" t="str">
        <f>IFERROR(VLOOKUP(A17,AGENT_raw!A:D,4,0),"")</f>
        <v>Lozares, Eurvene Mark Santiago</v>
      </c>
      <c r="D17" s="76" t="str">
        <f>IFERROR(VLOOKUP(A17,Roster!A:F,6,0),"")</f>
        <v>Ronelle, Dalay</v>
      </c>
      <c r="E17" s="77" t="str">
        <f>IFERROR(VLOOKUP(A17,AGENT_raw!A:F,6,0),"")</f>
        <v>Wave 15</v>
      </c>
      <c r="F17" s="70">
        <f>IFERROR(VLOOKUP(A17,AGENT_raw!A:AC,29,0),0)</f>
        <v>0.73482817160464187</v>
      </c>
      <c r="G17" s="71">
        <f t="shared" si="1"/>
        <v>1</v>
      </c>
      <c r="H17" s="70">
        <f>IFERROR(VLOOKUP(A17,AGENT_raw!A:P,16,0),0)</f>
        <v>1</v>
      </c>
      <c r="I17" s="71">
        <f t="shared" si="2"/>
        <v>5</v>
      </c>
      <c r="J17" s="72">
        <f>IFERROR(VLOOKUP(A17,AGENT_raw!A:S,19,0),0)</f>
        <v>1</v>
      </c>
      <c r="K17" s="71">
        <f t="shared" si="3"/>
        <v>5</v>
      </c>
      <c r="L17" s="72">
        <f>IFERROR(VLOOKUP(A17,AGENT_raw!A:V,22,0),0)</f>
        <v>0.95</v>
      </c>
      <c r="M17" s="71">
        <f t="shared" si="4"/>
        <v>3</v>
      </c>
      <c r="N17" s="73">
        <f>IFERROR(VLOOKUP(A17,AGENT_raw!A:Y,25,0),0)</f>
        <v>1</v>
      </c>
      <c r="O17" s="71">
        <f t="shared" si="5"/>
        <v>5</v>
      </c>
      <c r="P17" s="70">
        <f>IFERROR(VLOOKUP(A17,AGENT_raw!A:Z,26,0),0)</f>
        <v>0.28010416666656968</v>
      </c>
      <c r="Q17" s="71">
        <f t="shared" si="6"/>
        <v>1</v>
      </c>
      <c r="R17" s="72">
        <f>IFERROR(VLOOKUP(A17,AGENT_raw!A:AA,27,0),0)</f>
        <v>1</v>
      </c>
      <c r="S17" s="71">
        <f t="shared" si="7"/>
        <v>5</v>
      </c>
      <c r="T17" s="70">
        <f>IFERROR(VLOOKUP(A17,AGENT_raw!A:AB,28,0),0)</f>
        <v>1</v>
      </c>
      <c r="U17" s="71">
        <f t="shared" si="8"/>
        <v>5</v>
      </c>
      <c r="V17" s="78">
        <f t="shared" si="9"/>
        <v>3.32</v>
      </c>
      <c r="W17" s="79">
        <f t="shared" si="0"/>
        <v>17</v>
      </c>
    </row>
    <row r="18" spans="1:23">
      <c r="A18" s="75">
        <v>51723238</v>
      </c>
      <c r="B18" s="74" t="str">
        <f>IFERROR(VLOOKUP(A18,AGENT_raw!A:B,2,0),"")</f>
        <v>Jao, Rolando</v>
      </c>
      <c r="C18" s="76" t="str">
        <f>IFERROR(VLOOKUP(A18,AGENT_raw!A:D,4,0),"")</f>
        <v>Lozares, Eurvene Mark Santiago</v>
      </c>
      <c r="D18" s="76" t="str">
        <f>IFERROR(VLOOKUP(A18,Roster!A:F,6,0),"")</f>
        <v>Ronelle, Dalay</v>
      </c>
      <c r="E18" s="77" t="str">
        <f>IFERROR(VLOOKUP(A18,AGENT_raw!A:F,6,0),"")</f>
        <v>Wave 12</v>
      </c>
      <c r="F18" s="70">
        <f>IFERROR(VLOOKUP(A18,AGENT_raw!A:AC,29,0),0)</f>
        <v>0.6387736046268554</v>
      </c>
      <c r="G18" s="71">
        <f t="shared" si="1"/>
        <v>1</v>
      </c>
      <c r="H18" s="70">
        <f>IFERROR(VLOOKUP(A18,AGENT_raw!A:P,16,0),0)</f>
        <v>1</v>
      </c>
      <c r="I18" s="71">
        <f t="shared" si="2"/>
        <v>5</v>
      </c>
      <c r="J18" s="72">
        <f>IFERROR(VLOOKUP(A18,AGENT_raw!A:S,19,0),0)</f>
        <v>1</v>
      </c>
      <c r="K18" s="71">
        <f t="shared" si="3"/>
        <v>5</v>
      </c>
      <c r="L18" s="72">
        <f>IFERROR(VLOOKUP(A18,AGENT_raw!A:V,22,0),0)</f>
        <v>0.95</v>
      </c>
      <c r="M18" s="71">
        <f t="shared" si="4"/>
        <v>3</v>
      </c>
      <c r="N18" s="73">
        <f>IFERROR(VLOOKUP(A18,AGENT_raw!A:Y,25,0),0)</f>
        <v>1</v>
      </c>
      <c r="O18" s="71">
        <f t="shared" si="5"/>
        <v>5</v>
      </c>
      <c r="P18" s="70">
        <f>IFERROR(VLOOKUP(A18,AGENT_raw!A:Z,26,0),0)</f>
        <v>6.291666666620585E-2</v>
      </c>
      <c r="Q18" s="71">
        <f t="shared" si="6"/>
        <v>2</v>
      </c>
      <c r="R18" s="72">
        <f>IFERROR(VLOOKUP(A18,AGENT_raw!A:AA,27,0),0)</f>
        <v>1</v>
      </c>
      <c r="S18" s="71">
        <f t="shared" si="7"/>
        <v>5</v>
      </c>
      <c r="T18" s="70">
        <f>IFERROR(VLOOKUP(A18,AGENT_raw!A:AB,28,0),0)</f>
        <v>1</v>
      </c>
      <c r="U18" s="71">
        <f t="shared" si="8"/>
        <v>5</v>
      </c>
      <c r="V18" s="78">
        <f t="shared" si="9"/>
        <v>3.4699999999999998</v>
      </c>
      <c r="W18" s="79">
        <f t="shared" si="0"/>
        <v>16</v>
      </c>
    </row>
    <row r="19" spans="1:23">
      <c r="A19" s="75">
        <v>51722213</v>
      </c>
      <c r="B19" s="74" t="str">
        <f>IFERROR(VLOOKUP(A19,AGENT_raw!A:B,2,0),"")</f>
        <v>Jolo, Jo Anne</v>
      </c>
      <c r="C19" s="76" t="str">
        <f>IFERROR(VLOOKUP(A19,AGENT_raw!A:D,4,0),"")</f>
        <v>Lozares, Eurvene Mark Santiago</v>
      </c>
      <c r="D19" s="76" t="str">
        <f>IFERROR(VLOOKUP(A19,Roster!A:F,6,0),"")</f>
        <v>Ronelle, Dalay</v>
      </c>
      <c r="E19" s="77" t="str">
        <f>IFERROR(VLOOKUP(A19,AGENT_raw!A:F,6,0),"")</f>
        <v>Wave 13</v>
      </c>
      <c r="F19" s="70">
        <f>IFERROR(VLOOKUP(A19,AGENT_raw!A:AC,29,0),0)</f>
        <v>1.2356944805498056</v>
      </c>
      <c r="G19" s="71">
        <f t="shared" si="1"/>
        <v>4</v>
      </c>
      <c r="H19" s="70">
        <f>IFERROR(VLOOKUP(A19,AGENT_raw!A:P,16,0),0)</f>
        <v>1</v>
      </c>
      <c r="I19" s="71">
        <f t="shared" si="2"/>
        <v>5</v>
      </c>
      <c r="J19" s="72">
        <f>IFERROR(VLOOKUP(A19,AGENT_raw!A:S,19,0),0)</f>
        <v>1</v>
      </c>
      <c r="K19" s="71">
        <f t="shared" si="3"/>
        <v>5</v>
      </c>
      <c r="L19" s="72">
        <f>IFERROR(VLOOKUP(A19,AGENT_raw!A:V,22,0),0)</f>
        <v>1</v>
      </c>
      <c r="M19" s="71">
        <f t="shared" si="4"/>
        <v>5</v>
      </c>
      <c r="N19" s="73">
        <f>IFERROR(VLOOKUP(A19,AGENT_raw!A:Y,25,0),0)</f>
        <v>1</v>
      </c>
      <c r="O19" s="71">
        <f t="shared" si="5"/>
        <v>5</v>
      </c>
      <c r="P19" s="70">
        <f>IFERROR(VLOOKUP(A19,AGENT_raw!A:Z,26,0),0)</f>
        <v>0</v>
      </c>
      <c r="Q19" s="71">
        <f t="shared" si="6"/>
        <v>5</v>
      </c>
      <c r="R19" s="72">
        <f>IFERROR(VLOOKUP(A19,AGENT_raw!A:AA,27,0),0)</f>
        <v>1</v>
      </c>
      <c r="S19" s="71">
        <f t="shared" si="7"/>
        <v>5</v>
      </c>
      <c r="T19" s="70">
        <f>IFERROR(VLOOKUP(A19,AGENT_raw!A:AB,28,0),0)</f>
        <v>1</v>
      </c>
      <c r="U19" s="71">
        <f t="shared" si="8"/>
        <v>5</v>
      </c>
      <c r="V19" s="78">
        <f t="shared" si="9"/>
        <v>4.7750000000000004</v>
      </c>
      <c r="W19" s="79">
        <f t="shared" si="0"/>
        <v>1</v>
      </c>
    </row>
    <row r="20" spans="1:23">
      <c r="A20" s="75">
        <v>51582026</v>
      </c>
      <c r="B20" s="74" t="str">
        <f>IFERROR(VLOOKUP(A20,AGENT_raw!A:B,2,0),"")</f>
        <v>Lacandula, Maricris</v>
      </c>
      <c r="C20" s="76" t="str">
        <f>IFERROR(VLOOKUP(A20,AGENT_raw!A:D,4,0),"")</f>
        <v>Lozares, Eurvene Mark Santiago</v>
      </c>
      <c r="D20" s="76" t="str">
        <f>IFERROR(VLOOKUP(A20,Roster!A:F,6,0),"")</f>
        <v>Ronelle, Dalay</v>
      </c>
      <c r="E20" s="77" t="str">
        <f>IFERROR(VLOOKUP(A20,AGENT_raw!A:F,6,0),"")</f>
        <v>Wave 3</v>
      </c>
      <c r="F20" s="70">
        <f>IFERROR(VLOOKUP(A20,AGENT_raw!A:AC,29,0),0)</f>
        <v>1.7324727748574982</v>
      </c>
      <c r="G20" s="71">
        <f t="shared" si="1"/>
        <v>5</v>
      </c>
      <c r="H20" s="70">
        <f>IFERROR(VLOOKUP(A20,AGENT_raw!A:P,16,0),0)</f>
        <v>0.95059288537549402</v>
      </c>
      <c r="I20" s="71">
        <f t="shared" si="2"/>
        <v>3</v>
      </c>
      <c r="J20" s="72">
        <f>IFERROR(VLOOKUP(A20,AGENT_raw!A:S,19,0),0)</f>
        <v>1</v>
      </c>
      <c r="K20" s="71">
        <f t="shared" si="3"/>
        <v>5</v>
      </c>
      <c r="L20" s="72">
        <f>IFERROR(VLOOKUP(A20,AGENT_raw!A:V,22,0),0)</f>
        <v>0.95</v>
      </c>
      <c r="M20" s="71">
        <f t="shared" si="4"/>
        <v>3</v>
      </c>
      <c r="N20" s="73">
        <f>IFERROR(VLOOKUP(A20,AGENT_raw!A:Y,25,0),0)</f>
        <v>1</v>
      </c>
      <c r="O20" s="71">
        <f t="shared" si="5"/>
        <v>5</v>
      </c>
      <c r="P20" s="70">
        <f>IFERROR(VLOOKUP(A20,AGENT_raw!A:Z,26,0),0)</f>
        <v>1.5350877197217814E-3</v>
      </c>
      <c r="Q20" s="71">
        <f t="shared" si="6"/>
        <v>4</v>
      </c>
      <c r="R20" s="72">
        <f>IFERROR(VLOOKUP(A20,AGENT_raw!A:AA,27,0),0)</f>
        <v>1</v>
      </c>
      <c r="S20" s="71">
        <f t="shared" si="7"/>
        <v>5</v>
      </c>
      <c r="T20" s="70">
        <f>IFERROR(VLOOKUP(A20,AGENT_raw!A:AB,28,0),0)</f>
        <v>1</v>
      </c>
      <c r="U20" s="71">
        <f t="shared" si="8"/>
        <v>5</v>
      </c>
      <c r="V20" s="78">
        <f t="shared" si="9"/>
        <v>4.2200000000000006</v>
      </c>
      <c r="W20" s="79">
        <f t="shared" si="0"/>
        <v>4</v>
      </c>
    </row>
    <row r="21" spans="1:23">
      <c r="A21" s="75">
        <v>51564575</v>
      </c>
      <c r="B21" s="74" t="str">
        <f>IFERROR(VLOOKUP(A21,AGENT_raw!A:B,2,0),"")</f>
        <v>Mantala, Regine Sumayra</v>
      </c>
      <c r="C21" s="76" t="str">
        <f>IFERROR(VLOOKUP(A21,AGENT_raw!A:D,4,0),"")</f>
        <v>Lozares, Eurvene Mark Santiago</v>
      </c>
      <c r="D21" s="76" t="str">
        <f>IFERROR(VLOOKUP(A21,Roster!A:F,6,0),"")</f>
        <v>Ronelle, Dalay</v>
      </c>
      <c r="E21" s="77" t="str">
        <f>IFERROR(VLOOKUP(A21,AGENT_raw!A:F,6,0),"")</f>
        <v>Wave 16</v>
      </c>
      <c r="F21" s="70">
        <f>IFERROR(VLOOKUP(A21,AGENT_raw!A:AC,29,0),0)</f>
        <v>0.73333333333333339</v>
      </c>
      <c r="G21" s="71">
        <f t="shared" si="1"/>
        <v>1</v>
      </c>
      <c r="H21" s="70">
        <f>IFERROR(VLOOKUP(A21,AGENT_raw!A:P,16,0),0)</f>
        <v>1</v>
      </c>
      <c r="I21" s="71">
        <f t="shared" si="2"/>
        <v>5</v>
      </c>
      <c r="J21" s="72">
        <f>IFERROR(VLOOKUP(A21,AGENT_raw!A:S,19,0),0)</f>
        <v>0.90476190476190477</v>
      </c>
      <c r="K21" s="71">
        <f t="shared" si="3"/>
        <v>3</v>
      </c>
      <c r="L21" s="72">
        <f>IFERROR(VLOOKUP(A21,AGENT_raw!A:V,22,0),0)</f>
        <v>0.95</v>
      </c>
      <c r="M21" s="71">
        <f t="shared" si="4"/>
        <v>3</v>
      </c>
      <c r="N21" s="73">
        <f>IFERROR(VLOOKUP(A21,AGENT_raw!A:Y,25,0),0)</f>
        <v>1</v>
      </c>
      <c r="O21" s="71">
        <f t="shared" si="5"/>
        <v>5</v>
      </c>
      <c r="P21" s="70">
        <f>IFERROR(VLOOKUP(A21,AGENT_raw!A:Z,26,0),0)</f>
        <v>5.4166666668606922E-3</v>
      </c>
      <c r="Q21" s="71">
        <f t="shared" si="6"/>
        <v>4</v>
      </c>
      <c r="R21" s="72">
        <f>IFERROR(VLOOKUP(A21,AGENT_raw!A:AA,27,0),0)</f>
        <v>1</v>
      </c>
      <c r="S21" s="71">
        <f t="shared" si="7"/>
        <v>5</v>
      </c>
      <c r="T21" s="70">
        <f>IFERROR(VLOOKUP(A21,AGENT_raw!A:AB,28,0),0)</f>
        <v>1</v>
      </c>
      <c r="U21" s="71">
        <f t="shared" si="8"/>
        <v>5</v>
      </c>
      <c r="V21" s="78">
        <f t="shared" si="9"/>
        <v>3.5900000000000003</v>
      </c>
      <c r="W21" s="79">
        <f t="shared" si="0"/>
        <v>12</v>
      </c>
    </row>
    <row r="22" spans="1:23">
      <c r="A22" s="75">
        <v>51725688</v>
      </c>
      <c r="B22" s="74" t="str">
        <f>IFERROR(VLOOKUP(A22,AGENT_raw!A:B,2,0),"")</f>
        <v>Maralit, Rozzel</v>
      </c>
      <c r="C22" s="76" t="str">
        <f>IFERROR(VLOOKUP(A22,AGENT_raw!A:D,4,0),"")</f>
        <v>Lozares, Eurvene Mark Santiago</v>
      </c>
      <c r="D22" s="76" t="str">
        <f>IFERROR(VLOOKUP(A22,Roster!A:F,6,0),"")</f>
        <v>Ronelle, Dalay</v>
      </c>
      <c r="E22" s="77" t="str">
        <f>IFERROR(VLOOKUP(A22,AGENT_raw!A:F,6,0),"")</f>
        <v>Wave 14</v>
      </c>
      <c r="F22" s="70">
        <f>IFERROR(VLOOKUP(A22,AGENT_raw!A:AC,29,0),0)</f>
        <v>1.5541508638853776</v>
      </c>
      <c r="G22" s="71">
        <f t="shared" si="1"/>
        <v>5</v>
      </c>
      <c r="H22" s="70">
        <f>IFERROR(VLOOKUP(A22,AGENT_raw!A:P,16,0),0)</f>
        <v>0.9609544468546638</v>
      </c>
      <c r="I22" s="71">
        <f t="shared" si="2"/>
        <v>3</v>
      </c>
      <c r="J22" s="72">
        <f>IFERROR(VLOOKUP(A22,AGENT_raw!A:S,19,0),0)</f>
        <v>1</v>
      </c>
      <c r="K22" s="71">
        <f t="shared" si="3"/>
        <v>5</v>
      </c>
      <c r="L22" s="72">
        <f>IFERROR(VLOOKUP(A22,AGENT_raw!A:V,22,0),0)</f>
        <v>0.95</v>
      </c>
      <c r="M22" s="71">
        <f t="shared" si="4"/>
        <v>3</v>
      </c>
      <c r="N22" s="73">
        <f>IFERROR(VLOOKUP(A22,AGENT_raw!A:Y,25,0),0)</f>
        <v>1</v>
      </c>
      <c r="O22" s="71">
        <f t="shared" si="5"/>
        <v>5</v>
      </c>
      <c r="P22" s="70">
        <f>IFERROR(VLOOKUP(A22,AGENT_raw!A:Z,26,0),0)</f>
        <v>0.10526315789473684</v>
      </c>
      <c r="Q22" s="71">
        <f t="shared" si="6"/>
        <v>1</v>
      </c>
      <c r="R22" s="72">
        <f>IFERROR(VLOOKUP(A22,AGENT_raw!A:AA,27,0),0)</f>
        <v>1</v>
      </c>
      <c r="S22" s="71">
        <f t="shared" si="7"/>
        <v>5</v>
      </c>
      <c r="T22" s="70">
        <f>IFERROR(VLOOKUP(A22,AGENT_raw!A:AB,28,0),0)</f>
        <v>1</v>
      </c>
      <c r="U22" s="71">
        <f t="shared" si="8"/>
        <v>5</v>
      </c>
      <c r="V22" s="78">
        <f t="shared" si="9"/>
        <v>3.77</v>
      </c>
      <c r="W22" s="79">
        <f t="shared" si="0"/>
        <v>11</v>
      </c>
    </row>
    <row r="23" spans="1:23">
      <c r="A23" s="75">
        <v>51701116</v>
      </c>
      <c r="B23" s="74" t="str">
        <f>IFERROR(VLOOKUP(A23,AGENT_raw!A:B,2,0),"")</f>
        <v>Mercado, Christopher John</v>
      </c>
      <c r="C23" s="76" t="str">
        <f>IFERROR(VLOOKUP(A23,AGENT_raw!A:D,4,0),"")</f>
        <v>Lozares, Eurvene Mark Santiago</v>
      </c>
      <c r="D23" s="76" t="str">
        <f>IFERROR(VLOOKUP(A23,Roster!A:F,6,0),"")</f>
        <v>Ronelle, Dalay</v>
      </c>
      <c r="E23" s="77" t="str">
        <f>IFERROR(VLOOKUP(A23,AGENT_raw!A:F,6,0),"")</f>
        <v>Wave 5</v>
      </c>
      <c r="F23" s="70">
        <f>IFERROR(VLOOKUP(A23,AGENT_raw!A:AC,29,0),0)</f>
        <v>1.6493889591234727</v>
      </c>
      <c r="G23" s="71">
        <f t="shared" si="1"/>
        <v>5</v>
      </c>
      <c r="H23" s="70">
        <f>IFERROR(VLOOKUP(A23,AGENT_raw!A:P,16,0),0)</f>
        <v>0.94563106796116503</v>
      </c>
      <c r="I23" s="71">
        <f t="shared" si="2"/>
        <v>2</v>
      </c>
      <c r="J23" s="72">
        <f>IFERROR(VLOOKUP(A23,AGENT_raw!A:S,19,0),0)</f>
        <v>1</v>
      </c>
      <c r="K23" s="71">
        <f t="shared" si="3"/>
        <v>5</v>
      </c>
      <c r="L23" s="72">
        <f>IFERROR(VLOOKUP(A23,AGENT_raw!A:V,22,0),0)</f>
        <v>0.95</v>
      </c>
      <c r="M23" s="71">
        <f t="shared" si="4"/>
        <v>3</v>
      </c>
      <c r="N23" s="73">
        <f>IFERROR(VLOOKUP(A23,AGENT_raw!A:Y,25,0),0)</f>
        <v>1</v>
      </c>
      <c r="O23" s="71">
        <f t="shared" si="5"/>
        <v>5</v>
      </c>
      <c r="P23" s="70">
        <f>IFERROR(VLOOKUP(A23,AGENT_raw!A:Z,26,0),0)</f>
        <v>0.109270833330811</v>
      </c>
      <c r="Q23" s="71">
        <f t="shared" si="6"/>
        <v>1</v>
      </c>
      <c r="R23" s="72">
        <f>IFERROR(VLOOKUP(A23,AGENT_raw!A:AA,27,0),0)</f>
        <v>1</v>
      </c>
      <c r="S23" s="71">
        <f t="shared" si="7"/>
        <v>5</v>
      </c>
      <c r="T23" s="70">
        <f>IFERROR(VLOOKUP(A23,AGENT_raw!A:AB,28,0),0)</f>
        <v>1</v>
      </c>
      <c r="U23" s="71">
        <f t="shared" si="8"/>
        <v>5</v>
      </c>
      <c r="V23" s="78">
        <f t="shared" si="9"/>
        <v>3.5449999999999999</v>
      </c>
      <c r="W23" s="79">
        <f t="shared" si="0"/>
        <v>14</v>
      </c>
    </row>
    <row r="24" spans="1:23">
      <c r="A24" s="75">
        <v>51585203</v>
      </c>
      <c r="B24" s="74" t="str">
        <f>IFERROR(VLOOKUP(A24,AGENT_raw!A:B,2,0),"")</f>
        <v>Nepomuceno, Annie</v>
      </c>
      <c r="C24" s="76" t="str">
        <f>IFERROR(VLOOKUP(A24,AGENT_raw!A:D,4,0),"")</f>
        <v>Lozares, Eurvene Mark Santiago</v>
      </c>
      <c r="D24" s="76" t="str">
        <f>IFERROR(VLOOKUP(A24,Roster!A:F,6,0),"")</f>
        <v>Ronelle, Dalay</v>
      </c>
      <c r="E24" s="77" t="str">
        <f>IFERROR(VLOOKUP(A24,AGENT_raw!A:F,6,0),"")</f>
        <v>Wave 1</v>
      </c>
      <c r="F24" s="70">
        <f>IFERROR(VLOOKUP(A24,AGENT_raw!A:AC,29,0),0)</f>
        <v>1.7260851243152133</v>
      </c>
      <c r="G24" s="71">
        <f t="shared" si="1"/>
        <v>5</v>
      </c>
      <c r="H24" s="70">
        <f>IFERROR(VLOOKUP(A24,AGENT_raw!A:P,16,0),0)</f>
        <v>0.9609375</v>
      </c>
      <c r="I24" s="71">
        <f t="shared" si="2"/>
        <v>3</v>
      </c>
      <c r="J24" s="72">
        <f>IFERROR(VLOOKUP(A24,AGENT_raw!A:S,19,0),0)</f>
        <v>1</v>
      </c>
      <c r="K24" s="71">
        <f t="shared" si="3"/>
        <v>5</v>
      </c>
      <c r="L24" s="72">
        <f>IFERROR(VLOOKUP(A24,AGENT_raw!A:V,22,0),0)</f>
        <v>0.95</v>
      </c>
      <c r="M24" s="71">
        <f t="shared" si="4"/>
        <v>3</v>
      </c>
      <c r="N24" s="73">
        <f>IFERROR(VLOOKUP(A24,AGENT_raw!A:Y,25,0),0)</f>
        <v>1</v>
      </c>
      <c r="O24" s="71">
        <f t="shared" si="5"/>
        <v>5</v>
      </c>
      <c r="P24" s="70">
        <f>IFERROR(VLOOKUP(A24,AGENT_raw!A:Z,26,0),0)</f>
        <v>5.4824561467332964E-4</v>
      </c>
      <c r="Q24" s="71">
        <f t="shared" si="6"/>
        <v>4</v>
      </c>
      <c r="R24" s="72">
        <f>IFERROR(VLOOKUP(A24,AGENT_raw!A:AA,27,0),0)</f>
        <v>1</v>
      </c>
      <c r="S24" s="71">
        <f t="shared" si="7"/>
        <v>5</v>
      </c>
      <c r="T24" s="70">
        <f>IFERROR(VLOOKUP(A24,AGENT_raw!A:AB,28,0),0)</f>
        <v>1</v>
      </c>
      <c r="U24" s="71">
        <f t="shared" si="8"/>
        <v>5</v>
      </c>
      <c r="V24" s="78">
        <f t="shared" si="9"/>
        <v>4.2200000000000006</v>
      </c>
      <c r="W24" s="79">
        <f t="shared" si="0"/>
        <v>4</v>
      </c>
    </row>
    <row r="25" spans="1:23">
      <c r="A25" s="75">
        <v>51722399</v>
      </c>
      <c r="B25" s="74" t="str">
        <f>IFERROR(VLOOKUP(A25,AGENT_raw!A:B,2,0),"")</f>
        <v>Reyes, Josefa</v>
      </c>
      <c r="C25" s="76" t="str">
        <f>IFERROR(VLOOKUP(A25,AGENT_raw!A:D,4,0),"")</f>
        <v>Lozares, Eurvene Mark Santiago</v>
      </c>
      <c r="D25" s="76" t="str">
        <f>IFERROR(VLOOKUP(A25,Roster!A:F,6,0),"")</f>
        <v>Ronelle, Dalay</v>
      </c>
      <c r="E25" s="77" t="str">
        <f>IFERROR(VLOOKUP(A25,AGENT_raw!A:F,6,0),"")</f>
        <v>Wave 13</v>
      </c>
      <c r="F25" s="70">
        <f>IFERROR(VLOOKUP(A25,AGENT_raw!A:AC,29,0),0)</f>
        <v>1.271660586149463</v>
      </c>
      <c r="G25" s="71">
        <f t="shared" si="1"/>
        <v>4</v>
      </c>
      <c r="H25" s="70">
        <f>IFERROR(VLOOKUP(A25,AGENT_raw!A:P,16,0),0)</f>
        <v>1</v>
      </c>
      <c r="I25" s="71">
        <f t="shared" si="2"/>
        <v>5</v>
      </c>
      <c r="J25" s="72">
        <f>IFERROR(VLOOKUP(A25,AGENT_raw!A:S,19,0),0)</f>
        <v>1</v>
      </c>
      <c r="K25" s="71">
        <f t="shared" si="3"/>
        <v>5</v>
      </c>
      <c r="L25" s="72">
        <f>IFERROR(VLOOKUP(A25,AGENT_raw!A:V,22,0),0)</f>
        <v>0.95</v>
      </c>
      <c r="M25" s="71">
        <f t="shared" si="4"/>
        <v>3</v>
      </c>
      <c r="N25" s="73">
        <f>IFERROR(VLOOKUP(A25,AGENT_raw!A:Y,25,0),0)</f>
        <v>1</v>
      </c>
      <c r="O25" s="71">
        <f t="shared" si="5"/>
        <v>5</v>
      </c>
      <c r="P25" s="70">
        <f>IFERROR(VLOOKUP(A25,AGENT_raw!A:Z,26,0),0)</f>
        <v>5.2631578947368418E-2</v>
      </c>
      <c r="Q25" s="71">
        <f t="shared" si="6"/>
        <v>2</v>
      </c>
      <c r="R25" s="72">
        <f>IFERROR(VLOOKUP(A25,AGENT_raw!A:AA,27,0),0)</f>
        <v>1</v>
      </c>
      <c r="S25" s="71">
        <f t="shared" si="7"/>
        <v>5</v>
      </c>
      <c r="T25" s="70">
        <f>IFERROR(VLOOKUP(A25,AGENT_raw!A:AB,28,0),0)</f>
        <v>1</v>
      </c>
      <c r="U25" s="71">
        <f t="shared" si="8"/>
        <v>5</v>
      </c>
      <c r="V25" s="78">
        <f t="shared" si="9"/>
        <v>4.1449999999999996</v>
      </c>
      <c r="W25" s="79">
        <f t="shared" si="0"/>
        <v>7</v>
      </c>
    </row>
    <row r="26" spans="1:23">
      <c r="A26" s="75">
        <v>51585202</v>
      </c>
      <c r="B26" s="74" t="str">
        <f>IFERROR(VLOOKUP(A26,AGENT_raw!A:B,2,0),"")</f>
        <v>Taan, Milliard Jayson</v>
      </c>
      <c r="C26" s="76" t="str">
        <f>IFERROR(VLOOKUP(A26,AGENT_raw!A:D,4,0),"")</f>
        <v>Lozares, Eurvene Mark Santiago</v>
      </c>
      <c r="D26" s="76" t="str">
        <f>IFERROR(VLOOKUP(A26,Roster!A:F,6,0),"")</f>
        <v>Ronelle, Dalay</v>
      </c>
      <c r="E26" s="77" t="str">
        <f>IFERROR(VLOOKUP(A26,AGENT_raw!A:F,6,0),"")</f>
        <v>Wave 1</v>
      </c>
      <c r="F26" s="70">
        <f>IFERROR(VLOOKUP(A26,AGENT_raw!A:AC,29,0),0)</f>
        <v>1.6249473240623686</v>
      </c>
      <c r="G26" s="71">
        <f t="shared" si="1"/>
        <v>5</v>
      </c>
      <c r="H26" s="70">
        <f>IFERROR(VLOOKUP(A26,AGENT_raw!A:P,16,0),0)</f>
        <v>0.950207468879668</v>
      </c>
      <c r="I26" s="71">
        <f t="shared" si="2"/>
        <v>3</v>
      </c>
      <c r="J26" s="72">
        <f>IFERROR(VLOOKUP(A26,AGENT_raw!A:S,19,0),0)</f>
        <v>1</v>
      </c>
      <c r="K26" s="71">
        <f t="shared" si="3"/>
        <v>5</v>
      </c>
      <c r="L26" s="72">
        <f>IFERROR(VLOOKUP(A26,AGENT_raw!A:V,22,0),0)</f>
        <v>0.95</v>
      </c>
      <c r="M26" s="71">
        <f t="shared" si="4"/>
        <v>3</v>
      </c>
      <c r="N26" s="73">
        <f>IFERROR(VLOOKUP(A26,AGENT_raw!A:Y,25,0),0)</f>
        <v>1</v>
      </c>
      <c r="O26" s="71">
        <f t="shared" si="5"/>
        <v>5</v>
      </c>
      <c r="P26" s="70">
        <f>IFERROR(VLOOKUP(A26,AGENT_raw!A:Z,26,0),0)</f>
        <v>2.0942982454149037E-2</v>
      </c>
      <c r="Q26" s="71">
        <f t="shared" si="6"/>
        <v>4</v>
      </c>
      <c r="R26" s="72">
        <f>IFERROR(VLOOKUP(A26,AGENT_raw!A:AA,27,0),0)</f>
        <v>1</v>
      </c>
      <c r="S26" s="71">
        <f t="shared" si="7"/>
        <v>5</v>
      </c>
      <c r="T26" s="70">
        <f>IFERROR(VLOOKUP(A26,AGENT_raw!A:AB,28,0),0)</f>
        <v>1</v>
      </c>
      <c r="U26" s="71">
        <f t="shared" si="8"/>
        <v>5</v>
      </c>
      <c r="V26" s="78">
        <f t="shared" si="9"/>
        <v>4.2200000000000006</v>
      </c>
      <c r="W26" s="79">
        <f t="shared" si="0"/>
        <v>4</v>
      </c>
    </row>
    <row r="27" spans="1:23">
      <c r="A27" s="75">
        <v>51743369</v>
      </c>
      <c r="B27" s="74" t="str">
        <f>IFERROR(VLOOKUP(A27,AGENT_raw!A:B,2,0),"")</f>
        <v>Ticay, Geraldine</v>
      </c>
      <c r="C27" s="76" t="str">
        <f>IFERROR(VLOOKUP(A27,AGENT_raw!A:D,4,0),"")</f>
        <v>Lozares, Eurvene Mark Santiago</v>
      </c>
      <c r="D27" s="76" t="str">
        <f>IFERROR(VLOOKUP(A27,Roster!A:F,6,0),"")</f>
        <v>Ronelle, Dalay</v>
      </c>
      <c r="E27" s="77" t="str">
        <f>IFERROR(VLOOKUP(A27,AGENT_raw!A:F,6,0),"")</f>
        <v>Wave 1</v>
      </c>
      <c r="F27" s="70">
        <f>IFERROR(VLOOKUP(A27,AGENT_raw!A:AC,29,0),0)</f>
        <v>1.8611228168750296</v>
      </c>
      <c r="G27" s="71">
        <f t="shared" si="1"/>
        <v>5</v>
      </c>
      <c r="H27" s="70">
        <f>IFERROR(VLOOKUP(A27,AGENT_raw!A:P,16,0),0)</f>
        <v>0.97131931166347996</v>
      </c>
      <c r="I27" s="71">
        <f t="shared" si="2"/>
        <v>3</v>
      </c>
      <c r="J27" s="72">
        <f>IFERROR(VLOOKUP(A27,AGENT_raw!A:S,19,0),0)</f>
        <v>0.96969696969696972</v>
      </c>
      <c r="K27" s="71">
        <f t="shared" si="3"/>
        <v>4</v>
      </c>
      <c r="L27" s="72">
        <f>IFERROR(VLOOKUP(A27,AGENT_raw!A:V,22,0),0)</f>
        <v>0.95</v>
      </c>
      <c r="M27" s="71">
        <f t="shared" si="4"/>
        <v>3</v>
      </c>
      <c r="N27" s="73">
        <f>IFERROR(VLOOKUP(A27,AGENT_raw!A:Y,25,0),0)</f>
        <v>1</v>
      </c>
      <c r="O27" s="71">
        <f t="shared" si="5"/>
        <v>5</v>
      </c>
      <c r="P27" s="70">
        <f>IFERROR(VLOOKUP(A27,AGENT_raw!A:Z,26,0),0)</f>
        <v>2.997685185497782E-2</v>
      </c>
      <c r="Q27" s="71">
        <f t="shared" si="6"/>
        <v>4</v>
      </c>
      <c r="R27" s="72">
        <f>IFERROR(VLOOKUP(A27,AGENT_raw!A:AA,27,0),0)</f>
        <v>1</v>
      </c>
      <c r="S27" s="71">
        <f t="shared" si="7"/>
        <v>5</v>
      </c>
      <c r="T27" s="70">
        <f>IFERROR(VLOOKUP(A27,AGENT_raw!A:AB,28,0),0)</f>
        <v>1</v>
      </c>
      <c r="U27" s="71">
        <f t="shared" si="8"/>
        <v>5</v>
      </c>
      <c r="V27" s="78">
        <f t="shared" si="9"/>
        <v>4.13</v>
      </c>
      <c r="W27" s="79">
        <f t="shared" si="0"/>
        <v>8</v>
      </c>
    </row>
    <row r="28" spans="1:23">
      <c r="A28" s="75">
        <v>51725467</v>
      </c>
      <c r="B28" s="74" t="str">
        <f>IFERROR(VLOOKUP(A28,AGENT_raw!A:B,2,0),"")</f>
        <v>Verdejo, Monica Ann</v>
      </c>
      <c r="C28" s="76" t="str">
        <f>IFERROR(VLOOKUP(A28,AGENT_raw!A:D,4,0),"")</f>
        <v>Lozares, Eurvene Mark Santiago</v>
      </c>
      <c r="D28" s="76" t="str">
        <f>IFERROR(VLOOKUP(A28,Roster!A:F,6,0),"")</f>
        <v>Ronelle, Dalay</v>
      </c>
      <c r="E28" s="77" t="str">
        <f>IFERROR(VLOOKUP(A28,AGENT_raw!A:F,6,0),"")</f>
        <v>Wave 14</v>
      </c>
      <c r="F28" s="70">
        <f>IFERROR(VLOOKUP(A28,AGENT_raw!A:AC,29,0),0)</f>
        <v>0.86103822205985592</v>
      </c>
      <c r="G28" s="71">
        <f t="shared" si="1"/>
        <v>1</v>
      </c>
      <c r="H28" s="70">
        <f>IFERROR(VLOOKUP(A28,AGENT_raw!A:P,16,0),0)</f>
        <v>1</v>
      </c>
      <c r="I28" s="71">
        <f t="shared" si="2"/>
        <v>5</v>
      </c>
      <c r="J28" s="72">
        <f>IFERROR(VLOOKUP(A28,AGENT_raw!A:S,19,0),0)</f>
        <v>1</v>
      </c>
      <c r="K28" s="71">
        <f t="shared" si="3"/>
        <v>5</v>
      </c>
      <c r="L28" s="72">
        <f>IFERROR(VLOOKUP(A28,AGENT_raw!A:V,22,0),0)</f>
        <v>0.95</v>
      </c>
      <c r="M28" s="71">
        <f t="shared" si="4"/>
        <v>3</v>
      </c>
      <c r="N28" s="73">
        <f>IFERROR(VLOOKUP(A28,AGENT_raw!A:Y,25,0),0)</f>
        <v>1</v>
      </c>
      <c r="O28" s="71">
        <f t="shared" si="5"/>
        <v>5</v>
      </c>
      <c r="P28" s="70">
        <f>IFERROR(VLOOKUP(A28,AGENT_raw!A:Z,26,0),0)</f>
        <v>0.22906249999905412</v>
      </c>
      <c r="Q28" s="71">
        <f t="shared" si="6"/>
        <v>1</v>
      </c>
      <c r="R28" s="72">
        <f>IFERROR(VLOOKUP(A28,AGENT_raw!A:AA,27,0),0)</f>
        <v>1</v>
      </c>
      <c r="S28" s="71">
        <f t="shared" si="7"/>
        <v>5</v>
      </c>
      <c r="T28" s="70">
        <f>IFERROR(VLOOKUP(A28,AGENT_raw!A:AB,28,0),0)</f>
        <v>1</v>
      </c>
      <c r="U28" s="71">
        <f t="shared" si="8"/>
        <v>5</v>
      </c>
      <c r="V28" s="78">
        <f t="shared" si="9"/>
        <v>3.32</v>
      </c>
      <c r="W28" s="79">
        <f t="shared" si="0"/>
        <v>17</v>
      </c>
    </row>
  </sheetData>
  <mergeCells count="34">
    <mergeCell ref="P6:Q6"/>
    <mergeCell ref="R6:S6"/>
    <mergeCell ref="F7:G7"/>
    <mergeCell ref="H7:I7"/>
    <mergeCell ref="J7:K7"/>
    <mergeCell ref="L7:M7"/>
    <mergeCell ref="N7:O7"/>
    <mergeCell ref="P7:Q7"/>
    <mergeCell ref="R7:S7"/>
    <mergeCell ref="F6:G6"/>
    <mergeCell ref="H6:I6"/>
    <mergeCell ref="J6:K6"/>
    <mergeCell ref="L6:M6"/>
    <mergeCell ref="N6:O6"/>
    <mergeCell ref="R4:S4"/>
    <mergeCell ref="F5:G5"/>
    <mergeCell ref="P5:Q5"/>
    <mergeCell ref="R5:S5"/>
    <mergeCell ref="F4:G4"/>
    <mergeCell ref="H4:I4"/>
    <mergeCell ref="J4:K4"/>
    <mergeCell ref="L4:M4"/>
    <mergeCell ref="N4:O4"/>
    <mergeCell ref="H5:M5"/>
    <mergeCell ref="N5:O5"/>
    <mergeCell ref="P4:Q4"/>
    <mergeCell ref="P2:S2"/>
    <mergeCell ref="H3:M3"/>
    <mergeCell ref="N3:O3"/>
    <mergeCell ref="P3:S3"/>
    <mergeCell ref="E3:G3"/>
    <mergeCell ref="E2:G2"/>
    <mergeCell ref="H2:M2"/>
    <mergeCell ref="N2:O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W28"/>
  <sheetViews>
    <sheetView tabSelected="1" workbookViewId="0">
      <selection activeCell="G12" sqref="G12"/>
    </sheetView>
  </sheetViews>
  <sheetFormatPr defaultRowHeight="15"/>
  <sheetData>
    <row r="2" spans="1:23">
      <c r="E2" t="s">
        <v>110</v>
      </c>
      <c r="H2" t="s">
        <v>66</v>
      </c>
      <c r="N2" t="s">
        <v>67</v>
      </c>
      <c r="P2" t="s">
        <v>111</v>
      </c>
    </row>
    <row r="3" spans="1:23">
      <c r="D3" t="s">
        <v>68</v>
      </c>
      <c r="E3">
        <v>0.45</v>
      </c>
      <c r="H3">
        <v>0.3</v>
      </c>
      <c r="N3">
        <v>0.15</v>
      </c>
      <c r="P3">
        <v>0.1</v>
      </c>
    </row>
    <row r="4" spans="1:23">
      <c r="D4" t="s">
        <v>69</v>
      </c>
      <c r="E4">
        <v>0.5</v>
      </c>
      <c r="F4">
        <v>0.5</v>
      </c>
      <c r="H4">
        <v>0.3</v>
      </c>
      <c r="J4">
        <v>0.3</v>
      </c>
      <c r="L4">
        <v>0.4</v>
      </c>
      <c r="N4">
        <v>1</v>
      </c>
      <c r="P4">
        <v>0.5</v>
      </c>
      <c r="R4">
        <v>0.5</v>
      </c>
    </row>
    <row r="5" spans="1:23">
      <c r="D5" t="s">
        <v>70</v>
      </c>
      <c r="E5" t="s">
        <v>25</v>
      </c>
      <c r="F5" t="s">
        <v>71</v>
      </c>
      <c r="H5" t="s">
        <v>66</v>
      </c>
      <c r="N5" t="s">
        <v>25</v>
      </c>
      <c r="P5" t="s">
        <v>66</v>
      </c>
      <c r="R5" t="s">
        <v>66</v>
      </c>
    </row>
    <row r="6" spans="1:23">
      <c r="D6" t="s">
        <v>112</v>
      </c>
      <c r="E6" t="s">
        <v>134</v>
      </c>
      <c r="F6" t="s">
        <v>138</v>
      </c>
      <c r="H6" t="s">
        <v>72</v>
      </c>
      <c r="J6" t="s">
        <v>45</v>
      </c>
      <c r="L6" t="s">
        <v>46</v>
      </c>
      <c r="N6" t="s">
        <v>73</v>
      </c>
      <c r="P6" t="s">
        <v>62</v>
      </c>
      <c r="R6" t="s">
        <v>62</v>
      </c>
    </row>
    <row r="7" spans="1:23">
      <c r="D7" t="s">
        <v>74</v>
      </c>
      <c r="E7" t="s">
        <v>137</v>
      </c>
      <c r="F7">
        <v>0.95</v>
      </c>
      <c r="H7">
        <v>0.9</v>
      </c>
      <c r="J7">
        <v>0.95</v>
      </c>
      <c r="L7">
        <v>0.99990000000000001</v>
      </c>
      <c r="N7">
        <v>0.05</v>
      </c>
      <c r="P7">
        <v>0.55000000000000004</v>
      </c>
      <c r="R7">
        <v>1</v>
      </c>
    </row>
    <row r="9" spans="1:23">
      <c r="A9" t="s">
        <v>0</v>
      </c>
      <c r="B9" t="s">
        <v>82</v>
      </c>
      <c r="C9" t="s">
        <v>16</v>
      </c>
      <c r="D9" t="s">
        <v>26</v>
      </c>
      <c r="E9" t="s">
        <v>75</v>
      </c>
      <c r="F9" t="s">
        <v>136</v>
      </c>
      <c r="G9" t="s">
        <v>76</v>
      </c>
      <c r="H9" t="s">
        <v>133</v>
      </c>
      <c r="I9" t="s">
        <v>76</v>
      </c>
      <c r="J9" t="s">
        <v>35</v>
      </c>
      <c r="K9" t="s">
        <v>76</v>
      </c>
      <c r="L9" t="s">
        <v>36</v>
      </c>
      <c r="M9" t="s">
        <v>76</v>
      </c>
      <c r="N9" t="s">
        <v>37</v>
      </c>
      <c r="O9" t="s">
        <v>76</v>
      </c>
      <c r="P9" t="s">
        <v>77</v>
      </c>
      <c r="Q9" t="s">
        <v>76</v>
      </c>
      <c r="R9" t="s">
        <v>33</v>
      </c>
      <c r="S9" t="s">
        <v>76</v>
      </c>
      <c r="T9" t="s">
        <v>34</v>
      </c>
      <c r="U9" t="s">
        <v>76</v>
      </c>
      <c r="V9" t="s">
        <v>80</v>
      </c>
      <c r="W9" t="s">
        <v>78</v>
      </c>
    </row>
    <row r="10" spans="1:23">
      <c r="A10">
        <v>51545798</v>
      </c>
      <c r="B10" t="s">
        <v>157</v>
      </c>
      <c r="C10" t="s">
        <v>411</v>
      </c>
      <c r="D10" t="s">
        <v>677</v>
      </c>
      <c r="E10" t="s">
        <v>425</v>
      </c>
      <c r="F10">
        <v>0.55879114393658935</v>
      </c>
      <c r="G10">
        <v>1</v>
      </c>
      <c r="H10">
        <v>1</v>
      </c>
      <c r="I10">
        <v>5</v>
      </c>
      <c r="J10">
        <v>0.80952380952380953</v>
      </c>
      <c r="K10">
        <v>1</v>
      </c>
      <c r="L10">
        <v>1</v>
      </c>
      <c r="M10">
        <v>5</v>
      </c>
      <c r="N10">
        <v>1</v>
      </c>
      <c r="O10">
        <v>5</v>
      </c>
      <c r="P10">
        <v>4.3541666672172144E-2</v>
      </c>
      <c r="Q10">
        <v>4</v>
      </c>
      <c r="R10">
        <v>1</v>
      </c>
      <c r="S10">
        <v>5</v>
      </c>
      <c r="T10">
        <v>1</v>
      </c>
      <c r="U10">
        <v>5</v>
      </c>
      <c r="V10">
        <v>3.5900000000000003</v>
      </c>
      <c r="W10">
        <v>12</v>
      </c>
    </row>
    <row r="11" spans="1:23">
      <c r="A11">
        <v>51742635</v>
      </c>
      <c r="B11" t="s">
        <v>346</v>
      </c>
      <c r="C11" t="s">
        <v>411</v>
      </c>
      <c r="D11" t="s">
        <v>677</v>
      </c>
      <c r="E11" t="s">
        <v>686</v>
      </c>
      <c r="F11">
        <v>0.57817109144542789</v>
      </c>
      <c r="G11">
        <v>1</v>
      </c>
      <c r="H11">
        <v>1</v>
      </c>
      <c r="I11">
        <v>5</v>
      </c>
      <c r="J11">
        <v>0.88888888888888884</v>
      </c>
      <c r="K11">
        <v>2</v>
      </c>
      <c r="L11">
        <v>0.95</v>
      </c>
      <c r="M11">
        <v>3</v>
      </c>
      <c r="N11">
        <v>1</v>
      </c>
      <c r="O11">
        <v>5</v>
      </c>
      <c r="P11">
        <v>0.26315789473684209</v>
      </c>
      <c r="Q11">
        <v>1</v>
      </c>
      <c r="R11">
        <v>1</v>
      </c>
      <c r="S11">
        <v>5</v>
      </c>
      <c r="T11">
        <v>1</v>
      </c>
      <c r="U11">
        <v>5</v>
      </c>
      <c r="V11">
        <v>3.0500000000000003</v>
      </c>
      <c r="W11">
        <v>19</v>
      </c>
    </row>
    <row r="12" spans="1:23">
      <c r="A12">
        <v>51604889</v>
      </c>
      <c r="B12" t="s">
        <v>158</v>
      </c>
      <c r="C12" t="s">
        <v>411</v>
      </c>
      <c r="D12" t="s">
        <v>677</v>
      </c>
      <c r="E12" t="s">
        <v>427</v>
      </c>
      <c r="F12">
        <v>1.6586599241466502</v>
      </c>
      <c r="G12">
        <v>5</v>
      </c>
      <c r="H12">
        <v>0.98983739837398377</v>
      </c>
      <c r="I12">
        <v>4</v>
      </c>
      <c r="J12">
        <v>0.94285714285714284</v>
      </c>
      <c r="K12">
        <v>3</v>
      </c>
      <c r="L12">
        <v>0.95</v>
      </c>
      <c r="M12">
        <v>3</v>
      </c>
      <c r="N12">
        <v>1</v>
      </c>
      <c r="O12">
        <v>5</v>
      </c>
      <c r="P12">
        <v>2.0285087719936489E-2</v>
      </c>
      <c r="Q12">
        <v>4</v>
      </c>
      <c r="R12">
        <v>1</v>
      </c>
      <c r="S12">
        <v>5</v>
      </c>
      <c r="T12">
        <v>1</v>
      </c>
      <c r="U12">
        <v>5</v>
      </c>
      <c r="V12">
        <v>4.2650000000000006</v>
      </c>
      <c r="W12">
        <v>3</v>
      </c>
    </row>
    <row r="13" spans="1:23">
      <c r="A13">
        <v>51726928</v>
      </c>
      <c r="B13" t="s">
        <v>305</v>
      </c>
      <c r="C13" t="s">
        <v>411</v>
      </c>
      <c r="D13" t="s">
        <v>677</v>
      </c>
      <c r="E13" t="s">
        <v>433</v>
      </c>
      <c r="F13">
        <v>1.192602773985443</v>
      </c>
      <c r="G13">
        <v>3</v>
      </c>
      <c r="H13">
        <v>1</v>
      </c>
      <c r="I13">
        <v>5</v>
      </c>
      <c r="J13">
        <v>1</v>
      </c>
      <c r="K13">
        <v>5</v>
      </c>
      <c r="L13">
        <v>0.95</v>
      </c>
      <c r="M13">
        <v>3</v>
      </c>
      <c r="N13">
        <v>1</v>
      </c>
      <c r="O13">
        <v>5</v>
      </c>
      <c r="P13">
        <v>5.9978070176791666E-2</v>
      </c>
      <c r="Q13">
        <v>2</v>
      </c>
      <c r="R13">
        <v>1</v>
      </c>
      <c r="S13">
        <v>5</v>
      </c>
      <c r="T13">
        <v>1</v>
      </c>
      <c r="U13">
        <v>5</v>
      </c>
      <c r="V13">
        <v>3.92</v>
      </c>
      <c r="W13">
        <v>10</v>
      </c>
    </row>
    <row r="14" spans="1:23">
      <c r="A14">
        <v>51605129</v>
      </c>
      <c r="B14" t="s">
        <v>159</v>
      </c>
      <c r="C14" t="s">
        <v>411</v>
      </c>
      <c r="D14" t="s">
        <v>677</v>
      </c>
      <c r="E14" t="s">
        <v>427</v>
      </c>
      <c r="F14">
        <v>1.2265024099988358</v>
      </c>
      <c r="G14">
        <v>4</v>
      </c>
      <c r="H14">
        <v>1</v>
      </c>
      <c r="I14">
        <v>5</v>
      </c>
      <c r="J14">
        <v>1</v>
      </c>
      <c r="K14">
        <v>5</v>
      </c>
      <c r="L14">
        <v>0.95</v>
      </c>
      <c r="M14">
        <v>3</v>
      </c>
      <c r="N14">
        <v>1</v>
      </c>
      <c r="O14">
        <v>5</v>
      </c>
      <c r="P14">
        <v>5.4824561403508769E-3</v>
      </c>
      <c r="Q14">
        <v>4</v>
      </c>
      <c r="R14">
        <v>1</v>
      </c>
      <c r="S14">
        <v>5</v>
      </c>
      <c r="T14">
        <v>1</v>
      </c>
      <c r="U14">
        <v>5</v>
      </c>
      <c r="V14">
        <v>4.4450000000000003</v>
      </c>
      <c r="W14">
        <v>2</v>
      </c>
    </row>
    <row r="15" spans="1:23">
      <c r="A15">
        <v>51661971</v>
      </c>
      <c r="B15" t="s">
        <v>160</v>
      </c>
      <c r="C15" t="s">
        <v>411</v>
      </c>
      <c r="D15" t="s">
        <v>677</v>
      </c>
      <c r="E15" t="s">
        <v>429</v>
      </c>
      <c r="F15">
        <v>1.6348627946753924</v>
      </c>
      <c r="G15">
        <v>5</v>
      </c>
      <c r="H15">
        <v>0.92018779342723001</v>
      </c>
      <c r="I15">
        <v>2</v>
      </c>
      <c r="J15">
        <v>1</v>
      </c>
      <c r="K15">
        <v>5</v>
      </c>
      <c r="L15">
        <v>0.95</v>
      </c>
      <c r="M15">
        <v>3</v>
      </c>
      <c r="N15">
        <v>1</v>
      </c>
      <c r="O15">
        <v>5</v>
      </c>
      <c r="P15">
        <v>0.12120098039831859</v>
      </c>
      <c r="Q15">
        <v>1</v>
      </c>
      <c r="R15">
        <v>1</v>
      </c>
      <c r="S15">
        <v>5</v>
      </c>
      <c r="T15">
        <v>1</v>
      </c>
      <c r="U15">
        <v>5</v>
      </c>
      <c r="V15">
        <v>3.5449999999999999</v>
      </c>
      <c r="W15">
        <v>14</v>
      </c>
    </row>
    <row r="16" spans="1:23">
      <c r="A16">
        <v>51715940</v>
      </c>
      <c r="B16" t="s">
        <v>161</v>
      </c>
      <c r="C16" t="s">
        <v>411</v>
      </c>
      <c r="D16" t="s">
        <v>677</v>
      </c>
      <c r="E16" t="s">
        <v>428</v>
      </c>
      <c r="F16">
        <v>1.3702008513655755</v>
      </c>
      <c r="G16">
        <v>4</v>
      </c>
      <c r="H16">
        <v>1</v>
      </c>
      <c r="I16">
        <v>5</v>
      </c>
      <c r="J16">
        <v>0.8</v>
      </c>
      <c r="K16">
        <v>1</v>
      </c>
      <c r="L16">
        <v>0.95</v>
      </c>
      <c r="M16">
        <v>3</v>
      </c>
      <c r="N16">
        <v>1</v>
      </c>
      <c r="O16">
        <v>5</v>
      </c>
      <c r="P16">
        <v>1.2280701754539143E-2</v>
      </c>
      <c r="Q16">
        <v>4</v>
      </c>
      <c r="R16">
        <v>1</v>
      </c>
      <c r="S16">
        <v>5</v>
      </c>
      <c r="T16">
        <v>1</v>
      </c>
      <c r="U16">
        <v>5</v>
      </c>
      <c r="V16">
        <v>4.085</v>
      </c>
      <c r="W16">
        <v>9</v>
      </c>
    </row>
    <row r="17" spans="1:23">
      <c r="A17">
        <v>51731448</v>
      </c>
      <c r="B17" t="s">
        <v>329</v>
      </c>
      <c r="C17" t="s">
        <v>411</v>
      </c>
      <c r="D17" t="s">
        <v>677</v>
      </c>
      <c r="E17" t="s">
        <v>434</v>
      </c>
      <c r="F17">
        <v>0.73482817160464187</v>
      </c>
      <c r="G17">
        <v>1</v>
      </c>
      <c r="H17">
        <v>1</v>
      </c>
      <c r="I17">
        <v>5</v>
      </c>
      <c r="J17">
        <v>1</v>
      </c>
      <c r="K17">
        <v>5</v>
      </c>
      <c r="L17">
        <v>0.95</v>
      </c>
      <c r="M17">
        <v>3</v>
      </c>
      <c r="N17">
        <v>1</v>
      </c>
      <c r="O17">
        <v>5</v>
      </c>
      <c r="P17">
        <v>0.28010416666656968</v>
      </c>
      <c r="Q17">
        <v>1</v>
      </c>
      <c r="R17">
        <v>1</v>
      </c>
      <c r="S17">
        <v>5</v>
      </c>
      <c r="T17">
        <v>1</v>
      </c>
      <c r="U17">
        <v>5</v>
      </c>
      <c r="V17">
        <v>3.32</v>
      </c>
      <c r="W17">
        <v>17</v>
      </c>
    </row>
    <row r="18" spans="1:23">
      <c r="A18">
        <v>51723238</v>
      </c>
      <c r="B18" t="s">
        <v>163</v>
      </c>
      <c r="C18" t="s">
        <v>411</v>
      </c>
      <c r="D18" t="s">
        <v>677</v>
      </c>
      <c r="E18" t="s">
        <v>432</v>
      </c>
      <c r="F18">
        <v>0.6387736046268554</v>
      </c>
      <c r="G18">
        <v>1</v>
      </c>
      <c r="H18">
        <v>1</v>
      </c>
      <c r="I18">
        <v>5</v>
      </c>
      <c r="J18">
        <v>1</v>
      </c>
      <c r="K18">
        <v>5</v>
      </c>
      <c r="L18">
        <v>0.95</v>
      </c>
      <c r="M18">
        <v>3</v>
      </c>
      <c r="N18">
        <v>1</v>
      </c>
      <c r="O18">
        <v>5</v>
      </c>
      <c r="P18">
        <v>6.291666666620585E-2</v>
      </c>
      <c r="Q18">
        <v>2</v>
      </c>
      <c r="R18">
        <v>1</v>
      </c>
      <c r="S18">
        <v>5</v>
      </c>
      <c r="T18">
        <v>1</v>
      </c>
      <c r="U18">
        <v>5</v>
      </c>
      <c r="V18">
        <v>3.4699999999999998</v>
      </c>
      <c r="W18">
        <v>16</v>
      </c>
    </row>
    <row r="19" spans="1:23">
      <c r="A19">
        <v>51722213</v>
      </c>
      <c r="B19" t="s">
        <v>269</v>
      </c>
      <c r="C19" t="s">
        <v>411</v>
      </c>
      <c r="D19" t="s">
        <v>677</v>
      </c>
      <c r="E19" t="s">
        <v>431</v>
      </c>
      <c r="F19">
        <v>1.2356944805498056</v>
      </c>
      <c r="G19">
        <v>4</v>
      </c>
      <c r="H19">
        <v>1</v>
      </c>
      <c r="I19">
        <v>5</v>
      </c>
      <c r="J19">
        <v>1</v>
      </c>
      <c r="K19">
        <v>5</v>
      </c>
      <c r="L19">
        <v>1</v>
      </c>
      <c r="M19">
        <v>5</v>
      </c>
      <c r="N19">
        <v>1</v>
      </c>
      <c r="O19">
        <v>5</v>
      </c>
      <c r="P19">
        <v>0</v>
      </c>
      <c r="Q19">
        <v>5</v>
      </c>
      <c r="R19">
        <v>1</v>
      </c>
      <c r="S19">
        <v>5</v>
      </c>
      <c r="T19">
        <v>1</v>
      </c>
      <c r="U19">
        <v>5</v>
      </c>
      <c r="V19">
        <v>4.7750000000000004</v>
      </c>
      <c r="W19">
        <v>1</v>
      </c>
    </row>
    <row r="20" spans="1:23">
      <c r="A20">
        <v>51582026</v>
      </c>
      <c r="B20" t="s">
        <v>166</v>
      </c>
      <c r="C20" t="s">
        <v>411</v>
      </c>
      <c r="D20" t="s">
        <v>677</v>
      </c>
      <c r="E20" t="s">
        <v>428</v>
      </c>
      <c r="F20">
        <v>1.7324727748574982</v>
      </c>
      <c r="G20">
        <v>5</v>
      </c>
      <c r="H20">
        <v>0.95059288537549402</v>
      </c>
      <c r="I20">
        <v>3</v>
      </c>
      <c r="J20">
        <v>1</v>
      </c>
      <c r="K20">
        <v>5</v>
      </c>
      <c r="L20">
        <v>0.95</v>
      </c>
      <c r="M20">
        <v>3</v>
      </c>
      <c r="N20">
        <v>1</v>
      </c>
      <c r="O20">
        <v>5</v>
      </c>
      <c r="P20">
        <v>1.5350877197217814E-3</v>
      </c>
      <c r="Q20">
        <v>4</v>
      </c>
      <c r="R20">
        <v>1</v>
      </c>
      <c r="S20">
        <v>5</v>
      </c>
      <c r="T20">
        <v>1</v>
      </c>
      <c r="U20">
        <v>5</v>
      </c>
      <c r="V20">
        <v>4.2200000000000006</v>
      </c>
      <c r="W20">
        <v>4</v>
      </c>
    </row>
    <row r="21" spans="1:23">
      <c r="A21">
        <v>51564575</v>
      </c>
      <c r="B21" t="s">
        <v>174</v>
      </c>
      <c r="C21" t="s">
        <v>411</v>
      </c>
      <c r="D21" t="s">
        <v>677</v>
      </c>
      <c r="E21" t="s">
        <v>686</v>
      </c>
      <c r="F21">
        <v>0.73333333333333339</v>
      </c>
      <c r="G21">
        <v>1</v>
      </c>
      <c r="H21">
        <v>1</v>
      </c>
      <c r="I21">
        <v>5</v>
      </c>
      <c r="J21">
        <v>0.90476190476190477</v>
      </c>
      <c r="K21">
        <v>3</v>
      </c>
      <c r="L21">
        <v>0.95</v>
      </c>
      <c r="M21">
        <v>3</v>
      </c>
      <c r="N21">
        <v>1</v>
      </c>
      <c r="O21">
        <v>5</v>
      </c>
      <c r="P21">
        <v>5.4166666668606922E-3</v>
      </c>
      <c r="Q21">
        <v>4</v>
      </c>
      <c r="R21">
        <v>1</v>
      </c>
      <c r="S21">
        <v>5</v>
      </c>
      <c r="T21">
        <v>1</v>
      </c>
      <c r="U21">
        <v>5</v>
      </c>
      <c r="V21">
        <v>3.5900000000000003</v>
      </c>
      <c r="W21">
        <v>12</v>
      </c>
    </row>
    <row r="22" spans="1:23">
      <c r="A22">
        <v>51725688</v>
      </c>
      <c r="B22" t="s">
        <v>297</v>
      </c>
      <c r="C22" t="s">
        <v>411</v>
      </c>
      <c r="D22" t="s">
        <v>677</v>
      </c>
      <c r="E22" t="s">
        <v>433</v>
      </c>
      <c r="F22">
        <v>1.5541508638853776</v>
      </c>
      <c r="G22">
        <v>5</v>
      </c>
      <c r="H22">
        <v>0.9609544468546638</v>
      </c>
      <c r="I22">
        <v>3</v>
      </c>
      <c r="J22">
        <v>1</v>
      </c>
      <c r="K22">
        <v>5</v>
      </c>
      <c r="L22">
        <v>0.95</v>
      </c>
      <c r="M22">
        <v>3</v>
      </c>
      <c r="N22">
        <v>1</v>
      </c>
      <c r="O22">
        <v>5</v>
      </c>
      <c r="P22">
        <v>0.10526315789473684</v>
      </c>
      <c r="Q22">
        <v>1</v>
      </c>
      <c r="R22">
        <v>1</v>
      </c>
      <c r="S22">
        <v>5</v>
      </c>
      <c r="T22">
        <v>1</v>
      </c>
      <c r="U22">
        <v>5</v>
      </c>
      <c r="V22">
        <v>3.77</v>
      </c>
      <c r="W22">
        <v>11</v>
      </c>
    </row>
    <row r="23" spans="1:23">
      <c r="A23">
        <v>51701116</v>
      </c>
      <c r="B23" t="s">
        <v>167</v>
      </c>
      <c r="C23" t="s">
        <v>411</v>
      </c>
      <c r="D23" t="s">
        <v>677</v>
      </c>
      <c r="E23" t="s">
        <v>430</v>
      </c>
      <c r="F23">
        <v>1.6493889591234727</v>
      </c>
      <c r="G23">
        <v>5</v>
      </c>
      <c r="H23">
        <v>0.94563106796116503</v>
      </c>
      <c r="I23">
        <v>2</v>
      </c>
      <c r="J23">
        <v>1</v>
      </c>
      <c r="K23">
        <v>5</v>
      </c>
      <c r="L23">
        <v>0.95</v>
      </c>
      <c r="M23">
        <v>3</v>
      </c>
      <c r="N23">
        <v>1</v>
      </c>
      <c r="O23">
        <v>5</v>
      </c>
      <c r="P23">
        <v>0.109270833330811</v>
      </c>
      <c r="Q23">
        <v>1</v>
      </c>
      <c r="R23">
        <v>1</v>
      </c>
      <c r="S23">
        <v>5</v>
      </c>
      <c r="T23">
        <v>1</v>
      </c>
      <c r="U23">
        <v>5</v>
      </c>
      <c r="V23">
        <v>3.5449999999999999</v>
      </c>
      <c r="W23">
        <v>14</v>
      </c>
    </row>
    <row r="24" spans="1:23">
      <c r="A24">
        <v>51585203</v>
      </c>
      <c r="B24" t="s">
        <v>168</v>
      </c>
      <c r="C24" t="s">
        <v>411</v>
      </c>
      <c r="D24" t="s">
        <v>677</v>
      </c>
      <c r="E24" t="s">
        <v>425</v>
      </c>
      <c r="F24">
        <v>1.7260851243152133</v>
      </c>
      <c r="G24">
        <v>5</v>
      </c>
      <c r="H24">
        <v>0.9609375</v>
      </c>
      <c r="I24">
        <v>3</v>
      </c>
      <c r="J24">
        <v>1</v>
      </c>
      <c r="K24">
        <v>5</v>
      </c>
      <c r="L24">
        <v>0.95</v>
      </c>
      <c r="M24">
        <v>3</v>
      </c>
      <c r="N24">
        <v>1</v>
      </c>
      <c r="O24">
        <v>5</v>
      </c>
      <c r="P24">
        <v>5.4824561467332964E-4</v>
      </c>
      <c r="Q24">
        <v>4</v>
      </c>
      <c r="R24">
        <v>1</v>
      </c>
      <c r="S24">
        <v>5</v>
      </c>
      <c r="T24">
        <v>1</v>
      </c>
      <c r="U24">
        <v>5</v>
      </c>
      <c r="V24">
        <v>4.2200000000000006</v>
      </c>
      <c r="W24">
        <v>4</v>
      </c>
    </row>
    <row r="25" spans="1:23">
      <c r="A25">
        <v>51722399</v>
      </c>
      <c r="B25" t="s">
        <v>275</v>
      </c>
      <c r="C25" t="s">
        <v>411</v>
      </c>
      <c r="D25" t="s">
        <v>677</v>
      </c>
      <c r="E25" t="s">
        <v>431</v>
      </c>
      <c r="F25">
        <v>1.271660586149463</v>
      </c>
      <c r="G25">
        <v>4</v>
      </c>
      <c r="H25">
        <v>1</v>
      </c>
      <c r="I25">
        <v>5</v>
      </c>
      <c r="J25">
        <v>1</v>
      </c>
      <c r="K25">
        <v>5</v>
      </c>
      <c r="L25">
        <v>0.95</v>
      </c>
      <c r="M25">
        <v>3</v>
      </c>
      <c r="N25">
        <v>1</v>
      </c>
      <c r="O25">
        <v>5</v>
      </c>
      <c r="P25">
        <v>5.2631578947368418E-2</v>
      </c>
      <c r="Q25">
        <v>2</v>
      </c>
      <c r="R25">
        <v>1</v>
      </c>
      <c r="S25">
        <v>5</v>
      </c>
      <c r="T25">
        <v>1</v>
      </c>
      <c r="U25">
        <v>5</v>
      </c>
      <c r="V25">
        <v>4.1449999999999996</v>
      </c>
      <c r="W25">
        <v>7</v>
      </c>
    </row>
    <row r="26" spans="1:23">
      <c r="A26">
        <v>51585202</v>
      </c>
      <c r="B26" t="s">
        <v>170</v>
      </c>
      <c r="C26" t="s">
        <v>411</v>
      </c>
      <c r="D26" t="s">
        <v>677</v>
      </c>
      <c r="E26" t="s">
        <v>425</v>
      </c>
      <c r="F26">
        <v>1.6249473240623686</v>
      </c>
      <c r="G26">
        <v>5</v>
      </c>
      <c r="H26">
        <v>0.950207468879668</v>
      </c>
      <c r="I26">
        <v>3</v>
      </c>
      <c r="J26">
        <v>1</v>
      </c>
      <c r="K26">
        <v>5</v>
      </c>
      <c r="L26">
        <v>0.95</v>
      </c>
      <c r="M26">
        <v>3</v>
      </c>
      <c r="N26">
        <v>1</v>
      </c>
      <c r="O26">
        <v>5</v>
      </c>
      <c r="P26">
        <v>2.0942982454149037E-2</v>
      </c>
      <c r="Q26">
        <v>4</v>
      </c>
      <c r="R26">
        <v>1</v>
      </c>
      <c r="S26">
        <v>5</v>
      </c>
      <c r="T26">
        <v>1</v>
      </c>
      <c r="U26">
        <v>5</v>
      </c>
      <c r="V26">
        <v>4.2200000000000006</v>
      </c>
      <c r="W26">
        <v>4</v>
      </c>
    </row>
    <row r="27" spans="1:23">
      <c r="A27">
        <v>51743369</v>
      </c>
      <c r="B27" t="s">
        <v>353</v>
      </c>
      <c r="C27" t="s">
        <v>411</v>
      </c>
      <c r="D27" t="s">
        <v>677</v>
      </c>
      <c r="E27" t="s">
        <v>425</v>
      </c>
      <c r="F27">
        <v>1.8611228168750296</v>
      </c>
      <c r="G27">
        <v>5</v>
      </c>
      <c r="H27">
        <v>0.97131931166347996</v>
      </c>
      <c r="I27">
        <v>3</v>
      </c>
      <c r="J27">
        <v>0.96969696969696972</v>
      </c>
      <c r="K27">
        <v>4</v>
      </c>
      <c r="L27">
        <v>0.95</v>
      </c>
      <c r="M27">
        <v>3</v>
      </c>
      <c r="N27">
        <v>1</v>
      </c>
      <c r="O27">
        <v>5</v>
      </c>
      <c r="P27">
        <v>2.997685185497782E-2</v>
      </c>
      <c r="Q27">
        <v>4</v>
      </c>
      <c r="R27">
        <v>1</v>
      </c>
      <c r="S27">
        <v>5</v>
      </c>
      <c r="T27">
        <v>1</v>
      </c>
      <c r="U27">
        <v>5</v>
      </c>
      <c r="V27">
        <v>4.13</v>
      </c>
      <c r="W27">
        <v>8</v>
      </c>
    </row>
    <row r="28" spans="1:23">
      <c r="A28">
        <v>51725467</v>
      </c>
      <c r="B28" t="s">
        <v>171</v>
      </c>
      <c r="C28" t="s">
        <v>411</v>
      </c>
      <c r="D28" t="s">
        <v>677</v>
      </c>
      <c r="E28" t="s">
        <v>433</v>
      </c>
      <c r="F28">
        <v>0.86103822205985592</v>
      </c>
      <c r="G28">
        <v>1</v>
      </c>
      <c r="H28">
        <v>1</v>
      </c>
      <c r="I28">
        <v>5</v>
      </c>
      <c r="J28">
        <v>1</v>
      </c>
      <c r="K28">
        <v>5</v>
      </c>
      <c r="L28">
        <v>0.95</v>
      </c>
      <c r="M28">
        <v>3</v>
      </c>
      <c r="N28">
        <v>1</v>
      </c>
      <c r="O28">
        <v>5</v>
      </c>
      <c r="P28">
        <v>0.22906249999905412</v>
      </c>
      <c r="Q28">
        <v>1</v>
      </c>
      <c r="R28">
        <v>1</v>
      </c>
      <c r="S28">
        <v>5</v>
      </c>
      <c r="T28">
        <v>1</v>
      </c>
      <c r="U28">
        <v>5</v>
      </c>
      <c r="V28">
        <v>3.32</v>
      </c>
      <c r="W28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2"/>
  <sheetViews>
    <sheetView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M2" sqref="M2"/>
    </sheetView>
  </sheetViews>
  <sheetFormatPr defaultRowHeight="15"/>
  <cols>
    <col min="1" max="1" width="7.85546875" style="8" bestFit="1" customWidth="1"/>
    <col min="2" max="2" width="16.7109375" style="8" bestFit="1" customWidth="1"/>
    <col min="3" max="3" width="12" style="8" bestFit="1" customWidth="1"/>
    <col min="4" max="4" width="15.42578125" style="8" bestFit="1" customWidth="1"/>
    <col min="5" max="5" width="5.5703125" style="8" bestFit="1" customWidth="1"/>
    <col min="6" max="6" width="6.5703125" style="8" bestFit="1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2" width="7.85546875" style="8" customWidth="1"/>
    <col min="13" max="13" width="11.28515625" style="8" customWidth="1"/>
    <col min="14" max="14" width="9" style="8" customWidth="1"/>
    <col min="15" max="15" width="11.42578125" style="10" customWidth="1"/>
    <col min="16" max="16" width="8.7109375" style="9" bestFit="1" customWidth="1"/>
    <col min="17" max="17" width="7.140625" style="9" customWidth="1"/>
    <col min="18" max="18" width="8.42578125" style="9" bestFit="1" customWidth="1"/>
    <col min="19" max="19" width="7.140625" style="9" bestFit="1" customWidth="1"/>
    <col min="20" max="20" width="19.85546875" style="9" customWidth="1"/>
    <col min="21" max="21" width="22.5703125" style="9" customWidth="1"/>
    <col min="22" max="22" width="25.5703125" style="9" bestFit="1" customWidth="1"/>
    <col min="23" max="23" width="10.5703125" style="9" customWidth="1"/>
    <col min="24" max="24" width="5.5703125" style="9" customWidth="1"/>
    <col min="25" max="25" width="5.7109375" style="9" bestFit="1" customWidth="1"/>
    <col min="26" max="26" width="15.28515625" style="13" bestFit="1" customWidth="1"/>
    <col min="27" max="27" width="9" style="13" customWidth="1"/>
    <col min="28" max="16384" width="9.140625" style="13"/>
  </cols>
  <sheetData>
    <row r="1" spans="1:27">
      <c r="A1" s="22" t="s">
        <v>0</v>
      </c>
      <c r="B1" s="22" t="s">
        <v>10</v>
      </c>
      <c r="C1" s="22" t="s">
        <v>65</v>
      </c>
      <c r="D1" s="22" t="s">
        <v>64</v>
      </c>
      <c r="E1" s="22" t="s">
        <v>1</v>
      </c>
      <c r="F1" s="22" t="s">
        <v>11</v>
      </c>
      <c r="G1" s="22" t="s">
        <v>12</v>
      </c>
      <c r="H1" s="23" t="s">
        <v>27</v>
      </c>
      <c r="I1" s="23" t="s">
        <v>28</v>
      </c>
      <c r="J1" s="47" t="s">
        <v>130</v>
      </c>
      <c r="K1" s="33" t="s">
        <v>131</v>
      </c>
      <c r="L1" s="33" t="s">
        <v>132</v>
      </c>
      <c r="M1" s="33" t="s">
        <v>134</v>
      </c>
      <c r="N1" s="33" t="s">
        <v>135</v>
      </c>
      <c r="O1" s="51" t="s">
        <v>136</v>
      </c>
      <c r="P1" s="50" t="s">
        <v>133</v>
      </c>
      <c r="Q1" s="21" t="s">
        <v>29</v>
      </c>
      <c r="R1" s="21" t="s">
        <v>30</v>
      </c>
      <c r="S1" s="21" t="s">
        <v>31</v>
      </c>
      <c r="T1" s="24" t="s">
        <v>107</v>
      </c>
      <c r="U1" s="24" t="s">
        <v>108</v>
      </c>
      <c r="V1" s="24" t="s">
        <v>106</v>
      </c>
      <c r="W1" s="24" t="s">
        <v>98</v>
      </c>
      <c r="X1" s="25" t="s">
        <v>33</v>
      </c>
      <c r="Y1" s="25" t="s">
        <v>34</v>
      </c>
      <c r="Z1" s="25" t="s">
        <v>102</v>
      </c>
      <c r="AA1" s="25" t="s">
        <v>109</v>
      </c>
    </row>
    <row r="2" spans="1:27">
      <c r="A2" s="7">
        <v>51615282</v>
      </c>
      <c r="B2" s="8" t="str">
        <f>IFERROR(VLOOKUP(A2,Roster!C:D,2,0),"-")</f>
        <v>Lozares, Eurvene Mark Santiago</v>
      </c>
      <c r="C2" s="8">
        <f>IFERROR(VLOOKUP(A2,Roster!A:C,3,0),"-")</f>
        <v>51747002</v>
      </c>
      <c r="D2" s="8" t="str">
        <f>IFERROR(VLOOKUP(A2,Roster!A:D,4,0),"-")</f>
        <v>Ronelle, Dalay</v>
      </c>
      <c r="E2" s="8" t="str">
        <f>IFERROR(VLOOKUP(A2,Roster!A:J,10,0),"-")</f>
        <v>PPMC BPM</v>
      </c>
      <c r="F2" s="8" t="str">
        <f>IFERROR(VLOOKUP(A2,Roster!A:K,11,0),"-")</f>
        <v>Wave 9</v>
      </c>
      <c r="G2" s="8" t="str">
        <f>IFERROR(VLOOKUP(A2,Roster!A:H,8,0),"-")</f>
        <v>SUPPORT</v>
      </c>
      <c r="H2" s="8">
        <f>SUMIFS(AGENT_raw!H:H,AGENT_raw!C:C,TL_raw!A2)</f>
        <v>364</v>
      </c>
      <c r="I2" s="8">
        <f>SUMIFS(AGENT_raw!I:I,AGENT_raw!C:C,TL_raw!A2)</f>
        <v>344</v>
      </c>
      <c r="J2" s="8">
        <f>SUMIFS(AGENT_raw!J:J,AGENT_raw!C:C,TL_raw!A2)</f>
        <v>4401</v>
      </c>
      <c r="K2" s="8">
        <f>SUMIFS(AGENT_raw!K:K,AGENT_raw!C:C,TL_raw!A2)</f>
        <v>781</v>
      </c>
      <c r="L2" s="8">
        <f>SUMIFS(AGENT_raw!L:L,AGENT_raw!C:C,TL_raw!A2)</f>
        <v>4499</v>
      </c>
      <c r="M2" s="49">
        <f>SUMIFS(AGENT_raw!M:M,AGENT_raw!C:C,TL_raw!A2)</f>
        <v>3084.9000000000005</v>
      </c>
      <c r="N2" s="49">
        <f>SUMIFS(AGENT_raw!N:N,AGENT_raw!C:C,TL_raw!A2)</f>
        <v>2842.7000000000003</v>
      </c>
      <c r="O2" s="10">
        <f>IFERROR(N2/M2,0)</f>
        <v>0.92148854095756738</v>
      </c>
      <c r="P2" s="146">
        <v>0.9993241721108358</v>
      </c>
      <c r="Q2" s="10">
        <f>IFERROR(SUMIFS(AGENT_raw!Q:Q,AGENT_raw!C:C,TL_raw!A2)/(SUMIFS(AGENT_raw!Q:Q,AGENT_raw!C:C,TL_raw!A2)+SUMIFS(AGENT_raw!R:R,AGENT_raw!C:C,TL_raw!A2)),90%)</f>
        <v>0.96593673965936744</v>
      </c>
      <c r="R2" s="10">
        <f>IFERROR(SUMIFS(AGENT_raw!T:T,AGENT_raw!C:C,TL_raw!A2)/(SUMIFS(AGENT_raw!T:T,AGENT_raw!C:C,TL_raw!A2)+SUMIFS(AGENT_raw!U:U,AGENT_raw!C:C,TL_raw!A2)),95%)</f>
        <v>1</v>
      </c>
      <c r="S2" s="10">
        <f>IFERROR(SUMIFS(AGENT_raw!W:W,AGENT_raw!C:C,TL_raw!A2)/(SUMIFS(AGENT_raw!W:W,AGENT_raw!C:C,TL_raw!A2)+SUMIFS(AGENT_raw!X:X,AGENT_raw!C:C,TL_raw!A2)),99.5%)</f>
        <v>1</v>
      </c>
      <c r="T2" s="10">
        <f>IFERROR(VLOOKUP(B2,'Dump_Attendance_TL-Team'!A:M,13,0),0)</f>
        <v>3.9577836411609502E-2</v>
      </c>
      <c r="U2" s="10">
        <f>IFERROR(VLOOKUP(B2,'Dump_Attendance_TL-Team'!A:N,12,0),0)</f>
        <v>7.5566620879718605E-2</v>
      </c>
      <c r="V2" s="10">
        <f>IFERROR(VLOOKUP(A2,'Dump_Attendance_TL-Self'!B:J,9,0),0)</f>
        <v>0.05</v>
      </c>
      <c r="W2" s="10">
        <f>VLOOKUP(A2,Dump_Attrition_TL!B:G,6,0)</f>
        <v>0</v>
      </c>
      <c r="X2" s="9">
        <f>IFERROR(SUMIFS(Dump_WPU!P:P,Dump_WPU!J:J,TL_raw!A2)/SUMIFS(Dump_WPU!Q:Q,Dump_WPU!J:J,TL_raw!A2),100%)</f>
        <v>1</v>
      </c>
      <c r="Y2" s="9">
        <f>IFERROR(SUMIFS(Dump_LMS!N:N,Dump_LMS!L:L,TL_raw!A2)/SUMIFS(Dump_LMS!O:O,Dump_LMS!L:L,TL_raw!A2),100%)</f>
        <v>1</v>
      </c>
      <c r="Z2" s="9">
        <f>IFERROR(VLOOKUP(A2,Dump_Leadership!A:D,4,0),1)</f>
        <v>5.9130434782608692</v>
      </c>
      <c r="AA2" s="9">
        <f>IFERROR(VLOOKUP(A2,Dump_Coaching!A:E,5,0),1)</f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2"/>
  <sheetViews>
    <sheetView showGridLines="0" workbookViewId="0">
      <pane xSplit="2" ySplit="11" topLeftCell="C12" activePane="bottomRight" state="frozen"/>
      <selection activeCell="S2" sqref="S2"/>
      <selection pane="topRight" activeCell="S2" sqref="S2"/>
      <selection pane="bottomLeft" activeCell="S2" sqref="S2"/>
      <selection pane="bottomRight" activeCell="A12" sqref="A12"/>
    </sheetView>
  </sheetViews>
  <sheetFormatPr defaultRowHeight="12"/>
  <cols>
    <col min="1" max="1" width="7.85546875" style="8" customWidth="1"/>
    <col min="2" max="2" width="24" style="8" bestFit="1" customWidth="1"/>
    <col min="3" max="3" width="16.42578125" style="8" customWidth="1"/>
    <col min="4" max="4" width="16.85546875" style="8" customWidth="1"/>
    <col min="5" max="5" width="8" style="8" customWidth="1"/>
    <col min="6" max="6" width="4.85546875" style="8" bestFit="1" customWidth="1"/>
    <col min="7" max="7" width="6.42578125" style="8" customWidth="1"/>
    <col min="8" max="8" width="7.42578125" style="8" customWidth="1"/>
    <col min="9" max="9" width="7" style="8" bestFit="1" customWidth="1"/>
    <col min="10" max="10" width="8.5703125" style="8" customWidth="1"/>
    <col min="11" max="11" width="6.5703125" style="8" customWidth="1"/>
    <col min="12" max="12" width="6.85546875" style="8" customWidth="1"/>
    <col min="13" max="13" width="13.140625" style="8" customWidth="1"/>
    <col min="14" max="14" width="12.42578125" style="8" bestFit="1" customWidth="1"/>
    <col min="15" max="15" width="16.42578125" style="8" customWidth="1"/>
    <col min="16" max="16" width="12.140625" style="8" bestFit="1" customWidth="1"/>
    <col min="17" max="17" width="16" style="8" customWidth="1"/>
    <col min="18" max="18" width="4.85546875" style="8" customWidth="1"/>
    <col min="19" max="19" width="6.85546875" style="8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4.85546875" style="8" bestFit="1" customWidth="1"/>
    <col min="24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0" width="4.5703125" style="8" customWidth="1"/>
    <col min="31" max="31" width="8.7109375" style="8" customWidth="1"/>
    <col min="32" max="32" width="4.5703125" style="8" bestFit="1" customWidth="1"/>
    <col min="33" max="33" width="8.7109375" style="8" customWidth="1"/>
    <col min="34" max="34" width="4.7109375" style="8" bestFit="1" customWidth="1"/>
    <col min="35" max="35" width="8.7109375" style="8" customWidth="1"/>
    <col min="36" max="36" width="4.5703125" style="8" customWidth="1"/>
    <col min="37" max="16384" width="9.140625" style="8"/>
  </cols>
  <sheetData>
    <row r="1" spans="1:30" s="13" customFormat="1" ht="15.75" thickBot="1"/>
    <row r="2" spans="1:30" s="13" customFormat="1" ht="15">
      <c r="C2" s="55"/>
      <c r="D2" s="56" t="s">
        <v>113</v>
      </c>
      <c r="E2" s="57"/>
      <c r="F2" s="57"/>
      <c r="G2" s="57"/>
      <c r="H2" s="57"/>
      <c r="I2" s="57"/>
      <c r="J2" s="57"/>
      <c r="K2" s="57"/>
      <c r="L2" s="57"/>
      <c r="M2" s="57"/>
      <c r="N2" s="58"/>
      <c r="O2" s="159" t="s">
        <v>114</v>
      </c>
      <c r="P2" s="160"/>
      <c r="Q2" s="161"/>
    </row>
    <row r="3" spans="1:30" s="13" customFormat="1" ht="15">
      <c r="C3" s="59" t="s">
        <v>68</v>
      </c>
      <c r="D3" s="158">
        <v>0.8</v>
      </c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62">
        <v>0.2</v>
      </c>
      <c r="P3" s="163"/>
      <c r="Q3" s="163"/>
    </row>
    <row r="4" spans="1:30" s="13" customFormat="1" ht="15">
      <c r="C4" s="59" t="s">
        <v>115</v>
      </c>
      <c r="D4" s="158" t="s">
        <v>116</v>
      </c>
      <c r="E4" s="158"/>
      <c r="F4" s="158"/>
      <c r="G4" s="164" t="s">
        <v>66</v>
      </c>
      <c r="H4" s="164"/>
      <c r="I4" s="164"/>
      <c r="J4" s="164" t="s">
        <v>117</v>
      </c>
      <c r="K4" s="164"/>
      <c r="L4" s="59" t="s">
        <v>95</v>
      </c>
      <c r="M4" s="164" t="s">
        <v>118</v>
      </c>
      <c r="N4" s="164"/>
      <c r="O4" s="59" t="s">
        <v>119</v>
      </c>
      <c r="P4" s="164" t="s">
        <v>120</v>
      </c>
      <c r="Q4" s="164"/>
    </row>
    <row r="5" spans="1:30" s="13" customFormat="1" ht="15">
      <c r="C5" s="59" t="s">
        <v>68</v>
      </c>
      <c r="D5" s="158">
        <v>0.35</v>
      </c>
      <c r="E5" s="158"/>
      <c r="F5" s="158"/>
      <c r="G5" s="158">
        <v>0.25</v>
      </c>
      <c r="H5" s="158"/>
      <c r="I5" s="158"/>
      <c r="J5" s="158">
        <v>0.15</v>
      </c>
      <c r="K5" s="158"/>
      <c r="L5" s="60">
        <v>0.15</v>
      </c>
      <c r="M5" s="158">
        <v>0.1</v>
      </c>
      <c r="N5" s="158"/>
      <c r="O5" s="60">
        <v>0.5</v>
      </c>
      <c r="P5" s="158">
        <v>0.5</v>
      </c>
      <c r="Q5" s="158"/>
    </row>
    <row r="6" spans="1:30" s="13" customFormat="1" ht="15">
      <c r="C6" s="59" t="s">
        <v>69</v>
      </c>
      <c r="D6" s="60">
        <v>0.5</v>
      </c>
      <c r="E6" s="158">
        <v>0.5</v>
      </c>
      <c r="F6" s="158"/>
      <c r="G6" s="60">
        <v>0.3</v>
      </c>
      <c r="H6" s="60">
        <v>0.3</v>
      </c>
      <c r="I6" s="60">
        <v>0.4</v>
      </c>
      <c r="J6" s="60">
        <v>0.5</v>
      </c>
      <c r="K6" s="60">
        <v>0.5</v>
      </c>
      <c r="L6" s="60">
        <v>1</v>
      </c>
      <c r="M6" s="60">
        <v>0.5</v>
      </c>
      <c r="N6" s="60">
        <v>0.5</v>
      </c>
      <c r="O6" s="60">
        <v>1</v>
      </c>
      <c r="P6" s="60">
        <v>0.5</v>
      </c>
      <c r="Q6" s="60">
        <v>0.5</v>
      </c>
    </row>
    <row r="7" spans="1:30" s="13" customFormat="1" ht="15">
      <c r="C7" s="59" t="s">
        <v>121</v>
      </c>
      <c r="D7" s="59" t="s">
        <v>25</v>
      </c>
      <c r="E7" s="164" t="s">
        <v>71</v>
      </c>
      <c r="F7" s="164"/>
      <c r="G7" s="164" t="s">
        <v>66</v>
      </c>
      <c r="H7" s="164"/>
      <c r="I7" s="164"/>
      <c r="J7" s="59" t="s">
        <v>25</v>
      </c>
      <c r="K7" s="59" t="s">
        <v>25</v>
      </c>
      <c r="L7" s="59" t="s">
        <v>122</v>
      </c>
      <c r="M7" s="59" t="s">
        <v>66</v>
      </c>
      <c r="N7" s="59" t="s">
        <v>24</v>
      </c>
      <c r="O7" s="59" t="s">
        <v>123</v>
      </c>
      <c r="P7" s="59" t="s">
        <v>71</v>
      </c>
      <c r="Q7" s="59" t="s">
        <v>66</v>
      </c>
    </row>
    <row r="8" spans="1:30" s="13" customFormat="1" ht="15">
      <c r="C8" s="59" t="s">
        <v>124</v>
      </c>
      <c r="D8" s="59" t="s">
        <v>134</v>
      </c>
      <c r="E8" s="164" t="s">
        <v>138</v>
      </c>
      <c r="F8" s="164"/>
      <c r="G8" s="59" t="s">
        <v>72</v>
      </c>
      <c r="H8" s="59" t="s">
        <v>45</v>
      </c>
      <c r="I8" s="59" t="s">
        <v>46</v>
      </c>
      <c r="J8" s="59" t="s">
        <v>77</v>
      </c>
      <c r="K8" s="59" t="s">
        <v>125</v>
      </c>
      <c r="L8" s="59" t="s">
        <v>95</v>
      </c>
      <c r="M8" s="59" t="s">
        <v>126</v>
      </c>
      <c r="N8" s="59" t="s">
        <v>127</v>
      </c>
      <c r="O8" s="59" t="s">
        <v>77</v>
      </c>
      <c r="P8" s="59" t="s">
        <v>102</v>
      </c>
      <c r="Q8" s="59" t="s">
        <v>128</v>
      </c>
    </row>
    <row r="9" spans="1:30" s="13" customFormat="1" ht="15">
      <c r="C9" s="61" t="s">
        <v>129</v>
      </c>
      <c r="D9" s="62" t="s">
        <v>137</v>
      </c>
      <c r="E9" s="165">
        <v>0.95</v>
      </c>
      <c r="F9" s="165"/>
      <c r="G9" s="63">
        <v>0.9</v>
      </c>
      <c r="H9" s="63">
        <v>0.95</v>
      </c>
      <c r="I9" s="63">
        <v>1</v>
      </c>
      <c r="J9" s="63">
        <v>0.05</v>
      </c>
      <c r="K9" s="63">
        <v>0.05</v>
      </c>
      <c r="L9" s="63">
        <v>0.01</v>
      </c>
      <c r="M9" s="63">
        <v>0.9</v>
      </c>
      <c r="N9" s="63">
        <v>1</v>
      </c>
      <c r="O9" s="63">
        <v>0.05</v>
      </c>
      <c r="P9" s="63">
        <v>1</v>
      </c>
      <c r="Q9" s="63">
        <v>1</v>
      </c>
    </row>
    <row r="10" spans="1:30" s="13" customFormat="1" ht="15"/>
    <row r="11" spans="1:30" s="13" customFormat="1" ht="15">
      <c r="A11" s="27" t="s">
        <v>0</v>
      </c>
      <c r="B11" s="27" t="s">
        <v>81</v>
      </c>
      <c r="C11" s="28" t="s">
        <v>136</v>
      </c>
      <c r="D11" s="30" t="s">
        <v>76</v>
      </c>
      <c r="E11" s="28" t="s">
        <v>133</v>
      </c>
      <c r="F11" s="30" t="s">
        <v>76</v>
      </c>
      <c r="G11" s="27" t="s">
        <v>35</v>
      </c>
      <c r="H11" s="30" t="s">
        <v>76</v>
      </c>
      <c r="I11" s="27" t="s">
        <v>36</v>
      </c>
      <c r="J11" s="30" t="s">
        <v>76</v>
      </c>
      <c r="K11" s="27" t="s">
        <v>37</v>
      </c>
      <c r="L11" s="30" t="s">
        <v>76</v>
      </c>
      <c r="M11" s="27" t="s">
        <v>104</v>
      </c>
      <c r="N11" s="30" t="s">
        <v>76</v>
      </c>
      <c r="O11" s="27" t="s">
        <v>105</v>
      </c>
      <c r="P11" s="30" t="s">
        <v>76</v>
      </c>
      <c r="Q11" s="27" t="s">
        <v>103</v>
      </c>
      <c r="R11" s="30" t="s">
        <v>76</v>
      </c>
      <c r="S11" s="27" t="s">
        <v>95</v>
      </c>
      <c r="T11" s="30" t="s">
        <v>76</v>
      </c>
      <c r="U11" s="27" t="s">
        <v>33</v>
      </c>
      <c r="V11" s="30" t="s">
        <v>76</v>
      </c>
      <c r="W11" s="27" t="s">
        <v>34</v>
      </c>
      <c r="X11" s="30" t="s">
        <v>76</v>
      </c>
      <c r="Y11" s="27" t="s">
        <v>102</v>
      </c>
      <c r="Z11" s="30" t="s">
        <v>76</v>
      </c>
      <c r="AA11" s="27" t="s">
        <v>109</v>
      </c>
      <c r="AB11" s="30" t="s">
        <v>76</v>
      </c>
      <c r="AC11" s="26" t="s">
        <v>80</v>
      </c>
      <c r="AD11" s="26" t="s">
        <v>78</v>
      </c>
    </row>
    <row r="12" spans="1:30">
      <c r="A12" s="75">
        <v>51615282</v>
      </c>
      <c r="B12" s="74" t="str">
        <f>IFERROR(VLOOKUP(A12,AGENT_raw!C:D,2,0),"-")</f>
        <v>Lozares, Eurvene Mark Santiago</v>
      </c>
      <c r="C12" s="70">
        <f>VLOOKUP(A12,TL_raw!A:O,15,0)</f>
        <v>0.92148854095756738</v>
      </c>
      <c r="D12" s="71">
        <f>IF(C12&gt;150%,5,IF(AND(C12&gt;=121%,C12&lt;=150.99%),4,IF(AND(C12&gt;=100%,C12&lt;=120.99%),3,IF(AND(C12&gt;=90%,C12&lt;99.99%),2,IF(C12&lt;90%,1,0)))))</f>
        <v>2</v>
      </c>
      <c r="E12" s="70">
        <f>IFERROR(VLOOKUP(A12,TL_raw!A:P,16,0),0)</f>
        <v>0.9993241721108358</v>
      </c>
      <c r="F12" s="71">
        <f>IF(E12&gt;=100%,5,IF(AND(E12&gt;=97.5%,E12&lt;=99.99%),4,IF(AND(E12&gt;=95%,E12&lt;=97.49%),3,IF(AND(E12&gt;=90%,E12&lt;=94.99%),2,IF(E12&lt;90%,1,0)))))</f>
        <v>4</v>
      </c>
      <c r="G12" s="72">
        <f>IFERROR(VLOOKUP(A12,TL_raw!A:Q,17,0),0)</f>
        <v>0.96593673965936744</v>
      </c>
      <c r="H12" s="71">
        <f>IF(G12&gt;=100%,5,IF(AND(G12&gt;=95%,G12&lt;=99.99%),4,IF(AND(G12&gt;=90%,G12&lt;=94.99%),3,IF(AND(G12&gt;=85%,G12&lt;=89.99%),2,IF(G12&lt;85%,1,0)))))</f>
        <v>4</v>
      </c>
      <c r="I12" s="72">
        <f>IFERROR(VLOOKUP(A12,TL_raw!A:R,18,0),0)</f>
        <v>1</v>
      </c>
      <c r="J12" s="71">
        <f>IF(I12&gt;=100%,5,IF(AND(I12&gt;=98%,I12&lt;=99.99%),4,IF(AND(I12&gt;=95%,I12&lt;=97.99%),3,IF(AND(I12&gt;=90%,I12&lt;=94.99%),2,IF(I12&lt;90%,1,0)))))</f>
        <v>5</v>
      </c>
      <c r="K12" s="73">
        <f>IFERROR(VLOOKUP(A12,TL_raw!A:S,19,0),0)</f>
        <v>1</v>
      </c>
      <c r="L12" s="71">
        <f>IF(K12&gt;=99.5%,5,1)</f>
        <v>5</v>
      </c>
      <c r="M12" s="70">
        <f>IFERROR(VLOOKUP(A12,TL_raw!A:T,20,0),0)</f>
        <v>3.9577836411609502E-2</v>
      </c>
      <c r="N12" s="71">
        <f>IF(AND(M12&gt;=0%,M12&lt;=2.49%),5,IF(AND(M12&gt;=2.5%,M12&lt;=4.99%),4,IF(M12=5%,3,IF(AND(M12&gt;=5.01%,M12&lt;=9.99%),2,IF(M12&gt;=10%,1,0)))))</f>
        <v>4</v>
      </c>
      <c r="O12" s="70">
        <f>IFERROR(VLOOKUP(A12,TL_raw!A:U,21,0),0)</f>
        <v>7.5566620879718605E-2</v>
      </c>
      <c r="P12" s="71">
        <f>IF(O12=0%,5,IF(AND(O12&gt;0%,O12&lt;=4.69%),4,IF(AND(O12&lt;=5%,O12&gt;=4.7%),3,IF(AND(O12&gt;=5.01%,O12&lt;=9.99%),2,IF(O12&gt;=10%,1,0)))))</f>
        <v>2</v>
      </c>
      <c r="Q12" s="70">
        <f>IFERROR(VLOOKUP(A12,TL_raw!A:V,22,0),0)</f>
        <v>0.05</v>
      </c>
      <c r="R12" s="71">
        <f>IF(Q12=0%,5,IF(AND(Q12&gt;0%,Q12&lt;=4.69%),4,IF(AND(Q12&lt;=5%,Q12&gt;=4.7%),3,IF(AND(Q12&gt;=5.01%,Q12&lt;=9.99%),2,IF(Q12&gt;=10%,1,0)))))</f>
        <v>3</v>
      </c>
      <c r="S12" s="70">
        <f>IFERROR(VLOOKUP(A12,TL_raw!A:W,23,0),0)</f>
        <v>0</v>
      </c>
      <c r="T12" s="71">
        <f>IF(AND(S12&gt;=0%,S12&lt;=2.5%),5,IF(AND(S12&gt;=2.51%,S12&lt;=3.99%),4,IF(S12=4%,3,IF(AND(S12&gt;=4.01%,S12&lt;=8%),2,IF(S12&gt;=8.01%,1,0)))))</f>
        <v>5</v>
      </c>
      <c r="U12" s="72">
        <f>IFERROR(VLOOKUP(A12,TL_raw!A:X,24,0),0)</f>
        <v>1</v>
      </c>
      <c r="V12" s="71">
        <f>IF(U12&gt;99%,5,IF(AND(U12&gt;=90%,U12&lt;=99.99%),4,IF(AND(U12&gt;=80%,U12&lt;=89.99%),3,IF(AND(U12&gt;=70%,U12&lt;=79.99%),2,IF(U12&lt;70,1,0)))))</f>
        <v>5</v>
      </c>
      <c r="W12" s="80">
        <f>IFERROR(VLOOKUP(A12,TL_raw!A:Y,25,0),0)</f>
        <v>1</v>
      </c>
      <c r="X12" s="71">
        <f>IF(W12&gt;=100%,5,1)</f>
        <v>5</v>
      </c>
      <c r="Y12" s="72">
        <f>IFERROR(VLOOKUP(A12,TL_raw!A:Z,26,0),0)</f>
        <v>5.9130434782608692</v>
      </c>
      <c r="Z12" s="71">
        <f>IF(Y12&gt;150%,5,IF(AND(Y12&gt;=100%,Y12&lt;=150%),4,IF(Y12=100%,3,IF(Y12&lt;100%,1,0))))</f>
        <v>5</v>
      </c>
      <c r="AA12" s="72">
        <f>IFERROR(VLOOKUP(A12,TL_raw!A:AA,27,0),0)</f>
        <v>1</v>
      </c>
      <c r="AB12" s="71">
        <f>IF(AND(AA12&gt;=100%),5,IF(AND(AA12&gt;=90.01%,AA12&lt;100%),4,IF(AND(AA12&gt;=80%,AA12&lt;90%),3,IF(AND(AA12&gt;=70.01%,AA12&lt;80%),2,IF(AA12&lt;=70%,1,0)))))</f>
        <v>5</v>
      </c>
      <c r="AC12" s="78">
        <f>(((((D12*$D$6)+(F12*$E$6))*$D$5)+(((H12*$G$6)+(J12*$H$6)+(L12*$I$6))*$G$5)+(((P12*$J$6)+(N12*$K$6))*$J$5)+((T12*$L$6)*$L$5)+(((V12*$M$6)+(X12*$N$6))*$M$5))*$D$3)+((((R12*$O$6)*$O$5)+(((Z12*$P$6)+(AB12*$Q$6))*$P$5))*$O$3)</f>
        <v>3.9400000000000004</v>
      </c>
      <c r="AD12" s="79">
        <f>+RANK(AC12,$AC$12:$AC$12)</f>
        <v>1</v>
      </c>
    </row>
  </sheetData>
  <mergeCells count="18">
    <mergeCell ref="E7:F7"/>
    <mergeCell ref="G7:I7"/>
    <mergeCell ref="E8:F8"/>
    <mergeCell ref="E9:F9"/>
    <mergeCell ref="D5:F5"/>
    <mergeCell ref="G5:I5"/>
    <mergeCell ref="J5:K5"/>
    <mergeCell ref="M5:N5"/>
    <mergeCell ref="P5:Q5"/>
    <mergeCell ref="E6:F6"/>
    <mergeCell ref="O2:Q2"/>
    <mergeCell ref="D3:N3"/>
    <mergeCell ref="O3:Q3"/>
    <mergeCell ref="D4:F4"/>
    <mergeCell ref="G4:I4"/>
    <mergeCell ref="J4:K4"/>
    <mergeCell ref="M4:N4"/>
    <mergeCell ref="P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2.75"/>
  <cols>
    <col min="1" max="1" width="10.28515625" style="5" bestFit="1" customWidth="1"/>
    <col min="2" max="2" width="9.140625" style="5" bestFit="1" customWidth="1"/>
    <col min="3" max="3" width="8.140625" style="5" bestFit="1" customWidth="1"/>
    <col min="4" max="4" width="12.42578125" style="5" bestFit="1" customWidth="1"/>
    <col min="5" max="16384" width="9.140625" style="5"/>
  </cols>
  <sheetData>
    <row r="1" spans="1:5">
      <c r="A1" s="136" t="s">
        <v>0</v>
      </c>
      <c r="B1" s="47" t="s">
        <v>130</v>
      </c>
      <c r="C1" s="33" t="s">
        <v>131</v>
      </c>
      <c r="D1" s="33" t="s">
        <v>132</v>
      </c>
      <c r="E1" s="135" t="s">
        <v>711</v>
      </c>
    </row>
    <row r="2" spans="1:5">
      <c r="A2" s="5">
        <v>51545798</v>
      </c>
      <c r="B2" s="5">
        <v>532</v>
      </c>
      <c r="C2" s="5">
        <v>31</v>
      </c>
      <c r="D2" s="5">
        <v>0</v>
      </c>
      <c r="E2" s="137">
        <v>1</v>
      </c>
    </row>
    <row r="3" spans="1:5">
      <c r="A3" s="5">
        <v>51564575</v>
      </c>
      <c r="B3" s="5">
        <v>257</v>
      </c>
      <c r="C3" s="5">
        <v>0</v>
      </c>
      <c r="D3" s="5">
        <v>273</v>
      </c>
      <c r="E3" s="137">
        <v>1</v>
      </c>
    </row>
    <row r="4" spans="1:5">
      <c r="A4" s="5">
        <v>51605129</v>
      </c>
      <c r="B4" s="5">
        <v>482</v>
      </c>
      <c r="C4" s="5">
        <v>108</v>
      </c>
      <c r="D4" s="5">
        <v>0</v>
      </c>
      <c r="E4" s="137">
        <v>1</v>
      </c>
    </row>
    <row r="5" spans="1:5">
      <c r="A5" s="5">
        <v>51715940</v>
      </c>
      <c r="B5" s="5">
        <v>531</v>
      </c>
      <c r="C5" s="5">
        <v>121</v>
      </c>
      <c r="D5" s="5">
        <v>0</v>
      </c>
      <c r="E5" s="137">
        <v>1</v>
      </c>
    </row>
    <row r="6" spans="1:5">
      <c r="A6" s="5">
        <v>51722213</v>
      </c>
      <c r="B6" s="5">
        <v>503</v>
      </c>
      <c r="C6" s="5">
        <v>108</v>
      </c>
      <c r="D6" s="5">
        <v>0</v>
      </c>
      <c r="E6" s="137">
        <v>1</v>
      </c>
    </row>
    <row r="7" spans="1:5">
      <c r="A7" s="5">
        <v>51722399</v>
      </c>
      <c r="B7" s="5">
        <v>434</v>
      </c>
      <c r="C7" s="5">
        <v>115</v>
      </c>
      <c r="D7" s="5">
        <v>0</v>
      </c>
      <c r="E7" s="137">
        <v>1</v>
      </c>
    </row>
    <row r="8" spans="1:5">
      <c r="A8" s="5">
        <v>51723238</v>
      </c>
      <c r="B8" s="5">
        <v>217</v>
      </c>
      <c r="C8" s="5">
        <v>28</v>
      </c>
      <c r="D8" s="5">
        <v>104</v>
      </c>
      <c r="E8" s="137">
        <v>1</v>
      </c>
    </row>
    <row r="9" spans="1:5">
      <c r="A9" s="5">
        <v>51725467</v>
      </c>
      <c r="B9" s="5">
        <v>416</v>
      </c>
      <c r="C9" s="5">
        <v>77</v>
      </c>
      <c r="D9" s="5">
        <v>0</v>
      </c>
      <c r="E9" s="137">
        <v>1</v>
      </c>
    </row>
    <row r="10" spans="1:5">
      <c r="A10" s="5">
        <v>51726928</v>
      </c>
      <c r="B10" s="5">
        <v>469</v>
      </c>
      <c r="C10" s="5">
        <v>105</v>
      </c>
      <c r="D10" s="5">
        <v>0</v>
      </c>
      <c r="E10" s="137">
        <v>1</v>
      </c>
    </row>
    <row r="11" spans="1:5">
      <c r="A11" s="5">
        <v>51742635</v>
      </c>
      <c r="B11" s="5">
        <v>190</v>
      </c>
      <c r="C11" s="5">
        <v>0</v>
      </c>
      <c r="D11" s="5">
        <v>205</v>
      </c>
      <c r="E11" s="137">
        <v>1</v>
      </c>
    </row>
    <row r="12" spans="1:5">
      <c r="A12" s="5">
        <v>51731448</v>
      </c>
      <c r="B12" s="5">
        <v>370</v>
      </c>
      <c r="C12" s="5">
        <v>65</v>
      </c>
      <c r="D12" s="5">
        <v>0</v>
      </c>
      <c r="E12" s="137">
        <v>1</v>
      </c>
    </row>
    <row r="13" spans="1:5">
      <c r="A13" s="5">
        <v>51615282</v>
      </c>
      <c r="B13" s="5">
        <v>20</v>
      </c>
      <c r="C13" s="5">
        <v>0</v>
      </c>
      <c r="D13" s="5">
        <v>116</v>
      </c>
      <c r="E13" s="137">
        <v>1</v>
      </c>
    </row>
    <row r="14" spans="1:5">
      <c r="A14" s="5">
        <v>51615823</v>
      </c>
      <c r="B14" s="5">
        <v>5</v>
      </c>
      <c r="C14" s="5">
        <v>0</v>
      </c>
      <c r="D14" s="5">
        <v>4</v>
      </c>
      <c r="E14" s="137">
        <v>1</v>
      </c>
    </row>
    <row r="15" spans="1:5">
      <c r="A15" s="5">
        <v>51692764</v>
      </c>
      <c r="B15" s="5">
        <v>5</v>
      </c>
      <c r="C15" s="5">
        <v>0</v>
      </c>
      <c r="D15" s="5">
        <v>2</v>
      </c>
      <c r="E15" s="137">
        <v>0.4</v>
      </c>
    </row>
    <row r="16" spans="1:5">
      <c r="A16" s="5">
        <v>51696344</v>
      </c>
      <c r="B16" s="5">
        <v>8</v>
      </c>
      <c r="C16" s="5">
        <v>0</v>
      </c>
      <c r="D16" s="5">
        <v>0</v>
      </c>
      <c r="E16" s="137">
        <v>1</v>
      </c>
    </row>
    <row r="17" spans="1:5">
      <c r="A17" s="5">
        <v>51661971</v>
      </c>
      <c r="B17" s="5">
        <v>0</v>
      </c>
      <c r="C17" s="5">
        <v>3</v>
      </c>
      <c r="D17" s="5">
        <v>426</v>
      </c>
      <c r="E17" s="137">
        <v>0.92018779342723001</v>
      </c>
    </row>
    <row r="18" spans="1:5">
      <c r="A18" s="5">
        <v>51585202</v>
      </c>
      <c r="B18" s="5">
        <v>0</v>
      </c>
      <c r="C18" s="5">
        <v>0</v>
      </c>
      <c r="D18" s="5">
        <v>482</v>
      </c>
      <c r="E18" s="137">
        <v>0.950207468879668</v>
      </c>
    </row>
    <row r="19" spans="1:5">
      <c r="A19" s="5">
        <v>51725688</v>
      </c>
      <c r="B19" s="5">
        <v>0</v>
      </c>
      <c r="C19" s="5">
        <v>0</v>
      </c>
      <c r="D19" s="5">
        <v>461</v>
      </c>
      <c r="E19" s="137">
        <v>0.9609544468546638</v>
      </c>
    </row>
    <row r="20" spans="1:5">
      <c r="A20" s="5">
        <v>51701116</v>
      </c>
      <c r="B20" s="5">
        <v>0</v>
      </c>
      <c r="C20" s="5">
        <v>0</v>
      </c>
      <c r="D20" s="5">
        <v>515</v>
      </c>
      <c r="E20" s="137">
        <v>0.94563106796116503</v>
      </c>
    </row>
    <row r="21" spans="1:5">
      <c r="A21" s="5">
        <v>51582026</v>
      </c>
      <c r="B21" s="5">
        <v>0</v>
      </c>
      <c r="C21" s="5">
        <v>3</v>
      </c>
      <c r="D21" s="5">
        <v>506</v>
      </c>
      <c r="E21" s="137">
        <v>0.95059288537549402</v>
      </c>
    </row>
    <row r="22" spans="1:5">
      <c r="A22" s="5">
        <v>51743369</v>
      </c>
      <c r="B22" s="5">
        <v>0</v>
      </c>
      <c r="C22" s="5">
        <v>0</v>
      </c>
      <c r="D22" s="5">
        <v>523</v>
      </c>
      <c r="E22" s="137">
        <v>0.97131931166347996</v>
      </c>
    </row>
    <row r="23" spans="1:5">
      <c r="A23" s="5">
        <v>51585203</v>
      </c>
      <c r="B23" s="5">
        <v>0</v>
      </c>
      <c r="C23" s="5">
        <v>0</v>
      </c>
      <c r="D23" s="5">
        <v>512</v>
      </c>
      <c r="E23" s="137">
        <v>0.9609375</v>
      </c>
    </row>
    <row r="24" spans="1:5">
      <c r="A24" s="5">
        <v>51604889</v>
      </c>
      <c r="B24" s="5">
        <v>0</v>
      </c>
      <c r="C24" s="5">
        <v>0</v>
      </c>
      <c r="D24" s="5">
        <v>492</v>
      </c>
      <c r="E24" s="137">
        <v>0.98983739837398377</v>
      </c>
    </row>
    <row r="25" spans="1:5">
      <c r="A25" s="5">
        <v>51696440</v>
      </c>
      <c r="B25" s="5">
        <v>0</v>
      </c>
      <c r="C25" s="5">
        <v>0</v>
      </c>
      <c r="D25" s="5">
        <v>11</v>
      </c>
      <c r="E25" s="137">
        <v>1</v>
      </c>
    </row>
    <row r="26" spans="1:5">
      <c r="A26" s="5">
        <v>51545798</v>
      </c>
      <c r="B26" s="5">
        <v>532</v>
      </c>
      <c r="C26" s="5">
        <v>31</v>
      </c>
      <c r="D26" s="5">
        <v>0</v>
      </c>
      <c r="E26" s="137">
        <v>1</v>
      </c>
    </row>
    <row r="27" spans="1:5">
      <c r="E27" s="1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4"/>
  <sheetViews>
    <sheetView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AC3" sqref="AC3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36" bestFit="1" customWidth="1"/>
    <col min="31" max="31" width="8.7109375" style="36" customWidth="1"/>
    <col min="32" max="32" width="10.28515625" style="36" bestFit="1" customWidth="1"/>
    <col min="33" max="33" width="9.7109375" style="36" bestFit="1" customWidth="1"/>
    <col min="34" max="34" width="9.28515625" style="36" bestFit="1" customWidth="1"/>
    <col min="35" max="35" width="8.7109375" style="36" customWidth="1"/>
  </cols>
  <sheetData>
    <row r="1" spans="1:35">
      <c r="A1" s="38"/>
      <c r="B1" s="38"/>
      <c r="C1" s="148" t="s">
        <v>35</v>
      </c>
      <c r="D1" s="148"/>
      <c r="E1" s="148"/>
      <c r="F1" s="148"/>
      <c r="G1" s="148"/>
      <c r="H1" s="148"/>
      <c r="I1" s="148"/>
      <c r="J1" s="148"/>
      <c r="K1" s="148"/>
      <c r="L1" s="148" t="s">
        <v>36</v>
      </c>
      <c r="M1" s="148"/>
      <c r="N1" s="148"/>
      <c r="O1" s="148"/>
      <c r="P1" s="148"/>
      <c r="Q1" s="148"/>
      <c r="R1" s="148"/>
      <c r="S1" s="148"/>
      <c r="T1" s="148"/>
      <c r="U1" s="148" t="s">
        <v>37</v>
      </c>
      <c r="V1" s="148"/>
      <c r="W1" s="148"/>
      <c r="X1" s="148"/>
      <c r="Y1" s="148"/>
      <c r="Z1" s="148"/>
      <c r="AA1" s="148"/>
      <c r="AB1" s="148"/>
      <c r="AC1" s="148"/>
    </row>
    <row r="2" spans="1:35">
      <c r="A2" s="38"/>
      <c r="B2" s="38"/>
      <c r="C2" s="148" t="s">
        <v>38</v>
      </c>
      <c r="D2" s="148"/>
      <c r="E2" s="148"/>
      <c r="F2" s="148" t="s">
        <v>39</v>
      </c>
      <c r="G2" s="148"/>
      <c r="H2" s="148"/>
      <c r="I2" s="148" t="s">
        <v>40</v>
      </c>
      <c r="J2" s="148"/>
      <c r="K2" s="148"/>
      <c r="L2" s="148" t="s">
        <v>38</v>
      </c>
      <c r="M2" s="148"/>
      <c r="N2" s="148"/>
      <c r="O2" s="148" t="s">
        <v>39</v>
      </c>
      <c r="P2" s="148"/>
      <c r="Q2" s="148"/>
      <c r="R2" s="148" t="s">
        <v>40</v>
      </c>
      <c r="S2" s="148"/>
      <c r="T2" s="148"/>
      <c r="U2" s="148" t="s">
        <v>38</v>
      </c>
      <c r="V2" s="148"/>
      <c r="W2" s="148"/>
      <c r="X2" s="148" t="s">
        <v>39</v>
      </c>
      <c r="Y2" s="148"/>
      <c r="Z2" s="148"/>
      <c r="AA2" s="148" t="s">
        <v>40</v>
      </c>
      <c r="AB2" s="148"/>
      <c r="AC2" s="148"/>
    </row>
    <row r="3" spans="1:35" s="11" customFormat="1">
      <c r="A3" s="14" t="s">
        <v>0</v>
      </c>
      <c r="B3" s="14" t="s">
        <v>3</v>
      </c>
      <c r="C3" s="15" t="s">
        <v>41</v>
      </c>
      <c r="D3" s="16" t="s">
        <v>42</v>
      </c>
      <c r="E3" s="14" t="s">
        <v>43</v>
      </c>
      <c r="F3" s="15" t="s">
        <v>41</v>
      </c>
      <c r="G3" s="16" t="s">
        <v>42</v>
      </c>
      <c r="H3" s="14" t="s">
        <v>43</v>
      </c>
      <c r="I3" s="15" t="s">
        <v>41</v>
      </c>
      <c r="J3" s="16" t="s">
        <v>42</v>
      </c>
      <c r="K3" s="14" t="s">
        <v>43</v>
      </c>
      <c r="L3" s="15" t="s">
        <v>41</v>
      </c>
      <c r="M3" s="16" t="s">
        <v>42</v>
      </c>
      <c r="N3" s="14" t="s">
        <v>43</v>
      </c>
      <c r="O3" s="15" t="s">
        <v>41</v>
      </c>
      <c r="P3" s="16" t="s">
        <v>42</v>
      </c>
      <c r="Q3" s="14" t="s">
        <v>43</v>
      </c>
      <c r="R3" s="15" t="s">
        <v>41</v>
      </c>
      <c r="S3" s="16" t="s">
        <v>42</v>
      </c>
      <c r="T3" s="14" t="s">
        <v>43</v>
      </c>
      <c r="U3" s="15" t="s">
        <v>41</v>
      </c>
      <c r="V3" s="16" t="s">
        <v>42</v>
      </c>
      <c r="W3" s="14" t="s">
        <v>43</v>
      </c>
      <c r="X3" s="15" t="s">
        <v>41</v>
      </c>
      <c r="Y3" s="16" t="s">
        <v>42</v>
      </c>
      <c r="Z3" s="14" t="s">
        <v>43</v>
      </c>
      <c r="AA3" s="15" t="s">
        <v>41</v>
      </c>
      <c r="AB3" s="16" t="s">
        <v>42</v>
      </c>
      <c r="AC3" s="14" t="s">
        <v>43</v>
      </c>
      <c r="AD3" s="37" t="s">
        <v>83</v>
      </c>
      <c r="AE3" s="37" t="s">
        <v>84</v>
      </c>
      <c r="AF3" s="37" t="s">
        <v>85</v>
      </c>
      <c r="AG3" s="37" t="s">
        <v>86</v>
      </c>
      <c r="AH3" s="37" t="s">
        <v>87</v>
      </c>
      <c r="AI3" s="37" t="s">
        <v>88</v>
      </c>
    </row>
    <row r="4" spans="1:35">
      <c r="A4" s="125">
        <v>51615282</v>
      </c>
      <c r="B4" s="125" t="s">
        <v>440</v>
      </c>
      <c r="C4" s="125">
        <v>8</v>
      </c>
      <c r="D4" s="125">
        <v>0</v>
      </c>
      <c r="E4" s="125">
        <v>8</v>
      </c>
      <c r="F4" s="125">
        <v>2</v>
      </c>
      <c r="G4" s="125">
        <v>0</v>
      </c>
      <c r="H4" s="125">
        <v>2</v>
      </c>
      <c r="I4" s="125">
        <v>10</v>
      </c>
      <c r="J4" s="125">
        <v>0</v>
      </c>
      <c r="K4" s="125">
        <v>10</v>
      </c>
      <c r="L4" s="125">
        <v>0</v>
      </c>
      <c r="M4" s="125">
        <v>0</v>
      </c>
      <c r="N4" s="125">
        <v>0</v>
      </c>
      <c r="O4" s="125">
        <v>0</v>
      </c>
      <c r="P4" s="125">
        <v>0</v>
      </c>
      <c r="Q4" s="125">
        <v>0</v>
      </c>
      <c r="R4" s="125">
        <v>0</v>
      </c>
      <c r="S4" s="125">
        <v>0</v>
      </c>
      <c r="T4" s="125">
        <v>0</v>
      </c>
      <c r="U4" s="125">
        <v>8</v>
      </c>
      <c r="V4" s="125">
        <v>0</v>
      </c>
      <c r="W4" s="125">
        <v>8</v>
      </c>
      <c r="X4" s="125">
        <v>2</v>
      </c>
      <c r="Y4" s="125">
        <v>0</v>
      </c>
      <c r="Z4" s="125">
        <v>2</v>
      </c>
      <c r="AA4" s="125">
        <v>10</v>
      </c>
      <c r="AB4" s="125">
        <v>0</v>
      </c>
      <c r="AC4" s="125">
        <v>10</v>
      </c>
      <c r="AD4" s="86">
        <f>I4</f>
        <v>10</v>
      </c>
      <c r="AE4" s="86">
        <f>J4</f>
        <v>0</v>
      </c>
      <c r="AF4" s="86">
        <f>R4</f>
        <v>0</v>
      </c>
      <c r="AG4" s="86">
        <f>S4</f>
        <v>0</v>
      </c>
      <c r="AH4" s="86">
        <f>AA4</f>
        <v>10</v>
      </c>
      <c r="AI4" s="86">
        <f>AB4</f>
        <v>0</v>
      </c>
    </row>
    <row r="5" spans="1:35">
      <c r="A5" s="125">
        <v>51545798</v>
      </c>
      <c r="B5" s="125" t="s">
        <v>157</v>
      </c>
      <c r="C5" s="125">
        <v>7</v>
      </c>
      <c r="D5" s="125">
        <v>1</v>
      </c>
      <c r="E5" s="125">
        <v>8</v>
      </c>
      <c r="F5" s="125">
        <v>10</v>
      </c>
      <c r="G5" s="125">
        <v>3</v>
      </c>
      <c r="H5" s="125">
        <v>13</v>
      </c>
      <c r="I5" s="125">
        <v>17</v>
      </c>
      <c r="J5" s="125">
        <v>4</v>
      </c>
      <c r="K5" s="125">
        <v>21</v>
      </c>
      <c r="L5" s="125">
        <v>0</v>
      </c>
      <c r="M5" s="125">
        <v>0</v>
      </c>
      <c r="N5" s="125">
        <v>0</v>
      </c>
      <c r="O5" s="125">
        <v>2</v>
      </c>
      <c r="P5" s="125">
        <v>0</v>
      </c>
      <c r="Q5" s="125">
        <v>2</v>
      </c>
      <c r="R5" s="125">
        <v>2</v>
      </c>
      <c r="S5" s="125">
        <v>0</v>
      </c>
      <c r="T5" s="125">
        <v>2</v>
      </c>
      <c r="U5" s="125">
        <v>8</v>
      </c>
      <c r="V5" s="125">
        <v>0</v>
      </c>
      <c r="W5" s="125">
        <v>8</v>
      </c>
      <c r="X5" s="125">
        <v>12</v>
      </c>
      <c r="Y5" s="125">
        <v>0</v>
      </c>
      <c r="Z5" s="125">
        <v>12</v>
      </c>
      <c r="AA5" s="125">
        <v>20</v>
      </c>
      <c r="AB5" s="125">
        <v>0</v>
      </c>
      <c r="AC5" s="125">
        <v>20</v>
      </c>
      <c r="AD5" s="86">
        <f t="shared" ref="AD5:AD24" si="0">I5</f>
        <v>17</v>
      </c>
      <c r="AE5" s="86">
        <f t="shared" ref="AE5:AE24" si="1">J5</f>
        <v>4</v>
      </c>
      <c r="AF5" s="86">
        <f t="shared" ref="AF5:AF24" si="2">R5</f>
        <v>2</v>
      </c>
      <c r="AG5" s="86">
        <f t="shared" ref="AG5:AG24" si="3">S5</f>
        <v>0</v>
      </c>
      <c r="AH5" s="86">
        <f t="shared" ref="AH5:AH24" si="4">AA5</f>
        <v>20</v>
      </c>
      <c r="AI5" s="86">
        <f t="shared" ref="AI5:AI24" si="5">AB5</f>
        <v>0</v>
      </c>
    </row>
    <row r="6" spans="1:35">
      <c r="A6" s="125">
        <v>51604889</v>
      </c>
      <c r="B6" s="125" t="s">
        <v>158</v>
      </c>
      <c r="C6" s="125">
        <v>32</v>
      </c>
      <c r="D6" s="125">
        <v>2</v>
      </c>
      <c r="E6" s="125">
        <v>34</v>
      </c>
      <c r="F6" s="125">
        <v>1</v>
      </c>
      <c r="G6" s="125">
        <v>0</v>
      </c>
      <c r="H6" s="125">
        <v>1</v>
      </c>
      <c r="I6" s="125">
        <v>33</v>
      </c>
      <c r="J6" s="125">
        <v>2</v>
      </c>
      <c r="K6" s="125">
        <v>35</v>
      </c>
      <c r="L6" s="125">
        <v>0</v>
      </c>
      <c r="M6" s="125">
        <v>0</v>
      </c>
      <c r="N6" s="125">
        <v>0</v>
      </c>
      <c r="O6" s="125">
        <v>0</v>
      </c>
      <c r="P6" s="125">
        <v>0</v>
      </c>
      <c r="Q6" s="125">
        <v>0</v>
      </c>
      <c r="R6" s="125">
        <v>0</v>
      </c>
      <c r="S6" s="125">
        <v>0</v>
      </c>
      <c r="T6" s="125">
        <v>0</v>
      </c>
      <c r="U6" s="125">
        <v>34</v>
      </c>
      <c r="V6" s="125">
        <v>0</v>
      </c>
      <c r="W6" s="125">
        <v>34</v>
      </c>
      <c r="X6" s="125">
        <v>1</v>
      </c>
      <c r="Y6" s="125">
        <v>0</v>
      </c>
      <c r="Z6" s="125">
        <v>1</v>
      </c>
      <c r="AA6" s="125">
        <v>35</v>
      </c>
      <c r="AB6" s="125">
        <v>0</v>
      </c>
      <c r="AC6" s="125">
        <v>35</v>
      </c>
      <c r="AD6" s="86">
        <f t="shared" si="0"/>
        <v>33</v>
      </c>
      <c r="AE6" s="86">
        <f t="shared" si="1"/>
        <v>2</v>
      </c>
      <c r="AF6" s="86">
        <f t="shared" si="2"/>
        <v>0</v>
      </c>
      <c r="AG6" s="86">
        <f t="shared" si="3"/>
        <v>0</v>
      </c>
      <c r="AH6" s="86">
        <f t="shared" si="4"/>
        <v>35</v>
      </c>
      <c r="AI6" s="86">
        <f t="shared" si="5"/>
        <v>0</v>
      </c>
    </row>
    <row r="7" spans="1:35">
      <c r="A7" s="125">
        <v>51605129</v>
      </c>
      <c r="B7" s="125" t="s">
        <v>159</v>
      </c>
      <c r="C7" s="125">
        <v>8</v>
      </c>
      <c r="D7" s="125">
        <v>0</v>
      </c>
      <c r="E7" s="125">
        <v>8</v>
      </c>
      <c r="F7" s="125">
        <v>2</v>
      </c>
      <c r="G7" s="125">
        <v>0</v>
      </c>
      <c r="H7" s="125">
        <v>2</v>
      </c>
      <c r="I7" s="125">
        <v>10</v>
      </c>
      <c r="J7" s="125">
        <v>0</v>
      </c>
      <c r="K7" s="125">
        <v>10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  <c r="S7" s="125">
        <v>0</v>
      </c>
      <c r="T7" s="125">
        <v>0</v>
      </c>
      <c r="U7" s="125">
        <v>8</v>
      </c>
      <c r="V7" s="125">
        <v>0</v>
      </c>
      <c r="W7" s="125">
        <v>8</v>
      </c>
      <c r="X7" s="125">
        <v>2</v>
      </c>
      <c r="Y7" s="125">
        <v>0</v>
      </c>
      <c r="Z7" s="125">
        <v>2</v>
      </c>
      <c r="AA7" s="125">
        <v>10</v>
      </c>
      <c r="AB7" s="125">
        <v>0</v>
      </c>
      <c r="AC7" s="125">
        <v>10</v>
      </c>
      <c r="AD7" s="86">
        <f t="shared" si="0"/>
        <v>10</v>
      </c>
      <c r="AE7" s="86">
        <f t="shared" si="1"/>
        <v>0</v>
      </c>
      <c r="AF7" s="86">
        <f t="shared" si="2"/>
        <v>0</v>
      </c>
      <c r="AG7" s="86">
        <f t="shared" si="3"/>
        <v>0</v>
      </c>
      <c r="AH7" s="86">
        <f t="shared" si="4"/>
        <v>10</v>
      </c>
      <c r="AI7" s="86">
        <f t="shared" si="5"/>
        <v>0</v>
      </c>
    </row>
    <row r="8" spans="1:35">
      <c r="A8" s="125">
        <v>51661971</v>
      </c>
      <c r="B8" s="125" t="s">
        <v>160</v>
      </c>
      <c r="C8" s="125">
        <v>27</v>
      </c>
      <c r="D8" s="125">
        <v>0</v>
      </c>
      <c r="E8" s="125">
        <v>27</v>
      </c>
      <c r="F8" s="125">
        <v>1</v>
      </c>
      <c r="G8" s="125">
        <v>0</v>
      </c>
      <c r="H8" s="125">
        <v>1</v>
      </c>
      <c r="I8" s="125">
        <v>28</v>
      </c>
      <c r="J8" s="125">
        <v>0</v>
      </c>
      <c r="K8" s="125">
        <v>28</v>
      </c>
      <c r="L8" s="125">
        <v>0</v>
      </c>
      <c r="M8" s="125">
        <v>0</v>
      </c>
      <c r="N8" s="125">
        <v>0</v>
      </c>
      <c r="O8" s="125">
        <v>0</v>
      </c>
      <c r="P8" s="125">
        <v>0</v>
      </c>
      <c r="Q8" s="125">
        <v>0</v>
      </c>
      <c r="R8" s="125">
        <v>0</v>
      </c>
      <c r="S8" s="125">
        <v>0</v>
      </c>
      <c r="T8" s="125">
        <v>0</v>
      </c>
      <c r="U8" s="125">
        <v>27</v>
      </c>
      <c r="V8" s="125">
        <v>0</v>
      </c>
      <c r="W8" s="125">
        <v>27</v>
      </c>
      <c r="X8" s="125">
        <v>1</v>
      </c>
      <c r="Y8" s="125">
        <v>0</v>
      </c>
      <c r="Z8" s="125">
        <v>1</v>
      </c>
      <c r="AA8" s="125">
        <v>28</v>
      </c>
      <c r="AB8" s="125">
        <v>0</v>
      </c>
      <c r="AC8" s="125">
        <v>28</v>
      </c>
      <c r="AD8" s="86">
        <f t="shared" si="0"/>
        <v>28</v>
      </c>
      <c r="AE8" s="86">
        <f t="shared" si="1"/>
        <v>0</v>
      </c>
      <c r="AF8" s="86">
        <f t="shared" si="2"/>
        <v>0</v>
      </c>
      <c r="AG8" s="86">
        <f t="shared" si="3"/>
        <v>0</v>
      </c>
      <c r="AH8" s="86">
        <f t="shared" si="4"/>
        <v>28</v>
      </c>
      <c r="AI8" s="86">
        <f t="shared" si="5"/>
        <v>0</v>
      </c>
    </row>
    <row r="9" spans="1:35">
      <c r="A9" s="125">
        <v>51715940</v>
      </c>
      <c r="B9" s="125" t="s">
        <v>161</v>
      </c>
      <c r="C9" s="125">
        <v>10</v>
      </c>
      <c r="D9" s="125">
        <v>3</v>
      </c>
      <c r="E9" s="125">
        <v>13</v>
      </c>
      <c r="F9" s="125">
        <v>2</v>
      </c>
      <c r="G9" s="125">
        <v>0</v>
      </c>
      <c r="H9" s="125">
        <v>2</v>
      </c>
      <c r="I9" s="125">
        <v>12</v>
      </c>
      <c r="J9" s="125">
        <v>3</v>
      </c>
      <c r="K9" s="125">
        <v>15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  <c r="S9" s="125">
        <v>0</v>
      </c>
      <c r="T9" s="125">
        <v>0</v>
      </c>
      <c r="U9" s="125">
        <v>13</v>
      </c>
      <c r="V9" s="125">
        <v>0</v>
      </c>
      <c r="W9" s="125">
        <v>13</v>
      </c>
      <c r="X9" s="125">
        <v>2</v>
      </c>
      <c r="Y9" s="125">
        <v>0</v>
      </c>
      <c r="Z9" s="125">
        <v>2</v>
      </c>
      <c r="AA9" s="125">
        <v>15</v>
      </c>
      <c r="AB9" s="125">
        <v>0</v>
      </c>
      <c r="AC9" s="125">
        <v>15</v>
      </c>
      <c r="AD9" s="86">
        <f t="shared" si="0"/>
        <v>12</v>
      </c>
      <c r="AE9" s="86">
        <f t="shared" si="1"/>
        <v>3</v>
      </c>
      <c r="AF9" s="86">
        <f t="shared" si="2"/>
        <v>0</v>
      </c>
      <c r="AG9" s="86">
        <f t="shared" si="3"/>
        <v>0</v>
      </c>
      <c r="AH9" s="86">
        <f t="shared" si="4"/>
        <v>15</v>
      </c>
      <c r="AI9" s="86">
        <f t="shared" si="5"/>
        <v>0</v>
      </c>
    </row>
    <row r="10" spans="1:35">
      <c r="A10" s="125">
        <v>51731448</v>
      </c>
      <c r="B10" s="125" t="s">
        <v>162</v>
      </c>
      <c r="C10" s="125">
        <v>5</v>
      </c>
      <c r="D10" s="125">
        <v>0</v>
      </c>
      <c r="E10" s="125">
        <v>5</v>
      </c>
      <c r="F10" s="125">
        <v>5</v>
      </c>
      <c r="G10" s="125">
        <v>0</v>
      </c>
      <c r="H10" s="125">
        <v>5</v>
      </c>
      <c r="I10" s="125">
        <v>10</v>
      </c>
      <c r="J10" s="125">
        <v>0</v>
      </c>
      <c r="K10" s="125">
        <v>10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125">
        <v>5</v>
      </c>
      <c r="V10" s="125">
        <v>0</v>
      </c>
      <c r="W10" s="125">
        <v>5</v>
      </c>
      <c r="X10" s="125">
        <v>5</v>
      </c>
      <c r="Y10" s="125">
        <v>0</v>
      </c>
      <c r="Z10" s="125">
        <v>5</v>
      </c>
      <c r="AA10" s="125">
        <v>10</v>
      </c>
      <c r="AB10" s="125">
        <v>0</v>
      </c>
      <c r="AC10" s="125">
        <v>10</v>
      </c>
      <c r="AD10" s="86">
        <f t="shared" si="0"/>
        <v>10</v>
      </c>
      <c r="AE10" s="86">
        <f t="shared" si="1"/>
        <v>0</v>
      </c>
      <c r="AF10" s="86">
        <f t="shared" si="2"/>
        <v>0</v>
      </c>
      <c r="AG10" s="86">
        <f t="shared" si="3"/>
        <v>0</v>
      </c>
      <c r="AH10" s="86">
        <f t="shared" si="4"/>
        <v>10</v>
      </c>
      <c r="AI10" s="86">
        <f t="shared" si="5"/>
        <v>0</v>
      </c>
    </row>
    <row r="11" spans="1:35">
      <c r="A11" s="125">
        <v>51723238</v>
      </c>
      <c r="B11" s="125" t="s">
        <v>163</v>
      </c>
      <c r="C11" s="125">
        <v>12</v>
      </c>
      <c r="D11" s="125">
        <v>0</v>
      </c>
      <c r="E11" s="125">
        <v>12</v>
      </c>
      <c r="F11" s="125">
        <v>2</v>
      </c>
      <c r="G11" s="125">
        <v>0</v>
      </c>
      <c r="H11" s="125">
        <v>2</v>
      </c>
      <c r="I11" s="125">
        <v>14</v>
      </c>
      <c r="J11" s="125">
        <v>0</v>
      </c>
      <c r="K11" s="125">
        <v>14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5">
        <v>12</v>
      </c>
      <c r="V11" s="125">
        <v>0</v>
      </c>
      <c r="W11" s="125">
        <v>12</v>
      </c>
      <c r="X11" s="125">
        <v>2</v>
      </c>
      <c r="Y11" s="125">
        <v>0</v>
      </c>
      <c r="Z11" s="125">
        <v>2</v>
      </c>
      <c r="AA11" s="125">
        <v>14</v>
      </c>
      <c r="AB11" s="125">
        <v>0</v>
      </c>
      <c r="AC11" s="125">
        <v>14</v>
      </c>
      <c r="AD11" s="86">
        <f t="shared" si="0"/>
        <v>14</v>
      </c>
      <c r="AE11" s="86">
        <f t="shared" si="1"/>
        <v>0</v>
      </c>
      <c r="AF11" s="86">
        <f t="shared" si="2"/>
        <v>0</v>
      </c>
      <c r="AG11" s="86">
        <f t="shared" si="3"/>
        <v>0</v>
      </c>
      <c r="AH11" s="86">
        <f t="shared" si="4"/>
        <v>14</v>
      </c>
      <c r="AI11" s="86">
        <f t="shared" si="5"/>
        <v>0</v>
      </c>
    </row>
    <row r="12" spans="1:35">
      <c r="A12" s="125">
        <v>51722213</v>
      </c>
      <c r="B12" s="125" t="s">
        <v>164</v>
      </c>
      <c r="C12" s="125">
        <v>15</v>
      </c>
      <c r="D12" s="125">
        <v>0</v>
      </c>
      <c r="E12" s="125">
        <v>15</v>
      </c>
      <c r="F12" s="125">
        <v>2</v>
      </c>
      <c r="G12" s="125">
        <v>0</v>
      </c>
      <c r="H12" s="125">
        <v>2</v>
      </c>
      <c r="I12" s="125">
        <v>17</v>
      </c>
      <c r="J12" s="125">
        <v>0</v>
      </c>
      <c r="K12" s="125">
        <v>17</v>
      </c>
      <c r="L12" s="125">
        <v>2</v>
      </c>
      <c r="M12" s="125">
        <v>0</v>
      </c>
      <c r="N12" s="125">
        <v>2</v>
      </c>
      <c r="O12" s="125">
        <v>0</v>
      </c>
      <c r="P12" s="125">
        <v>0</v>
      </c>
      <c r="Q12" s="125">
        <v>0</v>
      </c>
      <c r="R12" s="125">
        <v>2</v>
      </c>
      <c r="S12" s="125">
        <v>0</v>
      </c>
      <c r="T12" s="125">
        <v>2</v>
      </c>
      <c r="U12" s="125">
        <v>15</v>
      </c>
      <c r="V12" s="125">
        <v>0</v>
      </c>
      <c r="W12" s="125">
        <v>15</v>
      </c>
      <c r="X12" s="125">
        <v>2</v>
      </c>
      <c r="Y12" s="125">
        <v>0</v>
      </c>
      <c r="Z12" s="125">
        <v>2</v>
      </c>
      <c r="AA12" s="125">
        <v>17</v>
      </c>
      <c r="AB12" s="125">
        <v>0</v>
      </c>
      <c r="AC12" s="125">
        <v>17</v>
      </c>
      <c r="AD12" s="86">
        <f t="shared" si="0"/>
        <v>17</v>
      </c>
      <c r="AE12" s="86">
        <f t="shared" si="1"/>
        <v>0</v>
      </c>
      <c r="AF12" s="86">
        <f t="shared" si="2"/>
        <v>2</v>
      </c>
      <c r="AG12" s="86">
        <f t="shared" si="3"/>
        <v>0</v>
      </c>
      <c r="AH12" s="86">
        <f t="shared" si="4"/>
        <v>17</v>
      </c>
      <c r="AI12" s="86">
        <f t="shared" si="5"/>
        <v>0</v>
      </c>
    </row>
    <row r="13" spans="1:35">
      <c r="A13" s="125">
        <v>51722399</v>
      </c>
      <c r="B13" s="125" t="s">
        <v>165</v>
      </c>
      <c r="C13" s="125">
        <v>5</v>
      </c>
      <c r="D13" s="125">
        <v>0</v>
      </c>
      <c r="E13" s="125">
        <v>5</v>
      </c>
      <c r="F13" s="125">
        <v>6</v>
      </c>
      <c r="G13" s="125">
        <v>0</v>
      </c>
      <c r="H13" s="125">
        <v>6</v>
      </c>
      <c r="I13" s="125">
        <v>11</v>
      </c>
      <c r="J13" s="125">
        <v>0</v>
      </c>
      <c r="K13" s="125">
        <v>11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5</v>
      </c>
      <c r="V13" s="125">
        <v>0</v>
      </c>
      <c r="W13" s="125">
        <v>5</v>
      </c>
      <c r="X13" s="125">
        <v>6</v>
      </c>
      <c r="Y13" s="125">
        <v>0</v>
      </c>
      <c r="Z13" s="125">
        <v>6</v>
      </c>
      <c r="AA13" s="125">
        <v>11</v>
      </c>
      <c r="AB13" s="125">
        <v>0</v>
      </c>
      <c r="AC13" s="125">
        <v>11</v>
      </c>
      <c r="AD13" s="86">
        <f t="shared" si="0"/>
        <v>11</v>
      </c>
      <c r="AE13" s="86">
        <f t="shared" si="1"/>
        <v>0</v>
      </c>
      <c r="AF13" s="86">
        <f t="shared" si="2"/>
        <v>0</v>
      </c>
      <c r="AG13" s="86">
        <f t="shared" si="3"/>
        <v>0</v>
      </c>
      <c r="AH13" s="86">
        <f t="shared" si="4"/>
        <v>11</v>
      </c>
      <c r="AI13" s="86">
        <f t="shared" si="5"/>
        <v>0</v>
      </c>
    </row>
    <row r="14" spans="1:35">
      <c r="A14" s="125">
        <v>51582026</v>
      </c>
      <c r="B14" s="125" t="s">
        <v>166</v>
      </c>
      <c r="C14" s="125">
        <v>27</v>
      </c>
      <c r="D14" s="125">
        <v>0</v>
      </c>
      <c r="E14" s="125">
        <v>27</v>
      </c>
      <c r="F14" s="125">
        <v>1</v>
      </c>
      <c r="G14" s="125">
        <v>0</v>
      </c>
      <c r="H14" s="125">
        <v>1</v>
      </c>
      <c r="I14" s="125">
        <v>28</v>
      </c>
      <c r="J14" s="125">
        <v>0</v>
      </c>
      <c r="K14" s="125">
        <v>28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27</v>
      </c>
      <c r="V14" s="125">
        <v>0</v>
      </c>
      <c r="W14" s="125">
        <v>27</v>
      </c>
      <c r="X14" s="125">
        <v>1</v>
      </c>
      <c r="Y14" s="125">
        <v>0</v>
      </c>
      <c r="Z14" s="125">
        <v>1</v>
      </c>
      <c r="AA14" s="125">
        <v>28</v>
      </c>
      <c r="AB14" s="125">
        <v>0</v>
      </c>
      <c r="AC14" s="125">
        <v>28</v>
      </c>
      <c r="AD14" s="86">
        <f t="shared" si="0"/>
        <v>28</v>
      </c>
      <c r="AE14" s="86">
        <f t="shared" si="1"/>
        <v>0</v>
      </c>
      <c r="AF14" s="86">
        <f t="shared" si="2"/>
        <v>0</v>
      </c>
      <c r="AG14" s="86">
        <f t="shared" si="3"/>
        <v>0</v>
      </c>
      <c r="AH14" s="86">
        <f t="shared" si="4"/>
        <v>28</v>
      </c>
      <c r="AI14" s="86">
        <f t="shared" si="5"/>
        <v>0</v>
      </c>
    </row>
    <row r="15" spans="1:35">
      <c r="A15" s="125">
        <v>51701116</v>
      </c>
      <c r="B15" s="125" t="s">
        <v>167</v>
      </c>
      <c r="C15" s="125">
        <v>32</v>
      </c>
      <c r="D15" s="125">
        <v>0</v>
      </c>
      <c r="E15" s="125">
        <v>32</v>
      </c>
      <c r="F15" s="125">
        <v>1</v>
      </c>
      <c r="G15" s="125">
        <v>0</v>
      </c>
      <c r="H15" s="125">
        <v>1</v>
      </c>
      <c r="I15" s="125">
        <v>33</v>
      </c>
      <c r="J15" s="125">
        <v>0</v>
      </c>
      <c r="K15" s="125">
        <v>33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  <c r="S15" s="125">
        <v>0</v>
      </c>
      <c r="T15" s="125">
        <v>0</v>
      </c>
      <c r="U15" s="125">
        <v>32</v>
      </c>
      <c r="V15" s="125">
        <v>0</v>
      </c>
      <c r="W15" s="125">
        <v>32</v>
      </c>
      <c r="X15" s="125">
        <v>1</v>
      </c>
      <c r="Y15" s="125">
        <v>0</v>
      </c>
      <c r="Z15" s="125">
        <v>1</v>
      </c>
      <c r="AA15" s="125">
        <v>33</v>
      </c>
      <c r="AB15" s="125">
        <v>0</v>
      </c>
      <c r="AC15" s="125">
        <v>33</v>
      </c>
      <c r="AD15" s="86">
        <f t="shared" si="0"/>
        <v>33</v>
      </c>
      <c r="AE15" s="86">
        <f t="shared" si="1"/>
        <v>0</v>
      </c>
      <c r="AF15" s="86">
        <f t="shared" si="2"/>
        <v>0</v>
      </c>
      <c r="AG15" s="86">
        <f t="shared" si="3"/>
        <v>0</v>
      </c>
      <c r="AH15" s="86">
        <f t="shared" si="4"/>
        <v>33</v>
      </c>
      <c r="AI15" s="86">
        <f t="shared" si="5"/>
        <v>0</v>
      </c>
    </row>
    <row r="16" spans="1:35">
      <c r="A16" s="125">
        <v>51585203</v>
      </c>
      <c r="B16" s="125" t="s">
        <v>168</v>
      </c>
      <c r="C16" s="125">
        <v>33</v>
      </c>
      <c r="D16" s="125">
        <v>0</v>
      </c>
      <c r="E16" s="125">
        <v>33</v>
      </c>
      <c r="F16" s="125">
        <v>1</v>
      </c>
      <c r="G16" s="125">
        <v>0</v>
      </c>
      <c r="H16" s="125">
        <v>1</v>
      </c>
      <c r="I16" s="125">
        <v>34</v>
      </c>
      <c r="J16" s="125">
        <v>0</v>
      </c>
      <c r="K16" s="125">
        <v>34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125">
        <v>33</v>
      </c>
      <c r="V16" s="125">
        <v>0</v>
      </c>
      <c r="W16" s="125">
        <v>33</v>
      </c>
      <c r="X16" s="125">
        <v>1</v>
      </c>
      <c r="Y16" s="125">
        <v>0</v>
      </c>
      <c r="Z16" s="125">
        <v>1</v>
      </c>
      <c r="AA16" s="125">
        <v>34</v>
      </c>
      <c r="AB16" s="125">
        <v>0</v>
      </c>
      <c r="AC16" s="125">
        <v>34</v>
      </c>
      <c r="AD16" s="86">
        <f t="shared" si="0"/>
        <v>34</v>
      </c>
      <c r="AE16" s="86">
        <f t="shared" si="1"/>
        <v>0</v>
      </c>
      <c r="AF16" s="86">
        <f t="shared" si="2"/>
        <v>0</v>
      </c>
      <c r="AG16" s="86">
        <f t="shared" si="3"/>
        <v>0</v>
      </c>
      <c r="AH16" s="86">
        <f t="shared" si="4"/>
        <v>34</v>
      </c>
      <c r="AI16" s="86">
        <f t="shared" si="5"/>
        <v>0</v>
      </c>
    </row>
    <row r="17" spans="1:35">
      <c r="A17" s="125">
        <v>51726928</v>
      </c>
      <c r="B17" s="125" t="s">
        <v>169</v>
      </c>
      <c r="C17" s="125">
        <v>7</v>
      </c>
      <c r="D17" s="125">
        <v>0</v>
      </c>
      <c r="E17" s="125">
        <v>7</v>
      </c>
      <c r="F17" s="125">
        <v>3</v>
      </c>
      <c r="G17" s="125">
        <v>0</v>
      </c>
      <c r="H17" s="125">
        <v>3</v>
      </c>
      <c r="I17" s="125">
        <v>10</v>
      </c>
      <c r="J17" s="125">
        <v>0</v>
      </c>
      <c r="K17" s="125">
        <v>10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5">
        <v>7</v>
      </c>
      <c r="V17" s="125">
        <v>0</v>
      </c>
      <c r="W17" s="125">
        <v>7</v>
      </c>
      <c r="X17" s="125">
        <v>3</v>
      </c>
      <c r="Y17" s="125">
        <v>0</v>
      </c>
      <c r="Z17" s="125">
        <v>3</v>
      </c>
      <c r="AA17" s="125">
        <v>10</v>
      </c>
      <c r="AB17" s="125">
        <v>0</v>
      </c>
      <c r="AC17" s="125">
        <v>10</v>
      </c>
      <c r="AD17" s="86">
        <f t="shared" si="0"/>
        <v>10</v>
      </c>
      <c r="AE17" s="86">
        <f t="shared" si="1"/>
        <v>0</v>
      </c>
      <c r="AF17" s="86">
        <f t="shared" si="2"/>
        <v>0</v>
      </c>
      <c r="AG17" s="86">
        <f t="shared" si="3"/>
        <v>0</v>
      </c>
      <c r="AH17" s="86">
        <f t="shared" si="4"/>
        <v>10</v>
      </c>
      <c r="AI17" s="86">
        <f t="shared" si="5"/>
        <v>0</v>
      </c>
    </row>
    <row r="18" spans="1:35">
      <c r="A18" s="125">
        <v>51585202</v>
      </c>
      <c r="B18" s="125" t="s">
        <v>170</v>
      </c>
      <c r="C18" s="125">
        <v>32</v>
      </c>
      <c r="D18" s="125">
        <v>0</v>
      </c>
      <c r="E18" s="125">
        <v>32</v>
      </c>
      <c r="F18" s="125">
        <v>1</v>
      </c>
      <c r="G18" s="125">
        <v>0</v>
      </c>
      <c r="H18" s="125">
        <v>1</v>
      </c>
      <c r="I18" s="125">
        <v>33</v>
      </c>
      <c r="J18" s="125">
        <v>0</v>
      </c>
      <c r="K18" s="125">
        <v>33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  <c r="U18" s="125">
        <v>32</v>
      </c>
      <c r="V18" s="125">
        <v>0</v>
      </c>
      <c r="W18" s="125">
        <v>32</v>
      </c>
      <c r="X18" s="125">
        <v>1</v>
      </c>
      <c r="Y18" s="125">
        <v>0</v>
      </c>
      <c r="Z18" s="125">
        <v>1</v>
      </c>
      <c r="AA18" s="125">
        <v>33</v>
      </c>
      <c r="AB18" s="125">
        <v>0</v>
      </c>
      <c r="AC18" s="125">
        <v>33</v>
      </c>
      <c r="AD18" s="86">
        <f t="shared" si="0"/>
        <v>33</v>
      </c>
      <c r="AE18" s="86">
        <f t="shared" si="1"/>
        <v>0</v>
      </c>
      <c r="AF18" s="86">
        <f t="shared" si="2"/>
        <v>0</v>
      </c>
      <c r="AG18" s="86">
        <f t="shared" si="3"/>
        <v>0</v>
      </c>
      <c r="AH18" s="86">
        <f t="shared" si="4"/>
        <v>33</v>
      </c>
      <c r="AI18" s="86">
        <f t="shared" si="5"/>
        <v>0</v>
      </c>
    </row>
    <row r="19" spans="1:35">
      <c r="A19" s="125">
        <v>51725467</v>
      </c>
      <c r="B19" s="125" t="s">
        <v>171</v>
      </c>
      <c r="C19" s="125">
        <v>7</v>
      </c>
      <c r="D19" s="125">
        <v>0</v>
      </c>
      <c r="E19" s="125">
        <v>7</v>
      </c>
      <c r="F19" s="125">
        <v>3</v>
      </c>
      <c r="G19" s="125">
        <v>0</v>
      </c>
      <c r="H19" s="125">
        <v>3</v>
      </c>
      <c r="I19" s="125">
        <v>10</v>
      </c>
      <c r="J19" s="125">
        <v>0</v>
      </c>
      <c r="K19" s="125">
        <v>10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7</v>
      </c>
      <c r="V19" s="125">
        <v>0</v>
      </c>
      <c r="W19" s="125">
        <v>7</v>
      </c>
      <c r="X19" s="125">
        <v>3</v>
      </c>
      <c r="Y19" s="125">
        <v>0</v>
      </c>
      <c r="Z19" s="125">
        <v>3</v>
      </c>
      <c r="AA19" s="125">
        <v>10</v>
      </c>
      <c r="AB19" s="125">
        <v>0</v>
      </c>
      <c r="AC19" s="125">
        <v>10</v>
      </c>
      <c r="AD19" s="86">
        <f t="shared" si="0"/>
        <v>10</v>
      </c>
      <c r="AE19" s="86">
        <f t="shared" si="1"/>
        <v>0</v>
      </c>
      <c r="AF19" s="86">
        <f t="shared" si="2"/>
        <v>0</v>
      </c>
      <c r="AG19" s="86">
        <f t="shared" si="3"/>
        <v>0</v>
      </c>
      <c r="AH19" s="86">
        <f t="shared" si="4"/>
        <v>10</v>
      </c>
      <c r="AI19" s="86">
        <f t="shared" si="5"/>
        <v>0</v>
      </c>
    </row>
    <row r="20" spans="1:35">
      <c r="A20" s="125">
        <v>51725688</v>
      </c>
      <c r="B20" s="125" t="s">
        <v>297</v>
      </c>
      <c r="C20" s="125">
        <v>29</v>
      </c>
      <c r="D20" s="125">
        <v>0</v>
      </c>
      <c r="E20" s="125">
        <v>29</v>
      </c>
      <c r="F20" s="125">
        <v>1</v>
      </c>
      <c r="G20" s="125">
        <v>0</v>
      </c>
      <c r="H20" s="125">
        <v>1</v>
      </c>
      <c r="I20" s="125">
        <v>30</v>
      </c>
      <c r="J20" s="125">
        <v>0</v>
      </c>
      <c r="K20" s="125">
        <v>30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  <c r="U20" s="125">
        <v>29</v>
      </c>
      <c r="V20" s="125">
        <v>0</v>
      </c>
      <c r="W20" s="125">
        <v>29</v>
      </c>
      <c r="X20" s="125">
        <v>1</v>
      </c>
      <c r="Y20" s="125">
        <v>0</v>
      </c>
      <c r="Z20" s="125">
        <v>1</v>
      </c>
      <c r="AA20" s="125">
        <v>30</v>
      </c>
      <c r="AB20" s="125">
        <v>0</v>
      </c>
      <c r="AC20" s="125">
        <v>30</v>
      </c>
      <c r="AD20" s="86">
        <f t="shared" si="0"/>
        <v>30</v>
      </c>
      <c r="AE20" s="86">
        <f t="shared" si="1"/>
        <v>0</v>
      </c>
      <c r="AF20" s="86">
        <f t="shared" si="2"/>
        <v>0</v>
      </c>
      <c r="AG20" s="86">
        <f t="shared" si="3"/>
        <v>0</v>
      </c>
      <c r="AH20" s="86">
        <f t="shared" si="4"/>
        <v>30</v>
      </c>
      <c r="AI20" s="86">
        <f t="shared" si="5"/>
        <v>0</v>
      </c>
    </row>
    <row r="21" spans="1:35">
      <c r="A21" s="125">
        <v>51743369</v>
      </c>
      <c r="B21" s="125" t="s">
        <v>353</v>
      </c>
      <c r="C21" s="125">
        <v>31</v>
      </c>
      <c r="D21" s="125">
        <v>1</v>
      </c>
      <c r="E21" s="125">
        <v>32</v>
      </c>
      <c r="F21" s="125">
        <v>1</v>
      </c>
      <c r="G21" s="125">
        <v>0</v>
      </c>
      <c r="H21" s="125">
        <v>1</v>
      </c>
      <c r="I21" s="125">
        <v>32</v>
      </c>
      <c r="J21" s="125">
        <v>1</v>
      </c>
      <c r="K21" s="125">
        <v>33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0</v>
      </c>
      <c r="U21" s="125">
        <v>32</v>
      </c>
      <c r="V21" s="125">
        <v>0</v>
      </c>
      <c r="W21" s="125">
        <v>32</v>
      </c>
      <c r="X21" s="125">
        <v>1</v>
      </c>
      <c r="Y21" s="125">
        <v>0</v>
      </c>
      <c r="Z21" s="125">
        <v>1</v>
      </c>
      <c r="AA21" s="125">
        <v>33</v>
      </c>
      <c r="AB21" s="125">
        <v>0</v>
      </c>
      <c r="AC21" s="125">
        <v>33</v>
      </c>
      <c r="AD21" s="86">
        <f t="shared" si="0"/>
        <v>32</v>
      </c>
      <c r="AE21" s="86">
        <f t="shared" si="1"/>
        <v>1</v>
      </c>
      <c r="AF21" s="86">
        <f t="shared" si="2"/>
        <v>0</v>
      </c>
      <c r="AG21" s="86">
        <f t="shared" si="3"/>
        <v>0</v>
      </c>
      <c r="AH21" s="86">
        <f t="shared" si="4"/>
        <v>33</v>
      </c>
      <c r="AI21" s="86">
        <f t="shared" si="5"/>
        <v>0</v>
      </c>
    </row>
    <row r="22" spans="1:35">
      <c r="A22" s="125">
        <v>51564575</v>
      </c>
      <c r="B22" s="125" t="s">
        <v>602</v>
      </c>
      <c r="C22" s="125">
        <v>18</v>
      </c>
      <c r="D22" s="125">
        <v>2</v>
      </c>
      <c r="E22" s="125">
        <v>20</v>
      </c>
      <c r="F22" s="125">
        <v>1</v>
      </c>
      <c r="G22" s="125">
        <v>0</v>
      </c>
      <c r="H22" s="125">
        <v>1</v>
      </c>
      <c r="I22" s="125">
        <v>19</v>
      </c>
      <c r="J22" s="125">
        <v>2</v>
      </c>
      <c r="K22" s="125">
        <v>21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0</v>
      </c>
      <c r="U22" s="125">
        <v>20</v>
      </c>
      <c r="V22" s="125">
        <v>0</v>
      </c>
      <c r="W22" s="125">
        <v>20</v>
      </c>
      <c r="X22" s="125">
        <v>1</v>
      </c>
      <c r="Y22" s="125">
        <v>0</v>
      </c>
      <c r="Z22" s="125">
        <v>1</v>
      </c>
      <c r="AA22" s="125">
        <v>21</v>
      </c>
      <c r="AB22" s="125">
        <v>0</v>
      </c>
      <c r="AC22" s="125">
        <v>21</v>
      </c>
      <c r="AD22" s="86">
        <f t="shared" si="0"/>
        <v>19</v>
      </c>
      <c r="AE22" s="86">
        <f t="shared" si="1"/>
        <v>2</v>
      </c>
      <c r="AF22" s="86">
        <f t="shared" si="2"/>
        <v>0</v>
      </c>
      <c r="AG22" s="86">
        <f t="shared" si="3"/>
        <v>0</v>
      </c>
      <c r="AH22" s="86">
        <f t="shared" si="4"/>
        <v>21</v>
      </c>
      <c r="AI22" s="86">
        <f t="shared" si="5"/>
        <v>0</v>
      </c>
    </row>
    <row r="23" spans="1:35">
      <c r="A23" s="125">
        <v>51742635</v>
      </c>
      <c r="B23" s="125" t="s">
        <v>603</v>
      </c>
      <c r="C23" s="125">
        <v>13</v>
      </c>
      <c r="D23" s="125">
        <v>2</v>
      </c>
      <c r="E23" s="125">
        <v>15</v>
      </c>
      <c r="F23" s="125">
        <v>3</v>
      </c>
      <c r="G23" s="125">
        <v>0</v>
      </c>
      <c r="H23" s="125">
        <v>3</v>
      </c>
      <c r="I23" s="125">
        <v>16</v>
      </c>
      <c r="J23" s="125">
        <v>2</v>
      </c>
      <c r="K23" s="125">
        <v>18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  <c r="U23" s="125">
        <v>15</v>
      </c>
      <c r="V23" s="125">
        <v>0</v>
      </c>
      <c r="W23" s="125">
        <v>15</v>
      </c>
      <c r="X23" s="125">
        <v>3</v>
      </c>
      <c r="Y23" s="125">
        <v>0</v>
      </c>
      <c r="Z23" s="125">
        <v>3</v>
      </c>
      <c r="AA23" s="125">
        <v>18</v>
      </c>
      <c r="AB23" s="125">
        <v>0</v>
      </c>
      <c r="AC23" s="125">
        <v>18</v>
      </c>
      <c r="AD23" s="86">
        <f t="shared" si="0"/>
        <v>16</v>
      </c>
      <c r="AE23" s="86">
        <f t="shared" si="1"/>
        <v>2</v>
      </c>
      <c r="AF23" s="86">
        <f t="shared" si="2"/>
        <v>0</v>
      </c>
      <c r="AG23" s="86">
        <f t="shared" si="3"/>
        <v>0</v>
      </c>
      <c r="AH23" s="86">
        <f t="shared" si="4"/>
        <v>18</v>
      </c>
      <c r="AI23" s="86">
        <f t="shared" si="5"/>
        <v>0</v>
      </c>
    </row>
    <row r="24" spans="1:35">
      <c r="A24" s="125">
        <v>51724734</v>
      </c>
      <c r="B24" s="125" t="s">
        <v>291</v>
      </c>
      <c r="C24" s="125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86">
        <f t="shared" si="0"/>
        <v>0</v>
      </c>
      <c r="AE24" s="86">
        <f t="shared" si="1"/>
        <v>0</v>
      </c>
      <c r="AF24" s="86">
        <f t="shared" si="2"/>
        <v>0</v>
      </c>
      <c r="AG24" s="86">
        <f t="shared" si="3"/>
        <v>0</v>
      </c>
      <c r="AH24" s="86">
        <f t="shared" si="4"/>
        <v>0</v>
      </c>
      <c r="AI24" s="86">
        <f t="shared" si="5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13">
    <cfRule type="duplicateValues" dxfId="15" priority="6"/>
  </conditionalFormatting>
  <conditionalFormatting sqref="A4:A24">
    <cfRule type="duplicateValues" dxfId="14" priority="576"/>
  </conditionalFormatting>
  <conditionalFormatting sqref="A14:A24">
    <cfRule type="duplicateValues" dxfId="13" priority="57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P2" sqref="P2"/>
    </sheetView>
  </sheetViews>
  <sheetFormatPr defaultRowHeight="15"/>
  <cols>
    <col min="1" max="1" width="9.42578125" bestFit="1" customWidth="1"/>
    <col min="2" max="2" width="33.28515625" bestFit="1" customWidth="1"/>
    <col min="3" max="6" width="6.85546875" bestFit="1" customWidth="1"/>
    <col min="7" max="7" width="6.85546875" style="13" customWidth="1"/>
    <col min="8" max="8" width="6" bestFit="1" customWidth="1"/>
    <col min="9" max="9" width="20.42578125" bestFit="1" customWidth="1"/>
    <col min="10" max="10" width="9" style="13" bestFit="1" customWidth="1"/>
    <col min="11" max="15" width="6.85546875" style="13" bestFit="1" customWidth="1"/>
    <col min="16" max="16" width="4.42578125" style="13" bestFit="1" customWidth="1"/>
    <col min="17" max="17" width="8.140625" style="13" bestFit="1" customWidth="1"/>
    <col min="18" max="18" width="6.5703125" style="12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63</v>
      </c>
      <c r="H1" s="6" t="s">
        <v>8</v>
      </c>
      <c r="I1" s="6" t="s">
        <v>9</v>
      </c>
      <c r="J1" s="17" t="s">
        <v>99</v>
      </c>
      <c r="K1" s="17" t="s">
        <v>4</v>
      </c>
      <c r="L1" s="17" t="s">
        <v>5</v>
      </c>
      <c r="M1" s="17" t="s">
        <v>6</v>
      </c>
      <c r="N1" s="17" t="s">
        <v>7</v>
      </c>
      <c r="O1" s="17" t="s">
        <v>63</v>
      </c>
      <c r="P1" s="17" t="s">
        <v>100</v>
      </c>
      <c r="Q1" s="17" t="s">
        <v>101</v>
      </c>
      <c r="R1" s="20" t="s">
        <v>62</v>
      </c>
    </row>
    <row r="2" spans="1:18">
      <c r="A2" s="138">
        <v>51607271</v>
      </c>
      <c r="B2" s="138" t="s">
        <v>441</v>
      </c>
      <c r="C2" s="138">
        <v>100</v>
      </c>
      <c r="D2" s="138">
        <v>100</v>
      </c>
      <c r="E2" s="138">
        <v>100</v>
      </c>
      <c r="F2" s="138">
        <v>80</v>
      </c>
      <c r="G2" s="138" t="s">
        <v>442</v>
      </c>
      <c r="H2" s="139">
        <v>95</v>
      </c>
      <c r="J2" s="13" t="str">
        <f>IFERROR(VLOOKUP(A2,AGENT_raw!A:C,3,0),"-")</f>
        <v>-</v>
      </c>
      <c r="K2" s="13">
        <f>IF(ISBLANK(C2),"",IF(C2=0,0,1))</f>
        <v>1</v>
      </c>
      <c r="L2" s="13">
        <f>IF(ISBLANK(D2),"",IF(D2=0,0,1))</f>
        <v>1</v>
      </c>
      <c r="M2" s="13">
        <f>IF(ISBLANK(E2),"",IF(E2=0,0,1))</f>
        <v>1</v>
      </c>
      <c r="N2" s="13">
        <f>IF(ISBLANK(F2),"",IF(F2=0,0,1))</f>
        <v>1</v>
      </c>
      <c r="O2" s="13">
        <f>IF(ISBLANK(G2),"",IF(G2=0,0,1))</f>
        <v>1</v>
      </c>
      <c r="P2" s="13">
        <f>SUM(K2:N2)</f>
        <v>4</v>
      </c>
      <c r="Q2" s="13">
        <f>COUNT(K2:N2)</f>
        <v>4</v>
      </c>
      <c r="R2" s="12">
        <f>IFERROR(P2/Q2,100%)</f>
        <v>1</v>
      </c>
    </row>
    <row r="3" spans="1:18">
      <c r="A3" s="138">
        <v>51607271</v>
      </c>
      <c r="B3" s="138" t="s">
        <v>441</v>
      </c>
      <c r="C3" s="138" t="s">
        <v>442</v>
      </c>
      <c r="D3" s="138">
        <v>60</v>
      </c>
      <c r="E3" s="138">
        <v>80</v>
      </c>
      <c r="F3" s="138">
        <v>100</v>
      </c>
      <c r="G3" s="138" t="s">
        <v>442</v>
      </c>
      <c r="H3" s="139">
        <v>80</v>
      </c>
      <c r="J3" s="13" t="str">
        <f>IFERROR(VLOOKUP(A3,AGENT_raw!A:C,3,0),"-")</f>
        <v>-</v>
      </c>
      <c r="K3" s="13">
        <f t="shared" ref="K3:K66" si="0">IF(ISBLANK(C3),"",IF(C3=0,0,1))</f>
        <v>1</v>
      </c>
      <c r="L3" s="13">
        <f t="shared" ref="L3:L66" si="1">IF(ISBLANK(D3),"",IF(D3=0,0,1))</f>
        <v>1</v>
      </c>
      <c r="M3" s="13">
        <f t="shared" ref="M3:M66" si="2">IF(ISBLANK(E3),"",IF(E3=0,0,1))</f>
        <v>1</v>
      </c>
      <c r="N3" s="13">
        <f t="shared" ref="N3:N66" si="3">IF(ISBLANK(F3),"",IF(F3=0,0,1))</f>
        <v>1</v>
      </c>
      <c r="O3" s="13">
        <f t="shared" ref="O3:O66" si="4">IF(ISBLANK(G3),"",IF(G3=0,0,1))</f>
        <v>1</v>
      </c>
      <c r="P3" s="13">
        <f t="shared" ref="P3:P66" si="5">SUM(K3:N3)</f>
        <v>4</v>
      </c>
      <c r="Q3" s="13">
        <f t="shared" ref="Q3:Q66" si="6">COUNT(K3:N3)</f>
        <v>4</v>
      </c>
      <c r="R3" s="12">
        <f t="shared" ref="R3:R66" si="7">IFERROR(P3/Q3,100%)</f>
        <v>1</v>
      </c>
    </row>
    <row r="4" spans="1:18">
      <c r="A4" s="138">
        <v>51588225</v>
      </c>
      <c r="B4" s="138" t="s">
        <v>445</v>
      </c>
      <c r="C4" s="138">
        <v>100</v>
      </c>
      <c r="D4" s="138">
        <v>100</v>
      </c>
      <c r="E4" s="138">
        <v>100</v>
      </c>
      <c r="F4" s="138" t="s">
        <v>442</v>
      </c>
      <c r="G4" s="138" t="s">
        <v>442</v>
      </c>
      <c r="H4" s="139">
        <v>100</v>
      </c>
      <c r="J4" s="13" t="str">
        <f>IFERROR(VLOOKUP(A4,AGENT_raw!A:C,3,0),"-")</f>
        <v>-</v>
      </c>
      <c r="K4" s="13">
        <f t="shared" si="0"/>
        <v>1</v>
      </c>
      <c r="L4" s="13">
        <f t="shared" si="1"/>
        <v>1</v>
      </c>
      <c r="M4" s="13">
        <f t="shared" si="2"/>
        <v>1</v>
      </c>
      <c r="N4" s="13">
        <f t="shared" si="3"/>
        <v>1</v>
      </c>
      <c r="O4" s="13">
        <f t="shared" si="4"/>
        <v>1</v>
      </c>
      <c r="P4" s="13">
        <f t="shared" si="5"/>
        <v>4</v>
      </c>
      <c r="Q4" s="13">
        <f t="shared" si="6"/>
        <v>4</v>
      </c>
      <c r="R4" s="12">
        <f t="shared" si="7"/>
        <v>1</v>
      </c>
    </row>
    <row r="5" spans="1:18">
      <c r="A5" s="138">
        <v>51739116</v>
      </c>
      <c r="B5" s="138" t="s">
        <v>446</v>
      </c>
      <c r="C5" s="138">
        <v>100</v>
      </c>
      <c r="D5" s="138">
        <v>60</v>
      </c>
      <c r="E5" s="138">
        <v>100</v>
      </c>
      <c r="F5" s="138">
        <v>80</v>
      </c>
      <c r="G5" s="138" t="s">
        <v>442</v>
      </c>
      <c r="H5" s="139">
        <v>85</v>
      </c>
      <c r="J5" s="13" t="str">
        <f>IFERROR(VLOOKUP(A5,AGENT_raw!A:C,3,0),"-")</f>
        <v>-</v>
      </c>
      <c r="K5" s="13">
        <f t="shared" si="0"/>
        <v>1</v>
      </c>
      <c r="L5" s="13">
        <f t="shared" si="1"/>
        <v>1</v>
      </c>
      <c r="M5" s="13">
        <f t="shared" si="2"/>
        <v>1</v>
      </c>
      <c r="N5" s="13">
        <f t="shared" si="3"/>
        <v>1</v>
      </c>
      <c r="O5" s="13">
        <f t="shared" si="4"/>
        <v>1</v>
      </c>
      <c r="P5" s="13">
        <f t="shared" si="5"/>
        <v>4</v>
      </c>
      <c r="Q5" s="13">
        <f t="shared" si="6"/>
        <v>4</v>
      </c>
      <c r="R5" s="12">
        <f t="shared" si="7"/>
        <v>1</v>
      </c>
    </row>
    <row r="6" spans="1:18">
      <c r="A6" s="138">
        <v>51692290</v>
      </c>
      <c r="B6" s="138" t="s">
        <v>687</v>
      </c>
      <c r="C6" s="138">
        <v>100</v>
      </c>
      <c r="D6" s="138">
        <v>100</v>
      </c>
      <c r="E6" s="138">
        <v>100</v>
      </c>
      <c r="F6" s="138">
        <v>100</v>
      </c>
      <c r="G6" s="138" t="s">
        <v>442</v>
      </c>
      <c r="H6" s="139">
        <v>100</v>
      </c>
      <c r="J6" s="13" t="str">
        <f>IFERROR(VLOOKUP(A6,AGENT_raw!A:C,3,0),"-")</f>
        <v>-</v>
      </c>
      <c r="K6" s="13">
        <f t="shared" si="0"/>
        <v>1</v>
      </c>
      <c r="L6" s="13">
        <f t="shared" si="1"/>
        <v>1</v>
      </c>
      <c r="M6" s="13">
        <f t="shared" si="2"/>
        <v>1</v>
      </c>
      <c r="N6" s="13">
        <f t="shared" si="3"/>
        <v>1</v>
      </c>
      <c r="O6" s="13">
        <f t="shared" si="4"/>
        <v>1</v>
      </c>
      <c r="P6" s="13">
        <f t="shared" si="5"/>
        <v>4</v>
      </c>
      <c r="Q6" s="13">
        <f t="shared" si="6"/>
        <v>4</v>
      </c>
      <c r="R6" s="12">
        <f t="shared" si="7"/>
        <v>1</v>
      </c>
    </row>
    <row r="7" spans="1:18">
      <c r="A7" s="138">
        <v>51785246</v>
      </c>
      <c r="B7" s="138" t="s">
        <v>447</v>
      </c>
      <c r="C7" s="138">
        <v>100</v>
      </c>
      <c r="D7" s="138">
        <v>80</v>
      </c>
      <c r="E7" s="138">
        <v>100</v>
      </c>
      <c r="F7" s="138">
        <v>100</v>
      </c>
      <c r="G7" s="138" t="s">
        <v>442</v>
      </c>
      <c r="H7" s="139">
        <v>95</v>
      </c>
      <c r="J7" s="13" t="str">
        <f>IFERROR(VLOOKUP(A7,AGENT_raw!A:C,3,0),"-")</f>
        <v>-</v>
      </c>
      <c r="K7" s="13">
        <f t="shared" si="0"/>
        <v>1</v>
      </c>
      <c r="L7" s="13">
        <f t="shared" si="1"/>
        <v>1</v>
      </c>
      <c r="M7" s="13">
        <f t="shared" si="2"/>
        <v>1</v>
      </c>
      <c r="N7" s="13">
        <f t="shared" si="3"/>
        <v>1</v>
      </c>
      <c r="O7" s="13">
        <f t="shared" si="4"/>
        <v>1</v>
      </c>
      <c r="P7" s="13">
        <f t="shared" si="5"/>
        <v>4</v>
      </c>
      <c r="Q7" s="13">
        <f t="shared" si="6"/>
        <v>4</v>
      </c>
      <c r="R7" s="12">
        <f t="shared" si="7"/>
        <v>1</v>
      </c>
    </row>
    <row r="8" spans="1:18">
      <c r="A8" s="138">
        <v>51719219</v>
      </c>
      <c r="B8" s="138" t="s">
        <v>688</v>
      </c>
      <c r="C8" s="138">
        <v>80</v>
      </c>
      <c r="D8" s="138">
        <v>60</v>
      </c>
      <c r="E8" s="138">
        <v>100</v>
      </c>
      <c r="F8" s="138">
        <v>80</v>
      </c>
      <c r="G8" s="138" t="s">
        <v>442</v>
      </c>
      <c r="H8" s="139">
        <v>80</v>
      </c>
      <c r="J8" s="13" t="str">
        <f>IFERROR(VLOOKUP(A8,AGENT_raw!A:C,3,0),"-")</f>
        <v>-</v>
      </c>
      <c r="K8" s="13">
        <f t="shared" si="0"/>
        <v>1</v>
      </c>
      <c r="L8" s="13">
        <f t="shared" si="1"/>
        <v>1</v>
      </c>
      <c r="M8" s="13">
        <f t="shared" si="2"/>
        <v>1</v>
      </c>
      <c r="N8" s="13">
        <f t="shared" si="3"/>
        <v>1</v>
      </c>
      <c r="O8" s="13">
        <f t="shared" si="4"/>
        <v>1</v>
      </c>
      <c r="P8" s="13">
        <f t="shared" si="5"/>
        <v>4</v>
      </c>
      <c r="Q8" s="13">
        <f t="shared" si="6"/>
        <v>4</v>
      </c>
      <c r="R8" s="12">
        <f t="shared" si="7"/>
        <v>1</v>
      </c>
    </row>
    <row r="9" spans="1:18">
      <c r="A9" s="138">
        <v>51787985</v>
      </c>
      <c r="B9" s="138" t="s">
        <v>449</v>
      </c>
      <c r="C9" s="138">
        <v>80</v>
      </c>
      <c r="D9" s="138">
        <v>60</v>
      </c>
      <c r="E9" s="138">
        <v>100</v>
      </c>
      <c r="F9" s="138">
        <v>80</v>
      </c>
      <c r="G9" s="138" t="s">
        <v>442</v>
      </c>
      <c r="H9" s="139">
        <v>80</v>
      </c>
      <c r="J9" s="13" t="str">
        <f>IFERROR(VLOOKUP(A9,AGENT_raw!A:C,3,0),"-")</f>
        <v>-</v>
      </c>
      <c r="K9" s="13">
        <f t="shared" si="0"/>
        <v>1</v>
      </c>
      <c r="L9" s="13">
        <f t="shared" si="1"/>
        <v>1</v>
      </c>
      <c r="M9" s="13">
        <f t="shared" si="2"/>
        <v>1</v>
      </c>
      <c r="N9" s="13">
        <f t="shared" si="3"/>
        <v>1</v>
      </c>
      <c r="O9" s="13">
        <f t="shared" si="4"/>
        <v>1</v>
      </c>
      <c r="P9" s="13">
        <f t="shared" si="5"/>
        <v>4</v>
      </c>
      <c r="Q9" s="13">
        <f t="shared" si="6"/>
        <v>4</v>
      </c>
      <c r="R9" s="12">
        <f t="shared" si="7"/>
        <v>1</v>
      </c>
    </row>
    <row r="10" spans="1:18">
      <c r="A10" s="138">
        <v>51725693</v>
      </c>
      <c r="B10" s="138" t="s">
        <v>448</v>
      </c>
      <c r="C10" s="138">
        <v>80</v>
      </c>
      <c r="D10" s="138">
        <v>100</v>
      </c>
      <c r="E10" s="138">
        <v>80</v>
      </c>
      <c r="F10" s="138">
        <v>100</v>
      </c>
      <c r="G10" s="138" t="s">
        <v>442</v>
      </c>
      <c r="H10" s="139">
        <v>90</v>
      </c>
      <c r="J10" s="13" t="str">
        <f>IFERROR(VLOOKUP(A10,AGENT_raw!A:C,3,0),"-")</f>
        <v>-</v>
      </c>
      <c r="K10" s="13">
        <f t="shared" si="0"/>
        <v>1</v>
      </c>
      <c r="L10" s="13">
        <f t="shared" si="1"/>
        <v>1</v>
      </c>
      <c r="M10" s="13">
        <f t="shared" si="2"/>
        <v>1</v>
      </c>
      <c r="N10" s="13">
        <f t="shared" si="3"/>
        <v>1</v>
      </c>
      <c r="O10" s="13">
        <f t="shared" si="4"/>
        <v>1</v>
      </c>
      <c r="P10" s="13">
        <f t="shared" si="5"/>
        <v>4</v>
      </c>
      <c r="Q10" s="13">
        <f t="shared" si="6"/>
        <v>4</v>
      </c>
      <c r="R10" s="12">
        <f t="shared" si="7"/>
        <v>1</v>
      </c>
    </row>
    <row r="11" spans="1:18">
      <c r="A11" s="138">
        <v>51788758</v>
      </c>
      <c r="B11" s="138" t="s">
        <v>450</v>
      </c>
      <c r="C11" s="138">
        <v>80</v>
      </c>
      <c r="D11" s="138">
        <v>80</v>
      </c>
      <c r="E11" s="138">
        <v>100</v>
      </c>
      <c r="F11" s="138">
        <v>80</v>
      </c>
      <c r="G11" s="138" t="s">
        <v>442</v>
      </c>
      <c r="H11" s="139">
        <v>85</v>
      </c>
      <c r="J11" s="13" t="str">
        <f>IFERROR(VLOOKUP(A11,AGENT_raw!A:C,3,0),"-")</f>
        <v>-</v>
      </c>
      <c r="K11" s="13">
        <f t="shared" si="0"/>
        <v>1</v>
      </c>
      <c r="L11" s="13">
        <f t="shared" si="1"/>
        <v>1</v>
      </c>
      <c r="M11" s="13">
        <f t="shared" si="2"/>
        <v>1</v>
      </c>
      <c r="N11" s="13">
        <f t="shared" si="3"/>
        <v>1</v>
      </c>
      <c r="O11" s="13">
        <f t="shared" si="4"/>
        <v>1</v>
      </c>
      <c r="P11" s="13">
        <f t="shared" si="5"/>
        <v>4</v>
      </c>
      <c r="Q11" s="13">
        <f t="shared" si="6"/>
        <v>4</v>
      </c>
      <c r="R11" s="12">
        <f t="shared" si="7"/>
        <v>1</v>
      </c>
    </row>
    <row r="12" spans="1:18">
      <c r="A12" s="138">
        <v>51743041</v>
      </c>
      <c r="B12" s="138" t="s">
        <v>451</v>
      </c>
      <c r="C12" s="138">
        <v>100</v>
      </c>
      <c r="D12" s="138">
        <v>60</v>
      </c>
      <c r="E12" s="138">
        <v>60</v>
      </c>
      <c r="F12" s="138">
        <v>60</v>
      </c>
      <c r="G12" s="138" t="s">
        <v>442</v>
      </c>
      <c r="H12" s="139">
        <v>70</v>
      </c>
      <c r="J12" s="13" t="str">
        <f>IFERROR(VLOOKUP(A12,AGENT_raw!A:C,3,0),"-")</f>
        <v>-</v>
      </c>
      <c r="K12" s="13">
        <f t="shared" si="0"/>
        <v>1</v>
      </c>
      <c r="L12" s="13">
        <f t="shared" si="1"/>
        <v>1</v>
      </c>
      <c r="M12" s="13">
        <f t="shared" si="2"/>
        <v>1</v>
      </c>
      <c r="N12" s="13">
        <f t="shared" si="3"/>
        <v>1</v>
      </c>
      <c r="O12" s="13">
        <f t="shared" si="4"/>
        <v>1</v>
      </c>
      <c r="P12" s="13">
        <f t="shared" si="5"/>
        <v>4</v>
      </c>
      <c r="Q12" s="13">
        <f t="shared" si="6"/>
        <v>4</v>
      </c>
      <c r="R12" s="12">
        <f t="shared" si="7"/>
        <v>1</v>
      </c>
    </row>
    <row r="13" spans="1:18">
      <c r="A13" s="138">
        <v>51722942</v>
      </c>
      <c r="B13" s="138" t="s">
        <v>689</v>
      </c>
      <c r="C13" s="138">
        <v>80</v>
      </c>
      <c r="D13" s="138">
        <v>60</v>
      </c>
      <c r="E13" s="138">
        <v>60</v>
      </c>
      <c r="F13" s="138">
        <v>100</v>
      </c>
      <c r="G13" s="138" t="s">
        <v>442</v>
      </c>
      <c r="H13" s="139">
        <v>75</v>
      </c>
      <c r="J13" s="13" t="str">
        <f>IFERROR(VLOOKUP(A13,AGENT_raw!A:C,3,0),"-")</f>
        <v>-</v>
      </c>
      <c r="K13" s="13">
        <f t="shared" si="0"/>
        <v>1</v>
      </c>
      <c r="L13" s="13">
        <f t="shared" si="1"/>
        <v>1</v>
      </c>
      <c r="M13" s="13">
        <f t="shared" si="2"/>
        <v>1</v>
      </c>
      <c r="N13" s="13">
        <f t="shared" si="3"/>
        <v>1</v>
      </c>
      <c r="O13" s="13">
        <f t="shared" si="4"/>
        <v>1</v>
      </c>
      <c r="P13" s="13">
        <f t="shared" si="5"/>
        <v>4</v>
      </c>
      <c r="Q13" s="13">
        <f t="shared" si="6"/>
        <v>4</v>
      </c>
      <c r="R13" s="12">
        <f t="shared" si="7"/>
        <v>1</v>
      </c>
    </row>
    <row r="14" spans="1:18">
      <c r="A14" s="138">
        <v>51718507</v>
      </c>
      <c r="B14" s="138" t="s">
        <v>690</v>
      </c>
      <c r="C14" s="138">
        <v>100</v>
      </c>
      <c r="D14" s="138">
        <v>80</v>
      </c>
      <c r="E14" s="138">
        <v>100</v>
      </c>
      <c r="F14" s="138">
        <v>100</v>
      </c>
      <c r="G14" s="138" t="s">
        <v>442</v>
      </c>
      <c r="H14" s="139">
        <v>95</v>
      </c>
      <c r="J14" s="13" t="str">
        <f>IFERROR(VLOOKUP(A14,AGENT_raw!A:C,3,0),"-")</f>
        <v>-</v>
      </c>
      <c r="K14" s="13">
        <f t="shared" si="0"/>
        <v>1</v>
      </c>
      <c r="L14" s="13">
        <f t="shared" si="1"/>
        <v>1</v>
      </c>
      <c r="M14" s="13">
        <f t="shared" si="2"/>
        <v>1</v>
      </c>
      <c r="N14" s="13">
        <f t="shared" si="3"/>
        <v>1</v>
      </c>
      <c r="O14" s="13">
        <f t="shared" si="4"/>
        <v>1</v>
      </c>
      <c r="P14" s="13">
        <f t="shared" si="5"/>
        <v>4</v>
      </c>
      <c r="Q14" s="13">
        <f t="shared" si="6"/>
        <v>4</v>
      </c>
      <c r="R14" s="12">
        <f t="shared" si="7"/>
        <v>1</v>
      </c>
    </row>
    <row r="15" spans="1:18">
      <c r="A15" s="138">
        <v>51696233</v>
      </c>
      <c r="B15" s="138" t="s">
        <v>604</v>
      </c>
      <c r="C15" s="138">
        <v>80</v>
      </c>
      <c r="D15" s="138">
        <v>80</v>
      </c>
      <c r="E15" s="138">
        <v>100</v>
      </c>
      <c r="F15" s="138">
        <v>100</v>
      </c>
      <c r="G15" s="138" t="s">
        <v>442</v>
      </c>
      <c r="H15" s="139">
        <v>90</v>
      </c>
      <c r="J15" s="13" t="str">
        <f>IFERROR(VLOOKUP(A15,AGENT_raw!A:C,3,0),"-")</f>
        <v>-</v>
      </c>
      <c r="K15" s="13">
        <f t="shared" si="0"/>
        <v>1</v>
      </c>
      <c r="L15" s="13">
        <f t="shared" si="1"/>
        <v>1</v>
      </c>
      <c r="M15" s="13">
        <f t="shared" si="2"/>
        <v>1</v>
      </c>
      <c r="N15" s="13">
        <f t="shared" si="3"/>
        <v>1</v>
      </c>
      <c r="O15" s="13">
        <f t="shared" si="4"/>
        <v>1</v>
      </c>
      <c r="P15" s="13">
        <f t="shared" si="5"/>
        <v>4</v>
      </c>
      <c r="Q15" s="13">
        <f t="shared" si="6"/>
        <v>4</v>
      </c>
      <c r="R15" s="12">
        <f t="shared" si="7"/>
        <v>1</v>
      </c>
    </row>
    <row r="16" spans="1:18">
      <c r="A16" s="138">
        <v>51742442</v>
      </c>
      <c r="B16" s="138" t="s">
        <v>453</v>
      </c>
      <c r="C16" s="138">
        <v>80</v>
      </c>
      <c r="D16" s="138">
        <v>80</v>
      </c>
      <c r="E16" s="138">
        <v>100</v>
      </c>
      <c r="F16" s="138">
        <v>100</v>
      </c>
      <c r="G16" s="138" t="s">
        <v>442</v>
      </c>
      <c r="H16" s="139">
        <v>90</v>
      </c>
      <c r="J16" s="13" t="str">
        <f>IFERROR(VLOOKUP(A16,AGENT_raw!A:C,3,0),"-")</f>
        <v>-</v>
      </c>
      <c r="K16" s="13">
        <f t="shared" si="0"/>
        <v>1</v>
      </c>
      <c r="L16" s="13">
        <f t="shared" si="1"/>
        <v>1</v>
      </c>
      <c r="M16" s="13">
        <f t="shared" si="2"/>
        <v>1</v>
      </c>
      <c r="N16" s="13">
        <f t="shared" si="3"/>
        <v>1</v>
      </c>
      <c r="O16" s="13">
        <f t="shared" si="4"/>
        <v>1</v>
      </c>
      <c r="P16" s="13">
        <f t="shared" si="5"/>
        <v>4</v>
      </c>
      <c r="Q16" s="13">
        <f t="shared" si="6"/>
        <v>4</v>
      </c>
      <c r="R16" s="12">
        <f t="shared" si="7"/>
        <v>1</v>
      </c>
    </row>
    <row r="17" spans="1:18">
      <c r="A17" s="138">
        <v>51788324</v>
      </c>
      <c r="B17" s="138" t="s">
        <v>631</v>
      </c>
      <c r="C17" s="138">
        <v>80</v>
      </c>
      <c r="D17" s="138">
        <v>60</v>
      </c>
      <c r="E17" s="138">
        <v>100</v>
      </c>
      <c r="F17" s="138">
        <v>80</v>
      </c>
      <c r="G17" s="138" t="s">
        <v>442</v>
      </c>
      <c r="H17" s="139">
        <v>80</v>
      </c>
      <c r="J17" s="13" t="str">
        <f>IFERROR(VLOOKUP(A17,AGENT_raw!A:C,3,0),"-")</f>
        <v>-</v>
      </c>
      <c r="K17" s="13">
        <f t="shared" si="0"/>
        <v>1</v>
      </c>
      <c r="L17" s="13">
        <f t="shared" si="1"/>
        <v>1</v>
      </c>
      <c r="M17" s="13">
        <f t="shared" si="2"/>
        <v>1</v>
      </c>
      <c r="N17" s="13">
        <f t="shared" si="3"/>
        <v>1</v>
      </c>
      <c r="O17" s="13">
        <f t="shared" si="4"/>
        <v>1</v>
      </c>
      <c r="P17" s="13">
        <f t="shared" si="5"/>
        <v>4</v>
      </c>
      <c r="Q17" s="13">
        <f t="shared" si="6"/>
        <v>4</v>
      </c>
      <c r="R17" s="12">
        <f t="shared" si="7"/>
        <v>1</v>
      </c>
    </row>
    <row r="18" spans="1:18">
      <c r="A18" s="138">
        <v>51723236</v>
      </c>
      <c r="B18" s="138" t="s">
        <v>465</v>
      </c>
      <c r="C18" s="138">
        <v>100</v>
      </c>
      <c r="D18" s="138">
        <v>100</v>
      </c>
      <c r="E18" s="138">
        <v>80</v>
      </c>
      <c r="F18" s="138">
        <v>100</v>
      </c>
      <c r="G18" s="138" t="s">
        <v>442</v>
      </c>
      <c r="H18" s="139">
        <v>95</v>
      </c>
      <c r="J18" s="13" t="str">
        <f>IFERROR(VLOOKUP(A18,AGENT_raw!A:C,3,0),"-")</f>
        <v>-</v>
      </c>
      <c r="K18" s="13">
        <f t="shared" si="0"/>
        <v>1</v>
      </c>
      <c r="L18" s="13">
        <f t="shared" si="1"/>
        <v>1</v>
      </c>
      <c r="M18" s="13">
        <f t="shared" si="2"/>
        <v>1</v>
      </c>
      <c r="N18" s="13">
        <f t="shared" si="3"/>
        <v>1</v>
      </c>
      <c r="O18" s="13">
        <f t="shared" si="4"/>
        <v>1</v>
      </c>
      <c r="P18" s="13">
        <f t="shared" si="5"/>
        <v>4</v>
      </c>
      <c r="Q18" s="13">
        <f t="shared" si="6"/>
        <v>4</v>
      </c>
      <c r="R18" s="12">
        <f t="shared" si="7"/>
        <v>1</v>
      </c>
    </row>
    <row r="19" spans="1:18">
      <c r="A19" s="138">
        <v>51719218</v>
      </c>
      <c r="B19" s="138" t="s">
        <v>691</v>
      </c>
      <c r="C19" s="138">
        <v>100</v>
      </c>
      <c r="D19" s="138">
        <v>80</v>
      </c>
      <c r="E19" s="138">
        <v>100</v>
      </c>
      <c r="F19" s="138">
        <v>80</v>
      </c>
      <c r="G19" s="138" t="s">
        <v>442</v>
      </c>
      <c r="H19" s="139">
        <v>90</v>
      </c>
      <c r="J19" s="13" t="str">
        <f>IFERROR(VLOOKUP(A19,AGENT_raw!A:C,3,0),"-")</f>
        <v>-</v>
      </c>
      <c r="K19" s="13">
        <f t="shared" si="0"/>
        <v>1</v>
      </c>
      <c r="L19" s="13">
        <f t="shared" si="1"/>
        <v>1</v>
      </c>
      <c r="M19" s="13">
        <f t="shared" si="2"/>
        <v>1</v>
      </c>
      <c r="N19" s="13">
        <f t="shared" si="3"/>
        <v>1</v>
      </c>
      <c r="O19" s="13">
        <f t="shared" si="4"/>
        <v>1</v>
      </c>
      <c r="P19" s="13">
        <f t="shared" si="5"/>
        <v>4</v>
      </c>
      <c r="Q19" s="13">
        <f t="shared" si="6"/>
        <v>4</v>
      </c>
      <c r="R19" s="12">
        <f t="shared" si="7"/>
        <v>1</v>
      </c>
    </row>
    <row r="20" spans="1:18">
      <c r="A20" s="138">
        <v>51723910</v>
      </c>
      <c r="B20" s="138" t="s">
        <v>454</v>
      </c>
      <c r="C20" s="138">
        <v>40</v>
      </c>
      <c r="D20" s="138">
        <v>80</v>
      </c>
      <c r="E20" s="138">
        <v>80</v>
      </c>
      <c r="F20" s="138">
        <v>80</v>
      </c>
      <c r="G20" s="138" t="s">
        <v>442</v>
      </c>
      <c r="H20" s="139">
        <v>70</v>
      </c>
      <c r="J20" s="13" t="str">
        <f>IFERROR(VLOOKUP(A20,AGENT_raw!A:C,3,0),"-")</f>
        <v>-</v>
      </c>
      <c r="K20" s="13">
        <f t="shared" si="0"/>
        <v>1</v>
      </c>
      <c r="L20" s="13">
        <f t="shared" si="1"/>
        <v>1</v>
      </c>
      <c r="M20" s="13">
        <f t="shared" si="2"/>
        <v>1</v>
      </c>
      <c r="N20" s="13">
        <f t="shared" si="3"/>
        <v>1</v>
      </c>
      <c r="O20" s="13">
        <f t="shared" si="4"/>
        <v>1</v>
      </c>
      <c r="P20" s="13">
        <f t="shared" si="5"/>
        <v>4</v>
      </c>
      <c r="Q20" s="13">
        <f t="shared" si="6"/>
        <v>4</v>
      </c>
      <c r="R20" s="12">
        <f t="shared" si="7"/>
        <v>1</v>
      </c>
    </row>
    <row r="21" spans="1:18">
      <c r="A21" s="138">
        <v>51746048</v>
      </c>
      <c r="B21" s="138" t="s">
        <v>692</v>
      </c>
      <c r="C21" s="138">
        <v>100</v>
      </c>
      <c r="D21" s="138">
        <v>80</v>
      </c>
      <c r="E21" s="138">
        <v>60</v>
      </c>
      <c r="F21" s="138">
        <v>100</v>
      </c>
      <c r="G21" s="138" t="s">
        <v>442</v>
      </c>
      <c r="H21" s="139">
        <v>85</v>
      </c>
      <c r="J21" s="13" t="str">
        <f>IFERROR(VLOOKUP(A21,AGENT_raw!A:C,3,0),"-")</f>
        <v>-</v>
      </c>
      <c r="K21" s="13">
        <f t="shared" si="0"/>
        <v>1</v>
      </c>
      <c r="L21" s="13">
        <f t="shared" si="1"/>
        <v>1</v>
      </c>
      <c r="M21" s="13">
        <f t="shared" si="2"/>
        <v>1</v>
      </c>
      <c r="N21" s="13">
        <f t="shared" si="3"/>
        <v>1</v>
      </c>
      <c r="O21" s="13">
        <f t="shared" si="4"/>
        <v>1</v>
      </c>
      <c r="P21" s="13">
        <f t="shared" si="5"/>
        <v>4</v>
      </c>
      <c r="Q21" s="13">
        <f t="shared" si="6"/>
        <v>4</v>
      </c>
      <c r="R21" s="12">
        <f t="shared" si="7"/>
        <v>1</v>
      </c>
    </row>
    <row r="22" spans="1:18">
      <c r="A22" s="138">
        <v>51814218</v>
      </c>
      <c r="B22" s="138" t="s">
        <v>606</v>
      </c>
      <c r="C22" s="138">
        <v>100</v>
      </c>
      <c r="D22" s="138">
        <v>100</v>
      </c>
      <c r="E22" s="138">
        <v>80</v>
      </c>
      <c r="F22" s="138">
        <v>80</v>
      </c>
      <c r="G22" s="138" t="s">
        <v>442</v>
      </c>
      <c r="H22" s="139">
        <v>90</v>
      </c>
      <c r="J22" s="13" t="str">
        <f>IFERROR(VLOOKUP(A22,AGENT_raw!A:C,3,0),"-")</f>
        <v>-</v>
      </c>
      <c r="K22" s="13">
        <f t="shared" si="0"/>
        <v>1</v>
      </c>
      <c r="L22" s="13">
        <f t="shared" si="1"/>
        <v>1</v>
      </c>
      <c r="M22" s="13">
        <f t="shared" si="2"/>
        <v>1</v>
      </c>
      <c r="N22" s="13">
        <f t="shared" si="3"/>
        <v>1</v>
      </c>
      <c r="O22" s="13">
        <f t="shared" si="4"/>
        <v>1</v>
      </c>
      <c r="P22" s="13">
        <f t="shared" si="5"/>
        <v>4</v>
      </c>
      <c r="Q22" s="13">
        <f t="shared" si="6"/>
        <v>4</v>
      </c>
      <c r="R22" s="12">
        <f t="shared" si="7"/>
        <v>1</v>
      </c>
    </row>
    <row r="23" spans="1:18">
      <c r="A23" s="138">
        <v>51744975</v>
      </c>
      <c r="B23" s="138" t="s">
        <v>693</v>
      </c>
      <c r="C23" s="138">
        <v>100</v>
      </c>
      <c r="D23" s="138">
        <v>60</v>
      </c>
      <c r="E23" s="138">
        <v>80</v>
      </c>
      <c r="F23" s="138">
        <v>60</v>
      </c>
      <c r="G23" s="138" t="s">
        <v>442</v>
      </c>
      <c r="H23" s="139">
        <v>75</v>
      </c>
      <c r="J23" s="13" t="str">
        <f>IFERROR(VLOOKUP(A23,AGENT_raw!A:C,3,0),"-")</f>
        <v>-</v>
      </c>
      <c r="K23" s="13">
        <f t="shared" si="0"/>
        <v>1</v>
      </c>
      <c r="L23" s="13">
        <f t="shared" si="1"/>
        <v>1</v>
      </c>
      <c r="M23" s="13">
        <f t="shared" si="2"/>
        <v>1</v>
      </c>
      <c r="N23" s="13">
        <f t="shared" si="3"/>
        <v>1</v>
      </c>
      <c r="O23" s="13">
        <f t="shared" si="4"/>
        <v>1</v>
      </c>
      <c r="P23" s="13">
        <f t="shared" si="5"/>
        <v>4</v>
      </c>
      <c r="Q23" s="13">
        <f t="shared" si="6"/>
        <v>4</v>
      </c>
      <c r="R23" s="12">
        <f t="shared" si="7"/>
        <v>1</v>
      </c>
    </row>
    <row r="24" spans="1:18">
      <c r="A24" s="138">
        <v>51781014</v>
      </c>
      <c r="B24" s="138" t="s">
        <v>605</v>
      </c>
      <c r="C24" s="138">
        <v>100</v>
      </c>
      <c r="D24" s="138">
        <v>100</v>
      </c>
      <c r="E24" s="138">
        <v>100</v>
      </c>
      <c r="F24" s="138">
        <v>100</v>
      </c>
      <c r="G24" s="138" t="s">
        <v>442</v>
      </c>
      <c r="H24" s="139">
        <v>100</v>
      </c>
      <c r="J24" s="13" t="str">
        <f>IFERROR(VLOOKUP(A24,AGENT_raw!A:C,3,0),"-")</f>
        <v>-</v>
      </c>
      <c r="K24" s="13">
        <f t="shared" si="0"/>
        <v>1</v>
      </c>
      <c r="L24" s="13">
        <f t="shared" si="1"/>
        <v>1</v>
      </c>
      <c r="M24" s="13">
        <f t="shared" si="2"/>
        <v>1</v>
      </c>
      <c r="N24" s="13">
        <f t="shared" si="3"/>
        <v>1</v>
      </c>
      <c r="O24" s="13">
        <f t="shared" si="4"/>
        <v>1</v>
      </c>
      <c r="P24" s="13">
        <f t="shared" si="5"/>
        <v>4</v>
      </c>
      <c r="Q24" s="13">
        <f t="shared" si="6"/>
        <v>4</v>
      </c>
      <c r="R24" s="12">
        <f t="shared" si="7"/>
        <v>1</v>
      </c>
    </row>
    <row r="25" spans="1:18">
      <c r="A25" s="138">
        <v>51588218</v>
      </c>
      <c r="B25" s="138" t="s">
        <v>456</v>
      </c>
      <c r="C25" s="138">
        <v>100</v>
      </c>
      <c r="D25" s="138">
        <v>100</v>
      </c>
      <c r="E25" s="138">
        <v>100</v>
      </c>
      <c r="F25" s="138">
        <v>100</v>
      </c>
      <c r="G25" s="138" t="s">
        <v>442</v>
      </c>
      <c r="H25" s="139">
        <v>100</v>
      </c>
      <c r="J25" s="13" t="str">
        <f>IFERROR(VLOOKUP(A25,AGENT_raw!A:C,3,0),"-")</f>
        <v>-</v>
      </c>
      <c r="K25" s="13">
        <f t="shared" si="0"/>
        <v>1</v>
      </c>
      <c r="L25" s="13">
        <f t="shared" si="1"/>
        <v>1</v>
      </c>
      <c r="M25" s="13">
        <f t="shared" si="2"/>
        <v>1</v>
      </c>
      <c r="N25" s="13">
        <f t="shared" si="3"/>
        <v>1</v>
      </c>
      <c r="O25" s="13">
        <f t="shared" si="4"/>
        <v>1</v>
      </c>
      <c r="P25" s="13">
        <f t="shared" si="5"/>
        <v>4</v>
      </c>
      <c r="Q25" s="13">
        <f t="shared" si="6"/>
        <v>4</v>
      </c>
      <c r="R25" s="12">
        <f t="shared" si="7"/>
        <v>1</v>
      </c>
    </row>
    <row r="26" spans="1:18">
      <c r="A26" s="138">
        <v>51743068</v>
      </c>
      <c r="B26" s="138" t="s">
        <v>694</v>
      </c>
      <c r="C26" s="138">
        <v>100</v>
      </c>
      <c r="D26" s="138">
        <v>60</v>
      </c>
      <c r="E26" s="138">
        <v>100</v>
      </c>
      <c r="F26" s="138">
        <v>100</v>
      </c>
      <c r="G26" s="138" t="s">
        <v>442</v>
      </c>
      <c r="H26" s="139">
        <v>90</v>
      </c>
      <c r="J26" s="13" t="str">
        <f>IFERROR(VLOOKUP(A26,AGENT_raw!A:C,3,0),"-")</f>
        <v>-</v>
      </c>
      <c r="K26" s="13">
        <f t="shared" si="0"/>
        <v>1</v>
      </c>
      <c r="L26" s="13">
        <f t="shared" si="1"/>
        <v>1</v>
      </c>
      <c r="M26" s="13">
        <f t="shared" si="2"/>
        <v>1</v>
      </c>
      <c r="N26" s="13">
        <f t="shared" si="3"/>
        <v>1</v>
      </c>
      <c r="O26" s="13">
        <f t="shared" si="4"/>
        <v>1</v>
      </c>
      <c r="P26" s="13">
        <f t="shared" si="5"/>
        <v>4</v>
      </c>
      <c r="Q26" s="13">
        <f t="shared" si="6"/>
        <v>4</v>
      </c>
      <c r="R26" s="12">
        <f t="shared" si="7"/>
        <v>1</v>
      </c>
    </row>
    <row r="27" spans="1:18">
      <c r="A27" s="138">
        <v>51811770</v>
      </c>
      <c r="B27" s="138" t="s">
        <v>685</v>
      </c>
      <c r="C27" s="138">
        <v>100</v>
      </c>
      <c r="D27" s="138">
        <v>100</v>
      </c>
      <c r="E27" s="138">
        <v>100</v>
      </c>
      <c r="F27" s="138">
        <v>80</v>
      </c>
      <c r="G27" s="138" t="s">
        <v>442</v>
      </c>
      <c r="H27" s="139">
        <v>95</v>
      </c>
      <c r="J27" s="13" t="str">
        <f>IFERROR(VLOOKUP(A27,AGENT_raw!A:C,3,0),"-")</f>
        <v>-</v>
      </c>
      <c r="K27" s="13">
        <f t="shared" si="0"/>
        <v>1</v>
      </c>
      <c r="L27" s="13">
        <f t="shared" si="1"/>
        <v>1</v>
      </c>
      <c r="M27" s="13">
        <f t="shared" si="2"/>
        <v>1</v>
      </c>
      <c r="N27" s="13">
        <f t="shared" si="3"/>
        <v>1</v>
      </c>
      <c r="O27" s="13">
        <f t="shared" si="4"/>
        <v>1</v>
      </c>
      <c r="P27" s="13">
        <f t="shared" si="5"/>
        <v>4</v>
      </c>
      <c r="Q27" s="13">
        <f t="shared" si="6"/>
        <v>4</v>
      </c>
      <c r="R27" s="12">
        <f t="shared" si="7"/>
        <v>1</v>
      </c>
    </row>
    <row r="28" spans="1:18">
      <c r="A28" s="138">
        <v>51810942</v>
      </c>
      <c r="B28" s="138" t="s">
        <v>457</v>
      </c>
      <c r="C28" s="138">
        <v>80</v>
      </c>
      <c r="D28" s="138">
        <v>60</v>
      </c>
      <c r="E28" s="138">
        <v>100</v>
      </c>
      <c r="F28" s="138" t="s">
        <v>442</v>
      </c>
      <c r="G28" s="138" t="s">
        <v>442</v>
      </c>
      <c r="H28" s="139">
        <v>80</v>
      </c>
      <c r="J28" s="13" t="str">
        <f>IFERROR(VLOOKUP(A28,AGENT_raw!A:C,3,0),"-")</f>
        <v>-</v>
      </c>
      <c r="K28" s="13">
        <f t="shared" si="0"/>
        <v>1</v>
      </c>
      <c r="L28" s="13">
        <f t="shared" si="1"/>
        <v>1</v>
      </c>
      <c r="M28" s="13">
        <f t="shared" si="2"/>
        <v>1</v>
      </c>
      <c r="N28" s="13">
        <f t="shared" si="3"/>
        <v>1</v>
      </c>
      <c r="O28" s="13">
        <f t="shared" si="4"/>
        <v>1</v>
      </c>
      <c r="P28" s="13">
        <f t="shared" si="5"/>
        <v>4</v>
      </c>
      <c r="Q28" s="13">
        <f t="shared" si="6"/>
        <v>4</v>
      </c>
      <c r="R28" s="12">
        <f t="shared" si="7"/>
        <v>1</v>
      </c>
    </row>
    <row r="29" spans="1:18">
      <c r="A29" s="138">
        <v>51812950</v>
      </c>
      <c r="B29" s="138" t="s">
        <v>458</v>
      </c>
      <c r="C29" s="138">
        <v>100</v>
      </c>
      <c r="D29" s="138">
        <v>100</v>
      </c>
      <c r="E29" s="138">
        <v>100</v>
      </c>
      <c r="F29" s="138" t="s">
        <v>442</v>
      </c>
      <c r="G29" s="138" t="s">
        <v>442</v>
      </c>
      <c r="H29" s="139">
        <v>100</v>
      </c>
      <c r="J29" s="13" t="str">
        <f>IFERROR(VLOOKUP(A29,AGENT_raw!A:C,3,0),"-")</f>
        <v>-</v>
      </c>
      <c r="K29" s="13">
        <f t="shared" si="0"/>
        <v>1</v>
      </c>
      <c r="L29" s="13">
        <f t="shared" si="1"/>
        <v>1</v>
      </c>
      <c r="M29" s="13">
        <f t="shared" si="2"/>
        <v>1</v>
      </c>
      <c r="N29" s="13">
        <f t="shared" si="3"/>
        <v>1</v>
      </c>
      <c r="O29" s="13">
        <f t="shared" si="4"/>
        <v>1</v>
      </c>
      <c r="P29" s="13">
        <f t="shared" si="5"/>
        <v>4</v>
      </c>
      <c r="Q29" s="13">
        <f t="shared" si="6"/>
        <v>4</v>
      </c>
      <c r="R29" s="12">
        <f t="shared" si="7"/>
        <v>1</v>
      </c>
    </row>
    <row r="30" spans="1:18">
      <c r="A30" s="138">
        <v>51787861</v>
      </c>
      <c r="B30" s="138" t="s">
        <v>459</v>
      </c>
      <c r="C30" s="138">
        <v>100</v>
      </c>
      <c r="D30" s="138">
        <v>40</v>
      </c>
      <c r="E30" s="138">
        <v>80</v>
      </c>
      <c r="F30" s="138">
        <v>80</v>
      </c>
      <c r="G30" s="138" t="s">
        <v>442</v>
      </c>
      <c r="H30" s="139">
        <v>75</v>
      </c>
      <c r="J30" s="13" t="str">
        <f>IFERROR(VLOOKUP(A30,AGENT_raw!A:C,3,0),"-")</f>
        <v>-</v>
      </c>
      <c r="K30" s="13">
        <f t="shared" si="0"/>
        <v>1</v>
      </c>
      <c r="L30" s="13">
        <f t="shared" si="1"/>
        <v>1</v>
      </c>
      <c r="M30" s="13">
        <f t="shared" si="2"/>
        <v>1</v>
      </c>
      <c r="N30" s="13">
        <f t="shared" si="3"/>
        <v>1</v>
      </c>
      <c r="O30" s="13">
        <f t="shared" si="4"/>
        <v>1</v>
      </c>
      <c r="P30" s="13">
        <f t="shared" si="5"/>
        <v>4</v>
      </c>
      <c r="Q30" s="13">
        <f t="shared" si="6"/>
        <v>4</v>
      </c>
      <c r="R30" s="12">
        <f t="shared" si="7"/>
        <v>1</v>
      </c>
    </row>
    <row r="31" spans="1:18">
      <c r="A31" s="138">
        <v>51719966</v>
      </c>
      <c r="B31" s="138" t="s">
        <v>695</v>
      </c>
      <c r="C31" s="138">
        <v>100</v>
      </c>
      <c r="D31" s="138">
        <v>100</v>
      </c>
      <c r="E31" s="138">
        <v>100</v>
      </c>
      <c r="F31" s="138">
        <v>100</v>
      </c>
      <c r="G31" s="138" t="s">
        <v>442</v>
      </c>
      <c r="H31" s="139">
        <v>100</v>
      </c>
      <c r="J31" s="13" t="str">
        <f>IFERROR(VLOOKUP(A31,AGENT_raw!A:C,3,0),"-")</f>
        <v>-</v>
      </c>
      <c r="K31" s="13">
        <f t="shared" si="0"/>
        <v>1</v>
      </c>
      <c r="L31" s="13">
        <f t="shared" si="1"/>
        <v>1</v>
      </c>
      <c r="M31" s="13">
        <f t="shared" si="2"/>
        <v>1</v>
      </c>
      <c r="N31" s="13">
        <f t="shared" si="3"/>
        <v>1</v>
      </c>
      <c r="O31" s="13">
        <f t="shared" si="4"/>
        <v>1</v>
      </c>
      <c r="P31" s="13">
        <f t="shared" si="5"/>
        <v>4</v>
      </c>
      <c r="Q31" s="13">
        <f t="shared" si="6"/>
        <v>4</v>
      </c>
      <c r="R31" s="12">
        <f t="shared" si="7"/>
        <v>1</v>
      </c>
    </row>
    <row r="32" spans="1:18">
      <c r="A32" s="138">
        <v>51724905</v>
      </c>
      <c r="B32" s="138" t="s">
        <v>600</v>
      </c>
      <c r="C32" s="138">
        <v>100</v>
      </c>
      <c r="D32" s="138">
        <v>60</v>
      </c>
      <c r="E32" s="138">
        <v>80</v>
      </c>
      <c r="F32" s="138">
        <v>80</v>
      </c>
      <c r="G32" s="138" t="s">
        <v>442</v>
      </c>
      <c r="H32" s="139">
        <v>80</v>
      </c>
      <c r="J32" s="13" t="str">
        <f>IFERROR(VLOOKUP(A32,AGENT_raw!A:C,3,0),"-")</f>
        <v>-</v>
      </c>
      <c r="K32" s="13">
        <f t="shared" si="0"/>
        <v>1</v>
      </c>
      <c r="L32" s="13">
        <f t="shared" si="1"/>
        <v>1</v>
      </c>
      <c r="M32" s="13">
        <f t="shared" si="2"/>
        <v>1</v>
      </c>
      <c r="N32" s="13">
        <f t="shared" si="3"/>
        <v>1</v>
      </c>
      <c r="O32" s="13">
        <f t="shared" si="4"/>
        <v>1</v>
      </c>
      <c r="P32" s="13">
        <f t="shared" si="5"/>
        <v>4</v>
      </c>
      <c r="Q32" s="13">
        <f t="shared" si="6"/>
        <v>4</v>
      </c>
      <c r="R32" s="12">
        <f t="shared" si="7"/>
        <v>1</v>
      </c>
    </row>
    <row r="33" spans="1:18">
      <c r="A33" s="138">
        <v>51723675</v>
      </c>
      <c r="B33" s="138" t="s">
        <v>460</v>
      </c>
      <c r="C33" s="138">
        <v>100</v>
      </c>
      <c r="D33" s="138">
        <v>80</v>
      </c>
      <c r="E33" s="138">
        <v>80</v>
      </c>
      <c r="F33" s="138">
        <v>80</v>
      </c>
      <c r="G33" s="138" t="s">
        <v>442</v>
      </c>
      <c r="H33" s="139">
        <v>85</v>
      </c>
      <c r="J33" s="13" t="str">
        <f>IFERROR(VLOOKUP(A33,AGENT_raw!A:C,3,0),"-")</f>
        <v>-</v>
      </c>
      <c r="K33" s="13">
        <f t="shared" si="0"/>
        <v>1</v>
      </c>
      <c r="L33" s="13">
        <f t="shared" si="1"/>
        <v>1</v>
      </c>
      <c r="M33" s="13">
        <f t="shared" si="2"/>
        <v>1</v>
      </c>
      <c r="N33" s="13">
        <f t="shared" si="3"/>
        <v>1</v>
      </c>
      <c r="O33" s="13">
        <f t="shared" si="4"/>
        <v>1</v>
      </c>
      <c r="P33" s="13">
        <f t="shared" si="5"/>
        <v>4</v>
      </c>
      <c r="Q33" s="13">
        <f t="shared" si="6"/>
        <v>4</v>
      </c>
      <c r="R33" s="12">
        <f t="shared" si="7"/>
        <v>1</v>
      </c>
    </row>
    <row r="34" spans="1:18">
      <c r="A34" s="138">
        <v>51736813</v>
      </c>
      <c r="B34" s="138" t="s">
        <v>461</v>
      </c>
      <c r="C34" s="138">
        <v>60</v>
      </c>
      <c r="D34" s="138">
        <v>80</v>
      </c>
      <c r="E34" s="138">
        <v>80</v>
      </c>
      <c r="F34" s="138">
        <v>80</v>
      </c>
      <c r="G34" s="138" t="s">
        <v>442</v>
      </c>
      <c r="H34" s="139">
        <v>75</v>
      </c>
      <c r="J34" s="13" t="str">
        <f>IFERROR(VLOOKUP(A34,AGENT_raw!A:C,3,0),"-")</f>
        <v>-</v>
      </c>
      <c r="K34" s="13">
        <f t="shared" si="0"/>
        <v>1</v>
      </c>
      <c r="L34" s="13">
        <f t="shared" si="1"/>
        <v>1</v>
      </c>
      <c r="M34" s="13">
        <f t="shared" si="2"/>
        <v>1</v>
      </c>
      <c r="N34" s="13">
        <f t="shared" si="3"/>
        <v>1</v>
      </c>
      <c r="O34" s="13">
        <f t="shared" si="4"/>
        <v>1</v>
      </c>
      <c r="P34" s="13">
        <f t="shared" si="5"/>
        <v>4</v>
      </c>
      <c r="Q34" s="13">
        <f t="shared" si="6"/>
        <v>4</v>
      </c>
      <c r="R34" s="12">
        <f t="shared" si="7"/>
        <v>1</v>
      </c>
    </row>
    <row r="35" spans="1:18">
      <c r="A35" s="138">
        <v>51810944</v>
      </c>
      <c r="B35" s="138" t="s">
        <v>462</v>
      </c>
      <c r="C35" s="138">
        <v>80</v>
      </c>
      <c r="D35" s="138">
        <v>80</v>
      </c>
      <c r="E35" s="138">
        <v>100</v>
      </c>
      <c r="F35" s="138">
        <v>100</v>
      </c>
      <c r="G35" s="138" t="s">
        <v>442</v>
      </c>
      <c r="H35" s="139">
        <v>90</v>
      </c>
      <c r="J35" s="13" t="str">
        <f>IFERROR(VLOOKUP(A35,AGENT_raw!A:C,3,0),"-")</f>
        <v>-</v>
      </c>
      <c r="K35" s="13">
        <f t="shared" si="0"/>
        <v>1</v>
      </c>
      <c r="L35" s="13">
        <f t="shared" si="1"/>
        <v>1</v>
      </c>
      <c r="M35" s="13">
        <f t="shared" si="2"/>
        <v>1</v>
      </c>
      <c r="N35" s="13">
        <f t="shared" si="3"/>
        <v>1</v>
      </c>
      <c r="O35" s="13">
        <f t="shared" si="4"/>
        <v>1</v>
      </c>
      <c r="P35" s="13">
        <f t="shared" si="5"/>
        <v>4</v>
      </c>
      <c r="Q35" s="13">
        <f t="shared" si="6"/>
        <v>4</v>
      </c>
      <c r="R35" s="12">
        <f t="shared" si="7"/>
        <v>1</v>
      </c>
    </row>
    <row r="36" spans="1:18">
      <c r="A36" s="138">
        <v>51742634</v>
      </c>
      <c r="B36" s="138" t="s">
        <v>463</v>
      </c>
      <c r="C36" s="138">
        <v>80</v>
      </c>
      <c r="D36" s="138">
        <v>80</v>
      </c>
      <c r="E36" s="138">
        <v>80</v>
      </c>
      <c r="F36" s="138">
        <v>80</v>
      </c>
      <c r="G36" s="138" t="s">
        <v>442</v>
      </c>
      <c r="H36" s="139">
        <v>80</v>
      </c>
      <c r="J36" s="13" t="str">
        <f>IFERROR(VLOOKUP(A36,AGENT_raw!A:C,3,0),"-")</f>
        <v>-</v>
      </c>
      <c r="K36" s="13">
        <f t="shared" si="0"/>
        <v>1</v>
      </c>
      <c r="L36" s="13">
        <f t="shared" si="1"/>
        <v>1</v>
      </c>
      <c r="M36" s="13">
        <f t="shared" si="2"/>
        <v>1</v>
      </c>
      <c r="N36" s="13">
        <f t="shared" si="3"/>
        <v>1</v>
      </c>
      <c r="O36" s="13">
        <f t="shared" si="4"/>
        <v>1</v>
      </c>
      <c r="P36" s="13">
        <f t="shared" si="5"/>
        <v>4</v>
      </c>
      <c r="Q36" s="13">
        <f t="shared" si="6"/>
        <v>4</v>
      </c>
      <c r="R36" s="12">
        <f t="shared" si="7"/>
        <v>1</v>
      </c>
    </row>
    <row r="37" spans="1:18">
      <c r="A37" s="138">
        <v>51811768</v>
      </c>
      <c r="B37" s="138" t="s">
        <v>464</v>
      </c>
      <c r="C37" s="138">
        <v>100</v>
      </c>
      <c r="D37" s="138">
        <v>80</v>
      </c>
      <c r="E37" s="138">
        <v>100</v>
      </c>
      <c r="F37" s="138">
        <v>80</v>
      </c>
      <c r="G37" s="138" t="s">
        <v>442</v>
      </c>
      <c r="H37" s="139">
        <v>90</v>
      </c>
      <c r="J37" s="13" t="str">
        <f>IFERROR(VLOOKUP(A37,AGENT_raw!A:C,3,0),"-")</f>
        <v>-</v>
      </c>
      <c r="K37" s="13">
        <f t="shared" si="0"/>
        <v>1</v>
      </c>
      <c r="L37" s="13">
        <f t="shared" si="1"/>
        <v>1</v>
      </c>
      <c r="M37" s="13">
        <f t="shared" si="2"/>
        <v>1</v>
      </c>
      <c r="N37" s="13">
        <f t="shared" si="3"/>
        <v>1</v>
      </c>
      <c r="O37" s="13">
        <f t="shared" si="4"/>
        <v>1</v>
      </c>
      <c r="P37" s="13">
        <f t="shared" si="5"/>
        <v>4</v>
      </c>
      <c r="Q37" s="13">
        <f t="shared" si="6"/>
        <v>4</v>
      </c>
      <c r="R37" s="12">
        <f t="shared" si="7"/>
        <v>1</v>
      </c>
    </row>
    <row r="38" spans="1:18">
      <c r="A38" s="138">
        <v>51696440</v>
      </c>
      <c r="B38" s="138" t="s">
        <v>466</v>
      </c>
      <c r="C38" s="138">
        <v>100</v>
      </c>
      <c r="D38" s="138">
        <v>100</v>
      </c>
      <c r="E38" s="138">
        <v>100</v>
      </c>
      <c r="F38" s="138">
        <v>80</v>
      </c>
      <c r="G38" s="138" t="s">
        <v>442</v>
      </c>
      <c r="H38" s="139">
        <v>95</v>
      </c>
      <c r="J38" s="13" t="str">
        <f>IFERROR(VLOOKUP(A38,AGENT_raw!A:C,3,0),"-")</f>
        <v>-</v>
      </c>
      <c r="K38" s="13">
        <f t="shared" si="0"/>
        <v>1</v>
      </c>
      <c r="L38" s="13">
        <f t="shared" si="1"/>
        <v>1</v>
      </c>
      <c r="M38" s="13">
        <f t="shared" si="2"/>
        <v>1</v>
      </c>
      <c r="N38" s="13">
        <f t="shared" si="3"/>
        <v>1</v>
      </c>
      <c r="O38" s="13">
        <f t="shared" si="4"/>
        <v>1</v>
      </c>
      <c r="P38" s="13">
        <f t="shared" si="5"/>
        <v>4</v>
      </c>
      <c r="Q38" s="13">
        <f t="shared" si="6"/>
        <v>4</v>
      </c>
      <c r="R38" s="12">
        <f t="shared" si="7"/>
        <v>1</v>
      </c>
    </row>
    <row r="39" spans="1:18">
      <c r="A39" s="138">
        <v>51699649</v>
      </c>
      <c r="B39" s="138" t="s">
        <v>467</v>
      </c>
      <c r="C39" s="138">
        <v>80</v>
      </c>
      <c r="D39" s="138">
        <v>80</v>
      </c>
      <c r="E39" s="138">
        <v>0</v>
      </c>
      <c r="F39" s="138" t="s">
        <v>442</v>
      </c>
      <c r="G39" s="138" t="s">
        <v>442</v>
      </c>
      <c r="H39" s="139">
        <v>53.333333333333336</v>
      </c>
      <c r="J39" s="13" t="str">
        <f>IFERROR(VLOOKUP(A39,AGENT_raw!A:C,3,0),"-")</f>
        <v>-</v>
      </c>
      <c r="K39" s="13">
        <f t="shared" si="0"/>
        <v>1</v>
      </c>
      <c r="L39" s="13">
        <f t="shared" si="1"/>
        <v>1</v>
      </c>
      <c r="M39" s="13">
        <f t="shared" si="2"/>
        <v>0</v>
      </c>
      <c r="N39" s="13">
        <f t="shared" si="3"/>
        <v>1</v>
      </c>
      <c r="O39" s="13">
        <f t="shared" si="4"/>
        <v>1</v>
      </c>
      <c r="P39" s="13">
        <f t="shared" si="5"/>
        <v>3</v>
      </c>
      <c r="Q39" s="13">
        <f t="shared" si="6"/>
        <v>4</v>
      </c>
      <c r="R39" s="12">
        <f t="shared" si="7"/>
        <v>0.75</v>
      </c>
    </row>
    <row r="40" spans="1:18">
      <c r="A40" s="138">
        <v>51692599</v>
      </c>
      <c r="B40" s="138" t="s">
        <v>628</v>
      </c>
      <c r="C40" s="138">
        <v>100</v>
      </c>
      <c r="D40" s="138">
        <v>80</v>
      </c>
      <c r="E40" s="138">
        <v>0</v>
      </c>
      <c r="F40" s="138" t="s">
        <v>442</v>
      </c>
      <c r="G40" s="138" t="s">
        <v>442</v>
      </c>
      <c r="H40" s="139">
        <v>60</v>
      </c>
      <c r="J40" s="13" t="str">
        <f>IFERROR(VLOOKUP(A40,AGENT_raw!A:C,3,0),"-")</f>
        <v>-</v>
      </c>
      <c r="K40" s="13">
        <f t="shared" si="0"/>
        <v>1</v>
      </c>
      <c r="L40" s="13">
        <f t="shared" si="1"/>
        <v>1</v>
      </c>
      <c r="M40" s="13">
        <f t="shared" si="2"/>
        <v>0</v>
      </c>
      <c r="N40" s="13">
        <f t="shared" si="3"/>
        <v>1</v>
      </c>
      <c r="O40" s="13">
        <f t="shared" si="4"/>
        <v>1</v>
      </c>
      <c r="P40" s="13">
        <f t="shared" si="5"/>
        <v>3</v>
      </c>
      <c r="Q40" s="13">
        <f t="shared" si="6"/>
        <v>4</v>
      </c>
      <c r="R40" s="12">
        <f t="shared" si="7"/>
        <v>0.75</v>
      </c>
    </row>
    <row r="41" spans="1:18">
      <c r="A41" s="138">
        <v>51724732</v>
      </c>
      <c r="B41" s="138" t="s">
        <v>468</v>
      </c>
      <c r="C41" s="138">
        <v>100</v>
      </c>
      <c r="D41" s="138">
        <v>100</v>
      </c>
      <c r="E41" s="138">
        <v>100</v>
      </c>
      <c r="F41" s="138">
        <v>100</v>
      </c>
      <c r="G41" s="138" t="s">
        <v>442</v>
      </c>
      <c r="H41" s="139">
        <v>100</v>
      </c>
      <c r="J41" s="13" t="str">
        <f>IFERROR(VLOOKUP(A41,AGENT_raw!A:C,3,0),"-")</f>
        <v>-</v>
      </c>
      <c r="K41" s="13">
        <f t="shared" si="0"/>
        <v>1</v>
      </c>
      <c r="L41" s="13">
        <f t="shared" si="1"/>
        <v>1</v>
      </c>
      <c r="M41" s="13">
        <f t="shared" si="2"/>
        <v>1</v>
      </c>
      <c r="N41" s="13">
        <f t="shared" si="3"/>
        <v>1</v>
      </c>
      <c r="O41" s="13">
        <f t="shared" si="4"/>
        <v>1</v>
      </c>
      <c r="P41" s="13">
        <f t="shared" si="5"/>
        <v>4</v>
      </c>
      <c r="Q41" s="13">
        <f t="shared" si="6"/>
        <v>4</v>
      </c>
      <c r="R41" s="12">
        <f t="shared" si="7"/>
        <v>1</v>
      </c>
    </row>
    <row r="42" spans="1:18">
      <c r="A42" s="138">
        <v>51729962</v>
      </c>
      <c r="B42" s="138" t="s">
        <v>469</v>
      </c>
      <c r="C42" s="138">
        <v>100</v>
      </c>
      <c r="D42" s="138">
        <v>80</v>
      </c>
      <c r="E42" s="138">
        <v>80</v>
      </c>
      <c r="F42" s="138">
        <v>100</v>
      </c>
      <c r="G42" s="138" t="s">
        <v>442</v>
      </c>
      <c r="H42" s="139">
        <v>90</v>
      </c>
      <c r="J42" s="13" t="str">
        <f>IFERROR(VLOOKUP(A42,AGENT_raw!A:C,3,0),"-")</f>
        <v>-</v>
      </c>
      <c r="K42" s="13">
        <f t="shared" si="0"/>
        <v>1</v>
      </c>
      <c r="L42" s="13">
        <f t="shared" si="1"/>
        <v>1</v>
      </c>
      <c r="M42" s="13">
        <f t="shared" si="2"/>
        <v>1</v>
      </c>
      <c r="N42" s="13">
        <f t="shared" si="3"/>
        <v>1</v>
      </c>
      <c r="O42" s="13">
        <f t="shared" si="4"/>
        <v>1</v>
      </c>
      <c r="P42" s="13">
        <f t="shared" si="5"/>
        <v>4</v>
      </c>
      <c r="Q42" s="13">
        <f t="shared" si="6"/>
        <v>4</v>
      </c>
      <c r="R42" s="12">
        <f t="shared" si="7"/>
        <v>1</v>
      </c>
    </row>
    <row r="43" spans="1:18">
      <c r="A43" s="138">
        <v>51722211</v>
      </c>
      <c r="B43" s="138" t="s">
        <v>507</v>
      </c>
      <c r="C43" s="138">
        <v>100</v>
      </c>
      <c r="D43" s="138">
        <v>100</v>
      </c>
      <c r="E43" s="138">
        <v>0</v>
      </c>
      <c r="F43" s="138">
        <v>100</v>
      </c>
      <c r="G43" s="138" t="s">
        <v>442</v>
      </c>
      <c r="H43" s="139">
        <v>75</v>
      </c>
      <c r="J43" s="13" t="str">
        <f>IFERROR(VLOOKUP(A43,AGENT_raw!A:C,3,0),"-")</f>
        <v>-</v>
      </c>
      <c r="K43" s="13">
        <f t="shared" si="0"/>
        <v>1</v>
      </c>
      <c r="L43" s="13">
        <f t="shared" si="1"/>
        <v>1</v>
      </c>
      <c r="M43" s="13">
        <f t="shared" si="2"/>
        <v>0</v>
      </c>
      <c r="N43" s="13">
        <f t="shared" si="3"/>
        <v>1</v>
      </c>
      <c r="O43" s="13">
        <f t="shared" si="4"/>
        <v>1</v>
      </c>
      <c r="P43" s="13">
        <f t="shared" si="5"/>
        <v>3</v>
      </c>
      <c r="Q43" s="13">
        <f t="shared" si="6"/>
        <v>4</v>
      </c>
      <c r="R43" s="12">
        <f t="shared" si="7"/>
        <v>0.75</v>
      </c>
    </row>
    <row r="44" spans="1:18">
      <c r="A44" s="138">
        <v>51715671</v>
      </c>
      <c r="B44" s="138" t="s">
        <v>470</v>
      </c>
      <c r="C44" s="138">
        <v>100</v>
      </c>
      <c r="D44" s="138">
        <v>80</v>
      </c>
      <c r="E44" s="138">
        <v>80</v>
      </c>
      <c r="F44" s="138">
        <v>100</v>
      </c>
      <c r="G44" s="138" t="s">
        <v>442</v>
      </c>
      <c r="H44" s="139">
        <v>90</v>
      </c>
      <c r="J44" s="13" t="str">
        <f>IFERROR(VLOOKUP(A44,AGENT_raw!A:C,3,0),"-")</f>
        <v>-</v>
      </c>
      <c r="K44" s="13">
        <f t="shared" si="0"/>
        <v>1</v>
      </c>
      <c r="L44" s="13">
        <f t="shared" si="1"/>
        <v>1</v>
      </c>
      <c r="M44" s="13">
        <f t="shared" si="2"/>
        <v>1</v>
      </c>
      <c r="N44" s="13">
        <f t="shared" si="3"/>
        <v>1</v>
      </c>
      <c r="O44" s="13">
        <f t="shared" si="4"/>
        <v>1</v>
      </c>
      <c r="P44" s="13">
        <f t="shared" si="5"/>
        <v>4</v>
      </c>
      <c r="Q44" s="13">
        <f t="shared" si="6"/>
        <v>4</v>
      </c>
      <c r="R44" s="12">
        <f t="shared" si="7"/>
        <v>1</v>
      </c>
    </row>
    <row r="45" spans="1:18">
      <c r="A45" s="138">
        <v>51661970</v>
      </c>
      <c r="B45" s="138" t="s">
        <v>471</v>
      </c>
      <c r="C45" s="138">
        <v>100</v>
      </c>
      <c r="D45" s="138">
        <v>80</v>
      </c>
      <c r="E45" s="138">
        <v>80</v>
      </c>
      <c r="F45" s="138">
        <v>100</v>
      </c>
      <c r="G45" s="138" t="s">
        <v>442</v>
      </c>
      <c r="H45" s="139">
        <v>90</v>
      </c>
      <c r="J45" s="13" t="str">
        <f>IFERROR(VLOOKUP(A45,AGENT_raw!A:C,3,0),"-")</f>
        <v>-</v>
      </c>
      <c r="K45" s="13">
        <f t="shared" si="0"/>
        <v>1</v>
      </c>
      <c r="L45" s="13">
        <f t="shared" si="1"/>
        <v>1</v>
      </c>
      <c r="M45" s="13">
        <f t="shared" si="2"/>
        <v>1</v>
      </c>
      <c r="N45" s="13">
        <f t="shared" si="3"/>
        <v>1</v>
      </c>
      <c r="O45" s="13">
        <f t="shared" si="4"/>
        <v>1</v>
      </c>
      <c r="P45" s="13">
        <f t="shared" si="5"/>
        <v>4</v>
      </c>
      <c r="Q45" s="13">
        <f t="shared" si="6"/>
        <v>4</v>
      </c>
      <c r="R45" s="12">
        <f t="shared" si="7"/>
        <v>1</v>
      </c>
    </row>
    <row r="46" spans="1:18">
      <c r="A46" s="138">
        <v>51742638</v>
      </c>
      <c r="B46" s="138" t="s">
        <v>443</v>
      </c>
      <c r="C46" s="138">
        <v>100</v>
      </c>
      <c r="D46" s="138">
        <v>80</v>
      </c>
      <c r="E46" s="138">
        <v>80</v>
      </c>
      <c r="F46" s="138">
        <v>100</v>
      </c>
      <c r="G46" s="138" t="s">
        <v>442</v>
      </c>
      <c r="H46" s="139">
        <v>90</v>
      </c>
      <c r="J46" s="13" t="str">
        <f>IFERROR(VLOOKUP(A46,AGENT_raw!A:C,3,0),"-")</f>
        <v>-</v>
      </c>
      <c r="K46" s="13">
        <f t="shared" si="0"/>
        <v>1</v>
      </c>
      <c r="L46" s="13">
        <f t="shared" si="1"/>
        <v>1</v>
      </c>
      <c r="M46" s="13">
        <f t="shared" si="2"/>
        <v>1</v>
      </c>
      <c r="N46" s="13">
        <f t="shared" si="3"/>
        <v>1</v>
      </c>
      <c r="O46" s="13">
        <f t="shared" si="4"/>
        <v>1</v>
      </c>
      <c r="P46" s="13">
        <f t="shared" si="5"/>
        <v>4</v>
      </c>
      <c r="Q46" s="13">
        <f t="shared" si="6"/>
        <v>4</v>
      </c>
      <c r="R46" s="12">
        <f t="shared" si="7"/>
        <v>1</v>
      </c>
    </row>
    <row r="47" spans="1:18">
      <c r="A47" s="138">
        <v>51591949</v>
      </c>
      <c r="B47" s="138" t="s">
        <v>502</v>
      </c>
      <c r="C47" s="138">
        <v>100</v>
      </c>
      <c r="D47" s="138">
        <v>100</v>
      </c>
      <c r="E47" s="138">
        <v>80</v>
      </c>
      <c r="F47" s="138">
        <v>100</v>
      </c>
      <c r="G47" s="138" t="s">
        <v>442</v>
      </c>
      <c r="H47" s="139">
        <v>95</v>
      </c>
      <c r="J47" s="13" t="str">
        <f>IFERROR(VLOOKUP(A47,AGENT_raw!A:C,3,0),"-")</f>
        <v>-</v>
      </c>
      <c r="K47" s="13">
        <f t="shared" si="0"/>
        <v>1</v>
      </c>
      <c r="L47" s="13">
        <f t="shared" si="1"/>
        <v>1</v>
      </c>
      <c r="M47" s="13">
        <f t="shared" si="2"/>
        <v>1</v>
      </c>
      <c r="N47" s="13">
        <f t="shared" si="3"/>
        <v>1</v>
      </c>
      <c r="O47" s="13">
        <f t="shared" si="4"/>
        <v>1</v>
      </c>
      <c r="P47" s="13">
        <f t="shared" si="5"/>
        <v>4</v>
      </c>
      <c r="Q47" s="13">
        <f t="shared" si="6"/>
        <v>4</v>
      </c>
      <c r="R47" s="12">
        <f t="shared" si="7"/>
        <v>1</v>
      </c>
    </row>
    <row r="48" spans="1:18">
      <c r="A48" s="138">
        <v>51725691</v>
      </c>
      <c r="B48" s="138" t="s">
        <v>472</v>
      </c>
      <c r="C48" s="138">
        <v>80</v>
      </c>
      <c r="D48" s="138">
        <v>80</v>
      </c>
      <c r="E48" s="138">
        <v>80</v>
      </c>
      <c r="F48" s="138">
        <v>100</v>
      </c>
      <c r="G48" s="138" t="s">
        <v>442</v>
      </c>
      <c r="H48" s="139">
        <v>85</v>
      </c>
      <c r="J48" s="13" t="str">
        <f>IFERROR(VLOOKUP(A48,AGENT_raw!A:C,3,0),"-")</f>
        <v>-</v>
      </c>
      <c r="K48" s="13">
        <f t="shared" si="0"/>
        <v>1</v>
      </c>
      <c r="L48" s="13">
        <f t="shared" si="1"/>
        <v>1</v>
      </c>
      <c r="M48" s="13">
        <f t="shared" si="2"/>
        <v>1</v>
      </c>
      <c r="N48" s="13">
        <f t="shared" si="3"/>
        <v>1</v>
      </c>
      <c r="O48" s="13">
        <f t="shared" si="4"/>
        <v>1</v>
      </c>
      <c r="P48" s="13">
        <f t="shared" si="5"/>
        <v>4</v>
      </c>
      <c r="Q48" s="13">
        <f t="shared" si="6"/>
        <v>4</v>
      </c>
      <c r="R48" s="12">
        <f t="shared" si="7"/>
        <v>1</v>
      </c>
    </row>
    <row r="49" spans="1:18">
      <c r="A49" s="138">
        <v>51726926</v>
      </c>
      <c r="B49" s="138" t="s">
        <v>473</v>
      </c>
      <c r="C49" s="138">
        <v>100</v>
      </c>
      <c r="D49" s="138">
        <v>80</v>
      </c>
      <c r="E49" s="138">
        <v>80</v>
      </c>
      <c r="F49" s="138">
        <v>100</v>
      </c>
      <c r="G49" s="138" t="s">
        <v>442</v>
      </c>
      <c r="H49" s="139">
        <v>90</v>
      </c>
      <c r="J49" s="13" t="str">
        <f>IFERROR(VLOOKUP(A49,AGENT_raw!A:C,3,0),"-")</f>
        <v>-</v>
      </c>
      <c r="K49" s="13">
        <f t="shared" si="0"/>
        <v>1</v>
      </c>
      <c r="L49" s="13">
        <f t="shared" si="1"/>
        <v>1</v>
      </c>
      <c r="M49" s="13">
        <f t="shared" si="2"/>
        <v>1</v>
      </c>
      <c r="N49" s="13">
        <f t="shared" si="3"/>
        <v>1</v>
      </c>
      <c r="O49" s="13">
        <f t="shared" si="4"/>
        <v>1</v>
      </c>
      <c r="P49" s="13">
        <f t="shared" si="5"/>
        <v>4</v>
      </c>
      <c r="Q49" s="13">
        <f t="shared" si="6"/>
        <v>4</v>
      </c>
      <c r="R49" s="12">
        <f t="shared" si="7"/>
        <v>1</v>
      </c>
    </row>
    <row r="50" spans="1:18">
      <c r="A50" s="138">
        <v>51723670</v>
      </c>
      <c r="B50" s="138" t="s">
        <v>444</v>
      </c>
      <c r="C50" s="138">
        <v>100</v>
      </c>
      <c r="D50" s="138">
        <v>100</v>
      </c>
      <c r="E50" s="138">
        <v>100</v>
      </c>
      <c r="F50" s="138">
        <v>100</v>
      </c>
      <c r="G50" s="138" t="s">
        <v>442</v>
      </c>
      <c r="H50" s="139">
        <v>100</v>
      </c>
      <c r="J50" s="13" t="str">
        <f>IFERROR(VLOOKUP(A50,AGENT_raw!A:C,3,0),"-")</f>
        <v>-</v>
      </c>
      <c r="K50" s="13">
        <f t="shared" si="0"/>
        <v>1</v>
      </c>
      <c r="L50" s="13">
        <f t="shared" si="1"/>
        <v>1</v>
      </c>
      <c r="M50" s="13">
        <f t="shared" si="2"/>
        <v>1</v>
      </c>
      <c r="N50" s="13">
        <f t="shared" si="3"/>
        <v>1</v>
      </c>
      <c r="O50" s="13">
        <f t="shared" si="4"/>
        <v>1</v>
      </c>
      <c r="P50" s="13">
        <f t="shared" si="5"/>
        <v>4</v>
      </c>
      <c r="Q50" s="13">
        <f t="shared" si="6"/>
        <v>4</v>
      </c>
      <c r="R50" s="12">
        <f t="shared" si="7"/>
        <v>1</v>
      </c>
    </row>
    <row r="51" spans="1:18">
      <c r="A51" s="138">
        <v>51732952</v>
      </c>
      <c r="B51" s="138" t="s">
        <v>474</v>
      </c>
      <c r="C51" s="138">
        <v>100</v>
      </c>
      <c r="D51" s="138">
        <v>80</v>
      </c>
      <c r="E51" s="138">
        <v>80</v>
      </c>
      <c r="F51" s="138">
        <v>100</v>
      </c>
      <c r="G51" s="138" t="s">
        <v>442</v>
      </c>
      <c r="H51" s="139">
        <v>90</v>
      </c>
      <c r="J51" s="13" t="str">
        <f>IFERROR(VLOOKUP(A51,AGENT_raw!A:C,3,0),"-")</f>
        <v>-</v>
      </c>
      <c r="K51" s="13">
        <f t="shared" si="0"/>
        <v>1</v>
      </c>
      <c r="L51" s="13">
        <f t="shared" si="1"/>
        <v>1</v>
      </c>
      <c r="M51" s="13">
        <f t="shared" si="2"/>
        <v>1</v>
      </c>
      <c r="N51" s="13">
        <f t="shared" si="3"/>
        <v>1</v>
      </c>
      <c r="O51" s="13">
        <f t="shared" si="4"/>
        <v>1</v>
      </c>
      <c r="P51" s="13">
        <f t="shared" si="5"/>
        <v>4</v>
      </c>
      <c r="Q51" s="13">
        <f t="shared" si="6"/>
        <v>4</v>
      </c>
      <c r="R51" s="12">
        <f t="shared" si="7"/>
        <v>1</v>
      </c>
    </row>
    <row r="52" spans="1:18">
      <c r="A52" s="138">
        <v>51721817</v>
      </c>
      <c r="B52" s="138" t="s">
        <v>475</v>
      </c>
      <c r="C52" s="138">
        <v>80</v>
      </c>
      <c r="D52" s="138">
        <v>100</v>
      </c>
      <c r="E52" s="138">
        <v>100</v>
      </c>
      <c r="F52" s="138">
        <v>100</v>
      </c>
      <c r="G52" s="138" t="s">
        <v>442</v>
      </c>
      <c r="H52" s="139">
        <v>95</v>
      </c>
      <c r="J52" s="13" t="str">
        <f>IFERROR(VLOOKUP(A52,AGENT_raw!A:C,3,0),"-")</f>
        <v>-</v>
      </c>
      <c r="K52" s="13">
        <f t="shared" si="0"/>
        <v>1</v>
      </c>
      <c r="L52" s="13">
        <f t="shared" si="1"/>
        <v>1</v>
      </c>
      <c r="M52" s="13">
        <f t="shared" si="2"/>
        <v>1</v>
      </c>
      <c r="N52" s="13">
        <f t="shared" si="3"/>
        <v>1</v>
      </c>
      <c r="O52" s="13">
        <f t="shared" si="4"/>
        <v>1</v>
      </c>
      <c r="P52" s="13">
        <f t="shared" si="5"/>
        <v>4</v>
      </c>
      <c r="Q52" s="13">
        <f t="shared" si="6"/>
        <v>4</v>
      </c>
      <c r="R52" s="12">
        <f t="shared" si="7"/>
        <v>1</v>
      </c>
    </row>
    <row r="53" spans="1:18">
      <c r="A53" s="138">
        <v>51722234</v>
      </c>
      <c r="B53" s="138" t="s">
        <v>476</v>
      </c>
      <c r="C53" s="138">
        <v>100</v>
      </c>
      <c r="D53" s="138">
        <v>100</v>
      </c>
      <c r="E53" s="138">
        <v>80</v>
      </c>
      <c r="F53" s="138">
        <v>100</v>
      </c>
      <c r="G53" s="138" t="s">
        <v>442</v>
      </c>
      <c r="H53" s="139">
        <v>95</v>
      </c>
      <c r="J53" s="13" t="str">
        <f>IFERROR(VLOOKUP(A53,AGENT_raw!A:C,3,0),"-")</f>
        <v>-</v>
      </c>
      <c r="K53" s="13">
        <f t="shared" si="0"/>
        <v>1</v>
      </c>
      <c r="L53" s="13">
        <f t="shared" si="1"/>
        <v>1</v>
      </c>
      <c r="M53" s="13">
        <f t="shared" si="2"/>
        <v>1</v>
      </c>
      <c r="N53" s="13">
        <f t="shared" si="3"/>
        <v>1</v>
      </c>
      <c r="O53" s="13">
        <f t="shared" si="4"/>
        <v>1</v>
      </c>
      <c r="P53" s="13">
        <f t="shared" si="5"/>
        <v>4</v>
      </c>
      <c r="Q53" s="13">
        <f t="shared" si="6"/>
        <v>4</v>
      </c>
      <c r="R53" s="12">
        <f t="shared" si="7"/>
        <v>1</v>
      </c>
    </row>
    <row r="54" spans="1:18">
      <c r="A54" s="138">
        <v>51722220</v>
      </c>
      <c r="B54" s="138" t="s">
        <v>477</v>
      </c>
      <c r="C54" s="138">
        <v>100</v>
      </c>
      <c r="D54" s="138">
        <v>100</v>
      </c>
      <c r="E54" s="138">
        <v>100</v>
      </c>
      <c r="F54" s="138">
        <v>100</v>
      </c>
      <c r="G54" s="138" t="s">
        <v>442</v>
      </c>
      <c r="H54" s="139">
        <v>100</v>
      </c>
      <c r="J54" s="13" t="str">
        <f>IFERROR(VLOOKUP(A54,AGENT_raw!A:C,3,0),"-")</f>
        <v>-</v>
      </c>
      <c r="K54" s="13">
        <f t="shared" si="0"/>
        <v>1</v>
      </c>
      <c r="L54" s="13">
        <f t="shared" si="1"/>
        <v>1</v>
      </c>
      <c r="M54" s="13">
        <f t="shared" si="2"/>
        <v>1</v>
      </c>
      <c r="N54" s="13">
        <f t="shared" si="3"/>
        <v>1</v>
      </c>
      <c r="O54" s="13">
        <f t="shared" si="4"/>
        <v>1</v>
      </c>
      <c r="P54" s="13">
        <f t="shared" si="5"/>
        <v>4</v>
      </c>
      <c r="Q54" s="13">
        <f t="shared" si="6"/>
        <v>4</v>
      </c>
      <c r="R54" s="12">
        <f t="shared" si="7"/>
        <v>1</v>
      </c>
    </row>
    <row r="55" spans="1:18">
      <c r="A55" s="138">
        <v>51588228</v>
      </c>
      <c r="B55" s="138" t="s">
        <v>478</v>
      </c>
      <c r="C55" s="138">
        <v>100</v>
      </c>
      <c r="D55" s="138">
        <v>100</v>
      </c>
      <c r="E55" s="138">
        <v>100</v>
      </c>
      <c r="F55" s="138">
        <v>100</v>
      </c>
      <c r="G55" s="138" t="s">
        <v>442</v>
      </c>
      <c r="H55" s="139">
        <v>100</v>
      </c>
      <c r="J55" s="13" t="str">
        <f>IFERROR(VLOOKUP(A55,AGENT_raw!A:C,3,0),"-")</f>
        <v>-</v>
      </c>
      <c r="K55" s="13">
        <f t="shared" si="0"/>
        <v>1</v>
      </c>
      <c r="L55" s="13">
        <f t="shared" si="1"/>
        <v>1</v>
      </c>
      <c r="M55" s="13">
        <f t="shared" si="2"/>
        <v>1</v>
      </c>
      <c r="N55" s="13">
        <f t="shared" si="3"/>
        <v>1</v>
      </c>
      <c r="O55" s="13">
        <f t="shared" si="4"/>
        <v>1</v>
      </c>
      <c r="P55" s="13">
        <f t="shared" si="5"/>
        <v>4</v>
      </c>
      <c r="Q55" s="13">
        <f t="shared" si="6"/>
        <v>4</v>
      </c>
      <c r="R55" s="12">
        <f t="shared" si="7"/>
        <v>1</v>
      </c>
    </row>
    <row r="56" spans="1:18">
      <c r="A56" s="138">
        <v>51698640</v>
      </c>
      <c r="B56" s="138" t="s">
        <v>479</v>
      </c>
      <c r="C56" s="138">
        <v>100</v>
      </c>
      <c r="D56" s="138">
        <v>100</v>
      </c>
      <c r="E56" s="138">
        <v>80</v>
      </c>
      <c r="F56" s="138">
        <v>100</v>
      </c>
      <c r="G56" s="138" t="s">
        <v>442</v>
      </c>
      <c r="H56" s="139">
        <v>95</v>
      </c>
      <c r="J56" s="13" t="str">
        <f>IFERROR(VLOOKUP(A56,AGENT_raw!A:C,3,0),"-")</f>
        <v>-</v>
      </c>
      <c r="K56" s="13">
        <f t="shared" si="0"/>
        <v>1</v>
      </c>
      <c r="L56" s="13">
        <f t="shared" si="1"/>
        <v>1</v>
      </c>
      <c r="M56" s="13">
        <f t="shared" si="2"/>
        <v>1</v>
      </c>
      <c r="N56" s="13">
        <f t="shared" si="3"/>
        <v>1</v>
      </c>
      <c r="O56" s="13">
        <f t="shared" si="4"/>
        <v>1</v>
      </c>
      <c r="P56" s="13">
        <f t="shared" si="5"/>
        <v>4</v>
      </c>
      <c r="Q56" s="13">
        <f t="shared" si="6"/>
        <v>4</v>
      </c>
      <c r="R56" s="12">
        <f t="shared" si="7"/>
        <v>1</v>
      </c>
    </row>
    <row r="57" spans="1:18">
      <c r="A57" s="138">
        <v>51578947</v>
      </c>
      <c r="B57" s="138" t="s">
        <v>481</v>
      </c>
      <c r="C57" s="138">
        <v>100</v>
      </c>
      <c r="D57" s="138">
        <v>100</v>
      </c>
      <c r="E57" s="138">
        <v>100</v>
      </c>
      <c r="F57" s="138">
        <v>100</v>
      </c>
      <c r="G57" s="138" t="s">
        <v>442</v>
      </c>
      <c r="H57" s="139">
        <v>100</v>
      </c>
      <c r="J57" s="13" t="str">
        <f>IFERROR(VLOOKUP(A57,AGENT_raw!A:C,3,0),"-")</f>
        <v>-</v>
      </c>
      <c r="K57" s="13">
        <f t="shared" si="0"/>
        <v>1</v>
      </c>
      <c r="L57" s="13">
        <f t="shared" si="1"/>
        <v>1</v>
      </c>
      <c r="M57" s="13">
        <f t="shared" si="2"/>
        <v>1</v>
      </c>
      <c r="N57" s="13">
        <f t="shared" si="3"/>
        <v>1</v>
      </c>
      <c r="O57" s="13">
        <f t="shared" si="4"/>
        <v>1</v>
      </c>
      <c r="P57" s="13">
        <f t="shared" si="5"/>
        <v>4</v>
      </c>
      <c r="Q57" s="13">
        <f t="shared" si="6"/>
        <v>4</v>
      </c>
      <c r="R57" s="12">
        <f t="shared" si="7"/>
        <v>1</v>
      </c>
    </row>
    <row r="58" spans="1:18">
      <c r="A58" s="138">
        <v>51591938</v>
      </c>
      <c r="B58" s="138" t="s">
        <v>482</v>
      </c>
      <c r="C58" s="138">
        <v>80</v>
      </c>
      <c r="D58" s="138">
        <v>100</v>
      </c>
      <c r="E58" s="138">
        <v>100</v>
      </c>
      <c r="F58" s="138">
        <v>100</v>
      </c>
      <c r="G58" s="138" t="s">
        <v>442</v>
      </c>
      <c r="H58" s="139">
        <v>95</v>
      </c>
      <c r="J58" s="13" t="str">
        <f>IFERROR(VLOOKUP(A58,AGENT_raw!A:C,3,0),"-")</f>
        <v>-</v>
      </c>
      <c r="K58" s="13">
        <f t="shared" si="0"/>
        <v>1</v>
      </c>
      <c r="L58" s="13">
        <f t="shared" si="1"/>
        <v>1</v>
      </c>
      <c r="M58" s="13">
        <f t="shared" si="2"/>
        <v>1</v>
      </c>
      <c r="N58" s="13">
        <f t="shared" si="3"/>
        <v>1</v>
      </c>
      <c r="O58" s="13">
        <f t="shared" si="4"/>
        <v>1</v>
      </c>
      <c r="P58" s="13">
        <f t="shared" si="5"/>
        <v>4</v>
      </c>
      <c r="Q58" s="13">
        <f t="shared" si="6"/>
        <v>4</v>
      </c>
      <c r="R58" s="12">
        <f t="shared" si="7"/>
        <v>1</v>
      </c>
    </row>
    <row r="59" spans="1:18">
      <c r="A59" s="138">
        <v>51591945</v>
      </c>
      <c r="B59" s="138" t="s">
        <v>480</v>
      </c>
      <c r="C59" s="138">
        <v>100</v>
      </c>
      <c r="D59" s="138">
        <v>100</v>
      </c>
      <c r="E59" s="138">
        <v>100</v>
      </c>
      <c r="F59" s="138">
        <v>100</v>
      </c>
      <c r="G59" s="138" t="s">
        <v>442</v>
      </c>
      <c r="H59" s="139">
        <v>100</v>
      </c>
      <c r="J59" s="13" t="str">
        <f>IFERROR(VLOOKUP(A59,AGENT_raw!A:C,3,0),"-")</f>
        <v>-</v>
      </c>
      <c r="K59" s="13">
        <f t="shared" si="0"/>
        <v>1</v>
      </c>
      <c r="L59" s="13">
        <f t="shared" si="1"/>
        <v>1</v>
      </c>
      <c r="M59" s="13">
        <f t="shared" si="2"/>
        <v>1</v>
      </c>
      <c r="N59" s="13">
        <f t="shared" si="3"/>
        <v>1</v>
      </c>
      <c r="O59" s="13">
        <f t="shared" si="4"/>
        <v>1</v>
      </c>
      <c r="P59" s="13">
        <f t="shared" si="5"/>
        <v>4</v>
      </c>
      <c r="Q59" s="13">
        <f t="shared" si="6"/>
        <v>4</v>
      </c>
      <c r="R59" s="12">
        <f t="shared" si="7"/>
        <v>1</v>
      </c>
    </row>
    <row r="60" spans="1:18">
      <c r="A60" s="138">
        <v>51662324</v>
      </c>
      <c r="B60" s="138" t="s">
        <v>483</v>
      </c>
      <c r="C60" s="138">
        <v>100</v>
      </c>
      <c r="D60" s="138">
        <v>100</v>
      </c>
      <c r="E60" s="138">
        <v>100</v>
      </c>
      <c r="F60" s="138">
        <v>100</v>
      </c>
      <c r="G60" s="138" t="s">
        <v>442</v>
      </c>
      <c r="H60" s="139">
        <v>100</v>
      </c>
      <c r="J60" s="13" t="str">
        <f>IFERROR(VLOOKUP(A60,AGENT_raw!A:C,3,0),"-")</f>
        <v>-</v>
      </c>
      <c r="K60" s="13">
        <f t="shared" si="0"/>
        <v>1</v>
      </c>
      <c r="L60" s="13">
        <f t="shared" si="1"/>
        <v>1</v>
      </c>
      <c r="M60" s="13">
        <f t="shared" si="2"/>
        <v>1</v>
      </c>
      <c r="N60" s="13">
        <f t="shared" si="3"/>
        <v>1</v>
      </c>
      <c r="O60" s="13">
        <f t="shared" si="4"/>
        <v>1</v>
      </c>
      <c r="P60" s="13">
        <f t="shared" si="5"/>
        <v>4</v>
      </c>
      <c r="Q60" s="13">
        <f t="shared" si="6"/>
        <v>4</v>
      </c>
      <c r="R60" s="12">
        <f t="shared" si="7"/>
        <v>1</v>
      </c>
    </row>
    <row r="61" spans="1:18">
      <c r="A61" s="138">
        <v>51742637</v>
      </c>
      <c r="B61" s="138" t="s">
        <v>452</v>
      </c>
      <c r="C61" s="138">
        <v>100</v>
      </c>
      <c r="D61" s="138">
        <v>100</v>
      </c>
      <c r="E61" s="138">
        <v>100</v>
      </c>
      <c r="F61" s="138">
        <v>100</v>
      </c>
      <c r="G61" s="138" t="s">
        <v>442</v>
      </c>
      <c r="H61" s="139">
        <v>100</v>
      </c>
      <c r="J61" s="13" t="str">
        <f>IFERROR(VLOOKUP(A61,AGENT_raw!A:C,3,0),"-")</f>
        <v>-</v>
      </c>
      <c r="K61" s="13">
        <f t="shared" si="0"/>
        <v>1</v>
      </c>
      <c r="L61" s="13">
        <f t="shared" si="1"/>
        <v>1</v>
      </c>
      <c r="M61" s="13">
        <f t="shared" si="2"/>
        <v>1</v>
      </c>
      <c r="N61" s="13">
        <f t="shared" si="3"/>
        <v>1</v>
      </c>
      <c r="O61" s="13">
        <f t="shared" si="4"/>
        <v>1</v>
      </c>
      <c r="P61" s="13">
        <f t="shared" si="5"/>
        <v>4</v>
      </c>
      <c r="Q61" s="13">
        <f t="shared" si="6"/>
        <v>4</v>
      </c>
      <c r="R61" s="12">
        <f t="shared" si="7"/>
        <v>1</v>
      </c>
    </row>
    <row r="62" spans="1:18">
      <c r="A62" s="138">
        <v>51726361</v>
      </c>
      <c r="B62" s="138" t="s">
        <v>504</v>
      </c>
      <c r="C62" s="138">
        <v>100</v>
      </c>
      <c r="D62" s="138">
        <v>100</v>
      </c>
      <c r="E62" s="138">
        <v>80</v>
      </c>
      <c r="F62" s="138" t="s">
        <v>442</v>
      </c>
      <c r="G62" s="138" t="s">
        <v>442</v>
      </c>
      <c r="H62" s="139">
        <v>93.333333333333329</v>
      </c>
      <c r="J62" s="13" t="str">
        <f>IFERROR(VLOOKUP(A62,AGENT_raw!A:C,3,0),"-")</f>
        <v>-</v>
      </c>
      <c r="K62" s="13">
        <f t="shared" si="0"/>
        <v>1</v>
      </c>
      <c r="L62" s="13">
        <f t="shared" si="1"/>
        <v>1</v>
      </c>
      <c r="M62" s="13">
        <f t="shared" si="2"/>
        <v>1</v>
      </c>
      <c r="N62" s="13">
        <f t="shared" si="3"/>
        <v>1</v>
      </c>
      <c r="O62" s="13">
        <f t="shared" si="4"/>
        <v>1</v>
      </c>
      <c r="P62" s="13">
        <f t="shared" si="5"/>
        <v>4</v>
      </c>
      <c r="Q62" s="13">
        <f t="shared" si="6"/>
        <v>4</v>
      </c>
      <c r="R62" s="12">
        <f t="shared" si="7"/>
        <v>1</v>
      </c>
    </row>
    <row r="63" spans="1:18">
      <c r="A63" s="138">
        <v>51696340</v>
      </c>
      <c r="B63" s="138" t="s">
        <v>484</v>
      </c>
      <c r="C63" s="138">
        <v>100</v>
      </c>
      <c r="D63" s="138">
        <v>60</v>
      </c>
      <c r="E63" s="138">
        <v>100</v>
      </c>
      <c r="F63" s="138">
        <v>100</v>
      </c>
      <c r="G63" s="138" t="s">
        <v>442</v>
      </c>
      <c r="H63" s="139">
        <v>90</v>
      </c>
      <c r="J63" s="13" t="str">
        <f>IFERROR(VLOOKUP(A63,AGENT_raw!A:C,3,0),"-")</f>
        <v>-</v>
      </c>
      <c r="K63" s="13">
        <f t="shared" si="0"/>
        <v>1</v>
      </c>
      <c r="L63" s="13">
        <f t="shared" si="1"/>
        <v>1</v>
      </c>
      <c r="M63" s="13">
        <f t="shared" si="2"/>
        <v>1</v>
      </c>
      <c r="N63" s="13">
        <f t="shared" si="3"/>
        <v>1</v>
      </c>
      <c r="O63" s="13">
        <f t="shared" si="4"/>
        <v>1</v>
      </c>
      <c r="P63" s="13">
        <f t="shared" si="5"/>
        <v>4</v>
      </c>
      <c r="Q63" s="13">
        <f t="shared" si="6"/>
        <v>4</v>
      </c>
      <c r="R63" s="12">
        <f t="shared" si="7"/>
        <v>1</v>
      </c>
    </row>
    <row r="64" spans="1:18">
      <c r="A64" s="138">
        <v>51732948</v>
      </c>
      <c r="B64" s="138" t="s">
        <v>505</v>
      </c>
      <c r="C64" s="138">
        <v>80</v>
      </c>
      <c r="D64" s="138">
        <v>100</v>
      </c>
      <c r="E64" s="138">
        <v>100</v>
      </c>
      <c r="F64" s="138">
        <v>100</v>
      </c>
      <c r="G64" s="138" t="s">
        <v>442</v>
      </c>
      <c r="H64" s="139">
        <v>95</v>
      </c>
      <c r="J64" s="13" t="str">
        <f>IFERROR(VLOOKUP(A64,AGENT_raw!A:C,3,0),"-")</f>
        <v>-</v>
      </c>
      <c r="K64" s="13">
        <f t="shared" si="0"/>
        <v>1</v>
      </c>
      <c r="L64" s="13">
        <f t="shared" si="1"/>
        <v>1</v>
      </c>
      <c r="M64" s="13">
        <f t="shared" si="2"/>
        <v>1</v>
      </c>
      <c r="N64" s="13">
        <f t="shared" si="3"/>
        <v>1</v>
      </c>
      <c r="O64" s="13">
        <f t="shared" si="4"/>
        <v>1</v>
      </c>
      <c r="P64" s="13">
        <f t="shared" si="5"/>
        <v>4</v>
      </c>
      <c r="Q64" s="13">
        <f t="shared" si="6"/>
        <v>4</v>
      </c>
      <c r="R64" s="12">
        <f t="shared" si="7"/>
        <v>1</v>
      </c>
    </row>
    <row r="65" spans="1:18">
      <c r="A65" s="138">
        <v>51742636</v>
      </c>
      <c r="B65" s="138" t="s">
        <v>455</v>
      </c>
      <c r="C65" s="138">
        <v>100</v>
      </c>
      <c r="D65" s="138">
        <v>100</v>
      </c>
      <c r="E65" s="138">
        <v>80</v>
      </c>
      <c r="F65" s="138">
        <v>100</v>
      </c>
      <c r="G65" s="138" t="s">
        <v>442</v>
      </c>
      <c r="H65" s="139">
        <v>95</v>
      </c>
      <c r="J65" s="13" t="str">
        <f>IFERROR(VLOOKUP(A65,AGENT_raw!A:C,3,0),"-")</f>
        <v>-</v>
      </c>
      <c r="K65" s="13">
        <f t="shared" si="0"/>
        <v>1</v>
      </c>
      <c r="L65" s="13">
        <f t="shared" si="1"/>
        <v>1</v>
      </c>
      <c r="M65" s="13">
        <f t="shared" si="2"/>
        <v>1</v>
      </c>
      <c r="N65" s="13">
        <f t="shared" si="3"/>
        <v>1</v>
      </c>
      <c r="O65" s="13">
        <f t="shared" si="4"/>
        <v>1</v>
      </c>
      <c r="P65" s="13">
        <f t="shared" si="5"/>
        <v>4</v>
      </c>
      <c r="Q65" s="13">
        <f t="shared" si="6"/>
        <v>4</v>
      </c>
      <c r="R65" s="12">
        <f t="shared" si="7"/>
        <v>1</v>
      </c>
    </row>
    <row r="66" spans="1:18">
      <c r="A66" s="138">
        <v>51696342</v>
      </c>
      <c r="B66" s="138" t="s">
        <v>485</v>
      </c>
      <c r="C66" s="138">
        <v>100</v>
      </c>
      <c r="D66" s="138">
        <v>100</v>
      </c>
      <c r="E66" s="138">
        <v>100</v>
      </c>
      <c r="F66" s="138">
        <v>100</v>
      </c>
      <c r="G66" s="138" t="s">
        <v>442</v>
      </c>
      <c r="H66" s="139">
        <v>100</v>
      </c>
      <c r="J66" s="13" t="str">
        <f>IFERROR(VLOOKUP(A66,AGENT_raw!A:C,3,0),"-")</f>
        <v>-</v>
      </c>
      <c r="K66" s="13">
        <f t="shared" si="0"/>
        <v>1</v>
      </c>
      <c r="L66" s="13">
        <f t="shared" si="1"/>
        <v>1</v>
      </c>
      <c r="M66" s="13">
        <f t="shared" si="2"/>
        <v>1</v>
      </c>
      <c r="N66" s="13">
        <f t="shared" si="3"/>
        <v>1</v>
      </c>
      <c r="O66" s="13">
        <f t="shared" si="4"/>
        <v>1</v>
      </c>
      <c r="P66" s="13">
        <f t="shared" si="5"/>
        <v>4</v>
      </c>
      <c r="Q66" s="13">
        <f t="shared" si="6"/>
        <v>4</v>
      </c>
      <c r="R66" s="12">
        <f t="shared" si="7"/>
        <v>1</v>
      </c>
    </row>
    <row r="67" spans="1:18">
      <c r="A67" s="138">
        <v>51722217</v>
      </c>
      <c r="B67" s="138" t="s">
        <v>486</v>
      </c>
      <c r="C67" s="138">
        <v>100</v>
      </c>
      <c r="D67" s="138">
        <v>100</v>
      </c>
      <c r="E67" s="138">
        <v>100</v>
      </c>
      <c r="F67" s="138">
        <v>100</v>
      </c>
      <c r="G67" s="138" t="s">
        <v>442</v>
      </c>
      <c r="H67" s="139">
        <v>100</v>
      </c>
      <c r="J67" s="13" t="str">
        <f>IFERROR(VLOOKUP(A67,AGENT_raw!A:C,3,0),"-")</f>
        <v>-</v>
      </c>
      <c r="K67" s="13">
        <f t="shared" ref="K67:K130" si="8">IF(ISBLANK(C67),"",IF(C67=0,0,1))</f>
        <v>1</v>
      </c>
      <c r="L67" s="13">
        <f t="shared" ref="L67:L130" si="9">IF(ISBLANK(D67),"",IF(D67=0,0,1))</f>
        <v>1</v>
      </c>
      <c r="M67" s="13">
        <f t="shared" ref="M67:M130" si="10">IF(ISBLANK(E67),"",IF(E67=0,0,1))</f>
        <v>1</v>
      </c>
      <c r="N67" s="13">
        <f t="shared" ref="N67:N130" si="11">IF(ISBLANK(F67),"",IF(F67=0,0,1))</f>
        <v>1</v>
      </c>
      <c r="O67" s="13">
        <f t="shared" ref="O67:O130" si="12">IF(ISBLANK(G67),"",IF(G67=0,0,1))</f>
        <v>1</v>
      </c>
      <c r="P67" s="13">
        <f t="shared" ref="P67:P130" si="13">SUM(K67:N67)</f>
        <v>4</v>
      </c>
      <c r="Q67" s="13">
        <f t="shared" ref="Q67:Q130" si="14">COUNT(K67:N67)</f>
        <v>4</v>
      </c>
      <c r="R67" s="12">
        <f t="shared" ref="R67:R130" si="15">IFERROR(P67/Q67,100%)</f>
        <v>1</v>
      </c>
    </row>
    <row r="68" spans="1:18">
      <c r="A68" s="138">
        <v>51695853</v>
      </c>
      <c r="B68" s="138" t="s">
        <v>506</v>
      </c>
      <c r="C68" s="138">
        <v>100</v>
      </c>
      <c r="D68" s="138">
        <v>100</v>
      </c>
      <c r="E68" s="138">
        <v>100</v>
      </c>
      <c r="F68" s="138">
        <v>100</v>
      </c>
      <c r="G68" s="138" t="s">
        <v>442</v>
      </c>
      <c r="H68" s="139">
        <v>100</v>
      </c>
      <c r="J68" s="13" t="str">
        <f>IFERROR(VLOOKUP(A68,AGENT_raw!A:C,3,0),"-")</f>
        <v>-</v>
      </c>
      <c r="K68" s="13">
        <f t="shared" si="8"/>
        <v>1</v>
      </c>
      <c r="L68" s="13">
        <f t="shared" si="9"/>
        <v>1</v>
      </c>
      <c r="M68" s="13">
        <f t="shared" si="10"/>
        <v>1</v>
      </c>
      <c r="N68" s="13">
        <f t="shared" si="11"/>
        <v>1</v>
      </c>
      <c r="O68" s="13">
        <f t="shared" si="12"/>
        <v>1</v>
      </c>
      <c r="P68" s="13">
        <f t="shared" si="13"/>
        <v>4</v>
      </c>
      <c r="Q68" s="13">
        <f t="shared" si="14"/>
        <v>4</v>
      </c>
      <c r="R68" s="12">
        <f t="shared" si="15"/>
        <v>1</v>
      </c>
    </row>
    <row r="69" spans="1:18">
      <c r="A69" s="138">
        <v>51723237</v>
      </c>
      <c r="B69" s="138" t="s">
        <v>487</v>
      </c>
      <c r="C69" s="138">
        <v>100</v>
      </c>
      <c r="D69" s="138">
        <v>100</v>
      </c>
      <c r="E69" s="138">
        <v>80</v>
      </c>
      <c r="F69" s="138">
        <v>100</v>
      </c>
      <c r="G69" s="138" t="s">
        <v>442</v>
      </c>
      <c r="H69" s="139">
        <v>95</v>
      </c>
      <c r="J69" s="13" t="str">
        <f>IFERROR(VLOOKUP(A69,AGENT_raw!A:C,3,0),"-")</f>
        <v>-</v>
      </c>
      <c r="K69" s="13">
        <f t="shared" si="8"/>
        <v>1</v>
      </c>
      <c r="L69" s="13">
        <f t="shared" si="9"/>
        <v>1</v>
      </c>
      <c r="M69" s="13">
        <f t="shared" si="10"/>
        <v>1</v>
      </c>
      <c r="N69" s="13">
        <f t="shared" si="11"/>
        <v>1</v>
      </c>
      <c r="O69" s="13">
        <f t="shared" si="12"/>
        <v>1</v>
      </c>
      <c r="P69" s="13">
        <f t="shared" si="13"/>
        <v>4</v>
      </c>
      <c r="Q69" s="13">
        <f t="shared" si="14"/>
        <v>4</v>
      </c>
      <c r="R69" s="12">
        <f t="shared" si="15"/>
        <v>1</v>
      </c>
    </row>
    <row r="70" spans="1:18">
      <c r="A70" s="138">
        <v>51598203</v>
      </c>
      <c r="B70" s="138" t="s">
        <v>488</v>
      </c>
      <c r="C70" s="138">
        <v>100</v>
      </c>
      <c r="D70" s="138">
        <v>80</v>
      </c>
      <c r="E70" s="138">
        <v>80</v>
      </c>
      <c r="F70" s="138">
        <v>100</v>
      </c>
      <c r="G70" s="138" t="s">
        <v>442</v>
      </c>
      <c r="H70" s="139">
        <v>90</v>
      </c>
      <c r="J70" s="13" t="str">
        <f>IFERROR(VLOOKUP(A70,AGENT_raw!A:C,3,0),"-")</f>
        <v>-</v>
      </c>
      <c r="K70" s="13">
        <f t="shared" si="8"/>
        <v>1</v>
      </c>
      <c r="L70" s="13">
        <f t="shared" si="9"/>
        <v>1</v>
      </c>
      <c r="M70" s="13">
        <f t="shared" si="10"/>
        <v>1</v>
      </c>
      <c r="N70" s="13">
        <f t="shared" si="11"/>
        <v>1</v>
      </c>
      <c r="O70" s="13">
        <f t="shared" si="12"/>
        <v>1</v>
      </c>
      <c r="P70" s="13">
        <f t="shared" si="13"/>
        <v>4</v>
      </c>
      <c r="Q70" s="13">
        <f t="shared" si="14"/>
        <v>4</v>
      </c>
      <c r="R70" s="12">
        <f t="shared" si="15"/>
        <v>1</v>
      </c>
    </row>
    <row r="71" spans="1:18">
      <c r="A71" s="138">
        <v>51725689</v>
      </c>
      <c r="B71" s="138" t="s">
        <v>489</v>
      </c>
      <c r="C71" s="138">
        <v>100</v>
      </c>
      <c r="D71" s="138">
        <v>100</v>
      </c>
      <c r="E71" s="138">
        <v>80</v>
      </c>
      <c r="F71" s="138">
        <v>100</v>
      </c>
      <c r="G71" s="138" t="s">
        <v>442</v>
      </c>
      <c r="H71" s="139">
        <v>95</v>
      </c>
      <c r="J71" s="13" t="str">
        <f>IFERROR(VLOOKUP(A71,AGENT_raw!A:C,3,0),"-")</f>
        <v>-</v>
      </c>
      <c r="K71" s="13">
        <f t="shared" si="8"/>
        <v>1</v>
      </c>
      <c r="L71" s="13">
        <f t="shared" si="9"/>
        <v>1</v>
      </c>
      <c r="M71" s="13">
        <f t="shared" si="10"/>
        <v>1</v>
      </c>
      <c r="N71" s="13">
        <f t="shared" si="11"/>
        <v>1</v>
      </c>
      <c r="O71" s="13">
        <f t="shared" si="12"/>
        <v>1</v>
      </c>
      <c r="P71" s="13">
        <f t="shared" si="13"/>
        <v>4</v>
      </c>
      <c r="Q71" s="13">
        <f t="shared" si="14"/>
        <v>4</v>
      </c>
      <c r="R71" s="12">
        <f t="shared" si="15"/>
        <v>1</v>
      </c>
    </row>
    <row r="72" spans="1:18">
      <c r="A72" s="138">
        <v>51588229</v>
      </c>
      <c r="B72" s="138" t="s">
        <v>490</v>
      </c>
      <c r="C72" s="138">
        <v>100</v>
      </c>
      <c r="D72" s="138">
        <v>100</v>
      </c>
      <c r="E72" s="138">
        <v>80</v>
      </c>
      <c r="F72" s="138">
        <v>100</v>
      </c>
      <c r="G72" s="138" t="s">
        <v>442</v>
      </c>
      <c r="H72" s="139">
        <v>95</v>
      </c>
      <c r="J72" s="13" t="str">
        <f>IFERROR(VLOOKUP(A72,AGENT_raw!A:C,3,0),"-")</f>
        <v>-</v>
      </c>
      <c r="K72" s="13">
        <f t="shared" si="8"/>
        <v>1</v>
      </c>
      <c r="L72" s="13">
        <f t="shared" si="9"/>
        <v>1</v>
      </c>
      <c r="M72" s="13">
        <f t="shared" si="10"/>
        <v>1</v>
      </c>
      <c r="N72" s="13">
        <f t="shared" si="11"/>
        <v>1</v>
      </c>
      <c r="O72" s="13">
        <f t="shared" si="12"/>
        <v>1</v>
      </c>
      <c r="P72" s="13">
        <f t="shared" si="13"/>
        <v>4</v>
      </c>
      <c r="Q72" s="13">
        <f t="shared" si="14"/>
        <v>4</v>
      </c>
      <c r="R72" s="12">
        <f t="shared" si="15"/>
        <v>1</v>
      </c>
    </row>
    <row r="73" spans="1:18">
      <c r="A73" s="138">
        <v>51722219</v>
      </c>
      <c r="B73" s="138" t="s">
        <v>509</v>
      </c>
      <c r="C73" s="138">
        <v>100</v>
      </c>
      <c r="D73" s="138">
        <v>100</v>
      </c>
      <c r="E73" s="138">
        <v>80</v>
      </c>
      <c r="F73" s="138">
        <v>100</v>
      </c>
      <c r="G73" s="138" t="s">
        <v>442</v>
      </c>
      <c r="H73" s="139">
        <v>95</v>
      </c>
      <c r="J73" s="13" t="str">
        <f>IFERROR(VLOOKUP(A73,AGENT_raw!A:C,3,0),"-")</f>
        <v>-</v>
      </c>
      <c r="K73" s="13">
        <f t="shared" si="8"/>
        <v>1</v>
      </c>
      <c r="L73" s="13">
        <f t="shared" si="9"/>
        <v>1</v>
      </c>
      <c r="M73" s="13">
        <f t="shared" si="10"/>
        <v>1</v>
      </c>
      <c r="N73" s="13">
        <f t="shared" si="11"/>
        <v>1</v>
      </c>
      <c r="O73" s="13">
        <f t="shared" si="12"/>
        <v>1</v>
      </c>
      <c r="P73" s="13">
        <f t="shared" si="13"/>
        <v>4</v>
      </c>
      <c r="Q73" s="13">
        <f t="shared" si="14"/>
        <v>4</v>
      </c>
      <c r="R73" s="12">
        <f t="shared" si="15"/>
        <v>1</v>
      </c>
    </row>
    <row r="74" spans="1:18">
      <c r="A74" s="138">
        <v>51724734</v>
      </c>
      <c r="B74" s="138" t="s">
        <v>492</v>
      </c>
      <c r="C74" s="138">
        <v>100</v>
      </c>
      <c r="D74" s="138">
        <v>100</v>
      </c>
      <c r="E74" s="138">
        <v>100</v>
      </c>
      <c r="F74" s="138">
        <v>100</v>
      </c>
      <c r="G74" s="138" t="s">
        <v>442</v>
      </c>
      <c r="H74" s="139">
        <v>100</v>
      </c>
      <c r="J74" s="13" t="str">
        <f>IFERROR(VLOOKUP(A74,AGENT_raw!A:C,3,0),"-")</f>
        <v>-</v>
      </c>
      <c r="K74" s="13">
        <f t="shared" si="8"/>
        <v>1</v>
      </c>
      <c r="L74" s="13">
        <f t="shared" si="9"/>
        <v>1</v>
      </c>
      <c r="M74" s="13">
        <f t="shared" si="10"/>
        <v>1</v>
      </c>
      <c r="N74" s="13">
        <f t="shared" si="11"/>
        <v>1</v>
      </c>
      <c r="O74" s="13">
        <f t="shared" si="12"/>
        <v>1</v>
      </c>
      <c r="P74" s="13">
        <f t="shared" si="13"/>
        <v>4</v>
      </c>
      <c r="Q74" s="13">
        <f t="shared" si="14"/>
        <v>4</v>
      </c>
      <c r="R74" s="12">
        <f t="shared" si="15"/>
        <v>1</v>
      </c>
    </row>
    <row r="75" spans="1:18">
      <c r="A75" s="138">
        <v>51697117</v>
      </c>
      <c r="B75" s="138" t="s">
        <v>493</v>
      </c>
      <c r="C75" s="138">
        <v>100</v>
      </c>
      <c r="D75" s="138">
        <v>80</v>
      </c>
      <c r="E75" s="138">
        <v>80</v>
      </c>
      <c r="F75" s="138">
        <v>100</v>
      </c>
      <c r="G75" s="138" t="s">
        <v>442</v>
      </c>
      <c r="H75" s="139">
        <v>90</v>
      </c>
      <c r="J75" s="13" t="str">
        <f>IFERROR(VLOOKUP(A75,AGENT_raw!A:C,3,0),"-")</f>
        <v>-</v>
      </c>
      <c r="K75" s="13">
        <f t="shared" si="8"/>
        <v>1</v>
      </c>
      <c r="L75" s="13">
        <f t="shared" si="9"/>
        <v>1</v>
      </c>
      <c r="M75" s="13">
        <f t="shared" si="10"/>
        <v>1</v>
      </c>
      <c r="N75" s="13">
        <f t="shared" si="11"/>
        <v>1</v>
      </c>
      <c r="O75" s="13">
        <f t="shared" si="12"/>
        <v>1</v>
      </c>
      <c r="P75" s="13">
        <f t="shared" si="13"/>
        <v>4</v>
      </c>
      <c r="Q75" s="13">
        <f t="shared" si="14"/>
        <v>4</v>
      </c>
      <c r="R75" s="12">
        <f t="shared" si="15"/>
        <v>1</v>
      </c>
    </row>
    <row r="76" spans="1:18">
      <c r="A76" s="138">
        <v>51615813</v>
      </c>
      <c r="B76" s="138" t="s">
        <v>494</v>
      </c>
      <c r="C76" s="138">
        <v>100</v>
      </c>
      <c r="D76" s="138">
        <v>100</v>
      </c>
      <c r="E76" s="138">
        <v>80</v>
      </c>
      <c r="F76" s="138">
        <v>100</v>
      </c>
      <c r="G76" s="138" t="s">
        <v>442</v>
      </c>
      <c r="H76" s="139">
        <v>95</v>
      </c>
      <c r="J76" s="13" t="str">
        <f>IFERROR(VLOOKUP(A76,AGENT_raw!A:C,3,0),"-")</f>
        <v>-</v>
      </c>
      <c r="K76" s="13">
        <f t="shared" si="8"/>
        <v>1</v>
      </c>
      <c r="L76" s="13">
        <f t="shared" si="9"/>
        <v>1</v>
      </c>
      <c r="M76" s="13">
        <f t="shared" si="10"/>
        <v>1</v>
      </c>
      <c r="N76" s="13">
        <f t="shared" si="11"/>
        <v>1</v>
      </c>
      <c r="O76" s="13">
        <f t="shared" si="12"/>
        <v>1</v>
      </c>
      <c r="P76" s="13">
        <f t="shared" si="13"/>
        <v>4</v>
      </c>
      <c r="Q76" s="13">
        <f t="shared" si="14"/>
        <v>4</v>
      </c>
      <c r="R76" s="12">
        <f t="shared" si="15"/>
        <v>1</v>
      </c>
    </row>
    <row r="77" spans="1:18">
      <c r="A77" s="138">
        <v>51667176</v>
      </c>
      <c r="B77" s="138" t="s">
        <v>495</v>
      </c>
      <c r="C77" s="138">
        <v>100</v>
      </c>
      <c r="D77" s="138">
        <v>80</v>
      </c>
      <c r="E77" s="138">
        <v>80</v>
      </c>
      <c r="F77" s="138">
        <v>100</v>
      </c>
      <c r="G77" s="138" t="s">
        <v>442</v>
      </c>
      <c r="H77" s="139">
        <v>90</v>
      </c>
      <c r="J77" s="13" t="str">
        <f>IFERROR(VLOOKUP(A77,AGENT_raw!A:C,3,0),"-")</f>
        <v>-</v>
      </c>
      <c r="K77" s="13">
        <f t="shared" si="8"/>
        <v>1</v>
      </c>
      <c r="L77" s="13">
        <f t="shared" si="9"/>
        <v>1</v>
      </c>
      <c r="M77" s="13">
        <f t="shared" si="10"/>
        <v>1</v>
      </c>
      <c r="N77" s="13">
        <f t="shared" si="11"/>
        <v>1</v>
      </c>
      <c r="O77" s="13">
        <f t="shared" si="12"/>
        <v>1</v>
      </c>
      <c r="P77" s="13">
        <f t="shared" si="13"/>
        <v>4</v>
      </c>
      <c r="Q77" s="13">
        <f t="shared" si="14"/>
        <v>4</v>
      </c>
      <c r="R77" s="12">
        <f t="shared" si="15"/>
        <v>1</v>
      </c>
    </row>
    <row r="78" spans="1:18">
      <c r="A78" s="138">
        <v>51596839</v>
      </c>
      <c r="B78" s="138" t="s">
        <v>496</v>
      </c>
      <c r="C78" s="138">
        <v>100</v>
      </c>
      <c r="D78" s="138">
        <v>100</v>
      </c>
      <c r="E78" s="138">
        <v>100</v>
      </c>
      <c r="F78" s="138">
        <v>100</v>
      </c>
      <c r="G78" s="138" t="s">
        <v>442</v>
      </c>
      <c r="H78" s="139">
        <v>100</v>
      </c>
      <c r="J78" s="13" t="str">
        <f>IFERROR(VLOOKUP(A78,AGENT_raw!A:C,3,0),"-")</f>
        <v>-</v>
      </c>
      <c r="K78" s="13">
        <f t="shared" si="8"/>
        <v>1</v>
      </c>
      <c r="L78" s="13">
        <f t="shared" si="9"/>
        <v>1</v>
      </c>
      <c r="M78" s="13">
        <f t="shared" si="10"/>
        <v>1</v>
      </c>
      <c r="N78" s="13">
        <f t="shared" si="11"/>
        <v>1</v>
      </c>
      <c r="O78" s="13">
        <f t="shared" si="12"/>
        <v>1</v>
      </c>
      <c r="P78" s="13">
        <f t="shared" si="13"/>
        <v>4</v>
      </c>
      <c r="Q78" s="13">
        <f t="shared" si="14"/>
        <v>4</v>
      </c>
      <c r="R78" s="12">
        <f t="shared" si="15"/>
        <v>1</v>
      </c>
    </row>
    <row r="79" spans="1:18">
      <c r="A79" s="138">
        <v>51722397</v>
      </c>
      <c r="B79" s="138" t="s">
        <v>497</v>
      </c>
      <c r="C79" s="138">
        <v>100</v>
      </c>
      <c r="D79" s="138">
        <v>100</v>
      </c>
      <c r="E79" s="138">
        <v>80</v>
      </c>
      <c r="F79" s="138">
        <v>100</v>
      </c>
      <c r="G79" s="138" t="s">
        <v>442</v>
      </c>
      <c r="H79" s="139">
        <v>95</v>
      </c>
      <c r="J79" s="13" t="str">
        <f>IFERROR(VLOOKUP(A79,AGENT_raw!A:C,3,0),"-")</f>
        <v>-</v>
      </c>
      <c r="K79" s="13">
        <f t="shared" si="8"/>
        <v>1</v>
      </c>
      <c r="L79" s="13">
        <f t="shared" si="9"/>
        <v>1</v>
      </c>
      <c r="M79" s="13">
        <f t="shared" si="10"/>
        <v>1</v>
      </c>
      <c r="N79" s="13">
        <f t="shared" si="11"/>
        <v>1</v>
      </c>
      <c r="O79" s="13">
        <f t="shared" si="12"/>
        <v>1</v>
      </c>
      <c r="P79" s="13">
        <f t="shared" si="13"/>
        <v>4</v>
      </c>
      <c r="Q79" s="13">
        <f t="shared" si="14"/>
        <v>4</v>
      </c>
      <c r="R79" s="12">
        <f t="shared" si="15"/>
        <v>1</v>
      </c>
    </row>
    <row r="80" spans="1:18">
      <c r="A80" s="138">
        <v>51725454</v>
      </c>
      <c r="B80" s="138" t="s">
        <v>498</v>
      </c>
      <c r="C80" s="138">
        <v>80</v>
      </c>
      <c r="D80" s="138">
        <v>100</v>
      </c>
      <c r="E80" s="138">
        <v>100</v>
      </c>
      <c r="F80" s="138">
        <v>100</v>
      </c>
      <c r="G80" s="138" t="s">
        <v>442</v>
      </c>
      <c r="H80" s="139">
        <v>95</v>
      </c>
      <c r="J80" s="13" t="str">
        <f>IFERROR(VLOOKUP(A80,AGENT_raw!A:C,3,0),"-")</f>
        <v>-</v>
      </c>
      <c r="K80" s="13">
        <f t="shared" si="8"/>
        <v>1</v>
      </c>
      <c r="L80" s="13">
        <f t="shared" si="9"/>
        <v>1</v>
      </c>
      <c r="M80" s="13">
        <f t="shared" si="10"/>
        <v>1</v>
      </c>
      <c r="N80" s="13">
        <f t="shared" si="11"/>
        <v>1</v>
      </c>
      <c r="O80" s="13">
        <f t="shared" si="12"/>
        <v>1</v>
      </c>
      <c r="P80" s="13">
        <f t="shared" si="13"/>
        <v>4</v>
      </c>
      <c r="Q80" s="13">
        <f t="shared" si="14"/>
        <v>4</v>
      </c>
      <c r="R80" s="12">
        <f t="shared" si="15"/>
        <v>1</v>
      </c>
    </row>
    <row r="81" spans="1:18">
      <c r="A81" s="138">
        <v>51727440</v>
      </c>
      <c r="B81" s="138" t="s">
        <v>499</v>
      </c>
      <c r="C81" s="138">
        <v>100</v>
      </c>
      <c r="D81" s="138">
        <v>100</v>
      </c>
      <c r="E81" s="138">
        <v>100</v>
      </c>
      <c r="F81" s="138">
        <v>100</v>
      </c>
      <c r="G81" s="138" t="s">
        <v>442</v>
      </c>
      <c r="H81" s="139">
        <v>100</v>
      </c>
      <c r="J81" s="13" t="str">
        <f>IFERROR(VLOOKUP(A81,AGENT_raw!A:C,3,0),"-")</f>
        <v>-</v>
      </c>
      <c r="K81" s="13">
        <f t="shared" si="8"/>
        <v>1</v>
      </c>
      <c r="L81" s="13">
        <f t="shared" si="9"/>
        <v>1</v>
      </c>
      <c r="M81" s="13">
        <f t="shared" si="10"/>
        <v>1</v>
      </c>
      <c r="N81" s="13">
        <f t="shared" si="11"/>
        <v>1</v>
      </c>
      <c r="O81" s="13">
        <f t="shared" si="12"/>
        <v>1</v>
      </c>
      <c r="P81" s="13">
        <f t="shared" si="13"/>
        <v>4</v>
      </c>
      <c r="Q81" s="13">
        <f t="shared" si="14"/>
        <v>4</v>
      </c>
      <c r="R81" s="12">
        <f t="shared" si="15"/>
        <v>1</v>
      </c>
    </row>
    <row r="82" spans="1:18">
      <c r="A82" s="138">
        <v>51726359</v>
      </c>
      <c r="B82" s="138" t="s">
        <v>508</v>
      </c>
      <c r="C82" s="138">
        <v>100</v>
      </c>
      <c r="D82" s="138">
        <v>100</v>
      </c>
      <c r="E82" s="138">
        <v>80</v>
      </c>
      <c r="F82" s="138">
        <v>100</v>
      </c>
      <c r="G82" s="138" t="s">
        <v>442</v>
      </c>
      <c r="H82" s="139">
        <v>95</v>
      </c>
      <c r="J82" s="13" t="str">
        <f>IFERROR(VLOOKUP(A82,AGENT_raw!A:C,3,0),"-")</f>
        <v>-</v>
      </c>
      <c r="K82" s="13">
        <f t="shared" si="8"/>
        <v>1</v>
      </c>
      <c r="L82" s="13">
        <f t="shared" si="9"/>
        <v>1</v>
      </c>
      <c r="M82" s="13">
        <f t="shared" si="10"/>
        <v>1</v>
      </c>
      <c r="N82" s="13">
        <f t="shared" si="11"/>
        <v>1</v>
      </c>
      <c r="O82" s="13">
        <f t="shared" si="12"/>
        <v>1</v>
      </c>
      <c r="P82" s="13">
        <f t="shared" si="13"/>
        <v>4</v>
      </c>
      <c r="Q82" s="13">
        <f t="shared" si="14"/>
        <v>4</v>
      </c>
      <c r="R82" s="12">
        <f t="shared" si="15"/>
        <v>1</v>
      </c>
    </row>
    <row r="83" spans="1:18">
      <c r="A83" s="138">
        <v>51588233</v>
      </c>
      <c r="B83" s="138" t="s">
        <v>500</v>
      </c>
      <c r="C83" s="138">
        <v>100</v>
      </c>
      <c r="D83" s="138">
        <v>100</v>
      </c>
      <c r="E83" s="138" t="s">
        <v>442</v>
      </c>
      <c r="F83" s="138" t="s">
        <v>442</v>
      </c>
      <c r="G83" s="138" t="s">
        <v>442</v>
      </c>
      <c r="H83" s="139">
        <v>100</v>
      </c>
      <c r="J83" s="13" t="str">
        <f>IFERROR(VLOOKUP(A83,AGENT_raw!A:C,3,0),"-")</f>
        <v>-</v>
      </c>
      <c r="K83" s="13">
        <f t="shared" si="8"/>
        <v>1</v>
      </c>
      <c r="L83" s="13">
        <f t="shared" si="9"/>
        <v>1</v>
      </c>
      <c r="M83" s="13">
        <f t="shared" si="10"/>
        <v>1</v>
      </c>
      <c r="N83" s="13">
        <f t="shared" si="11"/>
        <v>1</v>
      </c>
      <c r="O83" s="13">
        <f t="shared" si="12"/>
        <v>1</v>
      </c>
      <c r="P83" s="13">
        <f t="shared" si="13"/>
        <v>4</v>
      </c>
      <c r="Q83" s="13">
        <f t="shared" si="14"/>
        <v>4</v>
      </c>
      <c r="R83" s="12">
        <f t="shared" si="15"/>
        <v>1</v>
      </c>
    </row>
    <row r="84" spans="1:18">
      <c r="A84" s="138">
        <v>51704088</v>
      </c>
      <c r="B84" s="138" t="s">
        <v>501</v>
      </c>
      <c r="C84" s="138">
        <v>100</v>
      </c>
      <c r="D84" s="138" t="s">
        <v>442</v>
      </c>
      <c r="E84" s="138" t="s">
        <v>442</v>
      </c>
      <c r="F84" s="138" t="s">
        <v>442</v>
      </c>
      <c r="G84" s="138" t="s">
        <v>442</v>
      </c>
      <c r="H84" s="139">
        <v>100</v>
      </c>
      <c r="J84" s="13" t="str">
        <f>IFERROR(VLOOKUP(A84,AGENT_raw!A:C,3,0),"-")</f>
        <v>-</v>
      </c>
      <c r="K84" s="13">
        <f t="shared" si="8"/>
        <v>1</v>
      </c>
      <c r="L84" s="13">
        <f t="shared" si="9"/>
        <v>1</v>
      </c>
      <c r="M84" s="13">
        <f t="shared" si="10"/>
        <v>1</v>
      </c>
      <c r="N84" s="13">
        <f t="shared" si="11"/>
        <v>1</v>
      </c>
      <c r="O84" s="13">
        <f t="shared" si="12"/>
        <v>1</v>
      </c>
      <c r="P84" s="13">
        <f t="shared" si="13"/>
        <v>4</v>
      </c>
      <c r="Q84" s="13">
        <f t="shared" si="14"/>
        <v>4</v>
      </c>
      <c r="R84" s="12">
        <f t="shared" si="15"/>
        <v>1</v>
      </c>
    </row>
    <row r="85" spans="1:18">
      <c r="A85" s="138">
        <v>51615825</v>
      </c>
      <c r="B85" s="138" t="s">
        <v>632</v>
      </c>
      <c r="C85" s="138">
        <v>100</v>
      </c>
      <c r="D85" s="138">
        <v>100</v>
      </c>
      <c r="E85" s="138">
        <v>80</v>
      </c>
      <c r="F85" s="138">
        <v>100</v>
      </c>
      <c r="G85" s="138" t="s">
        <v>442</v>
      </c>
      <c r="H85" s="139">
        <v>95</v>
      </c>
      <c r="J85" s="13" t="str">
        <f>IFERROR(VLOOKUP(A85,AGENT_raw!A:C,3,0),"-")</f>
        <v>-</v>
      </c>
      <c r="K85" s="13">
        <f t="shared" si="8"/>
        <v>1</v>
      </c>
      <c r="L85" s="13">
        <f t="shared" si="9"/>
        <v>1</v>
      </c>
      <c r="M85" s="13">
        <f t="shared" si="10"/>
        <v>1</v>
      </c>
      <c r="N85" s="13">
        <f t="shared" si="11"/>
        <v>1</v>
      </c>
      <c r="O85" s="13">
        <f t="shared" si="12"/>
        <v>1</v>
      </c>
      <c r="P85" s="13">
        <f t="shared" si="13"/>
        <v>4</v>
      </c>
      <c r="Q85" s="13">
        <f t="shared" si="14"/>
        <v>4</v>
      </c>
      <c r="R85" s="12">
        <f t="shared" si="15"/>
        <v>1</v>
      </c>
    </row>
    <row r="86" spans="1:18">
      <c r="A86" s="138">
        <v>51545798</v>
      </c>
      <c r="B86" s="138" t="s">
        <v>515</v>
      </c>
      <c r="C86" s="138">
        <v>100</v>
      </c>
      <c r="D86" s="138">
        <v>100</v>
      </c>
      <c r="E86" s="138">
        <v>100</v>
      </c>
      <c r="F86" s="138">
        <v>80</v>
      </c>
      <c r="G86" s="138" t="s">
        <v>442</v>
      </c>
      <c r="H86" s="139">
        <v>95</v>
      </c>
      <c r="J86" s="13">
        <f>IFERROR(VLOOKUP(A86,AGENT_raw!A:C,3,0),"-")</f>
        <v>51615282</v>
      </c>
      <c r="K86" s="13">
        <f t="shared" si="8"/>
        <v>1</v>
      </c>
      <c r="L86" s="13">
        <f t="shared" si="9"/>
        <v>1</v>
      </c>
      <c r="M86" s="13">
        <f t="shared" si="10"/>
        <v>1</v>
      </c>
      <c r="N86" s="13">
        <f t="shared" si="11"/>
        <v>1</v>
      </c>
      <c r="O86" s="13">
        <f t="shared" si="12"/>
        <v>1</v>
      </c>
      <c r="P86" s="13">
        <f t="shared" si="13"/>
        <v>4</v>
      </c>
      <c r="Q86" s="13">
        <f t="shared" si="14"/>
        <v>4</v>
      </c>
      <c r="R86" s="12">
        <f t="shared" si="15"/>
        <v>1</v>
      </c>
    </row>
    <row r="87" spans="1:18">
      <c r="A87" s="138">
        <v>51726928</v>
      </c>
      <c r="B87" s="138" t="s">
        <v>169</v>
      </c>
      <c r="C87" s="138">
        <v>100</v>
      </c>
      <c r="D87" s="138">
        <v>100</v>
      </c>
      <c r="E87" s="138">
        <v>100</v>
      </c>
      <c r="F87" s="138">
        <v>80</v>
      </c>
      <c r="G87" s="138" t="s">
        <v>442</v>
      </c>
      <c r="H87" s="139">
        <v>95</v>
      </c>
      <c r="J87" s="13">
        <f>IFERROR(VLOOKUP(A87,AGENT_raw!A:C,3,0),"-")</f>
        <v>51615282</v>
      </c>
      <c r="K87" s="13">
        <f t="shared" si="8"/>
        <v>1</v>
      </c>
      <c r="L87" s="13">
        <f t="shared" si="9"/>
        <v>1</v>
      </c>
      <c r="M87" s="13">
        <f t="shared" si="10"/>
        <v>1</v>
      </c>
      <c r="N87" s="13">
        <f t="shared" si="11"/>
        <v>1</v>
      </c>
      <c r="O87" s="13">
        <f t="shared" si="12"/>
        <v>1</v>
      </c>
      <c r="P87" s="13">
        <f t="shared" si="13"/>
        <v>4</v>
      </c>
      <c r="Q87" s="13">
        <f t="shared" si="14"/>
        <v>4</v>
      </c>
      <c r="R87" s="12">
        <f t="shared" si="15"/>
        <v>1</v>
      </c>
    </row>
    <row r="88" spans="1:18">
      <c r="A88" s="138">
        <v>51605129</v>
      </c>
      <c r="B88" s="138" t="s">
        <v>516</v>
      </c>
      <c r="C88" s="138">
        <v>100</v>
      </c>
      <c r="D88" s="138">
        <v>100</v>
      </c>
      <c r="E88" s="138">
        <v>100</v>
      </c>
      <c r="F88" s="138">
        <v>100</v>
      </c>
      <c r="G88" s="138" t="s">
        <v>442</v>
      </c>
      <c r="H88" s="139">
        <v>100</v>
      </c>
      <c r="J88" s="13">
        <f>IFERROR(VLOOKUP(A88,AGENT_raw!A:C,3,0),"-")</f>
        <v>51615282</v>
      </c>
      <c r="K88" s="13">
        <f t="shared" si="8"/>
        <v>1</v>
      </c>
      <c r="L88" s="13">
        <f t="shared" si="9"/>
        <v>1</v>
      </c>
      <c r="M88" s="13">
        <f t="shared" si="10"/>
        <v>1</v>
      </c>
      <c r="N88" s="13">
        <f t="shared" si="11"/>
        <v>1</v>
      </c>
      <c r="O88" s="13">
        <f t="shared" si="12"/>
        <v>1</v>
      </c>
      <c r="P88" s="13">
        <f t="shared" si="13"/>
        <v>4</v>
      </c>
      <c r="Q88" s="13">
        <f t="shared" si="14"/>
        <v>4</v>
      </c>
      <c r="R88" s="12">
        <f t="shared" si="15"/>
        <v>1</v>
      </c>
    </row>
    <row r="89" spans="1:18">
      <c r="A89" s="138">
        <v>51715940</v>
      </c>
      <c r="B89" s="138" t="s">
        <v>512</v>
      </c>
      <c r="C89" s="138">
        <v>100</v>
      </c>
      <c r="D89" s="138">
        <v>100</v>
      </c>
      <c r="E89" s="138">
        <v>100</v>
      </c>
      <c r="F89" s="138">
        <v>80</v>
      </c>
      <c r="G89" s="138" t="s">
        <v>442</v>
      </c>
      <c r="H89" s="139">
        <v>95</v>
      </c>
      <c r="J89" s="13">
        <f>IFERROR(VLOOKUP(A89,AGENT_raw!A:C,3,0),"-")</f>
        <v>51615282</v>
      </c>
      <c r="K89" s="13">
        <f t="shared" si="8"/>
        <v>1</v>
      </c>
      <c r="L89" s="13">
        <f t="shared" si="9"/>
        <v>1</v>
      </c>
      <c r="M89" s="13">
        <f t="shared" si="10"/>
        <v>1</v>
      </c>
      <c r="N89" s="13">
        <f t="shared" si="11"/>
        <v>1</v>
      </c>
      <c r="O89" s="13">
        <f t="shared" si="12"/>
        <v>1</v>
      </c>
      <c r="P89" s="13">
        <f t="shared" si="13"/>
        <v>4</v>
      </c>
      <c r="Q89" s="13">
        <f t="shared" si="14"/>
        <v>4</v>
      </c>
      <c r="R89" s="12">
        <f t="shared" si="15"/>
        <v>1</v>
      </c>
    </row>
    <row r="90" spans="1:18">
      <c r="A90" s="138">
        <v>51731448</v>
      </c>
      <c r="B90" s="138" t="s">
        <v>513</v>
      </c>
      <c r="C90" s="138">
        <v>100</v>
      </c>
      <c r="D90" s="138">
        <v>100</v>
      </c>
      <c r="E90" s="138">
        <v>100</v>
      </c>
      <c r="F90" s="138">
        <v>80</v>
      </c>
      <c r="G90" s="138" t="s">
        <v>442</v>
      </c>
      <c r="H90" s="139">
        <v>95</v>
      </c>
      <c r="J90" s="13">
        <f>IFERROR(VLOOKUP(A90,AGENT_raw!A:C,3,0),"-")</f>
        <v>51615282</v>
      </c>
      <c r="K90" s="13">
        <f t="shared" si="8"/>
        <v>1</v>
      </c>
      <c r="L90" s="13">
        <f t="shared" si="9"/>
        <v>1</v>
      </c>
      <c r="M90" s="13">
        <f t="shared" si="10"/>
        <v>1</v>
      </c>
      <c r="N90" s="13">
        <f t="shared" si="11"/>
        <v>1</v>
      </c>
      <c r="O90" s="13">
        <f t="shared" si="12"/>
        <v>1</v>
      </c>
      <c r="P90" s="13">
        <f t="shared" si="13"/>
        <v>4</v>
      </c>
      <c r="Q90" s="13">
        <f t="shared" si="14"/>
        <v>4</v>
      </c>
      <c r="R90" s="12">
        <f t="shared" si="15"/>
        <v>1</v>
      </c>
    </row>
    <row r="91" spans="1:18">
      <c r="A91" s="138">
        <v>51723238</v>
      </c>
      <c r="B91" s="138" t="s">
        <v>514</v>
      </c>
      <c r="C91" s="138">
        <v>100</v>
      </c>
      <c r="D91" s="138">
        <v>100</v>
      </c>
      <c r="E91" s="138">
        <v>100</v>
      </c>
      <c r="F91" s="138">
        <v>60</v>
      </c>
      <c r="G91" s="138" t="s">
        <v>442</v>
      </c>
      <c r="H91" s="139">
        <v>90</v>
      </c>
      <c r="J91" s="13">
        <f>IFERROR(VLOOKUP(A91,AGENT_raw!A:C,3,0),"-")</f>
        <v>51615282</v>
      </c>
      <c r="K91" s="13">
        <f t="shared" si="8"/>
        <v>1</v>
      </c>
      <c r="L91" s="13">
        <f t="shared" si="9"/>
        <v>1</v>
      </c>
      <c r="M91" s="13">
        <f t="shared" si="10"/>
        <v>1</v>
      </c>
      <c r="N91" s="13">
        <f t="shared" si="11"/>
        <v>1</v>
      </c>
      <c r="O91" s="13">
        <f t="shared" si="12"/>
        <v>1</v>
      </c>
      <c r="P91" s="13">
        <f t="shared" si="13"/>
        <v>4</v>
      </c>
      <c r="Q91" s="13">
        <f t="shared" si="14"/>
        <v>4</v>
      </c>
      <c r="R91" s="12">
        <f t="shared" si="15"/>
        <v>1</v>
      </c>
    </row>
    <row r="92" spans="1:18">
      <c r="A92" s="138">
        <v>51722213</v>
      </c>
      <c r="B92" s="138" t="s">
        <v>164</v>
      </c>
      <c r="C92" s="138">
        <v>100</v>
      </c>
      <c r="D92" s="138">
        <v>100</v>
      </c>
      <c r="E92" s="138">
        <v>100</v>
      </c>
      <c r="F92" s="138">
        <v>80</v>
      </c>
      <c r="G92" s="138" t="s">
        <v>442</v>
      </c>
      <c r="H92" s="139">
        <v>95</v>
      </c>
      <c r="J92" s="13">
        <f>IFERROR(VLOOKUP(A92,AGENT_raw!A:C,3,0),"-")</f>
        <v>51615282</v>
      </c>
      <c r="K92" s="13">
        <f t="shared" si="8"/>
        <v>1</v>
      </c>
      <c r="L92" s="13">
        <f t="shared" si="9"/>
        <v>1</v>
      </c>
      <c r="M92" s="13">
        <f t="shared" si="10"/>
        <v>1</v>
      </c>
      <c r="N92" s="13">
        <f t="shared" si="11"/>
        <v>1</v>
      </c>
      <c r="O92" s="13">
        <f t="shared" si="12"/>
        <v>1</v>
      </c>
      <c r="P92" s="13">
        <f t="shared" si="13"/>
        <v>4</v>
      </c>
      <c r="Q92" s="13">
        <f t="shared" si="14"/>
        <v>4</v>
      </c>
      <c r="R92" s="12">
        <f t="shared" si="15"/>
        <v>1</v>
      </c>
    </row>
    <row r="93" spans="1:18">
      <c r="A93" s="138">
        <v>51615282</v>
      </c>
      <c r="B93" s="138" t="s">
        <v>633</v>
      </c>
      <c r="C93" s="138">
        <v>100</v>
      </c>
      <c r="D93" s="138">
        <v>100</v>
      </c>
      <c r="E93" s="138">
        <v>100</v>
      </c>
      <c r="F93" s="138">
        <v>80</v>
      </c>
      <c r="G93" s="138" t="s">
        <v>442</v>
      </c>
      <c r="H93" s="139">
        <v>95</v>
      </c>
      <c r="J93" s="13" t="str">
        <f>IFERROR(VLOOKUP(A93,AGENT_raw!A:C,3,0),"-")</f>
        <v>-</v>
      </c>
      <c r="K93" s="13">
        <f t="shared" si="8"/>
        <v>1</v>
      </c>
      <c r="L93" s="13">
        <f t="shared" si="9"/>
        <v>1</v>
      </c>
      <c r="M93" s="13">
        <f t="shared" si="10"/>
        <v>1</v>
      </c>
      <c r="N93" s="13">
        <f t="shared" si="11"/>
        <v>1</v>
      </c>
      <c r="O93" s="13">
        <f t="shared" si="12"/>
        <v>1</v>
      </c>
      <c r="P93" s="13">
        <f t="shared" si="13"/>
        <v>4</v>
      </c>
      <c r="Q93" s="13">
        <f t="shared" si="14"/>
        <v>4</v>
      </c>
      <c r="R93" s="12">
        <f t="shared" si="15"/>
        <v>1</v>
      </c>
    </row>
    <row r="94" spans="1:18">
      <c r="A94" s="138">
        <v>51722399</v>
      </c>
      <c r="B94" s="138" t="s">
        <v>165</v>
      </c>
      <c r="C94" s="138">
        <v>100</v>
      </c>
      <c r="D94" s="138">
        <v>100</v>
      </c>
      <c r="E94" s="138">
        <v>100</v>
      </c>
      <c r="F94" s="138">
        <v>80</v>
      </c>
      <c r="G94" s="138" t="s">
        <v>442</v>
      </c>
      <c r="H94" s="139">
        <v>95</v>
      </c>
      <c r="J94" s="13">
        <f>IFERROR(VLOOKUP(A94,AGENT_raw!A:C,3,0),"-")</f>
        <v>51615282</v>
      </c>
      <c r="K94" s="13">
        <f t="shared" si="8"/>
        <v>1</v>
      </c>
      <c r="L94" s="13">
        <f t="shared" si="9"/>
        <v>1</v>
      </c>
      <c r="M94" s="13">
        <f t="shared" si="10"/>
        <v>1</v>
      </c>
      <c r="N94" s="13">
        <f t="shared" si="11"/>
        <v>1</v>
      </c>
      <c r="O94" s="13">
        <f t="shared" si="12"/>
        <v>1</v>
      </c>
      <c r="P94" s="13">
        <f t="shared" si="13"/>
        <v>4</v>
      </c>
      <c r="Q94" s="13">
        <f t="shared" si="14"/>
        <v>4</v>
      </c>
      <c r="R94" s="12">
        <f t="shared" si="15"/>
        <v>1</v>
      </c>
    </row>
    <row r="95" spans="1:18">
      <c r="A95" s="138">
        <v>51725467</v>
      </c>
      <c r="B95" s="138" t="s">
        <v>511</v>
      </c>
      <c r="C95" s="138">
        <v>100</v>
      </c>
      <c r="D95" s="138">
        <v>100</v>
      </c>
      <c r="E95" s="138">
        <v>100</v>
      </c>
      <c r="F95" s="138">
        <v>100</v>
      </c>
      <c r="G95" s="138" t="s">
        <v>442</v>
      </c>
      <c r="H95" s="139">
        <v>100</v>
      </c>
      <c r="J95" s="13">
        <f>IFERROR(VLOOKUP(A95,AGENT_raw!A:C,3,0),"-")</f>
        <v>51615282</v>
      </c>
      <c r="K95" s="13">
        <f t="shared" si="8"/>
        <v>1</v>
      </c>
      <c r="L95" s="13">
        <f t="shared" si="9"/>
        <v>1</v>
      </c>
      <c r="M95" s="13">
        <f t="shared" si="10"/>
        <v>1</v>
      </c>
      <c r="N95" s="13">
        <f t="shared" si="11"/>
        <v>1</v>
      </c>
      <c r="O95" s="13">
        <f t="shared" si="12"/>
        <v>1</v>
      </c>
      <c r="P95" s="13">
        <f t="shared" si="13"/>
        <v>4</v>
      </c>
      <c r="Q95" s="13">
        <f t="shared" si="14"/>
        <v>4</v>
      </c>
      <c r="R95" s="12">
        <f t="shared" si="15"/>
        <v>1</v>
      </c>
    </row>
    <row r="96" spans="1:18">
      <c r="A96" s="138">
        <v>51742635</v>
      </c>
      <c r="B96" s="138" t="s">
        <v>603</v>
      </c>
      <c r="C96" s="138">
        <v>100</v>
      </c>
      <c r="D96" s="138" t="s">
        <v>442</v>
      </c>
      <c r="E96" s="138">
        <v>100</v>
      </c>
      <c r="F96" s="138">
        <v>80</v>
      </c>
      <c r="G96" s="138" t="s">
        <v>442</v>
      </c>
      <c r="H96" s="139">
        <v>93.333333333333329</v>
      </c>
      <c r="J96" s="13">
        <f>IFERROR(VLOOKUP(A96,AGENT_raw!A:C,3,0),"-")</f>
        <v>51615282</v>
      </c>
      <c r="K96" s="13">
        <f t="shared" si="8"/>
        <v>1</v>
      </c>
      <c r="L96" s="13">
        <f t="shared" si="9"/>
        <v>1</v>
      </c>
      <c r="M96" s="13">
        <f t="shared" si="10"/>
        <v>1</v>
      </c>
      <c r="N96" s="13">
        <f t="shared" si="11"/>
        <v>1</v>
      </c>
      <c r="O96" s="13">
        <f t="shared" si="12"/>
        <v>1</v>
      </c>
      <c r="P96" s="13">
        <f t="shared" si="13"/>
        <v>4</v>
      </c>
      <c r="Q96" s="13">
        <f t="shared" si="14"/>
        <v>4</v>
      </c>
      <c r="R96" s="12">
        <f t="shared" si="15"/>
        <v>1</v>
      </c>
    </row>
    <row r="97" spans="1:18">
      <c r="A97" s="138">
        <v>51604889</v>
      </c>
      <c r="B97" s="138" t="s">
        <v>517</v>
      </c>
      <c r="C97" s="138">
        <v>100</v>
      </c>
      <c r="D97" s="138">
        <v>100</v>
      </c>
      <c r="E97" s="138">
        <v>100</v>
      </c>
      <c r="F97" s="138">
        <v>80</v>
      </c>
      <c r="G97" s="138" t="s">
        <v>442</v>
      </c>
      <c r="H97" s="139">
        <v>95</v>
      </c>
      <c r="J97" s="13">
        <f>IFERROR(VLOOKUP(A97,AGENT_raw!A:C,3,0),"-")</f>
        <v>51615282</v>
      </c>
      <c r="K97" s="13">
        <f t="shared" si="8"/>
        <v>1</v>
      </c>
      <c r="L97" s="13">
        <f t="shared" si="9"/>
        <v>1</v>
      </c>
      <c r="M97" s="13">
        <f t="shared" si="10"/>
        <v>1</v>
      </c>
      <c r="N97" s="13">
        <f t="shared" si="11"/>
        <v>1</v>
      </c>
      <c r="O97" s="13">
        <f t="shared" si="12"/>
        <v>1</v>
      </c>
      <c r="P97" s="13">
        <f t="shared" si="13"/>
        <v>4</v>
      </c>
      <c r="Q97" s="13">
        <f t="shared" si="14"/>
        <v>4</v>
      </c>
      <c r="R97" s="12">
        <f t="shared" si="15"/>
        <v>1</v>
      </c>
    </row>
    <row r="98" spans="1:18">
      <c r="A98" s="138">
        <v>51661971</v>
      </c>
      <c r="B98" s="138" t="s">
        <v>518</v>
      </c>
      <c r="C98" s="138">
        <v>100</v>
      </c>
      <c r="D98" s="138">
        <v>100</v>
      </c>
      <c r="E98" s="138">
        <v>100</v>
      </c>
      <c r="F98" s="138">
        <v>80</v>
      </c>
      <c r="G98" s="138" t="s">
        <v>442</v>
      </c>
      <c r="H98" s="139">
        <v>95</v>
      </c>
      <c r="J98" s="13">
        <f>IFERROR(VLOOKUP(A98,AGENT_raw!A:C,3,0),"-")</f>
        <v>51615282</v>
      </c>
      <c r="K98" s="13">
        <f t="shared" si="8"/>
        <v>1</v>
      </c>
      <c r="L98" s="13">
        <f t="shared" si="9"/>
        <v>1</v>
      </c>
      <c r="M98" s="13">
        <f t="shared" si="10"/>
        <v>1</v>
      </c>
      <c r="N98" s="13">
        <f t="shared" si="11"/>
        <v>1</v>
      </c>
      <c r="O98" s="13">
        <f t="shared" si="12"/>
        <v>1</v>
      </c>
      <c r="P98" s="13">
        <f t="shared" si="13"/>
        <v>4</v>
      </c>
      <c r="Q98" s="13">
        <f t="shared" si="14"/>
        <v>4</v>
      </c>
      <c r="R98" s="12">
        <f t="shared" si="15"/>
        <v>1</v>
      </c>
    </row>
    <row r="99" spans="1:18">
      <c r="A99" s="138">
        <v>51582026</v>
      </c>
      <c r="B99" s="138" t="s">
        <v>521</v>
      </c>
      <c r="C99" s="138">
        <v>100</v>
      </c>
      <c r="D99" s="138">
        <v>100</v>
      </c>
      <c r="E99" s="138">
        <v>100</v>
      </c>
      <c r="F99" s="138">
        <v>60</v>
      </c>
      <c r="G99" s="138" t="s">
        <v>442</v>
      </c>
      <c r="H99" s="139">
        <v>90</v>
      </c>
      <c r="J99" s="13">
        <f>IFERROR(VLOOKUP(A99,AGENT_raw!A:C,3,0),"-")</f>
        <v>51615282</v>
      </c>
      <c r="K99" s="13">
        <f t="shared" si="8"/>
        <v>1</v>
      </c>
      <c r="L99" s="13">
        <f t="shared" si="9"/>
        <v>1</v>
      </c>
      <c r="M99" s="13">
        <f t="shared" si="10"/>
        <v>1</v>
      </c>
      <c r="N99" s="13">
        <f t="shared" si="11"/>
        <v>1</v>
      </c>
      <c r="O99" s="13">
        <f t="shared" si="12"/>
        <v>1</v>
      </c>
      <c r="P99" s="13">
        <f t="shared" si="13"/>
        <v>4</v>
      </c>
      <c r="Q99" s="13">
        <f t="shared" si="14"/>
        <v>4</v>
      </c>
      <c r="R99" s="12">
        <f t="shared" si="15"/>
        <v>1</v>
      </c>
    </row>
    <row r="100" spans="1:18">
      <c r="A100" s="138">
        <v>51564575</v>
      </c>
      <c r="B100" s="138" t="s">
        <v>602</v>
      </c>
      <c r="C100" s="138">
        <v>100</v>
      </c>
      <c r="D100" s="138">
        <v>20</v>
      </c>
      <c r="E100" s="138">
        <v>100</v>
      </c>
      <c r="F100" s="138">
        <v>60</v>
      </c>
      <c r="G100" s="138" t="s">
        <v>442</v>
      </c>
      <c r="H100" s="139">
        <v>70</v>
      </c>
      <c r="J100" s="13">
        <f>IFERROR(VLOOKUP(A100,AGENT_raw!A:C,3,0),"-")</f>
        <v>51615282</v>
      </c>
      <c r="K100" s="13">
        <f t="shared" si="8"/>
        <v>1</v>
      </c>
      <c r="L100" s="13">
        <f t="shared" si="9"/>
        <v>1</v>
      </c>
      <c r="M100" s="13">
        <f t="shared" si="10"/>
        <v>1</v>
      </c>
      <c r="N100" s="13">
        <f t="shared" si="11"/>
        <v>1</v>
      </c>
      <c r="O100" s="13">
        <f t="shared" si="12"/>
        <v>1</v>
      </c>
      <c r="P100" s="13">
        <f t="shared" si="13"/>
        <v>4</v>
      </c>
      <c r="Q100" s="13">
        <f t="shared" si="14"/>
        <v>4</v>
      </c>
      <c r="R100" s="12">
        <f t="shared" si="15"/>
        <v>1</v>
      </c>
    </row>
    <row r="101" spans="1:18">
      <c r="A101" s="138">
        <v>51725688</v>
      </c>
      <c r="B101" s="138" t="s">
        <v>519</v>
      </c>
      <c r="C101" s="138">
        <v>100</v>
      </c>
      <c r="D101" s="138">
        <v>100</v>
      </c>
      <c r="E101" s="138">
        <v>100</v>
      </c>
      <c r="F101" s="138">
        <v>80</v>
      </c>
      <c r="G101" s="138" t="s">
        <v>442</v>
      </c>
      <c r="H101" s="139">
        <v>95</v>
      </c>
      <c r="J101" s="13">
        <f>IFERROR(VLOOKUP(A101,AGENT_raw!A:C,3,0),"-")</f>
        <v>51615282</v>
      </c>
      <c r="K101" s="13">
        <f t="shared" si="8"/>
        <v>1</v>
      </c>
      <c r="L101" s="13">
        <f t="shared" si="9"/>
        <v>1</v>
      </c>
      <c r="M101" s="13">
        <f t="shared" si="10"/>
        <v>1</v>
      </c>
      <c r="N101" s="13">
        <f t="shared" si="11"/>
        <v>1</v>
      </c>
      <c r="O101" s="13">
        <f t="shared" si="12"/>
        <v>1</v>
      </c>
      <c r="P101" s="13">
        <f t="shared" si="13"/>
        <v>4</v>
      </c>
      <c r="Q101" s="13">
        <f t="shared" si="14"/>
        <v>4</v>
      </c>
      <c r="R101" s="12">
        <f t="shared" si="15"/>
        <v>1</v>
      </c>
    </row>
    <row r="102" spans="1:18">
      <c r="A102" s="138">
        <v>51701116</v>
      </c>
      <c r="B102" s="138" t="s">
        <v>522</v>
      </c>
      <c r="C102" s="138">
        <v>100</v>
      </c>
      <c r="D102" s="138">
        <v>100</v>
      </c>
      <c r="E102" s="138">
        <v>100</v>
      </c>
      <c r="F102" s="138">
        <v>80</v>
      </c>
      <c r="G102" s="138" t="s">
        <v>442</v>
      </c>
      <c r="H102" s="139">
        <v>95</v>
      </c>
      <c r="J102" s="13">
        <f>IFERROR(VLOOKUP(A102,AGENT_raw!A:C,3,0),"-")</f>
        <v>51615282</v>
      </c>
      <c r="K102" s="13">
        <f t="shared" si="8"/>
        <v>1</v>
      </c>
      <c r="L102" s="13">
        <f t="shared" si="9"/>
        <v>1</v>
      </c>
      <c r="M102" s="13">
        <f t="shared" si="10"/>
        <v>1</v>
      </c>
      <c r="N102" s="13">
        <f t="shared" si="11"/>
        <v>1</v>
      </c>
      <c r="O102" s="13">
        <f t="shared" si="12"/>
        <v>1</v>
      </c>
      <c r="P102" s="13">
        <f t="shared" si="13"/>
        <v>4</v>
      </c>
      <c r="Q102" s="13">
        <f t="shared" si="14"/>
        <v>4</v>
      </c>
      <c r="R102" s="12">
        <f t="shared" si="15"/>
        <v>1</v>
      </c>
    </row>
    <row r="103" spans="1:18">
      <c r="A103" s="138">
        <v>51585203</v>
      </c>
      <c r="B103" s="138" t="s">
        <v>520</v>
      </c>
      <c r="C103" s="138">
        <v>100</v>
      </c>
      <c r="D103" s="138">
        <v>100</v>
      </c>
      <c r="E103" s="138">
        <v>100</v>
      </c>
      <c r="F103" s="138">
        <v>80</v>
      </c>
      <c r="G103" s="138" t="s">
        <v>442</v>
      </c>
      <c r="H103" s="139">
        <v>95</v>
      </c>
      <c r="J103" s="13">
        <f>IFERROR(VLOOKUP(A103,AGENT_raw!A:C,3,0),"-")</f>
        <v>51615282</v>
      </c>
      <c r="K103" s="13">
        <f t="shared" si="8"/>
        <v>1</v>
      </c>
      <c r="L103" s="13">
        <f t="shared" si="9"/>
        <v>1</v>
      </c>
      <c r="M103" s="13">
        <f t="shared" si="10"/>
        <v>1</v>
      </c>
      <c r="N103" s="13">
        <f t="shared" si="11"/>
        <v>1</v>
      </c>
      <c r="O103" s="13">
        <f t="shared" si="12"/>
        <v>1</v>
      </c>
      <c r="P103" s="13">
        <f t="shared" si="13"/>
        <v>4</v>
      </c>
      <c r="Q103" s="13">
        <f t="shared" si="14"/>
        <v>4</v>
      </c>
      <c r="R103" s="12">
        <f t="shared" si="15"/>
        <v>1</v>
      </c>
    </row>
    <row r="104" spans="1:18">
      <c r="A104" s="138">
        <v>51585202</v>
      </c>
      <c r="B104" s="138" t="s">
        <v>523</v>
      </c>
      <c r="C104" s="138">
        <v>100</v>
      </c>
      <c r="D104" s="138">
        <v>100</v>
      </c>
      <c r="E104" s="138">
        <v>100</v>
      </c>
      <c r="F104" s="138">
        <v>80</v>
      </c>
      <c r="G104" s="138" t="s">
        <v>442</v>
      </c>
      <c r="H104" s="139">
        <v>95</v>
      </c>
      <c r="J104" s="13">
        <f>IFERROR(VLOOKUP(A104,AGENT_raw!A:C,3,0),"-")</f>
        <v>51615282</v>
      </c>
      <c r="K104" s="13">
        <f t="shared" si="8"/>
        <v>1</v>
      </c>
      <c r="L104" s="13">
        <f t="shared" si="9"/>
        <v>1</v>
      </c>
      <c r="M104" s="13">
        <f t="shared" si="10"/>
        <v>1</v>
      </c>
      <c r="N104" s="13">
        <f t="shared" si="11"/>
        <v>1</v>
      </c>
      <c r="O104" s="13">
        <f t="shared" si="12"/>
        <v>1</v>
      </c>
      <c r="P104" s="13">
        <f t="shared" si="13"/>
        <v>4</v>
      </c>
      <c r="Q104" s="13">
        <f t="shared" si="14"/>
        <v>4</v>
      </c>
      <c r="R104" s="12">
        <f t="shared" si="15"/>
        <v>1</v>
      </c>
    </row>
    <row r="105" spans="1:18">
      <c r="A105" s="138">
        <v>51743369</v>
      </c>
      <c r="B105" s="138" t="s">
        <v>524</v>
      </c>
      <c r="C105" s="138">
        <v>100</v>
      </c>
      <c r="D105" s="138">
        <v>100</v>
      </c>
      <c r="E105" s="138">
        <v>100</v>
      </c>
      <c r="F105" s="138" t="s">
        <v>442</v>
      </c>
      <c r="G105" s="138" t="s">
        <v>442</v>
      </c>
      <c r="H105" s="139">
        <v>100</v>
      </c>
      <c r="J105" s="13">
        <f>IFERROR(VLOOKUP(A105,AGENT_raw!A:C,3,0),"-")</f>
        <v>51615282</v>
      </c>
      <c r="K105" s="13">
        <f t="shared" si="8"/>
        <v>1</v>
      </c>
      <c r="L105" s="13">
        <f t="shared" si="9"/>
        <v>1</v>
      </c>
      <c r="M105" s="13">
        <f t="shared" si="10"/>
        <v>1</v>
      </c>
      <c r="N105" s="13">
        <f t="shared" si="11"/>
        <v>1</v>
      </c>
      <c r="O105" s="13">
        <f t="shared" si="12"/>
        <v>1</v>
      </c>
      <c r="P105" s="13">
        <f t="shared" si="13"/>
        <v>4</v>
      </c>
      <c r="Q105" s="13">
        <f t="shared" si="14"/>
        <v>4</v>
      </c>
      <c r="R105" s="12">
        <f t="shared" si="15"/>
        <v>1</v>
      </c>
    </row>
    <row r="106" spans="1:18">
      <c r="A106" s="138">
        <v>51765992</v>
      </c>
      <c r="B106" s="138" t="s">
        <v>526</v>
      </c>
      <c r="C106" s="138">
        <v>100</v>
      </c>
      <c r="D106" s="138">
        <v>100</v>
      </c>
      <c r="E106" s="138">
        <v>80</v>
      </c>
      <c r="F106" s="138" t="s">
        <v>442</v>
      </c>
      <c r="G106" s="138" t="s">
        <v>442</v>
      </c>
      <c r="H106" s="139">
        <v>93.333333333333329</v>
      </c>
      <c r="J106" s="13" t="str">
        <f>IFERROR(VLOOKUP(A106,AGENT_raw!A:C,3,0),"-")</f>
        <v>-</v>
      </c>
      <c r="K106" s="13">
        <f t="shared" si="8"/>
        <v>1</v>
      </c>
      <c r="L106" s="13">
        <f t="shared" si="9"/>
        <v>1</v>
      </c>
      <c r="M106" s="13">
        <f t="shared" si="10"/>
        <v>1</v>
      </c>
      <c r="N106" s="13">
        <f t="shared" si="11"/>
        <v>1</v>
      </c>
      <c r="O106" s="13">
        <f t="shared" si="12"/>
        <v>1</v>
      </c>
      <c r="P106" s="13">
        <f t="shared" si="13"/>
        <v>4</v>
      </c>
      <c r="Q106" s="13">
        <f t="shared" si="14"/>
        <v>4</v>
      </c>
      <c r="R106" s="12">
        <f t="shared" si="15"/>
        <v>1</v>
      </c>
    </row>
    <row r="107" spans="1:18">
      <c r="A107" s="138">
        <v>51803955</v>
      </c>
      <c r="B107" s="138" t="s">
        <v>528</v>
      </c>
      <c r="C107" s="138">
        <v>100</v>
      </c>
      <c r="D107" s="138">
        <v>100</v>
      </c>
      <c r="E107" s="138">
        <v>80</v>
      </c>
      <c r="F107" s="138">
        <v>100</v>
      </c>
      <c r="G107" s="138" t="s">
        <v>442</v>
      </c>
      <c r="H107" s="139">
        <v>95</v>
      </c>
      <c r="J107" s="13" t="str">
        <f>IFERROR(VLOOKUP(A107,AGENT_raw!A:C,3,0),"-")</f>
        <v>-</v>
      </c>
      <c r="K107" s="13">
        <f t="shared" si="8"/>
        <v>1</v>
      </c>
      <c r="L107" s="13">
        <f t="shared" si="9"/>
        <v>1</v>
      </c>
      <c r="M107" s="13">
        <f t="shared" si="10"/>
        <v>1</v>
      </c>
      <c r="N107" s="13">
        <f t="shared" si="11"/>
        <v>1</v>
      </c>
      <c r="O107" s="13">
        <f t="shared" si="12"/>
        <v>1</v>
      </c>
      <c r="P107" s="13">
        <f t="shared" si="13"/>
        <v>4</v>
      </c>
      <c r="Q107" s="13">
        <f t="shared" si="14"/>
        <v>4</v>
      </c>
      <c r="R107" s="12">
        <f t="shared" si="15"/>
        <v>1</v>
      </c>
    </row>
    <row r="108" spans="1:18">
      <c r="A108" s="138">
        <v>51803947</v>
      </c>
      <c r="B108" s="138" t="s">
        <v>529</v>
      </c>
      <c r="C108" s="138">
        <v>100</v>
      </c>
      <c r="D108" s="138">
        <v>100</v>
      </c>
      <c r="E108" s="138">
        <v>80</v>
      </c>
      <c r="F108" s="138">
        <v>100</v>
      </c>
      <c r="G108" s="138" t="s">
        <v>442</v>
      </c>
      <c r="H108" s="139">
        <v>95</v>
      </c>
      <c r="J108" s="13" t="str">
        <f>IFERROR(VLOOKUP(A108,AGENT_raw!A:C,3,0),"-")</f>
        <v>-</v>
      </c>
      <c r="K108" s="13">
        <f t="shared" si="8"/>
        <v>1</v>
      </c>
      <c r="L108" s="13">
        <f t="shared" si="9"/>
        <v>1</v>
      </c>
      <c r="M108" s="13">
        <f t="shared" si="10"/>
        <v>1</v>
      </c>
      <c r="N108" s="13">
        <f t="shared" si="11"/>
        <v>1</v>
      </c>
      <c r="O108" s="13">
        <f t="shared" si="12"/>
        <v>1</v>
      </c>
      <c r="P108" s="13">
        <f t="shared" si="13"/>
        <v>4</v>
      </c>
      <c r="Q108" s="13">
        <f t="shared" si="14"/>
        <v>4</v>
      </c>
      <c r="R108" s="12">
        <f t="shared" si="15"/>
        <v>1</v>
      </c>
    </row>
    <row r="109" spans="1:18">
      <c r="A109" s="138">
        <v>51697023</v>
      </c>
      <c r="B109" s="138" t="s">
        <v>530</v>
      </c>
      <c r="C109" s="138">
        <v>100</v>
      </c>
      <c r="D109" s="138">
        <v>100</v>
      </c>
      <c r="E109" s="138">
        <v>80</v>
      </c>
      <c r="F109" s="138">
        <v>100</v>
      </c>
      <c r="G109" s="138" t="s">
        <v>442</v>
      </c>
      <c r="H109" s="139">
        <v>95</v>
      </c>
      <c r="J109" s="13" t="str">
        <f>IFERROR(VLOOKUP(A109,AGENT_raw!A:C,3,0),"-")</f>
        <v>-</v>
      </c>
      <c r="K109" s="13">
        <f t="shared" si="8"/>
        <v>1</v>
      </c>
      <c r="L109" s="13">
        <f t="shared" si="9"/>
        <v>1</v>
      </c>
      <c r="M109" s="13">
        <f t="shared" si="10"/>
        <v>1</v>
      </c>
      <c r="N109" s="13">
        <f t="shared" si="11"/>
        <v>1</v>
      </c>
      <c r="O109" s="13">
        <f t="shared" si="12"/>
        <v>1</v>
      </c>
      <c r="P109" s="13">
        <f t="shared" si="13"/>
        <v>4</v>
      </c>
      <c r="Q109" s="13">
        <f t="shared" si="14"/>
        <v>4</v>
      </c>
      <c r="R109" s="12">
        <f t="shared" si="15"/>
        <v>1</v>
      </c>
    </row>
    <row r="110" spans="1:18">
      <c r="A110" s="138">
        <v>51764512</v>
      </c>
      <c r="B110" s="138" t="s">
        <v>531</v>
      </c>
      <c r="C110" s="138">
        <v>100</v>
      </c>
      <c r="D110" s="138">
        <v>100</v>
      </c>
      <c r="E110" s="138">
        <v>80</v>
      </c>
      <c r="F110" s="138">
        <v>100</v>
      </c>
      <c r="G110" s="138" t="s">
        <v>442</v>
      </c>
      <c r="H110" s="139">
        <v>95</v>
      </c>
      <c r="J110" s="13" t="str">
        <f>IFERROR(VLOOKUP(A110,AGENT_raw!A:C,3,0),"-")</f>
        <v>-</v>
      </c>
      <c r="K110" s="13">
        <f t="shared" si="8"/>
        <v>1</v>
      </c>
      <c r="L110" s="13">
        <f t="shared" si="9"/>
        <v>1</v>
      </c>
      <c r="M110" s="13">
        <f t="shared" si="10"/>
        <v>1</v>
      </c>
      <c r="N110" s="13">
        <f t="shared" si="11"/>
        <v>1</v>
      </c>
      <c r="O110" s="13">
        <f t="shared" si="12"/>
        <v>1</v>
      </c>
      <c r="P110" s="13">
        <f t="shared" si="13"/>
        <v>4</v>
      </c>
      <c r="Q110" s="13">
        <f t="shared" si="14"/>
        <v>4</v>
      </c>
      <c r="R110" s="12">
        <f t="shared" si="15"/>
        <v>1</v>
      </c>
    </row>
    <row r="111" spans="1:18">
      <c r="A111" s="138">
        <v>51785245</v>
      </c>
      <c r="B111" s="138" t="s">
        <v>700</v>
      </c>
      <c r="C111" s="138">
        <v>100</v>
      </c>
      <c r="D111" s="138">
        <v>100</v>
      </c>
      <c r="E111" s="138">
        <v>80</v>
      </c>
      <c r="F111" s="138">
        <v>100</v>
      </c>
      <c r="G111" s="138" t="s">
        <v>442</v>
      </c>
      <c r="H111" s="139">
        <v>95</v>
      </c>
      <c r="J111" s="13" t="str">
        <f>IFERROR(VLOOKUP(A111,AGENT_raw!A:C,3,0),"-")</f>
        <v>-</v>
      </c>
      <c r="K111" s="13">
        <f t="shared" si="8"/>
        <v>1</v>
      </c>
      <c r="L111" s="13">
        <f t="shared" si="9"/>
        <v>1</v>
      </c>
      <c r="M111" s="13">
        <f t="shared" si="10"/>
        <v>1</v>
      </c>
      <c r="N111" s="13">
        <f t="shared" si="11"/>
        <v>1</v>
      </c>
      <c r="O111" s="13">
        <f t="shared" si="12"/>
        <v>1</v>
      </c>
      <c r="P111" s="13">
        <f t="shared" si="13"/>
        <v>4</v>
      </c>
      <c r="Q111" s="13">
        <f t="shared" si="14"/>
        <v>4</v>
      </c>
      <c r="R111" s="12">
        <f t="shared" si="15"/>
        <v>1</v>
      </c>
    </row>
    <row r="112" spans="1:18">
      <c r="A112" s="138">
        <v>51709110</v>
      </c>
      <c r="B112" s="138" t="s">
        <v>701</v>
      </c>
      <c r="C112" s="138">
        <v>100</v>
      </c>
      <c r="D112" s="138">
        <v>100</v>
      </c>
      <c r="E112" s="138">
        <v>80</v>
      </c>
      <c r="F112" s="138">
        <v>100</v>
      </c>
      <c r="G112" s="138" t="s">
        <v>442</v>
      </c>
      <c r="H112" s="139">
        <v>95</v>
      </c>
      <c r="J112" s="13" t="str">
        <f>IFERROR(VLOOKUP(A112,AGENT_raw!A:C,3,0),"-")</f>
        <v>-</v>
      </c>
      <c r="K112" s="13">
        <f t="shared" si="8"/>
        <v>1</v>
      </c>
      <c r="L112" s="13">
        <f t="shared" si="9"/>
        <v>1</v>
      </c>
      <c r="M112" s="13">
        <f t="shared" si="10"/>
        <v>1</v>
      </c>
      <c r="N112" s="13">
        <f t="shared" si="11"/>
        <v>1</v>
      </c>
      <c r="O112" s="13">
        <f t="shared" si="12"/>
        <v>1</v>
      </c>
      <c r="P112" s="13">
        <f t="shared" si="13"/>
        <v>4</v>
      </c>
      <c r="Q112" s="13">
        <f t="shared" si="14"/>
        <v>4</v>
      </c>
      <c r="R112" s="12">
        <f t="shared" si="15"/>
        <v>1</v>
      </c>
    </row>
    <row r="113" spans="1:18">
      <c r="A113" s="138">
        <v>51764660</v>
      </c>
      <c r="B113" s="138" t="s">
        <v>533</v>
      </c>
      <c r="C113" s="138">
        <v>100</v>
      </c>
      <c r="D113" s="138">
        <v>100</v>
      </c>
      <c r="E113" s="138">
        <v>80</v>
      </c>
      <c r="F113" s="138">
        <v>100</v>
      </c>
      <c r="G113" s="138" t="s">
        <v>442</v>
      </c>
      <c r="H113" s="139">
        <v>95</v>
      </c>
      <c r="J113" s="13" t="str">
        <f>IFERROR(VLOOKUP(A113,AGENT_raw!A:C,3,0),"-")</f>
        <v>-</v>
      </c>
      <c r="K113" s="13">
        <f t="shared" si="8"/>
        <v>1</v>
      </c>
      <c r="L113" s="13">
        <f t="shared" si="9"/>
        <v>1</v>
      </c>
      <c r="M113" s="13">
        <f t="shared" si="10"/>
        <v>1</v>
      </c>
      <c r="N113" s="13">
        <f t="shared" si="11"/>
        <v>1</v>
      </c>
      <c r="O113" s="13">
        <f t="shared" si="12"/>
        <v>1</v>
      </c>
      <c r="P113" s="13">
        <f t="shared" si="13"/>
        <v>4</v>
      </c>
      <c r="Q113" s="13">
        <f t="shared" si="14"/>
        <v>4</v>
      </c>
      <c r="R113" s="12">
        <f t="shared" si="15"/>
        <v>1</v>
      </c>
    </row>
    <row r="114" spans="1:18">
      <c r="A114" s="138">
        <v>51743021</v>
      </c>
      <c r="B114" s="138" t="s">
        <v>536</v>
      </c>
      <c r="C114" s="138">
        <v>100</v>
      </c>
      <c r="D114" s="138">
        <v>100</v>
      </c>
      <c r="E114" s="138">
        <v>80</v>
      </c>
      <c r="F114" s="138">
        <v>100</v>
      </c>
      <c r="G114" s="138" t="s">
        <v>442</v>
      </c>
      <c r="H114" s="139">
        <v>95</v>
      </c>
      <c r="J114" s="13" t="str">
        <f>IFERROR(VLOOKUP(A114,AGENT_raw!A:C,3,0),"-")</f>
        <v>-</v>
      </c>
      <c r="K114" s="13">
        <f t="shared" si="8"/>
        <v>1</v>
      </c>
      <c r="L114" s="13">
        <f t="shared" si="9"/>
        <v>1</v>
      </c>
      <c r="M114" s="13">
        <f t="shared" si="10"/>
        <v>1</v>
      </c>
      <c r="N114" s="13">
        <f t="shared" si="11"/>
        <v>1</v>
      </c>
      <c r="O114" s="13">
        <f t="shared" si="12"/>
        <v>1</v>
      </c>
      <c r="P114" s="13">
        <f t="shared" si="13"/>
        <v>4</v>
      </c>
      <c r="Q114" s="13">
        <f t="shared" si="14"/>
        <v>4</v>
      </c>
      <c r="R114" s="12">
        <f t="shared" si="15"/>
        <v>1</v>
      </c>
    </row>
    <row r="115" spans="1:18">
      <c r="A115" s="138">
        <v>51718193</v>
      </c>
      <c r="B115" s="138" t="s">
        <v>616</v>
      </c>
      <c r="C115" s="138">
        <v>100</v>
      </c>
      <c r="D115" s="138">
        <v>100</v>
      </c>
      <c r="E115" s="138">
        <v>80</v>
      </c>
      <c r="F115" s="138">
        <v>100</v>
      </c>
      <c r="G115" s="138" t="s">
        <v>442</v>
      </c>
      <c r="H115" s="139">
        <v>95</v>
      </c>
      <c r="J115" s="13" t="str">
        <f>IFERROR(VLOOKUP(A115,AGENT_raw!A:C,3,0),"-")</f>
        <v>-</v>
      </c>
      <c r="K115" s="13">
        <f t="shared" si="8"/>
        <v>1</v>
      </c>
      <c r="L115" s="13">
        <f t="shared" si="9"/>
        <v>1</v>
      </c>
      <c r="M115" s="13">
        <f t="shared" si="10"/>
        <v>1</v>
      </c>
      <c r="N115" s="13">
        <f t="shared" si="11"/>
        <v>1</v>
      </c>
      <c r="O115" s="13">
        <f t="shared" si="12"/>
        <v>1</v>
      </c>
      <c r="P115" s="13">
        <f t="shared" si="13"/>
        <v>4</v>
      </c>
      <c r="Q115" s="13">
        <f t="shared" si="14"/>
        <v>4</v>
      </c>
      <c r="R115" s="12">
        <f t="shared" si="15"/>
        <v>1</v>
      </c>
    </row>
    <row r="116" spans="1:18">
      <c r="A116" s="138">
        <v>51725134</v>
      </c>
      <c r="B116" s="138" t="s">
        <v>617</v>
      </c>
      <c r="C116" s="138">
        <v>100</v>
      </c>
      <c r="D116" s="138">
        <v>100</v>
      </c>
      <c r="E116" s="138">
        <v>80</v>
      </c>
      <c r="F116" s="138">
        <v>100</v>
      </c>
      <c r="G116" s="138" t="s">
        <v>442</v>
      </c>
      <c r="H116" s="139">
        <v>95</v>
      </c>
      <c r="J116" s="13" t="str">
        <f>IFERROR(VLOOKUP(A116,AGENT_raw!A:C,3,0),"-")</f>
        <v>-</v>
      </c>
      <c r="K116" s="13">
        <f t="shared" si="8"/>
        <v>1</v>
      </c>
      <c r="L116" s="13">
        <f t="shared" si="9"/>
        <v>1</v>
      </c>
      <c r="M116" s="13">
        <f t="shared" si="10"/>
        <v>1</v>
      </c>
      <c r="N116" s="13">
        <f t="shared" si="11"/>
        <v>1</v>
      </c>
      <c r="O116" s="13">
        <f t="shared" si="12"/>
        <v>1</v>
      </c>
      <c r="P116" s="13">
        <f t="shared" si="13"/>
        <v>4</v>
      </c>
      <c r="Q116" s="13">
        <f t="shared" si="14"/>
        <v>4</v>
      </c>
      <c r="R116" s="12">
        <f t="shared" si="15"/>
        <v>1</v>
      </c>
    </row>
    <row r="117" spans="1:18">
      <c r="A117" s="138">
        <v>51725455</v>
      </c>
      <c r="B117" s="138" t="s">
        <v>619</v>
      </c>
      <c r="C117" s="138">
        <v>100</v>
      </c>
      <c r="D117" s="138">
        <v>100</v>
      </c>
      <c r="E117" s="138">
        <v>80</v>
      </c>
      <c r="F117" s="138">
        <v>100</v>
      </c>
      <c r="G117" s="138" t="s">
        <v>442</v>
      </c>
      <c r="H117" s="139">
        <v>95</v>
      </c>
      <c r="J117" s="13" t="str">
        <f>IFERROR(VLOOKUP(A117,AGENT_raw!A:C,3,0),"-")</f>
        <v>-</v>
      </c>
      <c r="K117" s="13">
        <f t="shared" si="8"/>
        <v>1</v>
      </c>
      <c r="L117" s="13">
        <f t="shared" si="9"/>
        <v>1</v>
      </c>
      <c r="M117" s="13">
        <f t="shared" si="10"/>
        <v>1</v>
      </c>
      <c r="N117" s="13">
        <f t="shared" si="11"/>
        <v>1</v>
      </c>
      <c r="O117" s="13">
        <f t="shared" si="12"/>
        <v>1</v>
      </c>
      <c r="P117" s="13">
        <f t="shared" si="13"/>
        <v>4</v>
      </c>
      <c r="Q117" s="13">
        <f t="shared" si="14"/>
        <v>4</v>
      </c>
      <c r="R117" s="12">
        <f t="shared" si="15"/>
        <v>1</v>
      </c>
    </row>
    <row r="118" spans="1:18">
      <c r="A118" s="138">
        <v>51718513</v>
      </c>
      <c r="B118" s="138" t="s">
        <v>609</v>
      </c>
      <c r="C118" s="138">
        <v>100</v>
      </c>
      <c r="D118" s="138">
        <v>100</v>
      </c>
      <c r="E118" s="138">
        <v>80</v>
      </c>
      <c r="F118" s="138">
        <v>100</v>
      </c>
      <c r="G118" s="138" t="s">
        <v>442</v>
      </c>
      <c r="H118" s="139">
        <v>95</v>
      </c>
      <c r="J118" s="13" t="str">
        <f>IFERROR(VLOOKUP(A118,AGENT_raw!A:C,3,0),"-")</f>
        <v>-</v>
      </c>
      <c r="K118" s="13">
        <f t="shared" si="8"/>
        <v>1</v>
      </c>
      <c r="L118" s="13">
        <f t="shared" si="9"/>
        <v>1</v>
      </c>
      <c r="M118" s="13">
        <f t="shared" si="10"/>
        <v>1</v>
      </c>
      <c r="N118" s="13">
        <f t="shared" si="11"/>
        <v>1</v>
      </c>
      <c r="O118" s="13">
        <f t="shared" si="12"/>
        <v>1</v>
      </c>
      <c r="P118" s="13">
        <f t="shared" si="13"/>
        <v>4</v>
      </c>
      <c r="Q118" s="13">
        <f t="shared" si="14"/>
        <v>4</v>
      </c>
      <c r="R118" s="12">
        <f t="shared" si="15"/>
        <v>1</v>
      </c>
    </row>
    <row r="119" spans="1:18">
      <c r="A119" s="138">
        <v>51790902</v>
      </c>
      <c r="B119" s="138" t="s">
        <v>622</v>
      </c>
      <c r="C119" s="138">
        <v>100</v>
      </c>
      <c r="D119" s="138">
        <v>100</v>
      </c>
      <c r="E119" s="138">
        <v>80</v>
      </c>
      <c r="F119" s="138" t="s">
        <v>442</v>
      </c>
      <c r="G119" s="138" t="s">
        <v>442</v>
      </c>
      <c r="H119" s="139">
        <v>93.333333333333329</v>
      </c>
      <c r="J119" s="13" t="str">
        <f>IFERROR(VLOOKUP(A119,AGENT_raw!A:C,3,0),"-")</f>
        <v>-</v>
      </c>
      <c r="K119" s="13">
        <f t="shared" si="8"/>
        <v>1</v>
      </c>
      <c r="L119" s="13">
        <f t="shared" si="9"/>
        <v>1</v>
      </c>
      <c r="M119" s="13">
        <f t="shared" si="10"/>
        <v>1</v>
      </c>
      <c r="N119" s="13">
        <f t="shared" si="11"/>
        <v>1</v>
      </c>
      <c r="O119" s="13">
        <f t="shared" si="12"/>
        <v>1</v>
      </c>
      <c r="P119" s="13">
        <f t="shared" si="13"/>
        <v>4</v>
      </c>
      <c r="Q119" s="13">
        <f t="shared" si="14"/>
        <v>4</v>
      </c>
      <c r="R119" s="12">
        <f t="shared" si="15"/>
        <v>1</v>
      </c>
    </row>
    <row r="120" spans="1:18">
      <c r="A120" s="138">
        <v>51720821</v>
      </c>
      <c r="B120" s="138" t="s">
        <v>702</v>
      </c>
      <c r="C120" s="138">
        <v>80</v>
      </c>
      <c r="D120" s="138">
        <v>100</v>
      </c>
      <c r="E120" s="138">
        <v>100</v>
      </c>
      <c r="F120" s="138">
        <v>100</v>
      </c>
      <c r="G120" s="138" t="s">
        <v>442</v>
      </c>
      <c r="H120" s="139">
        <v>95</v>
      </c>
      <c r="J120" s="13" t="str">
        <f>IFERROR(VLOOKUP(A120,AGENT_raw!A:C,3,0),"-")</f>
        <v>-</v>
      </c>
      <c r="K120" s="13">
        <f t="shared" si="8"/>
        <v>1</v>
      </c>
      <c r="L120" s="13">
        <f t="shared" si="9"/>
        <v>1</v>
      </c>
      <c r="M120" s="13">
        <f t="shared" si="10"/>
        <v>1</v>
      </c>
      <c r="N120" s="13">
        <f t="shared" si="11"/>
        <v>1</v>
      </c>
      <c r="O120" s="13">
        <f t="shared" si="12"/>
        <v>1</v>
      </c>
      <c r="P120" s="13">
        <f t="shared" si="13"/>
        <v>4</v>
      </c>
      <c r="Q120" s="13">
        <f t="shared" si="14"/>
        <v>4</v>
      </c>
      <c r="R120" s="12">
        <f t="shared" si="15"/>
        <v>1</v>
      </c>
    </row>
    <row r="121" spans="1:18">
      <c r="A121" s="138">
        <v>51729963</v>
      </c>
      <c r="B121" s="138" t="s">
        <v>703</v>
      </c>
      <c r="C121" s="138">
        <v>80</v>
      </c>
      <c r="D121" s="138">
        <v>100</v>
      </c>
      <c r="E121" s="138" t="s">
        <v>442</v>
      </c>
      <c r="F121" s="138" t="s">
        <v>442</v>
      </c>
      <c r="G121" s="138" t="s">
        <v>442</v>
      </c>
      <c r="H121" s="139">
        <v>90</v>
      </c>
      <c r="J121" s="13" t="str">
        <f>IFERROR(VLOOKUP(A121,AGENT_raw!A:C,3,0),"-")</f>
        <v>-</v>
      </c>
      <c r="K121" s="13">
        <f t="shared" si="8"/>
        <v>1</v>
      </c>
      <c r="L121" s="13">
        <f t="shared" si="9"/>
        <v>1</v>
      </c>
      <c r="M121" s="13">
        <f t="shared" si="10"/>
        <v>1</v>
      </c>
      <c r="N121" s="13">
        <f t="shared" si="11"/>
        <v>1</v>
      </c>
      <c r="O121" s="13">
        <f t="shared" si="12"/>
        <v>1</v>
      </c>
      <c r="P121" s="13">
        <f t="shared" si="13"/>
        <v>4</v>
      </c>
      <c r="Q121" s="13">
        <f t="shared" si="14"/>
        <v>4</v>
      </c>
      <c r="R121" s="12">
        <f t="shared" si="15"/>
        <v>1</v>
      </c>
    </row>
    <row r="122" spans="1:18">
      <c r="A122" s="138">
        <v>51729967</v>
      </c>
      <c r="B122" s="138" t="s">
        <v>704</v>
      </c>
      <c r="C122" s="138">
        <v>80</v>
      </c>
      <c r="D122" s="138" t="s">
        <v>442</v>
      </c>
      <c r="E122" s="138">
        <v>100</v>
      </c>
      <c r="F122" s="138">
        <v>100</v>
      </c>
      <c r="G122" s="138" t="s">
        <v>442</v>
      </c>
      <c r="H122" s="139">
        <v>93.333333333333329</v>
      </c>
      <c r="J122" s="13" t="str">
        <f>IFERROR(VLOOKUP(A122,AGENT_raw!A:C,3,0),"-")</f>
        <v>-</v>
      </c>
      <c r="K122" s="13">
        <f t="shared" si="8"/>
        <v>1</v>
      </c>
      <c r="L122" s="13">
        <f t="shared" si="9"/>
        <v>1</v>
      </c>
      <c r="M122" s="13">
        <f t="shared" si="10"/>
        <v>1</v>
      </c>
      <c r="N122" s="13">
        <f t="shared" si="11"/>
        <v>1</v>
      </c>
      <c r="O122" s="13">
        <f t="shared" si="12"/>
        <v>1</v>
      </c>
      <c r="P122" s="13">
        <f t="shared" si="13"/>
        <v>4</v>
      </c>
      <c r="Q122" s="13">
        <f t="shared" si="14"/>
        <v>4</v>
      </c>
      <c r="R122" s="12">
        <f t="shared" si="15"/>
        <v>1</v>
      </c>
    </row>
    <row r="123" spans="1:18">
      <c r="A123" s="138">
        <v>51701985</v>
      </c>
      <c r="B123" s="138" t="s">
        <v>548</v>
      </c>
      <c r="C123" s="138">
        <v>100</v>
      </c>
      <c r="D123" s="138">
        <v>100</v>
      </c>
      <c r="E123" s="138">
        <v>100</v>
      </c>
      <c r="F123" s="138">
        <v>100</v>
      </c>
      <c r="G123" s="138" t="s">
        <v>442</v>
      </c>
      <c r="H123" s="139">
        <v>100</v>
      </c>
      <c r="J123" s="13" t="str">
        <f>IFERROR(VLOOKUP(A123,AGENT_raw!A:C,3,0),"-")</f>
        <v>-</v>
      </c>
      <c r="K123" s="13">
        <f t="shared" si="8"/>
        <v>1</v>
      </c>
      <c r="L123" s="13">
        <f t="shared" si="9"/>
        <v>1</v>
      </c>
      <c r="M123" s="13">
        <f t="shared" si="10"/>
        <v>1</v>
      </c>
      <c r="N123" s="13">
        <f t="shared" si="11"/>
        <v>1</v>
      </c>
      <c r="O123" s="13">
        <f t="shared" si="12"/>
        <v>1</v>
      </c>
      <c r="P123" s="13">
        <f t="shared" si="13"/>
        <v>4</v>
      </c>
      <c r="Q123" s="13">
        <f t="shared" si="14"/>
        <v>4</v>
      </c>
      <c r="R123" s="12">
        <f t="shared" si="15"/>
        <v>1</v>
      </c>
    </row>
    <row r="124" spans="1:18">
      <c r="A124" s="138">
        <v>51718195</v>
      </c>
      <c r="B124" s="138" t="s">
        <v>623</v>
      </c>
      <c r="C124" s="138">
        <v>80</v>
      </c>
      <c r="D124" s="138">
        <v>100</v>
      </c>
      <c r="E124" s="138">
        <v>100</v>
      </c>
      <c r="F124" s="138" t="s">
        <v>442</v>
      </c>
      <c r="G124" s="138" t="s">
        <v>442</v>
      </c>
      <c r="H124" s="139">
        <v>93.333333333333329</v>
      </c>
      <c r="J124" s="13" t="str">
        <f>IFERROR(VLOOKUP(A124,AGENT_raw!A:C,3,0),"-")</f>
        <v>-</v>
      </c>
      <c r="K124" s="13">
        <f t="shared" si="8"/>
        <v>1</v>
      </c>
      <c r="L124" s="13">
        <f t="shared" si="9"/>
        <v>1</v>
      </c>
      <c r="M124" s="13">
        <f t="shared" si="10"/>
        <v>1</v>
      </c>
      <c r="N124" s="13">
        <f t="shared" si="11"/>
        <v>1</v>
      </c>
      <c r="O124" s="13">
        <f t="shared" si="12"/>
        <v>1</v>
      </c>
      <c r="P124" s="13">
        <f t="shared" si="13"/>
        <v>4</v>
      </c>
      <c r="Q124" s="13">
        <f t="shared" si="14"/>
        <v>4</v>
      </c>
      <c r="R124" s="12">
        <f t="shared" si="15"/>
        <v>1</v>
      </c>
    </row>
    <row r="125" spans="1:18">
      <c r="A125" s="138">
        <v>51742024</v>
      </c>
      <c r="B125" s="138" t="s">
        <v>539</v>
      </c>
      <c r="C125" s="138">
        <v>80</v>
      </c>
      <c r="D125" s="138">
        <v>100</v>
      </c>
      <c r="E125" s="138">
        <v>100</v>
      </c>
      <c r="F125" s="138">
        <v>100</v>
      </c>
      <c r="G125" s="138" t="s">
        <v>442</v>
      </c>
      <c r="H125" s="139">
        <v>95</v>
      </c>
      <c r="J125" s="13" t="str">
        <f>IFERROR(VLOOKUP(A125,AGENT_raw!A:C,3,0),"-")</f>
        <v>-</v>
      </c>
      <c r="K125" s="13">
        <f t="shared" si="8"/>
        <v>1</v>
      </c>
      <c r="L125" s="13">
        <f t="shared" si="9"/>
        <v>1</v>
      </c>
      <c r="M125" s="13">
        <f t="shared" si="10"/>
        <v>1</v>
      </c>
      <c r="N125" s="13">
        <f t="shared" si="11"/>
        <v>1</v>
      </c>
      <c r="O125" s="13">
        <f t="shared" si="12"/>
        <v>1</v>
      </c>
      <c r="P125" s="13">
        <f t="shared" si="13"/>
        <v>4</v>
      </c>
      <c r="Q125" s="13">
        <f t="shared" si="14"/>
        <v>4</v>
      </c>
      <c r="R125" s="12">
        <f t="shared" si="15"/>
        <v>1</v>
      </c>
    </row>
    <row r="126" spans="1:18">
      <c r="A126" s="138">
        <v>51719214</v>
      </c>
      <c r="B126" s="138" t="s">
        <v>607</v>
      </c>
      <c r="C126" s="138">
        <v>80</v>
      </c>
      <c r="D126" s="138">
        <v>80</v>
      </c>
      <c r="E126" s="138">
        <v>80</v>
      </c>
      <c r="F126" s="138" t="s">
        <v>442</v>
      </c>
      <c r="G126" s="138" t="s">
        <v>442</v>
      </c>
      <c r="H126" s="139">
        <v>80</v>
      </c>
      <c r="J126" s="13" t="str">
        <f>IFERROR(VLOOKUP(A126,AGENT_raw!A:C,3,0),"-")</f>
        <v>-</v>
      </c>
      <c r="K126" s="13">
        <f t="shared" si="8"/>
        <v>1</v>
      </c>
      <c r="L126" s="13">
        <f t="shared" si="9"/>
        <v>1</v>
      </c>
      <c r="M126" s="13">
        <f t="shared" si="10"/>
        <v>1</v>
      </c>
      <c r="N126" s="13">
        <f t="shared" si="11"/>
        <v>1</v>
      </c>
      <c r="O126" s="13">
        <f t="shared" si="12"/>
        <v>1</v>
      </c>
      <c r="P126" s="13">
        <f t="shared" si="13"/>
        <v>4</v>
      </c>
      <c r="Q126" s="13">
        <f t="shared" si="14"/>
        <v>4</v>
      </c>
      <c r="R126" s="12">
        <f t="shared" si="15"/>
        <v>1</v>
      </c>
    </row>
    <row r="127" spans="1:18">
      <c r="A127" s="138">
        <v>51746044</v>
      </c>
      <c r="B127" s="138" t="s">
        <v>538</v>
      </c>
      <c r="C127" s="138">
        <v>100</v>
      </c>
      <c r="D127" s="138">
        <v>80</v>
      </c>
      <c r="E127" s="138">
        <v>100</v>
      </c>
      <c r="F127" s="138">
        <v>60</v>
      </c>
      <c r="G127" s="138" t="s">
        <v>442</v>
      </c>
      <c r="H127" s="139">
        <v>85</v>
      </c>
      <c r="J127" s="13" t="str">
        <f>IFERROR(VLOOKUP(A127,AGENT_raw!A:C,3,0),"-")</f>
        <v>-</v>
      </c>
      <c r="K127" s="13">
        <f t="shared" si="8"/>
        <v>1</v>
      </c>
      <c r="L127" s="13">
        <f t="shared" si="9"/>
        <v>1</v>
      </c>
      <c r="M127" s="13">
        <f t="shared" si="10"/>
        <v>1</v>
      </c>
      <c r="N127" s="13">
        <f t="shared" si="11"/>
        <v>1</v>
      </c>
      <c r="O127" s="13">
        <f t="shared" si="12"/>
        <v>1</v>
      </c>
      <c r="P127" s="13">
        <f t="shared" si="13"/>
        <v>4</v>
      </c>
      <c r="Q127" s="13">
        <f t="shared" si="14"/>
        <v>4</v>
      </c>
      <c r="R127" s="12">
        <f t="shared" si="15"/>
        <v>1</v>
      </c>
    </row>
    <row r="128" spans="1:18">
      <c r="A128" s="138">
        <v>51699630</v>
      </c>
      <c r="B128" s="138" t="s">
        <v>546</v>
      </c>
      <c r="C128" s="138">
        <v>100</v>
      </c>
      <c r="D128" s="138">
        <v>80</v>
      </c>
      <c r="E128" s="138">
        <v>100</v>
      </c>
      <c r="F128" s="138">
        <v>80</v>
      </c>
      <c r="G128" s="138" t="s">
        <v>442</v>
      </c>
      <c r="H128" s="139">
        <v>90</v>
      </c>
      <c r="J128" s="13" t="str">
        <f>IFERROR(VLOOKUP(A128,AGENT_raw!A:C,3,0),"-")</f>
        <v>-</v>
      </c>
      <c r="K128" s="13">
        <f t="shared" si="8"/>
        <v>1</v>
      </c>
      <c r="L128" s="13">
        <f t="shared" si="9"/>
        <v>1</v>
      </c>
      <c r="M128" s="13">
        <f t="shared" si="10"/>
        <v>1</v>
      </c>
      <c r="N128" s="13">
        <f t="shared" si="11"/>
        <v>1</v>
      </c>
      <c r="O128" s="13">
        <f t="shared" si="12"/>
        <v>1</v>
      </c>
      <c r="P128" s="13">
        <f t="shared" si="13"/>
        <v>4</v>
      </c>
      <c r="Q128" s="13">
        <f t="shared" si="14"/>
        <v>4</v>
      </c>
      <c r="R128" s="12">
        <f t="shared" si="15"/>
        <v>1</v>
      </c>
    </row>
    <row r="129" spans="1:18">
      <c r="A129" s="138">
        <v>51743515</v>
      </c>
      <c r="B129" s="138" t="s">
        <v>545</v>
      </c>
      <c r="C129" s="138">
        <v>80</v>
      </c>
      <c r="D129" s="138">
        <v>80</v>
      </c>
      <c r="E129" s="138">
        <v>100</v>
      </c>
      <c r="F129" s="138">
        <v>80</v>
      </c>
      <c r="G129" s="138" t="s">
        <v>442</v>
      </c>
      <c r="H129" s="139">
        <v>85</v>
      </c>
      <c r="J129" s="13" t="str">
        <f>IFERROR(VLOOKUP(A129,AGENT_raw!A:C,3,0),"-")</f>
        <v>-</v>
      </c>
      <c r="K129" s="13">
        <f t="shared" si="8"/>
        <v>1</v>
      </c>
      <c r="L129" s="13">
        <f t="shared" si="9"/>
        <v>1</v>
      </c>
      <c r="M129" s="13">
        <f t="shared" si="10"/>
        <v>1</v>
      </c>
      <c r="N129" s="13">
        <f t="shared" si="11"/>
        <v>1</v>
      </c>
      <c r="O129" s="13">
        <f t="shared" si="12"/>
        <v>1</v>
      </c>
      <c r="P129" s="13">
        <f t="shared" si="13"/>
        <v>4</v>
      </c>
      <c r="Q129" s="13">
        <f t="shared" si="14"/>
        <v>4</v>
      </c>
      <c r="R129" s="12">
        <f t="shared" si="15"/>
        <v>1</v>
      </c>
    </row>
    <row r="130" spans="1:18">
      <c r="A130" s="138">
        <v>51803954</v>
      </c>
      <c r="B130" s="138" t="s">
        <v>541</v>
      </c>
      <c r="C130" s="138">
        <v>100</v>
      </c>
      <c r="D130" s="138">
        <v>100</v>
      </c>
      <c r="E130" s="138">
        <v>80</v>
      </c>
      <c r="F130" s="138">
        <v>60</v>
      </c>
      <c r="G130" s="138" t="s">
        <v>442</v>
      </c>
      <c r="H130" s="139">
        <v>85</v>
      </c>
      <c r="J130" s="13" t="str">
        <f>IFERROR(VLOOKUP(A130,AGENT_raw!A:C,3,0),"-")</f>
        <v>-</v>
      </c>
      <c r="K130" s="13">
        <f t="shared" si="8"/>
        <v>1</v>
      </c>
      <c r="L130" s="13">
        <f t="shared" si="9"/>
        <v>1</v>
      </c>
      <c r="M130" s="13">
        <f t="shared" si="10"/>
        <v>1</v>
      </c>
      <c r="N130" s="13">
        <f t="shared" si="11"/>
        <v>1</v>
      </c>
      <c r="O130" s="13">
        <f t="shared" si="12"/>
        <v>1</v>
      </c>
      <c r="P130" s="13">
        <f t="shared" si="13"/>
        <v>4</v>
      </c>
      <c r="Q130" s="13">
        <f t="shared" si="14"/>
        <v>4</v>
      </c>
      <c r="R130" s="12">
        <f t="shared" si="15"/>
        <v>1</v>
      </c>
    </row>
    <row r="131" spans="1:18">
      <c r="A131" s="138">
        <v>51727788</v>
      </c>
      <c r="B131" s="138" t="s">
        <v>640</v>
      </c>
      <c r="C131" s="138" t="s">
        <v>442</v>
      </c>
      <c r="D131" s="138">
        <v>100</v>
      </c>
      <c r="E131" s="138">
        <v>100</v>
      </c>
      <c r="F131" s="138">
        <v>100</v>
      </c>
      <c r="G131" s="138" t="s">
        <v>442</v>
      </c>
      <c r="H131" s="139">
        <v>100</v>
      </c>
      <c r="J131" s="13" t="str">
        <f>IFERROR(VLOOKUP(A131,AGENT_raw!A:C,3,0),"-")</f>
        <v>-</v>
      </c>
      <c r="K131" s="13">
        <f t="shared" ref="K131:K194" si="16">IF(ISBLANK(C131),"",IF(C131=0,0,1))</f>
        <v>1</v>
      </c>
      <c r="L131" s="13">
        <f t="shared" ref="L131:L194" si="17">IF(ISBLANK(D131),"",IF(D131=0,0,1))</f>
        <v>1</v>
      </c>
      <c r="M131" s="13">
        <f t="shared" ref="M131:M194" si="18">IF(ISBLANK(E131),"",IF(E131=0,0,1))</f>
        <v>1</v>
      </c>
      <c r="N131" s="13">
        <f t="shared" ref="N131:N194" si="19">IF(ISBLANK(F131),"",IF(F131=0,0,1))</f>
        <v>1</v>
      </c>
      <c r="O131" s="13">
        <f t="shared" ref="O131:O194" si="20">IF(ISBLANK(G131),"",IF(G131=0,0,1))</f>
        <v>1</v>
      </c>
      <c r="P131" s="13">
        <f t="shared" ref="P131:P194" si="21">SUM(K131:N131)</f>
        <v>4</v>
      </c>
      <c r="Q131" s="13">
        <f t="shared" ref="Q131:Q194" si="22">COUNT(K131:N131)</f>
        <v>4</v>
      </c>
      <c r="R131" s="12">
        <f t="shared" ref="R131:R194" si="23">IFERROR(P131/Q131,100%)</f>
        <v>1</v>
      </c>
    </row>
    <row r="132" spans="1:18">
      <c r="A132" s="138">
        <v>51722938</v>
      </c>
      <c r="B132" s="138" t="s">
        <v>626</v>
      </c>
      <c r="C132" s="138">
        <v>100</v>
      </c>
      <c r="D132" s="138">
        <v>100</v>
      </c>
      <c r="E132" s="138">
        <v>80</v>
      </c>
      <c r="F132" s="138">
        <v>80</v>
      </c>
      <c r="G132" s="138" t="s">
        <v>442</v>
      </c>
      <c r="H132" s="139">
        <v>90</v>
      </c>
      <c r="J132" s="13" t="str">
        <f>IFERROR(VLOOKUP(A132,AGENT_raw!A:C,3,0),"-")</f>
        <v>-</v>
      </c>
      <c r="K132" s="13">
        <f t="shared" si="16"/>
        <v>1</v>
      </c>
      <c r="L132" s="13">
        <f t="shared" si="17"/>
        <v>1</v>
      </c>
      <c r="M132" s="13">
        <f t="shared" si="18"/>
        <v>1</v>
      </c>
      <c r="N132" s="13">
        <f t="shared" si="19"/>
        <v>1</v>
      </c>
      <c r="O132" s="13">
        <f t="shared" si="20"/>
        <v>1</v>
      </c>
      <c r="P132" s="13">
        <f t="shared" si="21"/>
        <v>4</v>
      </c>
      <c r="Q132" s="13">
        <f t="shared" si="22"/>
        <v>4</v>
      </c>
      <c r="R132" s="12">
        <f t="shared" si="23"/>
        <v>1</v>
      </c>
    </row>
    <row r="133" spans="1:18">
      <c r="A133" s="138">
        <v>51744287</v>
      </c>
      <c r="B133" s="138" t="s">
        <v>544</v>
      </c>
      <c r="C133" s="138">
        <v>100</v>
      </c>
      <c r="D133" s="138">
        <v>100</v>
      </c>
      <c r="E133" s="138">
        <v>80</v>
      </c>
      <c r="F133" s="138">
        <v>100</v>
      </c>
      <c r="G133" s="138" t="s">
        <v>442</v>
      </c>
      <c r="H133" s="139">
        <v>95</v>
      </c>
      <c r="J133" s="13" t="str">
        <f>IFERROR(VLOOKUP(A133,AGENT_raw!A:C,3,0),"-")</f>
        <v>-</v>
      </c>
      <c r="K133" s="13">
        <f t="shared" si="16"/>
        <v>1</v>
      </c>
      <c r="L133" s="13">
        <f t="shared" si="17"/>
        <v>1</v>
      </c>
      <c r="M133" s="13">
        <f t="shared" si="18"/>
        <v>1</v>
      </c>
      <c r="N133" s="13">
        <f t="shared" si="19"/>
        <v>1</v>
      </c>
      <c r="O133" s="13">
        <f t="shared" si="20"/>
        <v>1</v>
      </c>
      <c r="P133" s="13">
        <f t="shared" si="21"/>
        <v>4</v>
      </c>
      <c r="Q133" s="13">
        <f t="shared" si="22"/>
        <v>4</v>
      </c>
      <c r="R133" s="12">
        <f t="shared" si="23"/>
        <v>1</v>
      </c>
    </row>
    <row r="134" spans="1:18">
      <c r="A134" s="138">
        <v>51721821</v>
      </c>
      <c r="B134" s="138" t="s">
        <v>549</v>
      </c>
      <c r="C134" s="138">
        <v>100</v>
      </c>
      <c r="D134" s="138">
        <v>80</v>
      </c>
      <c r="E134" s="138">
        <v>80</v>
      </c>
      <c r="F134" s="138">
        <v>100</v>
      </c>
      <c r="G134" s="138" t="s">
        <v>442</v>
      </c>
      <c r="H134" s="139">
        <v>90</v>
      </c>
      <c r="J134" s="13" t="str">
        <f>IFERROR(VLOOKUP(A134,AGENT_raw!A:C,3,0),"-")</f>
        <v>-</v>
      </c>
      <c r="K134" s="13">
        <f t="shared" si="16"/>
        <v>1</v>
      </c>
      <c r="L134" s="13">
        <f t="shared" si="17"/>
        <v>1</v>
      </c>
      <c r="M134" s="13">
        <f t="shared" si="18"/>
        <v>1</v>
      </c>
      <c r="N134" s="13">
        <f t="shared" si="19"/>
        <v>1</v>
      </c>
      <c r="O134" s="13">
        <f t="shared" si="20"/>
        <v>1</v>
      </c>
      <c r="P134" s="13">
        <f t="shared" si="21"/>
        <v>4</v>
      </c>
      <c r="Q134" s="13">
        <f t="shared" si="22"/>
        <v>4</v>
      </c>
      <c r="R134" s="12">
        <f t="shared" si="23"/>
        <v>1</v>
      </c>
    </row>
    <row r="135" spans="1:18">
      <c r="A135" s="138">
        <v>51721823</v>
      </c>
      <c r="B135" s="138" t="s">
        <v>547</v>
      </c>
      <c r="C135" s="138">
        <v>100</v>
      </c>
      <c r="D135" s="138">
        <v>80</v>
      </c>
      <c r="E135" s="138">
        <v>100</v>
      </c>
      <c r="F135" s="138">
        <v>100</v>
      </c>
      <c r="G135" s="138" t="s">
        <v>442</v>
      </c>
      <c r="H135" s="139">
        <v>95</v>
      </c>
      <c r="J135" s="13" t="str">
        <f>IFERROR(VLOOKUP(A135,AGENT_raw!A:C,3,0),"-")</f>
        <v>-</v>
      </c>
      <c r="K135" s="13">
        <f t="shared" si="16"/>
        <v>1</v>
      </c>
      <c r="L135" s="13">
        <f t="shared" si="17"/>
        <v>1</v>
      </c>
      <c r="M135" s="13">
        <f t="shared" si="18"/>
        <v>1</v>
      </c>
      <c r="N135" s="13">
        <f t="shared" si="19"/>
        <v>1</v>
      </c>
      <c r="O135" s="13">
        <f t="shared" si="20"/>
        <v>1</v>
      </c>
      <c r="P135" s="13">
        <f t="shared" si="21"/>
        <v>4</v>
      </c>
      <c r="Q135" s="13">
        <f t="shared" si="22"/>
        <v>4</v>
      </c>
      <c r="R135" s="12">
        <f t="shared" si="23"/>
        <v>1</v>
      </c>
    </row>
    <row r="136" spans="1:18">
      <c r="A136" s="138">
        <v>51744224</v>
      </c>
      <c r="B136" s="138" t="s">
        <v>625</v>
      </c>
      <c r="C136" s="138">
        <v>60</v>
      </c>
      <c r="D136" s="138">
        <v>100</v>
      </c>
      <c r="E136" s="138">
        <v>100</v>
      </c>
      <c r="F136" s="138">
        <v>100</v>
      </c>
      <c r="G136" s="138" t="s">
        <v>442</v>
      </c>
      <c r="H136" s="139">
        <v>90</v>
      </c>
      <c r="J136" s="13" t="str">
        <f>IFERROR(VLOOKUP(A136,AGENT_raw!A:C,3,0),"-")</f>
        <v>-</v>
      </c>
      <c r="K136" s="13">
        <f t="shared" si="16"/>
        <v>1</v>
      </c>
      <c r="L136" s="13">
        <f t="shared" si="17"/>
        <v>1</v>
      </c>
      <c r="M136" s="13">
        <f t="shared" si="18"/>
        <v>1</v>
      </c>
      <c r="N136" s="13">
        <f t="shared" si="19"/>
        <v>1</v>
      </c>
      <c r="O136" s="13">
        <f t="shared" si="20"/>
        <v>1</v>
      </c>
      <c r="P136" s="13">
        <f t="shared" si="21"/>
        <v>4</v>
      </c>
      <c r="Q136" s="13">
        <f t="shared" si="22"/>
        <v>4</v>
      </c>
      <c r="R136" s="12">
        <f t="shared" si="23"/>
        <v>1</v>
      </c>
    </row>
    <row r="137" spans="1:18">
      <c r="A137" s="138">
        <v>51720817</v>
      </c>
      <c r="B137" s="138" t="s">
        <v>540</v>
      </c>
      <c r="C137" s="138">
        <v>100</v>
      </c>
      <c r="D137" s="138">
        <v>80</v>
      </c>
      <c r="E137" s="138">
        <v>100</v>
      </c>
      <c r="F137" s="138">
        <v>80</v>
      </c>
      <c r="G137" s="138" t="s">
        <v>442</v>
      </c>
      <c r="H137" s="139">
        <v>90</v>
      </c>
      <c r="J137" s="13" t="str">
        <f>IFERROR(VLOOKUP(A137,AGENT_raw!A:C,3,0),"-")</f>
        <v>-</v>
      </c>
      <c r="K137" s="13">
        <f t="shared" si="16"/>
        <v>1</v>
      </c>
      <c r="L137" s="13">
        <f t="shared" si="17"/>
        <v>1</v>
      </c>
      <c r="M137" s="13">
        <f t="shared" si="18"/>
        <v>1</v>
      </c>
      <c r="N137" s="13">
        <f t="shared" si="19"/>
        <v>1</v>
      </c>
      <c r="O137" s="13">
        <f t="shared" si="20"/>
        <v>1</v>
      </c>
      <c r="P137" s="13">
        <f t="shared" si="21"/>
        <v>4</v>
      </c>
      <c r="Q137" s="13">
        <f t="shared" si="22"/>
        <v>4</v>
      </c>
      <c r="R137" s="12">
        <f t="shared" si="23"/>
        <v>1</v>
      </c>
    </row>
    <row r="138" spans="1:18">
      <c r="A138" s="138">
        <v>51746424</v>
      </c>
      <c r="B138" s="138" t="s">
        <v>615</v>
      </c>
      <c r="C138" s="138">
        <v>100</v>
      </c>
      <c r="D138" s="138">
        <v>80</v>
      </c>
      <c r="E138" s="138">
        <v>100</v>
      </c>
      <c r="F138" s="138">
        <v>100</v>
      </c>
      <c r="G138" s="138" t="s">
        <v>442</v>
      </c>
      <c r="H138" s="139">
        <v>95</v>
      </c>
      <c r="J138" s="13" t="str">
        <f>IFERROR(VLOOKUP(A138,AGENT_raw!A:C,3,0),"-")</f>
        <v>-</v>
      </c>
      <c r="K138" s="13">
        <f t="shared" si="16"/>
        <v>1</v>
      </c>
      <c r="L138" s="13">
        <f t="shared" si="17"/>
        <v>1</v>
      </c>
      <c r="M138" s="13">
        <f t="shared" si="18"/>
        <v>1</v>
      </c>
      <c r="N138" s="13">
        <f t="shared" si="19"/>
        <v>1</v>
      </c>
      <c r="O138" s="13">
        <f t="shared" si="20"/>
        <v>1</v>
      </c>
      <c r="P138" s="13">
        <f t="shared" si="21"/>
        <v>4</v>
      </c>
      <c r="Q138" s="13">
        <f t="shared" si="22"/>
        <v>4</v>
      </c>
      <c r="R138" s="12">
        <f t="shared" si="23"/>
        <v>1</v>
      </c>
    </row>
    <row r="139" spans="1:18">
      <c r="A139" s="138">
        <v>51725448</v>
      </c>
      <c r="B139" s="138" t="s">
        <v>620</v>
      </c>
      <c r="C139" s="138">
        <v>100</v>
      </c>
      <c r="D139" s="138">
        <v>80</v>
      </c>
      <c r="E139" s="138" t="s">
        <v>442</v>
      </c>
      <c r="F139" s="138" t="s">
        <v>442</v>
      </c>
      <c r="G139" s="138" t="s">
        <v>442</v>
      </c>
      <c r="H139" s="139">
        <v>90</v>
      </c>
      <c r="J139" s="13" t="str">
        <f>IFERROR(VLOOKUP(A139,AGENT_raw!A:C,3,0),"-")</f>
        <v>-</v>
      </c>
      <c r="K139" s="13">
        <f t="shared" si="16"/>
        <v>1</v>
      </c>
      <c r="L139" s="13">
        <f t="shared" si="17"/>
        <v>1</v>
      </c>
      <c r="M139" s="13">
        <f t="shared" si="18"/>
        <v>1</v>
      </c>
      <c r="N139" s="13">
        <f t="shared" si="19"/>
        <v>1</v>
      </c>
      <c r="O139" s="13">
        <f t="shared" si="20"/>
        <v>1</v>
      </c>
      <c r="P139" s="13">
        <f t="shared" si="21"/>
        <v>4</v>
      </c>
      <c r="Q139" s="13">
        <f t="shared" si="22"/>
        <v>4</v>
      </c>
      <c r="R139" s="12">
        <f t="shared" si="23"/>
        <v>1</v>
      </c>
    </row>
    <row r="140" spans="1:18">
      <c r="A140" s="138">
        <v>51732711</v>
      </c>
      <c r="B140" s="138" t="s">
        <v>641</v>
      </c>
      <c r="C140" s="138" t="s">
        <v>442</v>
      </c>
      <c r="D140" s="138">
        <v>80</v>
      </c>
      <c r="E140" s="138">
        <v>80</v>
      </c>
      <c r="F140" s="138">
        <v>100</v>
      </c>
      <c r="G140" s="138" t="s">
        <v>442</v>
      </c>
      <c r="H140" s="139">
        <v>86.666666666666671</v>
      </c>
      <c r="J140" s="13" t="str">
        <f>IFERROR(VLOOKUP(A140,AGENT_raw!A:C,3,0),"-")</f>
        <v>-</v>
      </c>
      <c r="K140" s="13">
        <f t="shared" si="16"/>
        <v>1</v>
      </c>
      <c r="L140" s="13">
        <f t="shared" si="17"/>
        <v>1</v>
      </c>
      <c r="M140" s="13">
        <f t="shared" si="18"/>
        <v>1</v>
      </c>
      <c r="N140" s="13">
        <f t="shared" si="19"/>
        <v>1</v>
      </c>
      <c r="O140" s="13">
        <f t="shared" si="20"/>
        <v>1</v>
      </c>
      <c r="P140" s="13">
        <f t="shared" si="21"/>
        <v>4</v>
      </c>
      <c r="Q140" s="13">
        <f t="shared" si="22"/>
        <v>4</v>
      </c>
      <c r="R140" s="12">
        <f t="shared" si="23"/>
        <v>1</v>
      </c>
    </row>
    <row r="141" spans="1:18">
      <c r="A141" s="138">
        <v>51721818</v>
      </c>
      <c r="B141" s="138" t="s">
        <v>542</v>
      </c>
      <c r="C141" s="138">
        <v>100</v>
      </c>
      <c r="D141" s="138">
        <v>100</v>
      </c>
      <c r="E141" s="138">
        <v>100</v>
      </c>
      <c r="F141" s="138">
        <v>100</v>
      </c>
      <c r="G141" s="138" t="s">
        <v>442</v>
      </c>
      <c r="H141" s="139">
        <v>100</v>
      </c>
      <c r="J141" s="13" t="str">
        <f>IFERROR(VLOOKUP(A141,AGENT_raw!A:C,3,0),"-")</f>
        <v>-</v>
      </c>
      <c r="K141" s="13">
        <f t="shared" si="16"/>
        <v>1</v>
      </c>
      <c r="L141" s="13">
        <f t="shared" si="17"/>
        <v>1</v>
      </c>
      <c r="M141" s="13">
        <f t="shared" si="18"/>
        <v>1</v>
      </c>
      <c r="N141" s="13">
        <f t="shared" si="19"/>
        <v>1</v>
      </c>
      <c r="O141" s="13">
        <f t="shared" si="20"/>
        <v>1</v>
      </c>
      <c r="P141" s="13">
        <f t="shared" si="21"/>
        <v>4</v>
      </c>
      <c r="Q141" s="13">
        <f t="shared" si="22"/>
        <v>4</v>
      </c>
      <c r="R141" s="12">
        <f t="shared" si="23"/>
        <v>1</v>
      </c>
    </row>
    <row r="142" spans="1:18">
      <c r="A142" s="138">
        <v>51697018</v>
      </c>
      <c r="B142" s="138" t="s">
        <v>551</v>
      </c>
      <c r="C142" s="138">
        <v>60</v>
      </c>
      <c r="D142" s="138">
        <v>100</v>
      </c>
      <c r="E142" s="138">
        <v>100</v>
      </c>
      <c r="F142" s="138">
        <v>0</v>
      </c>
      <c r="G142" s="138" t="s">
        <v>442</v>
      </c>
      <c r="H142" s="139">
        <v>65</v>
      </c>
      <c r="J142" s="13" t="str">
        <f>IFERROR(VLOOKUP(A142,AGENT_raw!A:C,3,0),"-")</f>
        <v>-</v>
      </c>
      <c r="K142" s="13">
        <f t="shared" si="16"/>
        <v>1</v>
      </c>
      <c r="L142" s="13">
        <f t="shared" si="17"/>
        <v>1</v>
      </c>
      <c r="M142" s="13">
        <f t="shared" si="18"/>
        <v>1</v>
      </c>
      <c r="N142" s="13">
        <f t="shared" si="19"/>
        <v>0</v>
      </c>
      <c r="O142" s="13">
        <f t="shared" si="20"/>
        <v>1</v>
      </c>
      <c r="P142" s="13">
        <f t="shared" si="21"/>
        <v>3</v>
      </c>
      <c r="Q142" s="13">
        <f t="shared" si="22"/>
        <v>4</v>
      </c>
      <c r="R142" s="12">
        <f t="shared" si="23"/>
        <v>0.75</v>
      </c>
    </row>
    <row r="143" spans="1:18">
      <c r="A143" s="138">
        <v>51701118</v>
      </c>
      <c r="B143" s="138" t="s">
        <v>553</v>
      </c>
      <c r="C143" s="138">
        <v>100</v>
      </c>
      <c r="D143" s="138">
        <v>100</v>
      </c>
      <c r="E143" s="138">
        <v>100</v>
      </c>
      <c r="F143" s="138">
        <v>0</v>
      </c>
      <c r="G143" s="138" t="s">
        <v>442</v>
      </c>
      <c r="H143" s="139">
        <v>75</v>
      </c>
      <c r="J143" s="13" t="str">
        <f>IFERROR(VLOOKUP(A143,AGENT_raw!A:C,3,0),"-")</f>
        <v>-</v>
      </c>
      <c r="K143" s="13">
        <f t="shared" si="16"/>
        <v>1</v>
      </c>
      <c r="L143" s="13">
        <f t="shared" si="17"/>
        <v>1</v>
      </c>
      <c r="M143" s="13">
        <f t="shared" si="18"/>
        <v>1</v>
      </c>
      <c r="N143" s="13">
        <f t="shared" si="19"/>
        <v>0</v>
      </c>
      <c r="O143" s="13">
        <f t="shared" si="20"/>
        <v>1</v>
      </c>
      <c r="P143" s="13">
        <f t="shared" si="21"/>
        <v>3</v>
      </c>
      <c r="Q143" s="13">
        <f t="shared" si="22"/>
        <v>4</v>
      </c>
      <c r="R143" s="12">
        <f t="shared" si="23"/>
        <v>0.75</v>
      </c>
    </row>
    <row r="144" spans="1:18">
      <c r="A144" s="138">
        <v>51697019</v>
      </c>
      <c r="B144" s="138" t="s">
        <v>552</v>
      </c>
      <c r="C144" s="138">
        <v>80</v>
      </c>
      <c r="D144" s="138">
        <v>100</v>
      </c>
      <c r="E144" s="138">
        <v>100</v>
      </c>
      <c r="F144" s="138">
        <v>0</v>
      </c>
      <c r="G144" s="138" t="s">
        <v>442</v>
      </c>
      <c r="H144" s="139">
        <v>70</v>
      </c>
      <c r="J144" s="13" t="str">
        <f>IFERROR(VLOOKUP(A144,AGENT_raw!A:C,3,0),"-")</f>
        <v>-</v>
      </c>
      <c r="K144" s="13">
        <f t="shared" si="16"/>
        <v>1</v>
      </c>
      <c r="L144" s="13">
        <f t="shared" si="17"/>
        <v>1</v>
      </c>
      <c r="M144" s="13">
        <f t="shared" si="18"/>
        <v>1</v>
      </c>
      <c r="N144" s="13">
        <f t="shared" si="19"/>
        <v>0</v>
      </c>
      <c r="O144" s="13">
        <f t="shared" si="20"/>
        <v>1</v>
      </c>
      <c r="P144" s="13">
        <f t="shared" si="21"/>
        <v>3</v>
      </c>
      <c r="Q144" s="13">
        <f t="shared" si="22"/>
        <v>4</v>
      </c>
      <c r="R144" s="12">
        <f t="shared" si="23"/>
        <v>0.75</v>
      </c>
    </row>
    <row r="145" spans="1:18">
      <c r="A145" s="138">
        <v>51721479</v>
      </c>
      <c r="B145" s="138" t="s">
        <v>535</v>
      </c>
      <c r="C145" s="138">
        <v>100</v>
      </c>
      <c r="D145" s="138">
        <v>100</v>
      </c>
      <c r="E145" s="138">
        <v>100</v>
      </c>
      <c r="F145" s="138">
        <v>0</v>
      </c>
      <c r="G145" s="138" t="s">
        <v>442</v>
      </c>
      <c r="H145" s="139">
        <v>75</v>
      </c>
      <c r="J145" s="13" t="str">
        <f>IFERROR(VLOOKUP(A145,AGENT_raw!A:C,3,0),"-")</f>
        <v>-</v>
      </c>
      <c r="K145" s="13">
        <f t="shared" si="16"/>
        <v>1</v>
      </c>
      <c r="L145" s="13">
        <f t="shared" si="17"/>
        <v>1</v>
      </c>
      <c r="M145" s="13">
        <f t="shared" si="18"/>
        <v>1</v>
      </c>
      <c r="N145" s="13">
        <f t="shared" si="19"/>
        <v>0</v>
      </c>
      <c r="O145" s="13">
        <f t="shared" si="20"/>
        <v>1</v>
      </c>
      <c r="P145" s="13">
        <f t="shared" si="21"/>
        <v>3</v>
      </c>
      <c r="Q145" s="13">
        <f t="shared" si="22"/>
        <v>4</v>
      </c>
      <c r="R145" s="12">
        <f t="shared" si="23"/>
        <v>0.75</v>
      </c>
    </row>
    <row r="146" spans="1:18">
      <c r="A146" s="138">
        <v>51721815</v>
      </c>
      <c r="B146" s="138" t="s">
        <v>554</v>
      </c>
      <c r="C146" s="138">
        <v>100</v>
      </c>
      <c r="D146" s="138">
        <v>100</v>
      </c>
      <c r="E146" s="138">
        <v>100</v>
      </c>
      <c r="F146" s="138">
        <v>0</v>
      </c>
      <c r="G146" s="138" t="s">
        <v>442</v>
      </c>
      <c r="H146" s="139">
        <v>75</v>
      </c>
      <c r="J146" s="13" t="str">
        <f>IFERROR(VLOOKUP(A146,AGENT_raw!A:C,3,0),"-")</f>
        <v>-</v>
      </c>
      <c r="K146" s="13">
        <f t="shared" si="16"/>
        <v>1</v>
      </c>
      <c r="L146" s="13">
        <f t="shared" si="17"/>
        <v>1</v>
      </c>
      <c r="M146" s="13">
        <f t="shared" si="18"/>
        <v>1</v>
      </c>
      <c r="N146" s="13">
        <f t="shared" si="19"/>
        <v>0</v>
      </c>
      <c r="O146" s="13">
        <f t="shared" si="20"/>
        <v>1</v>
      </c>
      <c r="P146" s="13">
        <f t="shared" si="21"/>
        <v>3</v>
      </c>
      <c r="Q146" s="13">
        <f t="shared" si="22"/>
        <v>4</v>
      </c>
      <c r="R146" s="12">
        <f t="shared" si="23"/>
        <v>0.75</v>
      </c>
    </row>
    <row r="147" spans="1:18">
      <c r="A147" s="138">
        <v>51721475</v>
      </c>
      <c r="B147" s="138" t="s">
        <v>550</v>
      </c>
      <c r="C147" s="138">
        <v>60</v>
      </c>
      <c r="D147" s="138">
        <v>100</v>
      </c>
      <c r="E147" s="138">
        <v>100</v>
      </c>
      <c r="F147" s="138">
        <v>0</v>
      </c>
      <c r="G147" s="138" t="s">
        <v>442</v>
      </c>
      <c r="H147" s="139">
        <v>65</v>
      </c>
      <c r="J147" s="13" t="str">
        <f>IFERROR(VLOOKUP(A147,AGENT_raw!A:C,3,0),"-")</f>
        <v>-</v>
      </c>
      <c r="K147" s="13">
        <f t="shared" si="16"/>
        <v>1</v>
      </c>
      <c r="L147" s="13">
        <f t="shared" si="17"/>
        <v>1</v>
      </c>
      <c r="M147" s="13">
        <f t="shared" si="18"/>
        <v>1</v>
      </c>
      <c r="N147" s="13">
        <f t="shared" si="19"/>
        <v>0</v>
      </c>
      <c r="O147" s="13">
        <f t="shared" si="20"/>
        <v>1</v>
      </c>
      <c r="P147" s="13">
        <f t="shared" si="21"/>
        <v>3</v>
      </c>
      <c r="Q147" s="13">
        <f t="shared" si="22"/>
        <v>4</v>
      </c>
      <c r="R147" s="12">
        <f t="shared" si="23"/>
        <v>0.75</v>
      </c>
    </row>
    <row r="148" spans="1:18">
      <c r="A148" s="138">
        <v>51700458</v>
      </c>
      <c r="B148" s="138" t="s">
        <v>558</v>
      </c>
      <c r="C148" s="138">
        <v>80</v>
      </c>
      <c r="D148" s="138">
        <v>100</v>
      </c>
      <c r="E148" s="138">
        <v>100</v>
      </c>
      <c r="F148" s="138">
        <v>0</v>
      </c>
      <c r="G148" s="138" t="s">
        <v>442</v>
      </c>
      <c r="H148" s="139">
        <v>70</v>
      </c>
      <c r="J148" s="13" t="str">
        <f>IFERROR(VLOOKUP(A148,AGENT_raw!A:C,3,0),"-")</f>
        <v>-</v>
      </c>
      <c r="K148" s="13">
        <f t="shared" si="16"/>
        <v>1</v>
      </c>
      <c r="L148" s="13">
        <f t="shared" si="17"/>
        <v>1</v>
      </c>
      <c r="M148" s="13">
        <f t="shared" si="18"/>
        <v>1</v>
      </c>
      <c r="N148" s="13">
        <f t="shared" si="19"/>
        <v>0</v>
      </c>
      <c r="O148" s="13">
        <f t="shared" si="20"/>
        <v>1</v>
      </c>
      <c r="P148" s="13">
        <f t="shared" si="21"/>
        <v>3</v>
      </c>
      <c r="Q148" s="13">
        <f t="shared" si="22"/>
        <v>4</v>
      </c>
      <c r="R148" s="12">
        <f t="shared" si="23"/>
        <v>0.75</v>
      </c>
    </row>
    <row r="149" spans="1:18">
      <c r="A149" s="138">
        <v>51609008</v>
      </c>
      <c r="B149" s="138" t="s">
        <v>683</v>
      </c>
      <c r="C149" s="138">
        <v>100</v>
      </c>
      <c r="D149" s="138">
        <v>100</v>
      </c>
      <c r="E149" s="138">
        <v>100</v>
      </c>
      <c r="F149" s="138">
        <v>0</v>
      </c>
      <c r="G149" s="138" t="s">
        <v>442</v>
      </c>
      <c r="H149" s="139">
        <v>75</v>
      </c>
      <c r="J149" s="13" t="str">
        <f>IFERROR(VLOOKUP(A149,AGENT_raw!A:C,3,0),"-")</f>
        <v>-</v>
      </c>
      <c r="K149" s="13">
        <f t="shared" si="16"/>
        <v>1</v>
      </c>
      <c r="L149" s="13">
        <f t="shared" si="17"/>
        <v>1</v>
      </c>
      <c r="M149" s="13">
        <f t="shared" si="18"/>
        <v>1</v>
      </c>
      <c r="N149" s="13">
        <f t="shared" si="19"/>
        <v>0</v>
      </c>
      <c r="O149" s="13">
        <f t="shared" si="20"/>
        <v>1</v>
      </c>
      <c r="P149" s="13">
        <f t="shared" si="21"/>
        <v>3</v>
      </c>
      <c r="Q149" s="13">
        <f t="shared" si="22"/>
        <v>4</v>
      </c>
      <c r="R149" s="12">
        <f t="shared" si="23"/>
        <v>0.75</v>
      </c>
    </row>
    <row r="150" spans="1:18">
      <c r="A150" s="138">
        <v>51721457</v>
      </c>
      <c r="B150" s="138" t="s">
        <v>705</v>
      </c>
      <c r="C150" s="138">
        <v>100</v>
      </c>
      <c r="D150" s="138">
        <v>100</v>
      </c>
      <c r="E150" s="138">
        <v>100</v>
      </c>
      <c r="F150" s="138">
        <v>0</v>
      </c>
      <c r="G150" s="138" t="s">
        <v>442</v>
      </c>
      <c r="H150" s="139">
        <v>75</v>
      </c>
      <c r="J150" s="13" t="str">
        <f>IFERROR(VLOOKUP(A150,AGENT_raw!A:C,3,0),"-")</f>
        <v>-</v>
      </c>
      <c r="K150" s="13">
        <f t="shared" si="16"/>
        <v>1</v>
      </c>
      <c r="L150" s="13">
        <f t="shared" si="17"/>
        <v>1</v>
      </c>
      <c r="M150" s="13">
        <f t="shared" si="18"/>
        <v>1</v>
      </c>
      <c r="N150" s="13">
        <f t="shared" si="19"/>
        <v>0</v>
      </c>
      <c r="O150" s="13">
        <f t="shared" si="20"/>
        <v>1</v>
      </c>
      <c r="P150" s="13">
        <f t="shared" si="21"/>
        <v>3</v>
      </c>
      <c r="Q150" s="13">
        <f t="shared" si="22"/>
        <v>4</v>
      </c>
      <c r="R150" s="12">
        <f t="shared" si="23"/>
        <v>0.75</v>
      </c>
    </row>
    <row r="151" spans="1:18">
      <c r="A151" s="138">
        <v>51721824</v>
      </c>
      <c r="B151" s="138" t="s">
        <v>555</v>
      </c>
      <c r="C151" s="138">
        <v>100</v>
      </c>
      <c r="D151" s="138">
        <v>100</v>
      </c>
      <c r="E151" s="138">
        <v>100</v>
      </c>
      <c r="F151" s="138">
        <v>0</v>
      </c>
      <c r="G151" s="138" t="s">
        <v>442</v>
      </c>
      <c r="H151" s="139">
        <v>75</v>
      </c>
      <c r="J151" s="13" t="str">
        <f>IFERROR(VLOOKUP(A151,AGENT_raw!A:C,3,0),"-")</f>
        <v>-</v>
      </c>
      <c r="K151" s="13">
        <f t="shared" si="16"/>
        <v>1</v>
      </c>
      <c r="L151" s="13">
        <f t="shared" si="17"/>
        <v>1</v>
      </c>
      <c r="M151" s="13">
        <f t="shared" si="18"/>
        <v>1</v>
      </c>
      <c r="N151" s="13">
        <f t="shared" si="19"/>
        <v>0</v>
      </c>
      <c r="O151" s="13">
        <f t="shared" si="20"/>
        <v>1</v>
      </c>
      <c r="P151" s="13">
        <f t="shared" si="21"/>
        <v>3</v>
      </c>
      <c r="Q151" s="13">
        <f t="shared" si="22"/>
        <v>4</v>
      </c>
      <c r="R151" s="12">
        <f t="shared" si="23"/>
        <v>0.75</v>
      </c>
    </row>
    <row r="152" spans="1:18">
      <c r="A152" s="138">
        <v>51721458</v>
      </c>
      <c r="B152" s="138" t="s">
        <v>557</v>
      </c>
      <c r="C152" s="138">
        <v>100</v>
      </c>
      <c r="D152" s="138">
        <v>100</v>
      </c>
      <c r="E152" s="138">
        <v>100</v>
      </c>
      <c r="F152" s="138">
        <v>0</v>
      </c>
      <c r="G152" s="138" t="s">
        <v>442</v>
      </c>
      <c r="H152" s="139">
        <v>75</v>
      </c>
      <c r="J152" s="13" t="str">
        <f>IFERROR(VLOOKUP(A152,AGENT_raw!A:C,3,0),"-")</f>
        <v>-</v>
      </c>
      <c r="K152" s="13">
        <f t="shared" si="16"/>
        <v>1</v>
      </c>
      <c r="L152" s="13">
        <f t="shared" si="17"/>
        <v>1</v>
      </c>
      <c r="M152" s="13">
        <f t="shared" si="18"/>
        <v>1</v>
      </c>
      <c r="N152" s="13">
        <f t="shared" si="19"/>
        <v>0</v>
      </c>
      <c r="O152" s="13">
        <f t="shared" si="20"/>
        <v>1</v>
      </c>
      <c r="P152" s="13">
        <f t="shared" si="21"/>
        <v>3</v>
      </c>
      <c r="Q152" s="13">
        <f t="shared" si="22"/>
        <v>4</v>
      </c>
      <c r="R152" s="12">
        <f t="shared" si="23"/>
        <v>0.75</v>
      </c>
    </row>
    <row r="153" spans="1:18">
      <c r="A153" s="138">
        <v>51721470</v>
      </c>
      <c r="B153" s="138" t="s">
        <v>556</v>
      </c>
      <c r="C153" s="138">
        <v>80</v>
      </c>
      <c r="D153" s="138">
        <v>100</v>
      </c>
      <c r="E153" s="138">
        <v>100</v>
      </c>
      <c r="F153" s="138">
        <v>0</v>
      </c>
      <c r="G153" s="138" t="s">
        <v>442</v>
      </c>
      <c r="H153" s="139">
        <v>70</v>
      </c>
      <c r="J153" s="13" t="str">
        <f>IFERROR(VLOOKUP(A153,AGENT_raw!A:C,3,0),"-")</f>
        <v>-</v>
      </c>
      <c r="K153" s="13">
        <f t="shared" si="16"/>
        <v>1</v>
      </c>
      <c r="L153" s="13">
        <f t="shared" si="17"/>
        <v>1</v>
      </c>
      <c r="M153" s="13">
        <f t="shared" si="18"/>
        <v>1</v>
      </c>
      <c r="N153" s="13">
        <f t="shared" si="19"/>
        <v>0</v>
      </c>
      <c r="O153" s="13">
        <f t="shared" si="20"/>
        <v>1</v>
      </c>
      <c r="P153" s="13">
        <f t="shared" si="21"/>
        <v>3</v>
      </c>
      <c r="Q153" s="13">
        <f t="shared" si="22"/>
        <v>4</v>
      </c>
      <c r="R153" s="12">
        <f t="shared" si="23"/>
        <v>0.75</v>
      </c>
    </row>
    <row r="154" spans="1:18">
      <c r="A154" s="138">
        <v>51729961</v>
      </c>
      <c r="B154" s="138" t="s">
        <v>684</v>
      </c>
      <c r="C154" s="138">
        <v>100</v>
      </c>
      <c r="D154" s="138">
        <v>100</v>
      </c>
      <c r="E154" s="138">
        <v>100</v>
      </c>
      <c r="F154" s="138">
        <v>0</v>
      </c>
      <c r="G154" s="138" t="s">
        <v>442</v>
      </c>
      <c r="H154" s="139">
        <v>75</v>
      </c>
      <c r="J154" s="13" t="str">
        <f>IFERROR(VLOOKUP(A154,AGENT_raw!A:C,3,0),"-")</f>
        <v>-</v>
      </c>
      <c r="K154" s="13">
        <f t="shared" si="16"/>
        <v>1</v>
      </c>
      <c r="L154" s="13">
        <f t="shared" si="17"/>
        <v>1</v>
      </c>
      <c r="M154" s="13">
        <f t="shared" si="18"/>
        <v>1</v>
      </c>
      <c r="N154" s="13">
        <f t="shared" si="19"/>
        <v>0</v>
      </c>
      <c r="O154" s="13">
        <f t="shared" si="20"/>
        <v>1</v>
      </c>
      <c r="P154" s="13">
        <f t="shared" si="21"/>
        <v>3</v>
      </c>
      <c r="Q154" s="13">
        <f t="shared" si="22"/>
        <v>4</v>
      </c>
      <c r="R154" s="12">
        <f t="shared" si="23"/>
        <v>0.75</v>
      </c>
    </row>
    <row r="155" spans="1:18">
      <c r="A155" s="138">
        <v>51764511</v>
      </c>
      <c r="B155" s="138" t="s">
        <v>527</v>
      </c>
      <c r="C155" s="138">
        <v>100</v>
      </c>
      <c r="D155" s="138">
        <v>100</v>
      </c>
      <c r="E155" s="138">
        <v>100</v>
      </c>
      <c r="F155" s="138">
        <v>0</v>
      </c>
      <c r="G155" s="138" t="s">
        <v>442</v>
      </c>
      <c r="H155" s="139">
        <v>75</v>
      </c>
      <c r="J155" s="13" t="str">
        <f>IFERROR(VLOOKUP(A155,AGENT_raw!A:C,3,0),"-")</f>
        <v>-</v>
      </c>
      <c r="K155" s="13">
        <f t="shared" si="16"/>
        <v>1</v>
      </c>
      <c r="L155" s="13">
        <f t="shared" si="17"/>
        <v>1</v>
      </c>
      <c r="M155" s="13">
        <f t="shared" si="18"/>
        <v>1</v>
      </c>
      <c r="N155" s="13">
        <f t="shared" si="19"/>
        <v>0</v>
      </c>
      <c r="O155" s="13">
        <f t="shared" si="20"/>
        <v>1</v>
      </c>
      <c r="P155" s="13">
        <f t="shared" si="21"/>
        <v>3</v>
      </c>
      <c r="Q155" s="13">
        <f t="shared" si="22"/>
        <v>4</v>
      </c>
      <c r="R155" s="12">
        <f t="shared" si="23"/>
        <v>0.75</v>
      </c>
    </row>
    <row r="156" spans="1:18">
      <c r="A156" s="138">
        <v>51764516</v>
      </c>
      <c r="B156" s="138" t="s">
        <v>532</v>
      </c>
      <c r="C156" s="138">
        <v>60</v>
      </c>
      <c r="D156" s="138">
        <v>80</v>
      </c>
      <c r="E156" s="138">
        <v>80</v>
      </c>
      <c r="F156" s="138">
        <v>0</v>
      </c>
      <c r="G156" s="138" t="s">
        <v>442</v>
      </c>
      <c r="H156" s="139">
        <v>55</v>
      </c>
      <c r="J156" s="13" t="str">
        <f>IFERROR(VLOOKUP(A156,AGENT_raw!A:C,3,0),"-")</f>
        <v>-</v>
      </c>
      <c r="K156" s="13">
        <f t="shared" si="16"/>
        <v>1</v>
      </c>
      <c r="L156" s="13">
        <f t="shared" si="17"/>
        <v>1</v>
      </c>
      <c r="M156" s="13">
        <f t="shared" si="18"/>
        <v>1</v>
      </c>
      <c r="N156" s="13">
        <f t="shared" si="19"/>
        <v>0</v>
      </c>
      <c r="O156" s="13">
        <f t="shared" si="20"/>
        <v>1</v>
      </c>
      <c r="P156" s="13">
        <f t="shared" si="21"/>
        <v>3</v>
      </c>
      <c r="Q156" s="13">
        <f t="shared" si="22"/>
        <v>4</v>
      </c>
      <c r="R156" s="12">
        <f t="shared" si="23"/>
        <v>0.75</v>
      </c>
    </row>
    <row r="157" spans="1:18">
      <c r="A157" s="138">
        <v>51559927</v>
      </c>
      <c r="B157" s="138" t="s">
        <v>525</v>
      </c>
      <c r="C157" s="138">
        <v>100</v>
      </c>
      <c r="D157" s="138">
        <v>100</v>
      </c>
      <c r="E157" s="138">
        <v>80</v>
      </c>
      <c r="F157" s="138" t="s">
        <v>442</v>
      </c>
      <c r="G157" s="138" t="s">
        <v>442</v>
      </c>
      <c r="H157" s="139">
        <v>93.333333333333329</v>
      </c>
      <c r="J157" s="13" t="str">
        <f>IFERROR(VLOOKUP(A157,AGENT_raw!A:C,3,0),"-")</f>
        <v>-</v>
      </c>
      <c r="K157" s="13">
        <f t="shared" si="16"/>
        <v>1</v>
      </c>
      <c r="L157" s="13">
        <f t="shared" si="17"/>
        <v>1</v>
      </c>
      <c r="M157" s="13">
        <f t="shared" si="18"/>
        <v>1</v>
      </c>
      <c r="N157" s="13">
        <f t="shared" si="19"/>
        <v>1</v>
      </c>
      <c r="O157" s="13">
        <f t="shared" si="20"/>
        <v>1</v>
      </c>
      <c r="P157" s="13">
        <f t="shared" si="21"/>
        <v>4</v>
      </c>
      <c r="Q157" s="13">
        <f t="shared" si="22"/>
        <v>4</v>
      </c>
      <c r="R157" s="12">
        <f t="shared" si="23"/>
        <v>1</v>
      </c>
    </row>
    <row r="158" spans="1:18">
      <c r="A158" s="138">
        <v>51547597</v>
      </c>
      <c r="B158" s="138" t="s">
        <v>598</v>
      </c>
      <c r="C158" s="138">
        <v>100</v>
      </c>
      <c r="D158" s="138">
        <v>100</v>
      </c>
      <c r="E158" s="138" t="s">
        <v>442</v>
      </c>
      <c r="F158" s="138">
        <v>0</v>
      </c>
      <c r="G158" s="138" t="s">
        <v>442</v>
      </c>
      <c r="H158" s="139">
        <v>66.666666666666671</v>
      </c>
      <c r="J158" s="13" t="str">
        <f>IFERROR(VLOOKUP(A158,AGENT_raw!A:C,3,0),"-")</f>
        <v>-</v>
      </c>
      <c r="K158" s="13">
        <f t="shared" si="16"/>
        <v>1</v>
      </c>
      <c r="L158" s="13">
        <f t="shared" si="17"/>
        <v>1</v>
      </c>
      <c r="M158" s="13">
        <f t="shared" si="18"/>
        <v>1</v>
      </c>
      <c r="N158" s="13">
        <f t="shared" si="19"/>
        <v>0</v>
      </c>
      <c r="O158" s="13">
        <f t="shared" si="20"/>
        <v>1</v>
      </c>
      <c r="P158" s="13">
        <f t="shared" si="21"/>
        <v>3</v>
      </c>
      <c r="Q158" s="13">
        <f t="shared" si="22"/>
        <v>4</v>
      </c>
      <c r="R158" s="12">
        <f t="shared" si="23"/>
        <v>0.75</v>
      </c>
    </row>
    <row r="159" spans="1:18">
      <c r="A159" s="138">
        <v>51607523</v>
      </c>
      <c r="B159" s="138" t="s">
        <v>537</v>
      </c>
      <c r="C159" s="138">
        <v>100</v>
      </c>
      <c r="D159" s="138">
        <v>100</v>
      </c>
      <c r="E159" s="138">
        <v>100</v>
      </c>
      <c r="F159" s="138">
        <v>100</v>
      </c>
      <c r="G159" s="138" t="s">
        <v>442</v>
      </c>
      <c r="H159" s="139">
        <v>100</v>
      </c>
      <c r="J159" s="13" t="str">
        <f>IFERROR(VLOOKUP(A159,AGENT_raw!A:C,3,0),"-")</f>
        <v>-</v>
      </c>
      <c r="K159" s="13">
        <f t="shared" si="16"/>
        <v>1</v>
      </c>
      <c r="L159" s="13">
        <f t="shared" si="17"/>
        <v>1</v>
      </c>
      <c r="M159" s="13">
        <f t="shared" si="18"/>
        <v>1</v>
      </c>
      <c r="N159" s="13">
        <f t="shared" si="19"/>
        <v>1</v>
      </c>
      <c r="O159" s="13">
        <f t="shared" si="20"/>
        <v>1</v>
      </c>
      <c r="P159" s="13">
        <f t="shared" si="21"/>
        <v>4</v>
      </c>
      <c r="Q159" s="13">
        <f t="shared" si="22"/>
        <v>4</v>
      </c>
      <c r="R159" s="12">
        <f t="shared" si="23"/>
        <v>1</v>
      </c>
    </row>
    <row r="160" spans="1:18">
      <c r="A160" s="138">
        <v>51577893</v>
      </c>
      <c r="B160" s="138" t="s">
        <v>642</v>
      </c>
      <c r="C160" s="138">
        <v>80</v>
      </c>
      <c r="D160" s="138">
        <v>80</v>
      </c>
      <c r="E160" s="138">
        <v>100</v>
      </c>
      <c r="F160" s="138">
        <v>100</v>
      </c>
      <c r="G160" s="138" t="s">
        <v>442</v>
      </c>
      <c r="H160" s="139">
        <v>90</v>
      </c>
      <c r="J160" s="13" t="str">
        <f>IFERROR(VLOOKUP(A160,AGENT_raw!A:C,3,0),"-")</f>
        <v>-</v>
      </c>
      <c r="K160" s="13">
        <f t="shared" si="16"/>
        <v>1</v>
      </c>
      <c r="L160" s="13">
        <f t="shared" si="17"/>
        <v>1</v>
      </c>
      <c r="M160" s="13">
        <f t="shared" si="18"/>
        <v>1</v>
      </c>
      <c r="N160" s="13">
        <f t="shared" si="19"/>
        <v>1</v>
      </c>
      <c r="O160" s="13">
        <f t="shared" si="20"/>
        <v>1</v>
      </c>
      <c r="P160" s="13">
        <f t="shared" si="21"/>
        <v>4</v>
      </c>
      <c r="Q160" s="13">
        <f t="shared" si="22"/>
        <v>4</v>
      </c>
      <c r="R160" s="12">
        <f t="shared" si="23"/>
        <v>1</v>
      </c>
    </row>
    <row r="161" spans="1:18">
      <c r="A161" s="138">
        <v>51588235</v>
      </c>
      <c r="B161" s="138" t="s">
        <v>503</v>
      </c>
      <c r="C161" s="138">
        <v>80</v>
      </c>
      <c r="D161" s="138">
        <v>100</v>
      </c>
      <c r="E161" s="138">
        <v>100</v>
      </c>
      <c r="F161" s="138">
        <v>100</v>
      </c>
      <c r="G161" s="138" t="s">
        <v>442</v>
      </c>
      <c r="H161" s="139">
        <v>95</v>
      </c>
      <c r="J161" s="13" t="str">
        <f>IFERROR(VLOOKUP(A161,AGENT_raw!A:C,3,0),"-")</f>
        <v>-</v>
      </c>
      <c r="K161" s="13">
        <f t="shared" si="16"/>
        <v>1</v>
      </c>
      <c r="L161" s="13">
        <f t="shared" si="17"/>
        <v>1</v>
      </c>
      <c r="M161" s="13">
        <f t="shared" si="18"/>
        <v>1</v>
      </c>
      <c r="N161" s="13">
        <f t="shared" si="19"/>
        <v>1</v>
      </c>
      <c r="O161" s="13">
        <f t="shared" si="20"/>
        <v>1</v>
      </c>
      <c r="P161" s="13">
        <f t="shared" si="21"/>
        <v>4</v>
      </c>
      <c r="Q161" s="13">
        <f t="shared" si="22"/>
        <v>4</v>
      </c>
      <c r="R161" s="12">
        <f t="shared" si="23"/>
        <v>1</v>
      </c>
    </row>
    <row r="162" spans="1:18">
      <c r="A162" s="138">
        <v>51732947</v>
      </c>
      <c r="B162" s="138" t="s">
        <v>491</v>
      </c>
      <c r="C162" s="138">
        <v>100</v>
      </c>
      <c r="D162" s="138">
        <v>80</v>
      </c>
      <c r="E162" s="138">
        <v>80</v>
      </c>
      <c r="F162" s="138" t="s">
        <v>442</v>
      </c>
      <c r="G162" s="138" t="s">
        <v>442</v>
      </c>
      <c r="H162" s="139">
        <v>86.666666666666671</v>
      </c>
      <c r="J162" s="13" t="str">
        <f>IFERROR(VLOOKUP(A162,AGENT_raw!A:C,3,0),"-")</f>
        <v>-</v>
      </c>
      <c r="K162" s="13">
        <f t="shared" si="16"/>
        <v>1</v>
      </c>
      <c r="L162" s="13">
        <f t="shared" si="17"/>
        <v>1</v>
      </c>
      <c r="M162" s="13">
        <f t="shared" si="18"/>
        <v>1</v>
      </c>
      <c r="N162" s="13">
        <f t="shared" si="19"/>
        <v>1</v>
      </c>
      <c r="O162" s="13">
        <f t="shared" si="20"/>
        <v>1</v>
      </c>
      <c r="P162" s="13">
        <f t="shared" si="21"/>
        <v>4</v>
      </c>
      <c r="Q162" s="13">
        <f t="shared" si="22"/>
        <v>4</v>
      </c>
      <c r="R162" s="12">
        <f t="shared" si="23"/>
        <v>1</v>
      </c>
    </row>
    <row r="163" spans="1:18">
      <c r="A163" s="138">
        <v>51585201</v>
      </c>
      <c r="B163" s="138" t="s">
        <v>510</v>
      </c>
      <c r="C163" s="138">
        <v>100</v>
      </c>
      <c r="D163" s="138">
        <v>100</v>
      </c>
      <c r="E163" s="138">
        <v>60</v>
      </c>
      <c r="F163" s="138">
        <v>100</v>
      </c>
      <c r="G163" s="138" t="s">
        <v>442</v>
      </c>
      <c r="H163" s="139">
        <v>90</v>
      </c>
      <c r="J163" s="13" t="str">
        <f>IFERROR(VLOOKUP(A163,AGENT_raw!A:C,3,0),"-")</f>
        <v>-</v>
      </c>
      <c r="K163" s="13">
        <f t="shared" si="16"/>
        <v>1</v>
      </c>
      <c r="L163" s="13">
        <f t="shared" si="17"/>
        <v>1</v>
      </c>
      <c r="M163" s="13">
        <f t="shared" si="18"/>
        <v>1</v>
      </c>
      <c r="N163" s="13">
        <f t="shared" si="19"/>
        <v>1</v>
      </c>
      <c r="O163" s="13">
        <f t="shared" si="20"/>
        <v>1</v>
      </c>
      <c r="P163" s="13">
        <f t="shared" si="21"/>
        <v>4</v>
      </c>
      <c r="Q163" s="13">
        <f t="shared" si="22"/>
        <v>4</v>
      </c>
      <c r="R163" s="12">
        <f t="shared" si="23"/>
        <v>1</v>
      </c>
    </row>
    <row r="164" spans="1:18">
      <c r="A164" s="138">
        <v>51764514</v>
      </c>
      <c r="B164" s="138" t="s">
        <v>534</v>
      </c>
      <c r="C164" s="138">
        <v>100</v>
      </c>
      <c r="D164" s="138" t="s">
        <v>442</v>
      </c>
      <c r="E164" s="138" t="s">
        <v>442</v>
      </c>
      <c r="F164" s="138" t="s">
        <v>442</v>
      </c>
      <c r="G164" s="138" t="s">
        <v>442</v>
      </c>
      <c r="H164" s="139">
        <v>100</v>
      </c>
      <c r="J164" s="13" t="str">
        <f>IFERROR(VLOOKUP(A164,AGENT_raw!A:C,3,0),"-")</f>
        <v>-</v>
      </c>
      <c r="K164" s="13">
        <f t="shared" si="16"/>
        <v>1</v>
      </c>
      <c r="L164" s="13">
        <f t="shared" si="17"/>
        <v>1</v>
      </c>
      <c r="M164" s="13">
        <f t="shared" si="18"/>
        <v>1</v>
      </c>
      <c r="N164" s="13">
        <f t="shared" si="19"/>
        <v>1</v>
      </c>
      <c r="O164" s="13">
        <f t="shared" si="20"/>
        <v>1</v>
      </c>
      <c r="P164" s="13">
        <f t="shared" si="21"/>
        <v>4</v>
      </c>
      <c r="Q164" s="13">
        <f t="shared" si="22"/>
        <v>4</v>
      </c>
      <c r="R164" s="12">
        <f t="shared" si="23"/>
        <v>1</v>
      </c>
    </row>
    <row r="165" spans="1:18">
      <c r="A165" s="138">
        <v>51722867</v>
      </c>
      <c r="B165" s="138" t="s">
        <v>627</v>
      </c>
      <c r="C165" s="138">
        <v>100</v>
      </c>
      <c r="D165" s="138">
        <v>100</v>
      </c>
      <c r="E165" s="138">
        <v>60</v>
      </c>
      <c r="F165" s="138">
        <v>80</v>
      </c>
      <c r="G165" s="138" t="s">
        <v>442</v>
      </c>
      <c r="H165" s="139">
        <v>85</v>
      </c>
      <c r="J165" s="13" t="str">
        <f>IFERROR(VLOOKUP(A165,AGENT_raw!A:C,3,0),"-")</f>
        <v>-</v>
      </c>
      <c r="K165" s="13">
        <f t="shared" si="16"/>
        <v>1</v>
      </c>
      <c r="L165" s="13">
        <f t="shared" si="17"/>
        <v>1</v>
      </c>
      <c r="M165" s="13">
        <f t="shared" si="18"/>
        <v>1</v>
      </c>
      <c r="N165" s="13">
        <f t="shared" si="19"/>
        <v>1</v>
      </c>
      <c r="O165" s="13">
        <f t="shared" si="20"/>
        <v>1</v>
      </c>
      <c r="P165" s="13">
        <f t="shared" si="21"/>
        <v>4</v>
      </c>
      <c r="Q165" s="13">
        <f t="shared" si="22"/>
        <v>4</v>
      </c>
      <c r="R165" s="12">
        <f t="shared" si="23"/>
        <v>1</v>
      </c>
    </row>
    <row r="166" spans="1:18">
      <c r="A166" s="138">
        <v>51741418</v>
      </c>
      <c r="B166" s="138" t="s">
        <v>590</v>
      </c>
      <c r="C166" s="138">
        <v>100</v>
      </c>
      <c r="D166" s="138">
        <v>100</v>
      </c>
      <c r="E166" s="138">
        <v>100</v>
      </c>
      <c r="F166" s="138">
        <v>100</v>
      </c>
      <c r="G166" s="138" t="s">
        <v>442</v>
      </c>
      <c r="H166" s="139">
        <v>100</v>
      </c>
      <c r="J166" s="13" t="str">
        <f>IFERROR(VLOOKUP(A166,AGENT_raw!A:C,3,0),"-")</f>
        <v>-</v>
      </c>
      <c r="K166" s="13">
        <f t="shared" si="16"/>
        <v>1</v>
      </c>
      <c r="L166" s="13">
        <f t="shared" si="17"/>
        <v>1</v>
      </c>
      <c r="M166" s="13">
        <f t="shared" si="18"/>
        <v>1</v>
      </c>
      <c r="N166" s="13">
        <f t="shared" si="19"/>
        <v>1</v>
      </c>
      <c r="O166" s="13">
        <f t="shared" si="20"/>
        <v>1</v>
      </c>
      <c r="P166" s="13">
        <f t="shared" si="21"/>
        <v>4</v>
      </c>
      <c r="Q166" s="13">
        <f t="shared" si="22"/>
        <v>4</v>
      </c>
      <c r="R166" s="12">
        <f t="shared" si="23"/>
        <v>1</v>
      </c>
    </row>
    <row r="167" spans="1:18">
      <c r="A167" s="138">
        <v>51607264</v>
      </c>
      <c r="B167" s="138" t="s">
        <v>588</v>
      </c>
      <c r="C167" s="138">
        <v>100</v>
      </c>
      <c r="D167" s="138" t="s">
        <v>442</v>
      </c>
      <c r="E167" s="138">
        <v>100</v>
      </c>
      <c r="F167" s="138">
        <v>100</v>
      </c>
      <c r="G167" s="138" t="s">
        <v>442</v>
      </c>
      <c r="H167" s="139">
        <v>100</v>
      </c>
      <c r="J167" s="13" t="str">
        <f>IFERROR(VLOOKUP(A167,AGENT_raw!A:C,3,0),"-")</f>
        <v>-</v>
      </c>
      <c r="K167" s="13">
        <f t="shared" si="16"/>
        <v>1</v>
      </c>
      <c r="L167" s="13">
        <f t="shared" si="17"/>
        <v>1</v>
      </c>
      <c r="M167" s="13">
        <f t="shared" si="18"/>
        <v>1</v>
      </c>
      <c r="N167" s="13">
        <f t="shared" si="19"/>
        <v>1</v>
      </c>
      <c r="O167" s="13">
        <f t="shared" si="20"/>
        <v>1</v>
      </c>
      <c r="P167" s="13">
        <f t="shared" si="21"/>
        <v>4</v>
      </c>
      <c r="Q167" s="13">
        <f t="shared" si="22"/>
        <v>4</v>
      </c>
      <c r="R167" s="12">
        <f t="shared" si="23"/>
        <v>1</v>
      </c>
    </row>
    <row r="168" spans="1:18">
      <c r="A168" s="138">
        <v>51727796</v>
      </c>
      <c r="B168" s="138" t="s">
        <v>593</v>
      </c>
      <c r="C168" s="138">
        <v>100</v>
      </c>
      <c r="D168" s="138">
        <v>100</v>
      </c>
      <c r="E168" s="138">
        <v>80</v>
      </c>
      <c r="F168" s="138">
        <v>100</v>
      </c>
      <c r="G168" s="138" t="s">
        <v>442</v>
      </c>
      <c r="H168" s="139">
        <v>95</v>
      </c>
      <c r="J168" s="13" t="str">
        <f>IFERROR(VLOOKUP(A168,AGENT_raw!A:C,3,0),"-")</f>
        <v>-</v>
      </c>
      <c r="K168" s="13">
        <f t="shared" si="16"/>
        <v>1</v>
      </c>
      <c r="L168" s="13">
        <f t="shared" si="17"/>
        <v>1</v>
      </c>
      <c r="M168" s="13">
        <f t="shared" si="18"/>
        <v>1</v>
      </c>
      <c r="N168" s="13">
        <f t="shared" si="19"/>
        <v>1</v>
      </c>
      <c r="O168" s="13">
        <f t="shared" si="20"/>
        <v>1</v>
      </c>
      <c r="P168" s="13">
        <f t="shared" si="21"/>
        <v>4</v>
      </c>
      <c r="Q168" s="13">
        <f t="shared" si="22"/>
        <v>4</v>
      </c>
      <c r="R168" s="12">
        <f t="shared" si="23"/>
        <v>1</v>
      </c>
    </row>
    <row r="169" spans="1:18">
      <c r="A169" s="138">
        <v>51638206</v>
      </c>
      <c r="B169" s="138" t="s">
        <v>574</v>
      </c>
      <c r="C169" s="138">
        <v>80</v>
      </c>
      <c r="D169" s="138">
        <v>80</v>
      </c>
      <c r="E169" s="138">
        <v>80</v>
      </c>
      <c r="F169" s="138">
        <v>80</v>
      </c>
      <c r="G169" s="138" t="s">
        <v>442</v>
      </c>
      <c r="H169" s="139">
        <v>80</v>
      </c>
      <c r="J169" s="13" t="str">
        <f>IFERROR(VLOOKUP(A169,AGENT_raw!A:C,3,0),"-")</f>
        <v>-</v>
      </c>
      <c r="K169" s="13">
        <f t="shared" si="16"/>
        <v>1</v>
      </c>
      <c r="L169" s="13">
        <f t="shared" si="17"/>
        <v>1</v>
      </c>
      <c r="M169" s="13">
        <f t="shared" si="18"/>
        <v>1</v>
      </c>
      <c r="N169" s="13">
        <f t="shared" si="19"/>
        <v>1</v>
      </c>
      <c r="O169" s="13">
        <f t="shared" si="20"/>
        <v>1</v>
      </c>
      <c r="P169" s="13">
        <f t="shared" si="21"/>
        <v>4</v>
      </c>
      <c r="Q169" s="13">
        <f t="shared" si="22"/>
        <v>4</v>
      </c>
      <c r="R169" s="12">
        <f t="shared" si="23"/>
        <v>1</v>
      </c>
    </row>
    <row r="170" spans="1:18">
      <c r="A170" s="138">
        <v>51720809</v>
      </c>
      <c r="B170" s="138" t="s">
        <v>585</v>
      </c>
      <c r="C170" s="138">
        <v>100</v>
      </c>
      <c r="D170" s="138">
        <v>100</v>
      </c>
      <c r="E170" s="138">
        <v>80</v>
      </c>
      <c r="F170" s="138">
        <v>100</v>
      </c>
      <c r="G170" s="138" t="s">
        <v>442</v>
      </c>
      <c r="H170" s="139">
        <v>95</v>
      </c>
      <c r="J170" s="13" t="str">
        <f>IFERROR(VLOOKUP(A170,AGENT_raw!A:C,3,0),"-")</f>
        <v>-</v>
      </c>
      <c r="K170" s="13">
        <f t="shared" si="16"/>
        <v>1</v>
      </c>
      <c r="L170" s="13">
        <f t="shared" si="17"/>
        <v>1</v>
      </c>
      <c r="M170" s="13">
        <f t="shared" si="18"/>
        <v>1</v>
      </c>
      <c r="N170" s="13">
        <f t="shared" si="19"/>
        <v>1</v>
      </c>
      <c r="O170" s="13">
        <f t="shared" si="20"/>
        <v>1</v>
      </c>
      <c r="P170" s="13">
        <f t="shared" si="21"/>
        <v>4</v>
      </c>
      <c r="Q170" s="13">
        <f t="shared" si="22"/>
        <v>4</v>
      </c>
      <c r="R170" s="12">
        <f t="shared" si="23"/>
        <v>1</v>
      </c>
    </row>
    <row r="171" spans="1:18">
      <c r="A171" s="138">
        <v>51695859</v>
      </c>
      <c r="B171" s="138" t="s">
        <v>638</v>
      </c>
      <c r="C171" s="138">
        <v>80</v>
      </c>
      <c r="D171" s="138">
        <v>100</v>
      </c>
      <c r="E171" s="138">
        <v>100</v>
      </c>
      <c r="F171" s="138">
        <v>100</v>
      </c>
      <c r="G171" s="138" t="s">
        <v>442</v>
      </c>
      <c r="H171" s="139">
        <v>95</v>
      </c>
      <c r="J171" s="13" t="str">
        <f>IFERROR(VLOOKUP(A171,AGENT_raw!A:C,3,0),"-")</f>
        <v>-</v>
      </c>
      <c r="K171" s="13">
        <f t="shared" si="16"/>
        <v>1</v>
      </c>
      <c r="L171" s="13">
        <f t="shared" si="17"/>
        <v>1</v>
      </c>
      <c r="M171" s="13">
        <f t="shared" si="18"/>
        <v>1</v>
      </c>
      <c r="N171" s="13">
        <f t="shared" si="19"/>
        <v>1</v>
      </c>
      <c r="O171" s="13">
        <f t="shared" si="20"/>
        <v>1</v>
      </c>
      <c r="P171" s="13">
        <f t="shared" si="21"/>
        <v>4</v>
      </c>
      <c r="Q171" s="13">
        <f t="shared" si="22"/>
        <v>4</v>
      </c>
      <c r="R171" s="12">
        <f t="shared" si="23"/>
        <v>1</v>
      </c>
    </row>
    <row r="172" spans="1:18">
      <c r="A172" s="138">
        <v>51810297</v>
      </c>
      <c r="B172" s="138" t="s">
        <v>589</v>
      </c>
      <c r="C172" s="138">
        <v>100</v>
      </c>
      <c r="D172" s="138">
        <v>100</v>
      </c>
      <c r="E172" s="138">
        <v>80</v>
      </c>
      <c r="F172" s="138">
        <v>100</v>
      </c>
      <c r="G172" s="138" t="s">
        <v>442</v>
      </c>
      <c r="H172" s="139">
        <v>95</v>
      </c>
      <c r="J172" s="13" t="str">
        <f>IFERROR(VLOOKUP(A172,AGENT_raw!A:C,3,0),"-")</f>
        <v>-</v>
      </c>
      <c r="K172" s="13">
        <f t="shared" si="16"/>
        <v>1</v>
      </c>
      <c r="L172" s="13">
        <f t="shared" si="17"/>
        <v>1</v>
      </c>
      <c r="M172" s="13">
        <f t="shared" si="18"/>
        <v>1</v>
      </c>
      <c r="N172" s="13">
        <f t="shared" si="19"/>
        <v>1</v>
      </c>
      <c r="O172" s="13">
        <f t="shared" si="20"/>
        <v>1</v>
      </c>
      <c r="P172" s="13">
        <f t="shared" si="21"/>
        <v>4</v>
      </c>
      <c r="Q172" s="13">
        <f t="shared" si="22"/>
        <v>4</v>
      </c>
      <c r="R172" s="12">
        <f t="shared" si="23"/>
        <v>1</v>
      </c>
    </row>
    <row r="173" spans="1:18">
      <c r="A173" s="138">
        <v>51694202</v>
      </c>
      <c r="B173" s="138" t="s">
        <v>636</v>
      </c>
      <c r="C173" s="138">
        <v>100</v>
      </c>
      <c r="D173" s="138">
        <v>100</v>
      </c>
      <c r="E173" s="138">
        <v>80</v>
      </c>
      <c r="F173" s="138">
        <v>100</v>
      </c>
      <c r="G173" s="138" t="s">
        <v>442</v>
      </c>
      <c r="H173" s="139">
        <v>95</v>
      </c>
      <c r="J173" s="13" t="str">
        <f>IFERROR(VLOOKUP(A173,AGENT_raw!A:C,3,0),"-")</f>
        <v>-</v>
      </c>
      <c r="K173" s="13">
        <f t="shared" si="16"/>
        <v>1</v>
      </c>
      <c r="L173" s="13">
        <f t="shared" si="17"/>
        <v>1</v>
      </c>
      <c r="M173" s="13">
        <f t="shared" si="18"/>
        <v>1</v>
      </c>
      <c r="N173" s="13">
        <f t="shared" si="19"/>
        <v>1</v>
      </c>
      <c r="O173" s="13">
        <f t="shared" si="20"/>
        <v>1</v>
      </c>
      <c r="P173" s="13">
        <f t="shared" si="21"/>
        <v>4</v>
      </c>
      <c r="Q173" s="13">
        <f t="shared" si="22"/>
        <v>4</v>
      </c>
      <c r="R173" s="12">
        <f t="shared" si="23"/>
        <v>1</v>
      </c>
    </row>
    <row r="174" spans="1:18">
      <c r="A174" s="138">
        <v>51727439</v>
      </c>
      <c r="B174" s="138" t="s">
        <v>635</v>
      </c>
      <c r="C174" s="138">
        <v>100</v>
      </c>
      <c r="D174" s="138">
        <v>100</v>
      </c>
      <c r="E174" s="138">
        <v>80</v>
      </c>
      <c r="F174" s="138">
        <v>100</v>
      </c>
      <c r="G174" s="138" t="s">
        <v>442</v>
      </c>
      <c r="H174" s="139">
        <v>95</v>
      </c>
      <c r="J174" s="13" t="str">
        <f>IFERROR(VLOOKUP(A174,AGENT_raw!A:C,3,0),"-")</f>
        <v>-</v>
      </c>
      <c r="K174" s="13">
        <f t="shared" si="16"/>
        <v>1</v>
      </c>
      <c r="L174" s="13">
        <f t="shared" si="17"/>
        <v>1</v>
      </c>
      <c r="M174" s="13">
        <f t="shared" si="18"/>
        <v>1</v>
      </c>
      <c r="N174" s="13">
        <f t="shared" si="19"/>
        <v>1</v>
      </c>
      <c r="O174" s="13">
        <f t="shared" si="20"/>
        <v>1</v>
      </c>
      <c r="P174" s="13">
        <f t="shared" si="21"/>
        <v>4</v>
      </c>
      <c r="Q174" s="13">
        <f t="shared" si="22"/>
        <v>4</v>
      </c>
      <c r="R174" s="12">
        <f t="shared" si="23"/>
        <v>1</v>
      </c>
    </row>
    <row r="175" spans="1:18">
      <c r="A175" s="138">
        <v>51801659</v>
      </c>
      <c r="B175" s="138" t="s">
        <v>581</v>
      </c>
      <c r="C175" s="138">
        <v>80</v>
      </c>
      <c r="D175" s="138">
        <v>100</v>
      </c>
      <c r="E175" s="138">
        <v>80</v>
      </c>
      <c r="F175" s="138">
        <v>100</v>
      </c>
      <c r="G175" s="138" t="s">
        <v>442</v>
      </c>
      <c r="H175" s="139">
        <v>90</v>
      </c>
      <c r="J175" s="13" t="str">
        <f>IFERROR(VLOOKUP(A175,AGENT_raw!A:C,3,0),"-")</f>
        <v>-</v>
      </c>
      <c r="K175" s="13">
        <f t="shared" si="16"/>
        <v>1</v>
      </c>
      <c r="L175" s="13">
        <f t="shared" si="17"/>
        <v>1</v>
      </c>
      <c r="M175" s="13">
        <f t="shared" si="18"/>
        <v>1</v>
      </c>
      <c r="N175" s="13">
        <f t="shared" si="19"/>
        <v>1</v>
      </c>
      <c r="O175" s="13">
        <f t="shared" si="20"/>
        <v>1</v>
      </c>
      <c r="P175" s="13">
        <f t="shared" si="21"/>
        <v>4</v>
      </c>
      <c r="Q175" s="13">
        <f t="shared" si="22"/>
        <v>4</v>
      </c>
      <c r="R175" s="12">
        <f t="shared" si="23"/>
        <v>1</v>
      </c>
    </row>
    <row r="176" spans="1:18">
      <c r="A176" s="138">
        <v>51649576</v>
      </c>
      <c r="B176" s="138" t="s">
        <v>570</v>
      </c>
      <c r="C176" s="138">
        <v>100</v>
      </c>
      <c r="D176" s="138">
        <v>100</v>
      </c>
      <c r="E176" s="138">
        <v>80</v>
      </c>
      <c r="F176" s="138">
        <v>100</v>
      </c>
      <c r="G176" s="138" t="s">
        <v>442</v>
      </c>
      <c r="H176" s="139">
        <v>95</v>
      </c>
      <c r="J176" s="13" t="str">
        <f>IFERROR(VLOOKUP(A176,AGENT_raw!A:C,3,0),"-")</f>
        <v>-</v>
      </c>
      <c r="K176" s="13">
        <f t="shared" si="16"/>
        <v>1</v>
      </c>
      <c r="L176" s="13">
        <f t="shared" si="17"/>
        <v>1</v>
      </c>
      <c r="M176" s="13">
        <f t="shared" si="18"/>
        <v>1</v>
      </c>
      <c r="N176" s="13">
        <f t="shared" si="19"/>
        <v>1</v>
      </c>
      <c r="O176" s="13">
        <f t="shared" si="20"/>
        <v>1</v>
      </c>
      <c r="P176" s="13">
        <f t="shared" si="21"/>
        <v>4</v>
      </c>
      <c r="Q176" s="13">
        <f t="shared" si="22"/>
        <v>4</v>
      </c>
      <c r="R176" s="12">
        <f t="shared" si="23"/>
        <v>1</v>
      </c>
    </row>
    <row r="177" spans="1:18">
      <c r="A177" s="138">
        <v>51705903</v>
      </c>
      <c r="B177" s="138" t="s">
        <v>565</v>
      </c>
      <c r="C177" s="138">
        <v>80</v>
      </c>
      <c r="D177" s="138">
        <v>100</v>
      </c>
      <c r="E177" s="138" t="s">
        <v>442</v>
      </c>
      <c r="F177" s="138">
        <v>100</v>
      </c>
      <c r="G177" s="138" t="s">
        <v>442</v>
      </c>
      <c r="H177" s="139">
        <v>93.333333333333329</v>
      </c>
      <c r="J177" s="13" t="str">
        <f>IFERROR(VLOOKUP(A177,AGENT_raw!A:C,3,0),"-")</f>
        <v>-</v>
      </c>
      <c r="K177" s="13">
        <f t="shared" si="16"/>
        <v>1</v>
      </c>
      <c r="L177" s="13">
        <f t="shared" si="17"/>
        <v>1</v>
      </c>
      <c r="M177" s="13">
        <f t="shared" si="18"/>
        <v>1</v>
      </c>
      <c r="N177" s="13">
        <f t="shared" si="19"/>
        <v>1</v>
      </c>
      <c r="O177" s="13">
        <f t="shared" si="20"/>
        <v>1</v>
      </c>
      <c r="P177" s="13">
        <f t="shared" si="21"/>
        <v>4</v>
      </c>
      <c r="Q177" s="13">
        <f t="shared" si="22"/>
        <v>4</v>
      </c>
      <c r="R177" s="12">
        <f t="shared" si="23"/>
        <v>1</v>
      </c>
    </row>
    <row r="178" spans="1:18">
      <c r="A178" s="138">
        <v>51770309</v>
      </c>
      <c r="B178" s="138" t="s">
        <v>572</v>
      </c>
      <c r="C178" s="138">
        <v>80</v>
      </c>
      <c r="D178" s="138">
        <v>60</v>
      </c>
      <c r="E178" s="138">
        <v>80</v>
      </c>
      <c r="F178" s="138">
        <v>60</v>
      </c>
      <c r="G178" s="138" t="s">
        <v>442</v>
      </c>
      <c r="H178" s="139">
        <v>70</v>
      </c>
      <c r="J178" s="13" t="str">
        <f>IFERROR(VLOOKUP(A178,AGENT_raw!A:C,3,0),"-")</f>
        <v>-</v>
      </c>
      <c r="K178" s="13">
        <f t="shared" si="16"/>
        <v>1</v>
      </c>
      <c r="L178" s="13">
        <f t="shared" si="17"/>
        <v>1</v>
      </c>
      <c r="M178" s="13">
        <f t="shared" si="18"/>
        <v>1</v>
      </c>
      <c r="N178" s="13">
        <f t="shared" si="19"/>
        <v>1</v>
      </c>
      <c r="O178" s="13">
        <f t="shared" si="20"/>
        <v>1</v>
      </c>
      <c r="P178" s="13">
        <f t="shared" si="21"/>
        <v>4</v>
      </c>
      <c r="Q178" s="13">
        <f t="shared" si="22"/>
        <v>4</v>
      </c>
      <c r="R178" s="12">
        <f t="shared" si="23"/>
        <v>1</v>
      </c>
    </row>
    <row r="179" spans="1:18">
      <c r="A179" s="138">
        <v>51730933</v>
      </c>
      <c r="B179" s="138" t="s">
        <v>634</v>
      </c>
      <c r="C179" s="138">
        <v>80</v>
      </c>
      <c r="D179" s="138">
        <v>100</v>
      </c>
      <c r="E179" s="138">
        <v>100</v>
      </c>
      <c r="F179" s="138">
        <v>100</v>
      </c>
      <c r="G179" s="138" t="s">
        <v>442</v>
      </c>
      <c r="H179" s="139">
        <v>95</v>
      </c>
      <c r="J179" s="13" t="str">
        <f>IFERROR(VLOOKUP(A179,AGENT_raw!A:C,3,0),"-")</f>
        <v>-</v>
      </c>
      <c r="K179" s="13">
        <f t="shared" si="16"/>
        <v>1</v>
      </c>
      <c r="L179" s="13">
        <f t="shared" si="17"/>
        <v>1</v>
      </c>
      <c r="M179" s="13">
        <f t="shared" si="18"/>
        <v>1</v>
      </c>
      <c r="N179" s="13">
        <f t="shared" si="19"/>
        <v>1</v>
      </c>
      <c r="O179" s="13">
        <f t="shared" si="20"/>
        <v>1</v>
      </c>
      <c r="P179" s="13">
        <f t="shared" si="21"/>
        <v>4</v>
      </c>
      <c r="Q179" s="13">
        <f t="shared" si="22"/>
        <v>4</v>
      </c>
      <c r="R179" s="12">
        <f t="shared" si="23"/>
        <v>1</v>
      </c>
    </row>
    <row r="180" spans="1:18">
      <c r="A180" s="138">
        <v>51728561</v>
      </c>
      <c r="B180" s="138" t="s">
        <v>595</v>
      </c>
      <c r="C180" s="138">
        <v>80</v>
      </c>
      <c r="D180" s="138">
        <v>100</v>
      </c>
      <c r="E180" s="138">
        <v>100</v>
      </c>
      <c r="F180" s="138">
        <v>100</v>
      </c>
      <c r="G180" s="138" t="s">
        <v>442</v>
      </c>
      <c r="H180" s="139">
        <v>95</v>
      </c>
      <c r="J180" s="13" t="str">
        <f>IFERROR(VLOOKUP(A180,AGENT_raw!A:C,3,0),"-")</f>
        <v>-</v>
      </c>
      <c r="K180" s="13">
        <f t="shared" si="16"/>
        <v>1</v>
      </c>
      <c r="L180" s="13">
        <f t="shared" si="17"/>
        <v>1</v>
      </c>
      <c r="M180" s="13">
        <f t="shared" si="18"/>
        <v>1</v>
      </c>
      <c r="N180" s="13">
        <f t="shared" si="19"/>
        <v>1</v>
      </c>
      <c r="O180" s="13">
        <f t="shared" si="20"/>
        <v>1</v>
      </c>
      <c r="P180" s="13">
        <f t="shared" si="21"/>
        <v>4</v>
      </c>
      <c r="Q180" s="13">
        <f t="shared" si="22"/>
        <v>4</v>
      </c>
      <c r="R180" s="12">
        <f t="shared" si="23"/>
        <v>1</v>
      </c>
    </row>
    <row r="181" spans="1:18">
      <c r="A181" s="138">
        <v>51728819</v>
      </c>
      <c r="B181" s="138" t="s">
        <v>597</v>
      </c>
      <c r="C181" s="138">
        <v>100</v>
      </c>
      <c r="D181" s="138">
        <v>60</v>
      </c>
      <c r="E181" s="138">
        <v>80</v>
      </c>
      <c r="F181" s="138">
        <v>100</v>
      </c>
      <c r="G181" s="138" t="s">
        <v>442</v>
      </c>
      <c r="H181" s="139">
        <v>85</v>
      </c>
      <c r="J181" s="13" t="str">
        <f>IFERROR(VLOOKUP(A181,AGENT_raw!A:C,3,0),"-")</f>
        <v>-</v>
      </c>
      <c r="K181" s="13">
        <f t="shared" si="16"/>
        <v>1</v>
      </c>
      <c r="L181" s="13">
        <f t="shared" si="17"/>
        <v>1</v>
      </c>
      <c r="M181" s="13">
        <f t="shared" si="18"/>
        <v>1</v>
      </c>
      <c r="N181" s="13">
        <f t="shared" si="19"/>
        <v>1</v>
      </c>
      <c r="O181" s="13">
        <f t="shared" si="20"/>
        <v>1</v>
      </c>
      <c r="P181" s="13">
        <f t="shared" si="21"/>
        <v>4</v>
      </c>
      <c r="Q181" s="13">
        <f t="shared" si="22"/>
        <v>4</v>
      </c>
      <c r="R181" s="12">
        <f t="shared" si="23"/>
        <v>1</v>
      </c>
    </row>
    <row r="182" spans="1:18">
      <c r="A182" s="138">
        <v>51721483</v>
      </c>
      <c r="B182" s="138" t="s">
        <v>596</v>
      </c>
      <c r="C182" s="138">
        <v>100</v>
      </c>
      <c r="D182" s="138">
        <v>100</v>
      </c>
      <c r="E182" s="138">
        <v>80</v>
      </c>
      <c r="F182" s="138">
        <v>100</v>
      </c>
      <c r="G182" s="138" t="s">
        <v>442</v>
      </c>
      <c r="H182" s="139">
        <v>95</v>
      </c>
      <c r="J182" s="13" t="str">
        <f>IFERROR(VLOOKUP(A182,AGENT_raw!A:C,3,0),"-")</f>
        <v>-</v>
      </c>
      <c r="K182" s="13">
        <f t="shared" si="16"/>
        <v>1</v>
      </c>
      <c r="L182" s="13">
        <f t="shared" si="17"/>
        <v>1</v>
      </c>
      <c r="M182" s="13">
        <f t="shared" si="18"/>
        <v>1</v>
      </c>
      <c r="N182" s="13">
        <f t="shared" si="19"/>
        <v>1</v>
      </c>
      <c r="O182" s="13">
        <f t="shared" si="20"/>
        <v>1</v>
      </c>
      <c r="P182" s="13">
        <f t="shared" si="21"/>
        <v>4</v>
      </c>
      <c r="Q182" s="13">
        <f t="shared" si="22"/>
        <v>4</v>
      </c>
      <c r="R182" s="12">
        <f t="shared" si="23"/>
        <v>1</v>
      </c>
    </row>
    <row r="183" spans="1:18">
      <c r="A183" s="138">
        <v>51717245</v>
      </c>
      <c r="B183" s="138" t="s">
        <v>611</v>
      </c>
      <c r="C183" s="138">
        <v>80</v>
      </c>
      <c r="D183" s="138">
        <v>80</v>
      </c>
      <c r="E183" s="138" t="s">
        <v>442</v>
      </c>
      <c r="F183" s="138" t="s">
        <v>442</v>
      </c>
      <c r="G183" s="138" t="s">
        <v>442</v>
      </c>
      <c r="H183" s="139">
        <v>80</v>
      </c>
      <c r="J183" s="13" t="str">
        <f>IFERROR(VLOOKUP(A183,AGENT_raw!A:C,3,0),"-")</f>
        <v>-</v>
      </c>
      <c r="K183" s="13">
        <f t="shared" si="16"/>
        <v>1</v>
      </c>
      <c r="L183" s="13">
        <f t="shared" si="17"/>
        <v>1</v>
      </c>
      <c r="M183" s="13">
        <f t="shared" si="18"/>
        <v>1</v>
      </c>
      <c r="N183" s="13">
        <f t="shared" si="19"/>
        <v>1</v>
      </c>
      <c r="O183" s="13">
        <f t="shared" si="20"/>
        <v>1</v>
      </c>
      <c r="P183" s="13">
        <f t="shared" si="21"/>
        <v>4</v>
      </c>
      <c r="Q183" s="13">
        <f t="shared" si="22"/>
        <v>4</v>
      </c>
      <c r="R183" s="12">
        <f t="shared" si="23"/>
        <v>1</v>
      </c>
    </row>
    <row r="184" spans="1:18">
      <c r="A184" s="138">
        <v>51740284</v>
      </c>
      <c r="B184" s="138" t="s">
        <v>586</v>
      </c>
      <c r="C184" s="138">
        <v>100</v>
      </c>
      <c r="D184" s="138">
        <v>100</v>
      </c>
      <c r="E184" s="138">
        <v>60</v>
      </c>
      <c r="F184" s="138">
        <v>100</v>
      </c>
      <c r="G184" s="138" t="s">
        <v>442</v>
      </c>
      <c r="H184" s="139">
        <v>90</v>
      </c>
      <c r="J184" s="13" t="str">
        <f>IFERROR(VLOOKUP(A184,AGENT_raw!A:C,3,0),"-")</f>
        <v>-</v>
      </c>
      <c r="K184" s="13">
        <f t="shared" si="16"/>
        <v>1</v>
      </c>
      <c r="L184" s="13">
        <f t="shared" si="17"/>
        <v>1</v>
      </c>
      <c r="M184" s="13">
        <f t="shared" si="18"/>
        <v>1</v>
      </c>
      <c r="N184" s="13">
        <f t="shared" si="19"/>
        <v>1</v>
      </c>
      <c r="O184" s="13">
        <f t="shared" si="20"/>
        <v>1</v>
      </c>
      <c r="P184" s="13">
        <f t="shared" si="21"/>
        <v>4</v>
      </c>
      <c r="Q184" s="13">
        <f t="shared" si="22"/>
        <v>4</v>
      </c>
      <c r="R184" s="12">
        <f t="shared" si="23"/>
        <v>1</v>
      </c>
    </row>
    <row r="185" spans="1:18">
      <c r="A185" s="138">
        <v>51728258</v>
      </c>
      <c r="B185" s="138" t="s">
        <v>567</v>
      </c>
      <c r="C185" s="138">
        <v>80</v>
      </c>
      <c r="D185" s="138">
        <v>100</v>
      </c>
      <c r="E185" s="138">
        <v>100</v>
      </c>
      <c r="F185" s="138">
        <v>100</v>
      </c>
      <c r="G185" s="138" t="s">
        <v>442</v>
      </c>
      <c r="H185" s="139">
        <v>95</v>
      </c>
      <c r="J185" s="13" t="str">
        <f>IFERROR(VLOOKUP(A185,AGENT_raw!A:C,3,0),"-")</f>
        <v>-</v>
      </c>
      <c r="K185" s="13">
        <f t="shared" si="16"/>
        <v>1</v>
      </c>
      <c r="L185" s="13">
        <f t="shared" si="17"/>
        <v>1</v>
      </c>
      <c r="M185" s="13">
        <f t="shared" si="18"/>
        <v>1</v>
      </c>
      <c r="N185" s="13">
        <f t="shared" si="19"/>
        <v>1</v>
      </c>
      <c r="O185" s="13">
        <f t="shared" si="20"/>
        <v>1</v>
      </c>
      <c r="P185" s="13">
        <f t="shared" si="21"/>
        <v>4</v>
      </c>
      <c r="Q185" s="13">
        <f t="shared" si="22"/>
        <v>4</v>
      </c>
      <c r="R185" s="12">
        <f t="shared" si="23"/>
        <v>1</v>
      </c>
    </row>
    <row r="186" spans="1:18">
      <c r="A186" s="138">
        <v>51558115</v>
      </c>
      <c r="B186" s="138" t="s">
        <v>562</v>
      </c>
      <c r="C186" s="138">
        <v>100</v>
      </c>
      <c r="D186" s="138">
        <v>100</v>
      </c>
      <c r="E186" s="138">
        <v>80</v>
      </c>
      <c r="F186" s="138">
        <v>100</v>
      </c>
      <c r="G186" s="138" t="s">
        <v>442</v>
      </c>
      <c r="H186" s="139">
        <v>95</v>
      </c>
      <c r="J186" s="13" t="str">
        <f>IFERROR(VLOOKUP(A186,AGENT_raw!A:C,3,0),"-")</f>
        <v>-</v>
      </c>
      <c r="K186" s="13">
        <f t="shared" si="16"/>
        <v>1</v>
      </c>
      <c r="L186" s="13">
        <f t="shared" si="17"/>
        <v>1</v>
      </c>
      <c r="M186" s="13">
        <f t="shared" si="18"/>
        <v>1</v>
      </c>
      <c r="N186" s="13">
        <f t="shared" si="19"/>
        <v>1</v>
      </c>
      <c r="O186" s="13">
        <f t="shared" si="20"/>
        <v>1</v>
      </c>
      <c r="P186" s="13">
        <f t="shared" si="21"/>
        <v>4</v>
      </c>
      <c r="Q186" s="13">
        <f t="shared" si="22"/>
        <v>4</v>
      </c>
      <c r="R186" s="12">
        <f t="shared" si="23"/>
        <v>1</v>
      </c>
    </row>
    <row r="187" spans="1:18">
      <c r="A187" s="138">
        <v>51691175</v>
      </c>
      <c r="B187" s="138" t="s">
        <v>587</v>
      </c>
      <c r="C187" s="138">
        <v>100</v>
      </c>
      <c r="D187" s="138">
        <v>100</v>
      </c>
      <c r="E187" s="138">
        <v>60</v>
      </c>
      <c r="F187" s="138">
        <v>100</v>
      </c>
      <c r="G187" s="138" t="s">
        <v>442</v>
      </c>
      <c r="H187" s="139">
        <v>90</v>
      </c>
      <c r="J187" s="13" t="str">
        <f>IFERROR(VLOOKUP(A187,AGENT_raw!A:C,3,0),"-")</f>
        <v>-</v>
      </c>
      <c r="K187" s="13">
        <f t="shared" si="16"/>
        <v>1</v>
      </c>
      <c r="L187" s="13">
        <f t="shared" si="17"/>
        <v>1</v>
      </c>
      <c r="M187" s="13">
        <f t="shared" si="18"/>
        <v>1</v>
      </c>
      <c r="N187" s="13">
        <f t="shared" si="19"/>
        <v>1</v>
      </c>
      <c r="O187" s="13">
        <f t="shared" si="20"/>
        <v>1</v>
      </c>
      <c r="P187" s="13">
        <f t="shared" si="21"/>
        <v>4</v>
      </c>
      <c r="Q187" s="13">
        <f t="shared" si="22"/>
        <v>4</v>
      </c>
      <c r="R187" s="12">
        <f t="shared" si="23"/>
        <v>1</v>
      </c>
    </row>
    <row r="188" spans="1:18">
      <c r="A188" s="138">
        <v>51591940</v>
      </c>
      <c r="B188" s="138" t="s">
        <v>582</v>
      </c>
      <c r="C188" s="138">
        <v>60</v>
      </c>
      <c r="D188" s="138">
        <v>100</v>
      </c>
      <c r="E188" s="138">
        <v>80</v>
      </c>
      <c r="F188" s="138">
        <v>100</v>
      </c>
      <c r="G188" s="138" t="s">
        <v>442</v>
      </c>
      <c r="H188" s="139">
        <v>85</v>
      </c>
      <c r="J188" s="13" t="str">
        <f>IFERROR(VLOOKUP(A188,AGENT_raw!A:C,3,0),"-")</f>
        <v>-</v>
      </c>
      <c r="K188" s="13">
        <f t="shared" si="16"/>
        <v>1</v>
      </c>
      <c r="L188" s="13">
        <f t="shared" si="17"/>
        <v>1</v>
      </c>
      <c r="M188" s="13">
        <f t="shared" si="18"/>
        <v>1</v>
      </c>
      <c r="N188" s="13">
        <f t="shared" si="19"/>
        <v>1</v>
      </c>
      <c r="O188" s="13">
        <f t="shared" si="20"/>
        <v>1</v>
      </c>
      <c r="P188" s="13">
        <f t="shared" si="21"/>
        <v>4</v>
      </c>
      <c r="Q188" s="13">
        <f t="shared" si="22"/>
        <v>4</v>
      </c>
      <c r="R188" s="12">
        <f t="shared" si="23"/>
        <v>1</v>
      </c>
    </row>
    <row r="189" spans="1:18">
      <c r="A189" s="138">
        <v>51728256</v>
      </c>
      <c r="B189" s="138" t="s">
        <v>568</v>
      </c>
      <c r="C189" s="138">
        <v>80</v>
      </c>
      <c r="D189" s="138">
        <v>100</v>
      </c>
      <c r="E189" s="138">
        <v>80</v>
      </c>
      <c r="F189" s="138">
        <v>100</v>
      </c>
      <c r="G189" s="138" t="s">
        <v>442</v>
      </c>
      <c r="H189" s="139">
        <v>90</v>
      </c>
      <c r="J189" s="13" t="str">
        <f>IFERROR(VLOOKUP(A189,AGENT_raw!A:C,3,0),"-")</f>
        <v>-</v>
      </c>
      <c r="K189" s="13">
        <f t="shared" si="16"/>
        <v>1</v>
      </c>
      <c r="L189" s="13">
        <f t="shared" si="17"/>
        <v>1</v>
      </c>
      <c r="M189" s="13">
        <f t="shared" si="18"/>
        <v>1</v>
      </c>
      <c r="N189" s="13">
        <f t="shared" si="19"/>
        <v>1</v>
      </c>
      <c r="O189" s="13">
        <f t="shared" si="20"/>
        <v>1</v>
      </c>
      <c r="P189" s="13">
        <f t="shared" si="21"/>
        <v>4</v>
      </c>
      <c r="Q189" s="13">
        <f t="shared" si="22"/>
        <v>4</v>
      </c>
      <c r="R189" s="12">
        <f t="shared" si="23"/>
        <v>1</v>
      </c>
    </row>
    <row r="190" spans="1:18">
      <c r="A190" s="138">
        <v>51611764</v>
      </c>
      <c r="B190" s="138" t="s">
        <v>575</v>
      </c>
      <c r="C190" s="138">
        <v>60</v>
      </c>
      <c r="D190" s="138">
        <v>80</v>
      </c>
      <c r="E190" s="138">
        <v>80</v>
      </c>
      <c r="F190" s="138">
        <v>100</v>
      </c>
      <c r="G190" s="138" t="s">
        <v>442</v>
      </c>
      <c r="H190" s="139">
        <v>80</v>
      </c>
      <c r="J190" s="13" t="str">
        <f>IFERROR(VLOOKUP(A190,AGENT_raw!A:C,3,0),"-")</f>
        <v>-</v>
      </c>
      <c r="K190" s="13">
        <f t="shared" si="16"/>
        <v>1</v>
      </c>
      <c r="L190" s="13">
        <f t="shared" si="17"/>
        <v>1</v>
      </c>
      <c r="M190" s="13">
        <f t="shared" si="18"/>
        <v>1</v>
      </c>
      <c r="N190" s="13">
        <f t="shared" si="19"/>
        <v>1</v>
      </c>
      <c r="O190" s="13">
        <f t="shared" si="20"/>
        <v>1</v>
      </c>
      <c r="P190" s="13">
        <f t="shared" si="21"/>
        <v>4</v>
      </c>
      <c r="Q190" s="13">
        <f t="shared" si="22"/>
        <v>4</v>
      </c>
      <c r="R190" s="12">
        <f t="shared" si="23"/>
        <v>1</v>
      </c>
    </row>
    <row r="191" spans="1:18">
      <c r="A191" s="138">
        <v>51716764</v>
      </c>
      <c r="B191" s="138" t="s">
        <v>612</v>
      </c>
      <c r="C191" s="138">
        <v>100</v>
      </c>
      <c r="D191" s="138">
        <v>80</v>
      </c>
      <c r="E191" s="138">
        <v>80</v>
      </c>
      <c r="F191" s="138">
        <v>100</v>
      </c>
      <c r="G191" s="138" t="s">
        <v>442</v>
      </c>
      <c r="H191" s="139">
        <v>90</v>
      </c>
      <c r="J191" s="13" t="str">
        <f>IFERROR(VLOOKUP(A191,AGENT_raw!A:C,3,0),"-")</f>
        <v>-</v>
      </c>
      <c r="K191" s="13">
        <f t="shared" si="16"/>
        <v>1</v>
      </c>
      <c r="L191" s="13">
        <f t="shared" si="17"/>
        <v>1</v>
      </c>
      <c r="M191" s="13">
        <f t="shared" si="18"/>
        <v>1</v>
      </c>
      <c r="N191" s="13">
        <f t="shared" si="19"/>
        <v>1</v>
      </c>
      <c r="O191" s="13">
        <f t="shared" si="20"/>
        <v>1</v>
      </c>
      <c r="P191" s="13">
        <f t="shared" si="21"/>
        <v>4</v>
      </c>
      <c r="Q191" s="13">
        <f t="shared" si="22"/>
        <v>4</v>
      </c>
      <c r="R191" s="12">
        <f t="shared" si="23"/>
        <v>1</v>
      </c>
    </row>
    <row r="192" spans="1:18">
      <c r="A192" s="138">
        <v>51607270</v>
      </c>
      <c r="B192" s="138" t="s">
        <v>564</v>
      </c>
      <c r="C192" s="138">
        <v>100</v>
      </c>
      <c r="D192" s="138">
        <v>100</v>
      </c>
      <c r="E192" s="138">
        <v>80</v>
      </c>
      <c r="F192" s="138">
        <v>100</v>
      </c>
      <c r="G192" s="138" t="s">
        <v>442</v>
      </c>
      <c r="H192" s="139">
        <v>95</v>
      </c>
      <c r="J192" s="13" t="str">
        <f>IFERROR(VLOOKUP(A192,AGENT_raw!A:C,3,0),"-")</f>
        <v>-</v>
      </c>
      <c r="K192" s="13">
        <f t="shared" si="16"/>
        <v>1</v>
      </c>
      <c r="L192" s="13">
        <f t="shared" si="17"/>
        <v>1</v>
      </c>
      <c r="M192" s="13">
        <f t="shared" si="18"/>
        <v>1</v>
      </c>
      <c r="N192" s="13">
        <f t="shared" si="19"/>
        <v>1</v>
      </c>
      <c r="O192" s="13">
        <f t="shared" si="20"/>
        <v>1</v>
      </c>
      <c r="P192" s="13">
        <f t="shared" si="21"/>
        <v>4</v>
      </c>
      <c r="Q192" s="13">
        <f t="shared" si="22"/>
        <v>4</v>
      </c>
      <c r="R192" s="12">
        <f t="shared" si="23"/>
        <v>1</v>
      </c>
    </row>
    <row r="193" spans="1:18">
      <c r="A193" s="138">
        <v>51741229</v>
      </c>
      <c r="B193" s="138" t="s">
        <v>573</v>
      </c>
      <c r="C193" s="138">
        <v>80</v>
      </c>
      <c r="D193" s="138">
        <v>100</v>
      </c>
      <c r="E193" s="138">
        <v>80</v>
      </c>
      <c r="F193" s="138">
        <v>100</v>
      </c>
      <c r="G193" s="138" t="s">
        <v>442</v>
      </c>
      <c r="H193" s="139">
        <v>90</v>
      </c>
      <c r="J193" s="13" t="str">
        <f>IFERROR(VLOOKUP(A193,AGENT_raw!A:C,3,0),"-")</f>
        <v>-</v>
      </c>
      <c r="K193" s="13">
        <f t="shared" si="16"/>
        <v>1</v>
      </c>
      <c r="L193" s="13">
        <f t="shared" si="17"/>
        <v>1</v>
      </c>
      <c r="M193" s="13">
        <f t="shared" si="18"/>
        <v>1</v>
      </c>
      <c r="N193" s="13">
        <f t="shared" si="19"/>
        <v>1</v>
      </c>
      <c r="O193" s="13">
        <f t="shared" si="20"/>
        <v>1</v>
      </c>
      <c r="P193" s="13">
        <f t="shared" si="21"/>
        <v>4</v>
      </c>
      <c r="Q193" s="13">
        <f t="shared" si="22"/>
        <v>4</v>
      </c>
      <c r="R193" s="12">
        <f t="shared" si="23"/>
        <v>1</v>
      </c>
    </row>
    <row r="194" spans="1:18">
      <c r="A194" s="138">
        <v>51637922</v>
      </c>
      <c r="B194" s="138" t="s">
        <v>569</v>
      </c>
      <c r="C194" s="138">
        <v>80</v>
      </c>
      <c r="D194" s="138">
        <v>80</v>
      </c>
      <c r="E194" s="138">
        <v>80</v>
      </c>
      <c r="F194" s="138">
        <v>80</v>
      </c>
      <c r="G194" s="138" t="s">
        <v>442</v>
      </c>
      <c r="H194" s="139">
        <v>80</v>
      </c>
      <c r="J194" s="13" t="str">
        <f>IFERROR(VLOOKUP(A194,AGENT_raw!A:C,3,0),"-")</f>
        <v>-</v>
      </c>
      <c r="K194" s="13">
        <f t="shared" si="16"/>
        <v>1</v>
      </c>
      <c r="L194" s="13">
        <f t="shared" si="17"/>
        <v>1</v>
      </c>
      <c r="M194" s="13">
        <f t="shared" si="18"/>
        <v>1</v>
      </c>
      <c r="N194" s="13">
        <f t="shared" si="19"/>
        <v>1</v>
      </c>
      <c r="O194" s="13">
        <f t="shared" si="20"/>
        <v>1</v>
      </c>
      <c r="P194" s="13">
        <f t="shared" si="21"/>
        <v>4</v>
      </c>
      <c r="Q194" s="13">
        <f t="shared" si="22"/>
        <v>4</v>
      </c>
      <c r="R194" s="12">
        <f t="shared" si="23"/>
        <v>1</v>
      </c>
    </row>
    <row r="195" spans="1:18">
      <c r="A195" s="138">
        <v>51699632</v>
      </c>
      <c r="B195" s="138" t="s">
        <v>580</v>
      </c>
      <c r="C195" s="138">
        <v>80</v>
      </c>
      <c r="D195" s="138">
        <v>80</v>
      </c>
      <c r="E195" s="138">
        <v>80</v>
      </c>
      <c r="F195" s="138">
        <v>100</v>
      </c>
      <c r="G195" s="138" t="s">
        <v>442</v>
      </c>
      <c r="H195" s="139">
        <v>85</v>
      </c>
      <c r="J195" s="13" t="str">
        <f>IFERROR(VLOOKUP(A195,AGENT_raw!A:C,3,0),"-")</f>
        <v>-</v>
      </c>
      <c r="K195" s="13">
        <f t="shared" ref="K195:K228" si="24">IF(ISBLANK(C195),"",IF(C195=0,0,1))</f>
        <v>1</v>
      </c>
      <c r="L195" s="13">
        <f t="shared" ref="L195:L228" si="25">IF(ISBLANK(D195),"",IF(D195=0,0,1))</f>
        <v>1</v>
      </c>
      <c r="M195" s="13">
        <f t="shared" ref="M195:M228" si="26">IF(ISBLANK(E195),"",IF(E195=0,0,1))</f>
        <v>1</v>
      </c>
      <c r="N195" s="13">
        <f t="shared" ref="N195:N228" si="27">IF(ISBLANK(F195),"",IF(F195=0,0,1))</f>
        <v>1</v>
      </c>
      <c r="O195" s="13">
        <f t="shared" ref="O195:O228" si="28">IF(ISBLANK(G195),"",IF(G195=0,0,1))</f>
        <v>1</v>
      </c>
      <c r="P195" s="13">
        <f t="shared" ref="P195:P228" si="29">SUM(K195:N195)</f>
        <v>4</v>
      </c>
      <c r="Q195" s="13">
        <f t="shared" ref="Q195:Q228" si="30">COUNT(K195:N195)</f>
        <v>4</v>
      </c>
      <c r="R195" s="12">
        <f t="shared" ref="R195:R228" si="31">IFERROR(P195/Q195,100%)</f>
        <v>1</v>
      </c>
    </row>
    <row r="196" spans="1:18">
      <c r="A196" s="138">
        <v>51748839</v>
      </c>
      <c r="B196" s="138" t="s">
        <v>613</v>
      </c>
      <c r="C196" s="138">
        <v>100</v>
      </c>
      <c r="D196" s="138">
        <v>80</v>
      </c>
      <c r="E196" s="138">
        <v>80</v>
      </c>
      <c r="F196" s="138" t="s">
        <v>442</v>
      </c>
      <c r="G196" s="138" t="s">
        <v>442</v>
      </c>
      <c r="H196" s="139">
        <v>86.666666666666671</v>
      </c>
      <c r="J196" s="13" t="str">
        <f>IFERROR(VLOOKUP(A196,AGENT_raw!A:C,3,0),"-")</f>
        <v>-</v>
      </c>
      <c r="K196" s="13">
        <f t="shared" si="24"/>
        <v>1</v>
      </c>
      <c r="L196" s="13">
        <f t="shared" si="25"/>
        <v>1</v>
      </c>
      <c r="M196" s="13">
        <f t="shared" si="26"/>
        <v>1</v>
      </c>
      <c r="N196" s="13">
        <f t="shared" si="27"/>
        <v>1</v>
      </c>
      <c r="O196" s="13">
        <f t="shared" si="28"/>
        <v>1</v>
      </c>
      <c r="P196" s="13">
        <f t="shared" si="29"/>
        <v>4</v>
      </c>
      <c r="Q196" s="13">
        <f t="shared" si="30"/>
        <v>4</v>
      </c>
      <c r="R196" s="12">
        <f t="shared" si="31"/>
        <v>1</v>
      </c>
    </row>
    <row r="197" spans="1:18">
      <c r="A197" s="138">
        <v>51723671</v>
      </c>
      <c r="B197" s="138" t="s">
        <v>614</v>
      </c>
      <c r="C197" s="138">
        <v>100</v>
      </c>
      <c r="D197" s="138">
        <v>80</v>
      </c>
      <c r="E197" s="138" t="s">
        <v>442</v>
      </c>
      <c r="F197" s="138" t="s">
        <v>442</v>
      </c>
      <c r="G197" s="138" t="s">
        <v>442</v>
      </c>
      <c r="H197" s="139">
        <v>90</v>
      </c>
      <c r="J197" s="13" t="str">
        <f>IFERROR(VLOOKUP(A197,AGENT_raw!A:C,3,0),"-")</f>
        <v>-</v>
      </c>
      <c r="K197" s="13">
        <f t="shared" si="24"/>
        <v>1</v>
      </c>
      <c r="L197" s="13">
        <f t="shared" si="25"/>
        <v>1</v>
      </c>
      <c r="M197" s="13">
        <f t="shared" si="26"/>
        <v>1</v>
      </c>
      <c r="N197" s="13">
        <f t="shared" si="27"/>
        <v>1</v>
      </c>
      <c r="O197" s="13">
        <f t="shared" si="28"/>
        <v>1</v>
      </c>
      <c r="P197" s="13">
        <f t="shared" si="29"/>
        <v>4</v>
      </c>
      <c r="Q197" s="13">
        <f t="shared" si="30"/>
        <v>4</v>
      </c>
      <c r="R197" s="12">
        <f t="shared" si="31"/>
        <v>1</v>
      </c>
    </row>
    <row r="198" spans="1:18">
      <c r="A198" s="138">
        <v>51727438</v>
      </c>
      <c r="B198" s="138" t="s">
        <v>594</v>
      </c>
      <c r="C198" s="138">
        <v>100</v>
      </c>
      <c r="D198" s="138">
        <v>100</v>
      </c>
      <c r="E198" s="138">
        <v>80</v>
      </c>
      <c r="F198" s="138">
        <v>100</v>
      </c>
      <c r="G198" s="138" t="s">
        <v>442</v>
      </c>
      <c r="H198" s="139">
        <v>95</v>
      </c>
      <c r="J198" s="13" t="str">
        <f>IFERROR(VLOOKUP(A198,AGENT_raw!A:C,3,0),"-")</f>
        <v>-</v>
      </c>
      <c r="K198" s="13">
        <f t="shared" si="24"/>
        <v>1</v>
      </c>
      <c r="L198" s="13">
        <f t="shared" si="25"/>
        <v>1</v>
      </c>
      <c r="M198" s="13">
        <f t="shared" si="26"/>
        <v>1</v>
      </c>
      <c r="N198" s="13">
        <f t="shared" si="27"/>
        <v>1</v>
      </c>
      <c r="O198" s="13">
        <f t="shared" si="28"/>
        <v>1</v>
      </c>
      <c r="P198" s="13">
        <f t="shared" si="29"/>
        <v>4</v>
      </c>
      <c r="Q198" s="13">
        <f t="shared" si="30"/>
        <v>4</v>
      </c>
      <c r="R198" s="12">
        <f t="shared" si="31"/>
        <v>1</v>
      </c>
    </row>
    <row r="199" spans="1:18">
      <c r="A199" s="138">
        <v>51736812</v>
      </c>
      <c r="B199" s="138" t="s">
        <v>637</v>
      </c>
      <c r="C199" s="138">
        <v>80</v>
      </c>
      <c r="D199" s="138" t="s">
        <v>442</v>
      </c>
      <c r="E199" s="138" t="s">
        <v>442</v>
      </c>
      <c r="F199" s="138" t="s">
        <v>442</v>
      </c>
      <c r="G199" s="138" t="s">
        <v>442</v>
      </c>
      <c r="H199" s="139">
        <v>80</v>
      </c>
      <c r="J199" s="13" t="str">
        <f>IFERROR(VLOOKUP(A199,AGENT_raw!A:C,3,0),"-")</f>
        <v>-</v>
      </c>
      <c r="K199" s="13">
        <f t="shared" si="24"/>
        <v>1</v>
      </c>
      <c r="L199" s="13">
        <f t="shared" si="25"/>
        <v>1</v>
      </c>
      <c r="M199" s="13">
        <f t="shared" si="26"/>
        <v>1</v>
      </c>
      <c r="N199" s="13">
        <f t="shared" si="27"/>
        <v>1</v>
      </c>
      <c r="O199" s="13">
        <f t="shared" si="28"/>
        <v>1</v>
      </c>
      <c r="P199" s="13">
        <f t="shared" si="29"/>
        <v>4</v>
      </c>
      <c r="Q199" s="13">
        <f t="shared" si="30"/>
        <v>4</v>
      </c>
      <c r="R199" s="12">
        <f t="shared" si="31"/>
        <v>1</v>
      </c>
    </row>
    <row r="200" spans="1:18">
      <c r="A200" s="138">
        <v>51786815</v>
      </c>
      <c r="B200" s="138" t="s">
        <v>618</v>
      </c>
      <c r="C200" s="138">
        <v>60</v>
      </c>
      <c r="D200" s="138" t="s">
        <v>442</v>
      </c>
      <c r="E200" s="138">
        <v>60</v>
      </c>
      <c r="F200" s="138">
        <v>100</v>
      </c>
      <c r="G200" s="138" t="s">
        <v>442</v>
      </c>
      <c r="H200" s="139">
        <v>73.333333333333329</v>
      </c>
      <c r="J200" s="13" t="str">
        <f>IFERROR(VLOOKUP(A200,AGENT_raw!A:C,3,0),"-")</f>
        <v>-</v>
      </c>
      <c r="K200" s="13">
        <f t="shared" si="24"/>
        <v>1</v>
      </c>
      <c r="L200" s="13">
        <f t="shared" si="25"/>
        <v>1</v>
      </c>
      <c r="M200" s="13">
        <f t="shared" si="26"/>
        <v>1</v>
      </c>
      <c r="N200" s="13">
        <f t="shared" si="27"/>
        <v>1</v>
      </c>
      <c r="O200" s="13">
        <f t="shared" si="28"/>
        <v>1</v>
      </c>
      <c r="P200" s="13">
        <f t="shared" si="29"/>
        <v>4</v>
      </c>
      <c r="Q200" s="13">
        <f t="shared" si="30"/>
        <v>4</v>
      </c>
      <c r="R200" s="12">
        <f t="shared" si="31"/>
        <v>1</v>
      </c>
    </row>
    <row r="201" spans="1:18">
      <c r="A201" s="138">
        <v>51598218</v>
      </c>
      <c r="B201" s="138" t="s">
        <v>566</v>
      </c>
      <c r="C201" s="138">
        <v>100</v>
      </c>
      <c r="D201" s="138">
        <v>60</v>
      </c>
      <c r="E201" s="138" t="s">
        <v>442</v>
      </c>
      <c r="F201" s="138">
        <v>100</v>
      </c>
      <c r="G201" s="138" t="s">
        <v>442</v>
      </c>
      <c r="H201" s="139">
        <v>86.666666666666671</v>
      </c>
      <c r="J201" s="13" t="str">
        <f>IFERROR(VLOOKUP(A201,AGENT_raw!A:C,3,0),"-")</f>
        <v>-</v>
      </c>
      <c r="K201" s="13">
        <f t="shared" si="24"/>
        <v>1</v>
      </c>
      <c r="L201" s="13">
        <f t="shared" si="25"/>
        <v>1</v>
      </c>
      <c r="M201" s="13">
        <f t="shared" si="26"/>
        <v>1</v>
      </c>
      <c r="N201" s="13">
        <f t="shared" si="27"/>
        <v>1</v>
      </c>
      <c r="O201" s="13">
        <f t="shared" si="28"/>
        <v>1</v>
      </c>
      <c r="P201" s="13">
        <f t="shared" si="29"/>
        <v>4</v>
      </c>
      <c r="Q201" s="13">
        <f t="shared" si="30"/>
        <v>4</v>
      </c>
      <c r="R201" s="12">
        <f t="shared" si="31"/>
        <v>1</v>
      </c>
    </row>
    <row r="202" spans="1:18">
      <c r="A202" s="138">
        <v>51649057</v>
      </c>
      <c r="B202" s="138" t="s">
        <v>561</v>
      </c>
      <c r="C202" s="138">
        <v>80</v>
      </c>
      <c r="D202" s="138">
        <v>100</v>
      </c>
      <c r="E202" s="138">
        <v>80</v>
      </c>
      <c r="F202" s="138">
        <v>80</v>
      </c>
      <c r="G202" s="138" t="s">
        <v>442</v>
      </c>
      <c r="H202" s="139">
        <v>85</v>
      </c>
      <c r="J202" s="13" t="str">
        <f>IFERROR(VLOOKUP(A202,AGENT_raw!A:C,3,0),"-")</f>
        <v>-</v>
      </c>
      <c r="K202" s="13">
        <f t="shared" si="24"/>
        <v>1</v>
      </c>
      <c r="L202" s="13">
        <f t="shared" si="25"/>
        <v>1</v>
      </c>
      <c r="M202" s="13">
        <f t="shared" si="26"/>
        <v>1</v>
      </c>
      <c r="N202" s="13">
        <f t="shared" si="27"/>
        <v>1</v>
      </c>
      <c r="O202" s="13">
        <f t="shared" si="28"/>
        <v>1</v>
      </c>
      <c r="P202" s="13">
        <f t="shared" si="29"/>
        <v>4</v>
      </c>
      <c r="Q202" s="13">
        <f t="shared" si="30"/>
        <v>4</v>
      </c>
      <c r="R202" s="12">
        <f t="shared" si="31"/>
        <v>1</v>
      </c>
    </row>
    <row r="203" spans="1:18">
      <c r="A203" s="138">
        <v>51721298</v>
      </c>
      <c r="B203" s="138" t="s">
        <v>579</v>
      </c>
      <c r="C203" s="138">
        <v>60</v>
      </c>
      <c r="D203" s="138">
        <v>100</v>
      </c>
      <c r="E203" s="138">
        <v>80</v>
      </c>
      <c r="F203" s="138">
        <v>100</v>
      </c>
      <c r="G203" s="138" t="s">
        <v>442</v>
      </c>
      <c r="H203" s="139">
        <v>85</v>
      </c>
      <c r="J203" s="13" t="str">
        <f>IFERROR(VLOOKUP(A203,AGENT_raw!A:C,3,0),"-")</f>
        <v>-</v>
      </c>
      <c r="K203" s="13">
        <f t="shared" si="24"/>
        <v>1</v>
      </c>
      <c r="L203" s="13">
        <f t="shared" si="25"/>
        <v>1</v>
      </c>
      <c r="M203" s="13">
        <f t="shared" si="26"/>
        <v>1</v>
      </c>
      <c r="N203" s="13">
        <f t="shared" si="27"/>
        <v>1</v>
      </c>
      <c r="O203" s="13">
        <f t="shared" si="28"/>
        <v>1</v>
      </c>
      <c r="P203" s="13">
        <f t="shared" si="29"/>
        <v>4</v>
      </c>
      <c r="Q203" s="13">
        <f t="shared" si="30"/>
        <v>4</v>
      </c>
      <c r="R203" s="12">
        <f t="shared" si="31"/>
        <v>1</v>
      </c>
    </row>
    <row r="204" spans="1:18">
      <c r="A204" s="138">
        <v>51721454</v>
      </c>
      <c r="B204" s="138" t="s">
        <v>583</v>
      </c>
      <c r="C204" s="138">
        <v>100</v>
      </c>
      <c r="D204" s="138">
        <v>100</v>
      </c>
      <c r="E204" s="138">
        <v>80</v>
      </c>
      <c r="F204" s="138">
        <v>100</v>
      </c>
      <c r="G204" s="138" t="s">
        <v>442</v>
      </c>
      <c r="H204" s="139">
        <v>95</v>
      </c>
      <c r="J204" s="13" t="str">
        <f>IFERROR(VLOOKUP(A204,AGENT_raw!A:C,3,0),"-")</f>
        <v>-</v>
      </c>
      <c r="K204" s="13">
        <f t="shared" si="24"/>
        <v>1</v>
      </c>
      <c r="L204" s="13">
        <f t="shared" si="25"/>
        <v>1</v>
      </c>
      <c r="M204" s="13">
        <f t="shared" si="26"/>
        <v>1</v>
      </c>
      <c r="N204" s="13">
        <f t="shared" si="27"/>
        <v>1</v>
      </c>
      <c r="O204" s="13">
        <f t="shared" si="28"/>
        <v>1</v>
      </c>
      <c r="P204" s="13">
        <f t="shared" si="29"/>
        <v>4</v>
      </c>
      <c r="Q204" s="13">
        <f t="shared" si="30"/>
        <v>4</v>
      </c>
      <c r="R204" s="12">
        <f t="shared" si="31"/>
        <v>1</v>
      </c>
    </row>
    <row r="205" spans="1:18">
      <c r="A205" s="138">
        <v>51722864</v>
      </c>
      <c r="B205" s="138" t="s">
        <v>608</v>
      </c>
      <c r="C205" s="138">
        <v>80</v>
      </c>
      <c r="D205" s="138">
        <v>80</v>
      </c>
      <c r="E205" s="138">
        <v>60</v>
      </c>
      <c r="F205" s="138">
        <v>100</v>
      </c>
      <c r="G205" s="138" t="s">
        <v>442</v>
      </c>
      <c r="H205" s="139">
        <v>80</v>
      </c>
      <c r="J205" s="13" t="str">
        <f>IFERROR(VLOOKUP(A205,AGENT_raw!A:C,3,0),"-")</f>
        <v>-</v>
      </c>
      <c r="K205" s="13">
        <f t="shared" si="24"/>
        <v>1</v>
      </c>
      <c r="L205" s="13">
        <f t="shared" si="25"/>
        <v>1</v>
      </c>
      <c r="M205" s="13">
        <f t="shared" si="26"/>
        <v>1</v>
      </c>
      <c r="N205" s="13">
        <f t="shared" si="27"/>
        <v>1</v>
      </c>
      <c r="O205" s="13">
        <f t="shared" si="28"/>
        <v>1</v>
      </c>
      <c r="P205" s="13">
        <f t="shared" si="29"/>
        <v>4</v>
      </c>
      <c r="Q205" s="13">
        <f t="shared" si="30"/>
        <v>4</v>
      </c>
      <c r="R205" s="12">
        <f t="shared" si="31"/>
        <v>1</v>
      </c>
    </row>
    <row r="206" spans="1:18">
      <c r="A206" s="138">
        <v>51637929</v>
      </c>
      <c r="B206" s="138" t="s">
        <v>578</v>
      </c>
      <c r="C206" s="138">
        <v>100</v>
      </c>
      <c r="D206" s="138">
        <v>100</v>
      </c>
      <c r="E206" s="138">
        <v>80</v>
      </c>
      <c r="F206" s="138">
        <v>100</v>
      </c>
      <c r="G206" s="138" t="s">
        <v>442</v>
      </c>
      <c r="H206" s="139">
        <v>95</v>
      </c>
      <c r="J206" s="13" t="str">
        <f>IFERROR(VLOOKUP(A206,AGENT_raw!A:C,3,0),"-")</f>
        <v>-</v>
      </c>
      <c r="K206" s="13">
        <f t="shared" si="24"/>
        <v>1</v>
      </c>
      <c r="L206" s="13">
        <f t="shared" si="25"/>
        <v>1</v>
      </c>
      <c r="M206" s="13">
        <f t="shared" si="26"/>
        <v>1</v>
      </c>
      <c r="N206" s="13">
        <f t="shared" si="27"/>
        <v>1</v>
      </c>
      <c r="O206" s="13">
        <f t="shared" si="28"/>
        <v>1</v>
      </c>
      <c r="P206" s="13">
        <f t="shared" si="29"/>
        <v>4</v>
      </c>
      <c r="Q206" s="13">
        <f t="shared" si="30"/>
        <v>4</v>
      </c>
      <c r="R206" s="12">
        <f t="shared" si="31"/>
        <v>1</v>
      </c>
    </row>
    <row r="207" spans="1:18">
      <c r="A207" s="138">
        <v>51637918</v>
      </c>
      <c r="B207" s="138" t="s">
        <v>571</v>
      </c>
      <c r="C207" s="138">
        <v>100</v>
      </c>
      <c r="D207" s="138">
        <v>60</v>
      </c>
      <c r="E207" s="138">
        <v>100</v>
      </c>
      <c r="F207" s="138" t="s">
        <v>442</v>
      </c>
      <c r="G207" s="138" t="s">
        <v>442</v>
      </c>
      <c r="H207" s="139">
        <v>86.666666666666671</v>
      </c>
      <c r="J207" s="13" t="str">
        <f>IFERROR(VLOOKUP(A207,AGENT_raw!A:C,3,0),"-")</f>
        <v>-</v>
      </c>
      <c r="K207" s="13">
        <f t="shared" si="24"/>
        <v>1</v>
      </c>
      <c r="L207" s="13">
        <f t="shared" si="25"/>
        <v>1</v>
      </c>
      <c r="M207" s="13">
        <f t="shared" si="26"/>
        <v>1</v>
      </c>
      <c r="N207" s="13">
        <f t="shared" si="27"/>
        <v>1</v>
      </c>
      <c r="O207" s="13">
        <f t="shared" si="28"/>
        <v>1</v>
      </c>
      <c r="P207" s="13">
        <f t="shared" si="29"/>
        <v>4</v>
      </c>
      <c r="Q207" s="13">
        <f t="shared" si="30"/>
        <v>4</v>
      </c>
      <c r="R207" s="12">
        <f t="shared" si="31"/>
        <v>1</v>
      </c>
    </row>
    <row r="208" spans="1:18">
      <c r="A208" s="138">
        <v>51721464</v>
      </c>
      <c r="B208" s="138" t="s">
        <v>599</v>
      </c>
      <c r="C208" s="138">
        <v>100</v>
      </c>
      <c r="D208" s="138">
        <v>100</v>
      </c>
      <c r="E208" s="138">
        <v>80</v>
      </c>
      <c r="F208" s="138">
        <v>100</v>
      </c>
      <c r="G208" s="138" t="s">
        <v>442</v>
      </c>
      <c r="H208" s="139">
        <v>95</v>
      </c>
      <c r="J208" s="13" t="str">
        <f>IFERROR(VLOOKUP(A208,AGENT_raw!A:C,3,0),"-")</f>
        <v>-</v>
      </c>
      <c r="K208" s="13">
        <f t="shared" si="24"/>
        <v>1</v>
      </c>
      <c r="L208" s="13">
        <f t="shared" si="25"/>
        <v>1</v>
      </c>
      <c r="M208" s="13">
        <f t="shared" si="26"/>
        <v>1</v>
      </c>
      <c r="N208" s="13">
        <f t="shared" si="27"/>
        <v>1</v>
      </c>
      <c r="O208" s="13">
        <f t="shared" si="28"/>
        <v>1</v>
      </c>
      <c r="P208" s="13">
        <f t="shared" si="29"/>
        <v>4</v>
      </c>
      <c r="Q208" s="13">
        <f t="shared" si="30"/>
        <v>4</v>
      </c>
      <c r="R208" s="12">
        <f t="shared" si="31"/>
        <v>1</v>
      </c>
    </row>
    <row r="209" spans="1:18">
      <c r="A209" s="138">
        <v>51588223</v>
      </c>
      <c r="B209" s="138" t="s">
        <v>591</v>
      </c>
      <c r="C209" s="138">
        <v>100</v>
      </c>
      <c r="D209" s="138">
        <v>80</v>
      </c>
      <c r="E209" s="138" t="s">
        <v>442</v>
      </c>
      <c r="F209" s="138">
        <v>100</v>
      </c>
      <c r="G209" s="138" t="s">
        <v>442</v>
      </c>
      <c r="H209" s="139">
        <v>93.333333333333329</v>
      </c>
      <c r="J209" s="13" t="str">
        <f>IFERROR(VLOOKUP(A209,AGENT_raw!A:C,3,0),"-")</f>
        <v>-</v>
      </c>
      <c r="K209" s="13">
        <f t="shared" si="24"/>
        <v>1</v>
      </c>
      <c r="L209" s="13">
        <f t="shared" si="25"/>
        <v>1</v>
      </c>
      <c r="M209" s="13">
        <f t="shared" si="26"/>
        <v>1</v>
      </c>
      <c r="N209" s="13">
        <f t="shared" si="27"/>
        <v>1</v>
      </c>
      <c r="O209" s="13">
        <f t="shared" si="28"/>
        <v>1</v>
      </c>
      <c r="P209" s="13">
        <f t="shared" si="29"/>
        <v>4</v>
      </c>
      <c r="Q209" s="13">
        <f t="shared" si="30"/>
        <v>4</v>
      </c>
      <c r="R209" s="12">
        <f t="shared" si="31"/>
        <v>1</v>
      </c>
    </row>
    <row r="210" spans="1:18">
      <c r="A210" s="138">
        <v>51722772</v>
      </c>
      <c r="B210" s="138" t="s">
        <v>621</v>
      </c>
      <c r="C210" s="138">
        <v>100</v>
      </c>
      <c r="D210" s="138">
        <v>80</v>
      </c>
      <c r="E210" s="138">
        <v>80</v>
      </c>
      <c r="F210" s="138">
        <v>100</v>
      </c>
      <c r="G210" s="138" t="s">
        <v>442</v>
      </c>
      <c r="H210" s="139">
        <v>90</v>
      </c>
      <c r="J210" s="13" t="str">
        <f>IFERROR(VLOOKUP(A210,AGENT_raw!A:C,3,0),"-")</f>
        <v>-</v>
      </c>
      <c r="K210" s="13">
        <f t="shared" si="24"/>
        <v>1</v>
      </c>
      <c r="L210" s="13">
        <f t="shared" si="25"/>
        <v>1</v>
      </c>
      <c r="M210" s="13">
        <f t="shared" si="26"/>
        <v>1</v>
      </c>
      <c r="N210" s="13">
        <f t="shared" si="27"/>
        <v>1</v>
      </c>
      <c r="O210" s="13">
        <f t="shared" si="28"/>
        <v>1</v>
      </c>
      <c r="P210" s="13">
        <f t="shared" si="29"/>
        <v>4</v>
      </c>
      <c r="Q210" s="13">
        <f t="shared" si="30"/>
        <v>4</v>
      </c>
      <c r="R210" s="12">
        <f t="shared" si="31"/>
        <v>1</v>
      </c>
    </row>
    <row r="211" spans="1:18">
      <c r="A211" s="138">
        <v>51576660</v>
      </c>
      <c r="B211" s="138" t="s">
        <v>560</v>
      </c>
      <c r="C211" s="138">
        <v>100</v>
      </c>
      <c r="D211" s="138">
        <v>100</v>
      </c>
      <c r="E211" s="138">
        <v>100</v>
      </c>
      <c r="F211" s="138">
        <v>100</v>
      </c>
      <c r="G211" s="138" t="s">
        <v>442</v>
      </c>
      <c r="H211" s="139">
        <v>100</v>
      </c>
      <c r="J211" s="13" t="str">
        <f>IFERROR(VLOOKUP(A211,AGENT_raw!A:C,3,0),"-")</f>
        <v>-</v>
      </c>
      <c r="K211" s="13">
        <f t="shared" si="24"/>
        <v>1</v>
      </c>
      <c r="L211" s="13">
        <f t="shared" si="25"/>
        <v>1</v>
      </c>
      <c r="M211" s="13">
        <f t="shared" si="26"/>
        <v>1</v>
      </c>
      <c r="N211" s="13">
        <f t="shared" si="27"/>
        <v>1</v>
      </c>
      <c r="O211" s="13">
        <f t="shared" si="28"/>
        <v>1</v>
      </c>
      <c r="P211" s="13">
        <f t="shared" si="29"/>
        <v>4</v>
      </c>
      <c r="Q211" s="13">
        <f t="shared" si="30"/>
        <v>4</v>
      </c>
      <c r="R211" s="12">
        <f t="shared" si="31"/>
        <v>1</v>
      </c>
    </row>
    <row r="212" spans="1:18">
      <c r="A212" s="138">
        <v>51719217</v>
      </c>
      <c r="B212" s="138" t="s">
        <v>610</v>
      </c>
      <c r="C212" s="138">
        <v>100</v>
      </c>
      <c r="D212" s="138">
        <v>80</v>
      </c>
      <c r="E212" s="138">
        <v>40</v>
      </c>
      <c r="F212" s="138">
        <v>100</v>
      </c>
      <c r="G212" s="138" t="s">
        <v>442</v>
      </c>
      <c r="H212" s="139">
        <v>80</v>
      </c>
      <c r="J212" s="13" t="str">
        <f>IFERROR(VLOOKUP(A212,AGENT_raw!A:C,3,0),"-")</f>
        <v>-</v>
      </c>
      <c r="K212" s="13">
        <f t="shared" si="24"/>
        <v>1</v>
      </c>
      <c r="L212" s="13">
        <f t="shared" si="25"/>
        <v>1</v>
      </c>
      <c r="M212" s="13">
        <f t="shared" si="26"/>
        <v>1</v>
      </c>
      <c r="N212" s="13">
        <f t="shared" si="27"/>
        <v>1</v>
      </c>
      <c r="O212" s="13">
        <f t="shared" si="28"/>
        <v>1</v>
      </c>
      <c r="P212" s="13">
        <f t="shared" si="29"/>
        <v>4</v>
      </c>
      <c r="Q212" s="13">
        <f t="shared" si="30"/>
        <v>4</v>
      </c>
      <c r="R212" s="12">
        <f t="shared" si="31"/>
        <v>1</v>
      </c>
    </row>
    <row r="213" spans="1:18">
      <c r="A213" s="138">
        <v>51643108</v>
      </c>
      <c r="B213" s="138" t="s">
        <v>576</v>
      </c>
      <c r="C213" s="138">
        <v>60</v>
      </c>
      <c r="D213" s="138">
        <v>80</v>
      </c>
      <c r="E213" s="138">
        <v>80</v>
      </c>
      <c r="F213" s="138">
        <v>100</v>
      </c>
      <c r="G213" s="138" t="s">
        <v>442</v>
      </c>
      <c r="H213" s="139">
        <v>80</v>
      </c>
      <c r="J213" s="13" t="str">
        <f>IFERROR(VLOOKUP(A213,AGENT_raw!A:C,3,0),"-")</f>
        <v>-</v>
      </c>
      <c r="K213" s="13">
        <f t="shared" si="24"/>
        <v>1</v>
      </c>
      <c r="L213" s="13">
        <f t="shared" si="25"/>
        <v>1</v>
      </c>
      <c r="M213" s="13">
        <f t="shared" si="26"/>
        <v>1</v>
      </c>
      <c r="N213" s="13">
        <f t="shared" si="27"/>
        <v>1</v>
      </c>
      <c r="O213" s="13">
        <f t="shared" si="28"/>
        <v>1</v>
      </c>
      <c r="P213" s="13">
        <f t="shared" si="29"/>
        <v>4</v>
      </c>
      <c r="Q213" s="13">
        <f t="shared" si="30"/>
        <v>4</v>
      </c>
      <c r="R213" s="12">
        <f t="shared" si="31"/>
        <v>1</v>
      </c>
    </row>
    <row r="214" spans="1:18">
      <c r="A214" s="138">
        <v>51770763</v>
      </c>
      <c r="B214" s="138" t="s">
        <v>563</v>
      </c>
      <c r="C214" s="138">
        <v>100</v>
      </c>
      <c r="D214" s="138">
        <v>80</v>
      </c>
      <c r="E214" s="138">
        <v>80</v>
      </c>
      <c r="F214" s="138">
        <v>100</v>
      </c>
      <c r="G214" s="138" t="s">
        <v>442</v>
      </c>
      <c r="H214" s="139">
        <v>90</v>
      </c>
      <c r="J214" s="13" t="str">
        <f>IFERROR(VLOOKUP(A214,AGENT_raw!A:C,3,0),"-")</f>
        <v>-</v>
      </c>
      <c r="K214" s="13">
        <f t="shared" si="24"/>
        <v>1</v>
      </c>
      <c r="L214" s="13">
        <f t="shared" si="25"/>
        <v>1</v>
      </c>
      <c r="M214" s="13">
        <f t="shared" si="26"/>
        <v>1</v>
      </c>
      <c r="N214" s="13">
        <f t="shared" si="27"/>
        <v>1</v>
      </c>
      <c r="O214" s="13">
        <f t="shared" si="28"/>
        <v>1</v>
      </c>
      <c r="P214" s="13">
        <f t="shared" si="29"/>
        <v>4</v>
      </c>
      <c r="Q214" s="13">
        <f t="shared" si="30"/>
        <v>4</v>
      </c>
      <c r="R214" s="12">
        <f t="shared" si="31"/>
        <v>1</v>
      </c>
    </row>
    <row r="215" spans="1:18">
      <c r="A215" s="138">
        <v>51724272</v>
      </c>
      <c r="B215" s="138" t="s">
        <v>639</v>
      </c>
      <c r="C215" s="138">
        <v>20</v>
      </c>
      <c r="D215" s="138">
        <v>80</v>
      </c>
      <c r="E215" s="138">
        <v>100</v>
      </c>
      <c r="F215" s="138" t="s">
        <v>442</v>
      </c>
      <c r="G215" s="138" t="s">
        <v>442</v>
      </c>
      <c r="H215" s="139">
        <v>66.666666666666671</v>
      </c>
      <c r="J215" s="13" t="str">
        <f>IFERROR(VLOOKUP(A215,AGENT_raw!A:C,3,0),"-")</f>
        <v>-</v>
      </c>
      <c r="K215" s="13">
        <f t="shared" si="24"/>
        <v>1</v>
      </c>
      <c r="L215" s="13">
        <f t="shared" si="25"/>
        <v>1</v>
      </c>
      <c r="M215" s="13">
        <f t="shared" si="26"/>
        <v>1</v>
      </c>
      <c r="N215" s="13">
        <f t="shared" si="27"/>
        <v>1</v>
      </c>
      <c r="O215" s="13">
        <f t="shared" si="28"/>
        <v>1</v>
      </c>
      <c r="P215" s="13">
        <f t="shared" si="29"/>
        <v>4</v>
      </c>
      <c r="Q215" s="13">
        <f t="shared" si="30"/>
        <v>4</v>
      </c>
      <c r="R215" s="12">
        <f t="shared" si="31"/>
        <v>1</v>
      </c>
    </row>
    <row r="216" spans="1:18">
      <c r="A216" s="138">
        <v>51721472</v>
      </c>
      <c r="B216" s="138" t="s">
        <v>592</v>
      </c>
      <c r="C216" s="138">
        <v>100</v>
      </c>
      <c r="D216" s="138">
        <v>100</v>
      </c>
      <c r="E216" s="138">
        <v>80</v>
      </c>
      <c r="F216" s="138">
        <v>100</v>
      </c>
      <c r="G216" s="138" t="s">
        <v>442</v>
      </c>
      <c r="H216" s="139">
        <v>95</v>
      </c>
      <c r="J216" s="13" t="str">
        <f>IFERROR(VLOOKUP(A216,AGENT_raw!A:C,3,0),"-")</f>
        <v>-</v>
      </c>
      <c r="K216" s="13">
        <f t="shared" si="24"/>
        <v>1</v>
      </c>
      <c r="L216" s="13">
        <f t="shared" si="25"/>
        <v>1</v>
      </c>
      <c r="M216" s="13">
        <f t="shared" si="26"/>
        <v>1</v>
      </c>
      <c r="N216" s="13">
        <f t="shared" si="27"/>
        <v>1</v>
      </c>
      <c r="O216" s="13">
        <f t="shared" si="28"/>
        <v>1</v>
      </c>
      <c r="P216" s="13">
        <f t="shared" si="29"/>
        <v>4</v>
      </c>
      <c r="Q216" s="13">
        <f t="shared" si="30"/>
        <v>4</v>
      </c>
      <c r="R216" s="12">
        <f t="shared" si="31"/>
        <v>1</v>
      </c>
    </row>
    <row r="217" spans="1:18">
      <c r="A217" s="138">
        <v>51665079</v>
      </c>
      <c r="B217" s="138" t="s">
        <v>584</v>
      </c>
      <c r="C217" s="138">
        <v>100</v>
      </c>
      <c r="D217" s="138">
        <v>100</v>
      </c>
      <c r="E217" s="138">
        <v>60</v>
      </c>
      <c r="F217" s="138">
        <v>100</v>
      </c>
      <c r="G217" s="138" t="s">
        <v>442</v>
      </c>
      <c r="H217" s="139">
        <v>90</v>
      </c>
      <c r="J217" s="13" t="str">
        <f>IFERROR(VLOOKUP(A217,AGENT_raw!A:C,3,0),"-")</f>
        <v>-</v>
      </c>
      <c r="K217" s="13">
        <f t="shared" si="24"/>
        <v>1</v>
      </c>
      <c r="L217" s="13">
        <f t="shared" si="25"/>
        <v>1</v>
      </c>
      <c r="M217" s="13">
        <f t="shared" si="26"/>
        <v>1</v>
      </c>
      <c r="N217" s="13">
        <f t="shared" si="27"/>
        <v>1</v>
      </c>
      <c r="O217" s="13">
        <f t="shared" si="28"/>
        <v>1</v>
      </c>
      <c r="P217" s="13">
        <f t="shared" si="29"/>
        <v>4</v>
      </c>
      <c r="Q217" s="13">
        <f t="shared" si="30"/>
        <v>4</v>
      </c>
      <c r="R217" s="12">
        <f t="shared" si="31"/>
        <v>1</v>
      </c>
    </row>
    <row r="218" spans="1:18">
      <c r="A218" s="138">
        <v>51611765</v>
      </c>
      <c r="B218" s="138" t="s">
        <v>559</v>
      </c>
      <c r="C218" s="138" t="s">
        <v>442</v>
      </c>
      <c r="D218" s="138">
        <v>60</v>
      </c>
      <c r="E218" s="138" t="s">
        <v>442</v>
      </c>
      <c r="F218" s="138">
        <v>100</v>
      </c>
      <c r="G218" s="138" t="s">
        <v>442</v>
      </c>
      <c r="H218" s="139">
        <v>80</v>
      </c>
      <c r="J218" s="13" t="str">
        <f>IFERROR(VLOOKUP(A218,AGENT_raw!A:C,3,0),"-")</f>
        <v>-</v>
      </c>
      <c r="K218" s="13">
        <f t="shared" si="24"/>
        <v>1</v>
      </c>
      <c r="L218" s="13">
        <f t="shared" si="25"/>
        <v>1</v>
      </c>
      <c r="M218" s="13">
        <f t="shared" si="26"/>
        <v>1</v>
      </c>
      <c r="N218" s="13">
        <f t="shared" si="27"/>
        <v>1</v>
      </c>
      <c r="O218" s="13">
        <f t="shared" si="28"/>
        <v>1</v>
      </c>
      <c r="P218" s="13">
        <f t="shared" si="29"/>
        <v>4</v>
      </c>
      <c r="Q218" s="13">
        <f t="shared" si="30"/>
        <v>4</v>
      </c>
      <c r="R218" s="12">
        <f t="shared" si="31"/>
        <v>1</v>
      </c>
    </row>
    <row r="219" spans="1:18">
      <c r="A219" s="138">
        <v>51724277</v>
      </c>
      <c r="B219" s="138" t="s">
        <v>624</v>
      </c>
      <c r="C219" s="138">
        <v>80</v>
      </c>
      <c r="D219" s="138">
        <v>100</v>
      </c>
      <c r="E219" s="138">
        <v>100</v>
      </c>
      <c r="F219" s="138">
        <v>100</v>
      </c>
      <c r="G219" s="138" t="s">
        <v>442</v>
      </c>
      <c r="H219" s="139">
        <v>95</v>
      </c>
      <c r="J219" s="13" t="str">
        <f>IFERROR(VLOOKUP(A219,AGENT_raw!A:C,3,0),"-")</f>
        <v>-</v>
      </c>
      <c r="K219" s="13">
        <f t="shared" si="24"/>
        <v>1</v>
      </c>
      <c r="L219" s="13">
        <f t="shared" si="25"/>
        <v>1</v>
      </c>
      <c r="M219" s="13">
        <f t="shared" si="26"/>
        <v>1</v>
      </c>
      <c r="N219" s="13">
        <f t="shared" si="27"/>
        <v>1</v>
      </c>
      <c r="O219" s="13">
        <f t="shared" si="28"/>
        <v>1</v>
      </c>
      <c r="P219" s="13">
        <f t="shared" si="29"/>
        <v>4</v>
      </c>
      <c r="Q219" s="13">
        <f t="shared" si="30"/>
        <v>4</v>
      </c>
      <c r="R219" s="12">
        <f t="shared" si="31"/>
        <v>1</v>
      </c>
    </row>
    <row r="220" spans="1:18">
      <c r="A220" s="138">
        <v>51720810</v>
      </c>
      <c r="B220" s="138" t="s">
        <v>577</v>
      </c>
      <c r="C220" s="138">
        <v>60</v>
      </c>
      <c r="D220" s="138">
        <v>80</v>
      </c>
      <c r="E220" s="138" t="s">
        <v>442</v>
      </c>
      <c r="F220" s="138">
        <v>100</v>
      </c>
      <c r="G220" s="138" t="s">
        <v>442</v>
      </c>
      <c r="H220" s="139">
        <v>80</v>
      </c>
      <c r="J220" s="13" t="str">
        <f>IFERROR(VLOOKUP(A220,AGENT_raw!A:C,3,0),"-")</f>
        <v>-</v>
      </c>
      <c r="K220" s="13">
        <f t="shared" si="24"/>
        <v>1</v>
      </c>
      <c r="L220" s="13">
        <f t="shared" si="25"/>
        <v>1</v>
      </c>
      <c r="M220" s="13">
        <f t="shared" si="26"/>
        <v>1</v>
      </c>
      <c r="N220" s="13">
        <f t="shared" si="27"/>
        <v>1</v>
      </c>
      <c r="O220" s="13">
        <f t="shared" si="28"/>
        <v>1</v>
      </c>
      <c r="P220" s="13">
        <f t="shared" si="29"/>
        <v>4</v>
      </c>
      <c r="Q220" s="13">
        <f t="shared" si="30"/>
        <v>4</v>
      </c>
      <c r="R220" s="12">
        <f t="shared" si="31"/>
        <v>1</v>
      </c>
    </row>
    <row r="221" spans="1:18">
      <c r="A221" s="138">
        <v>51737073</v>
      </c>
      <c r="B221" s="138" t="s">
        <v>630</v>
      </c>
      <c r="C221" s="138">
        <v>100</v>
      </c>
      <c r="D221" s="138">
        <v>80</v>
      </c>
      <c r="E221" s="138">
        <v>80</v>
      </c>
      <c r="F221" s="138">
        <v>100</v>
      </c>
      <c r="G221" s="138" t="s">
        <v>442</v>
      </c>
      <c r="H221" s="139">
        <v>90</v>
      </c>
      <c r="J221" s="13" t="str">
        <f>IFERROR(VLOOKUP(A221,AGENT_raw!A:C,3,0),"-")</f>
        <v>-</v>
      </c>
      <c r="K221" s="13">
        <f t="shared" si="24"/>
        <v>1</v>
      </c>
      <c r="L221" s="13">
        <f t="shared" si="25"/>
        <v>1</v>
      </c>
      <c r="M221" s="13">
        <f t="shared" si="26"/>
        <v>1</v>
      </c>
      <c r="N221" s="13">
        <f t="shared" si="27"/>
        <v>1</v>
      </c>
      <c r="O221" s="13">
        <f t="shared" si="28"/>
        <v>1</v>
      </c>
      <c r="P221" s="13">
        <f t="shared" si="29"/>
        <v>4</v>
      </c>
      <c r="Q221" s="13">
        <f t="shared" si="30"/>
        <v>4</v>
      </c>
      <c r="R221" s="12">
        <f t="shared" si="31"/>
        <v>1</v>
      </c>
    </row>
    <row r="222" spans="1:18">
      <c r="A222" s="138">
        <v>51744285</v>
      </c>
      <c r="B222" s="138" t="s">
        <v>543</v>
      </c>
      <c r="C222" s="138">
        <v>80</v>
      </c>
      <c r="D222" s="138">
        <v>100</v>
      </c>
      <c r="E222" s="138">
        <v>80</v>
      </c>
      <c r="F222" s="138">
        <v>60</v>
      </c>
      <c r="G222" s="138" t="s">
        <v>442</v>
      </c>
      <c r="H222" s="139">
        <v>80</v>
      </c>
      <c r="J222" s="13" t="str">
        <f>IFERROR(VLOOKUP(A222,AGENT_raw!A:C,3,0),"-")</f>
        <v>-</v>
      </c>
      <c r="K222" s="13">
        <f t="shared" si="24"/>
        <v>1</v>
      </c>
      <c r="L222" s="13">
        <f t="shared" si="25"/>
        <v>1</v>
      </c>
      <c r="M222" s="13">
        <f t="shared" si="26"/>
        <v>1</v>
      </c>
      <c r="N222" s="13">
        <f t="shared" si="27"/>
        <v>1</v>
      </c>
      <c r="O222" s="13">
        <f t="shared" si="28"/>
        <v>1</v>
      </c>
      <c r="P222" s="13">
        <f t="shared" si="29"/>
        <v>4</v>
      </c>
      <c r="Q222" s="13">
        <f t="shared" si="30"/>
        <v>4</v>
      </c>
      <c r="R222" s="12">
        <f t="shared" si="31"/>
        <v>1</v>
      </c>
    </row>
    <row r="223" spans="1:18">
      <c r="A223" s="138">
        <v>51609647</v>
      </c>
      <c r="B223" s="138" t="s">
        <v>629</v>
      </c>
      <c r="C223" s="138">
        <v>100</v>
      </c>
      <c r="D223" s="138">
        <v>60</v>
      </c>
      <c r="E223" s="138">
        <v>100</v>
      </c>
      <c r="F223" s="138">
        <v>100</v>
      </c>
      <c r="G223" s="138" t="s">
        <v>442</v>
      </c>
      <c r="H223" s="139">
        <v>90</v>
      </c>
      <c r="J223" s="13" t="str">
        <f>IFERROR(VLOOKUP(A223,AGENT_raw!A:C,3,0),"-")</f>
        <v>-</v>
      </c>
      <c r="K223" s="13">
        <f t="shared" si="24"/>
        <v>1</v>
      </c>
      <c r="L223" s="13">
        <f t="shared" si="25"/>
        <v>1</v>
      </c>
      <c r="M223" s="13">
        <f t="shared" si="26"/>
        <v>1</v>
      </c>
      <c r="N223" s="13">
        <f t="shared" si="27"/>
        <v>1</v>
      </c>
      <c r="O223" s="13">
        <f t="shared" si="28"/>
        <v>1</v>
      </c>
      <c r="P223" s="13">
        <f t="shared" si="29"/>
        <v>4</v>
      </c>
      <c r="Q223" s="13">
        <f t="shared" si="30"/>
        <v>4</v>
      </c>
      <c r="R223" s="12">
        <f t="shared" si="31"/>
        <v>1</v>
      </c>
    </row>
    <row r="224" spans="1:18">
      <c r="A224" s="138">
        <v>51763970</v>
      </c>
      <c r="B224" s="138" t="s">
        <v>712</v>
      </c>
      <c r="C224" s="138">
        <v>80</v>
      </c>
      <c r="D224" s="138">
        <v>100</v>
      </c>
      <c r="E224" s="138">
        <v>100</v>
      </c>
      <c r="F224" s="138">
        <v>100</v>
      </c>
      <c r="G224" s="138" t="s">
        <v>442</v>
      </c>
      <c r="H224" s="139">
        <v>95</v>
      </c>
      <c r="J224" s="13" t="str">
        <f>IFERROR(VLOOKUP(A224,AGENT_raw!A:C,3,0),"-")</f>
        <v>-</v>
      </c>
      <c r="K224" s="13">
        <f t="shared" si="24"/>
        <v>1</v>
      </c>
      <c r="L224" s="13">
        <f t="shared" si="25"/>
        <v>1</v>
      </c>
      <c r="M224" s="13">
        <f t="shared" si="26"/>
        <v>1</v>
      </c>
      <c r="N224" s="13">
        <f t="shared" si="27"/>
        <v>1</v>
      </c>
      <c r="O224" s="13">
        <f t="shared" si="28"/>
        <v>1</v>
      </c>
      <c r="P224" s="13">
        <f t="shared" si="29"/>
        <v>4</v>
      </c>
      <c r="Q224" s="13">
        <f t="shared" si="30"/>
        <v>4</v>
      </c>
      <c r="R224" s="12">
        <f t="shared" si="31"/>
        <v>1</v>
      </c>
    </row>
    <row r="225" spans="1:18">
      <c r="A225" s="138">
        <v>51615298</v>
      </c>
      <c r="B225" s="138" t="s">
        <v>713</v>
      </c>
      <c r="C225" s="138">
        <v>80</v>
      </c>
      <c r="D225" s="138">
        <v>100</v>
      </c>
      <c r="E225" s="138">
        <v>100</v>
      </c>
      <c r="F225" s="138">
        <v>100</v>
      </c>
      <c r="G225" s="138" t="s">
        <v>442</v>
      </c>
      <c r="H225" s="139">
        <v>95</v>
      </c>
      <c r="J225" s="13" t="str">
        <f>IFERROR(VLOOKUP(A225,AGENT_raw!A:C,3,0),"-")</f>
        <v>-</v>
      </c>
      <c r="K225" s="13">
        <f t="shared" si="24"/>
        <v>1</v>
      </c>
      <c r="L225" s="13">
        <f t="shared" si="25"/>
        <v>1</v>
      </c>
      <c r="M225" s="13">
        <f t="shared" si="26"/>
        <v>1</v>
      </c>
      <c r="N225" s="13">
        <f t="shared" si="27"/>
        <v>1</v>
      </c>
      <c r="O225" s="13">
        <f t="shared" si="28"/>
        <v>1</v>
      </c>
      <c r="P225" s="13">
        <f t="shared" si="29"/>
        <v>4</v>
      </c>
      <c r="Q225" s="13">
        <f t="shared" si="30"/>
        <v>4</v>
      </c>
      <c r="R225" s="12">
        <f t="shared" si="31"/>
        <v>1</v>
      </c>
    </row>
    <row r="226" spans="1:18">
      <c r="A226" s="138">
        <v>51586624</v>
      </c>
      <c r="B226" s="138" t="s">
        <v>714</v>
      </c>
      <c r="C226" s="138">
        <v>80</v>
      </c>
      <c r="D226" s="138">
        <v>100</v>
      </c>
      <c r="E226" s="138">
        <v>100</v>
      </c>
      <c r="F226" s="138" t="s">
        <v>442</v>
      </c>
      <c r="G226" s="138" t="s">
        <v>442</v>
      </c>
      <c r="H226" s="139">
        <v>93.333333333333329</v>
      </c>
      <c r="J226" s="13" t="str">
        <f>IFERROR(VLOOKUP(A226,AGENT_raw!A:C,3,0),"-")</f>
        <v>-</v>
      </c>
      <c r="K226" s="13">
        <f t="shared" si="24"/>
        <v>1</v>
      </c>
      <c r="L226" s="13">
        <f t="shared" si="25"/>
        <v>1</v>
      </c>
      <c r="M226" s="13">
        <f t="shared" si="26"/>
        <v>1</v>
      </c>
      <c r="N226" s="13">
        <f t="shared" si="27"/>
        <v>1</v>
      </c>
      <c r="O226" s="13">
        <f t="shared" si="28"/>
        <v>1</v>
      </c>
      <c r="P226" s="13">
        <f t="shared" si="29"/>
        <v>4</v>
      </c>
      <c r="Q226" s="13">
        <f t="shared" si="30"/>
        <v>4</v>
      </c>
      <c r="R226" s="12">
        <f t="shared" si="31"/>
        <v>1</v>
      </c>
    </row>
    <row r="227" spans="1:18">
      <c r="A227" s="138">
        <v>51737710</v>
      </c>
      <c r="B227" s="138" t="s">
        <v>715</v>
      </c>
      <c r="C227" s="138">
        <v>80</v>
      </c>
      <c r="D227" s="138">
        <v>60</v>
      </c>
      <c r="E227" s="138">
        <v>100</v>
      </c>
      <c r="F227" s="138">
        <v>100</v>
      </c>
      <c r="G227" s="138" t="s">
        <v>442</v>
      </c>
      <c r="H227" s="139">
        <v>85</v>
      </c>
      <c r="J227" s="13" t="str">
        <f>IFERROR(VLOOKUP(A227,AGENT_raw!A:C,3,0),"-")</f>
        <v>-</v>
      </c>
      <c r="K227" s="13">
        <f>IF(ISBLANK(C227),"",IF(C227=0,0,1))</f>
        <v>1</v>
      </c>
      <c r="L227" s="13">
        <f>IF(ISBLANK(D227),"",IF(D227=0,0,1))</f>
        <v>1</v>
      </c>
      <c r="M227" s="13">
        <f>IF(ISBLANK(E227),"",IF(E227=0,0,1))</f>
        <v>1</v>
      </c>
      <c r="N227" s="13">
        <f>IF(ISBLANK(F227),"",IF(F227=0,0,1))</f>
        <v>1</v>
      </c>
      <c r="O227" s="13">
        <f>IF(ISBLANK(G227),"",IF(G227=0,0,1))</f>
        <v>1</v>
      </c>
      <c r="P227" s="13">
        <f>SUM(K227:N227)</f>
        <v>4</v>
      </c>
      <c r="Q227" s="13">
        <f>COUNT(K227:N227)</f>
        <v>4</v>
      </c>
      <c r="R227" s="12">
        <f>IFERROR(P227/Q227,100%)</f>
        <v>1</v>
      </c>
    </row>
    <row r="228" spans="1:18">
      <c r="A228" s="138">
        <v>51804001</v>
      </c>
      <c r="B228" s="138" t="s">
        <v>716</v>
      </c>
      <c r="C228" s="138">
        <v>80</v>
      </c>
      <c r="D228" s="138">
        <v>0</v>
      </c>
      <c r="E228" s="138">
        <v>100</v>
      </c>
      <c r="F228" s="138" t="s">
        <v>442</v>
      </c>
      <c r="G228" s="138" t="s">
        <v>442</v>
      </c>
      <c r="H228" s="139">
        <v>60</v>
      </c>
      <c r="J228" s="13" t="str">
        <f>IFERROR(VLOOKUP(A228,AGENT_raw!A:C,3,0),"-")</f>
        <v>-</v>
      </c>
      <c r="K228" s="13">
        <f t="shared" si="24"/>
        <v>1</v>
      </c>
      <c r="L228" s="13">
        <f t="shared" si="25"/>
        <v>0</v>
      </c>
      <c r="M228" s="13">
        <f t="shared" si="26"/>
        <v>1</v>
      </c>
      <c r="N228" s="13">
        <f t="shared" si="27"/>
        <v>1</v>
      </c>
      <c r="O228" s="13">
        <f t="shared" si="28"/>
        <v>1</v>
      </c>
      <c r="P228" s="13">
        <f t="shared" si="29"/>
        <v>3</v>
      </c>
      <c r="Q228" s="13">
        <f t="shared" si="30"/>
        <v>4</v>
      </c>
      <c r="R228" s="12">
        <f t="shared" si="31"/>
        <v>0.75</v>
      </c>
    </row>
    <row r="229" spans="1:18">
      <c r="A229" s="138">
        <v>51720522</v>
      </c>
      <c r="B229" s="138" t="s">
        <v>717</v>
      </c>
      <c r="C229" s="138">
        <v>80</v>
      </c>
      <c r="D229" s="138">
        <v>100</v>
      </c>
      <c r="E229" s="138">
        <v>100</v>
      </c>
      <c r="F229" s="138">
        <v>100</v>
      </c>
      <c r="G229" s="138" t="s">
        <v>442</v>
      </c>
      <c r="H229" s="139">
        <v>95</v>
      </c>
      <c r="J229" s="13" t="str">
        <f>IFERROR(VLOOKUP(A229,AGENT_raw!A:C,3,0),"-")</f>
        <v>-</v>
      </c>
      <c r="K229" s="13">
        <f t="shared" ref="K229:K237" si="32">IF(ISBLANK(C229),"",IF(C229=0,0,1))</f>
        <v>1</v>
      </c>
      <c r="L229" s="13">
        <f t="shared" ref="L229:L237" si="33">IF(ISBLANK(D229),"",IF(D229=0,0,1))</f>
        <v>1</v>
      </c>
      <c r="M229" s="13">
        <f t="shared" ref="M229:M237" si="34">IF(ISBLANK(E229),"",IF(E229=0,0,1))</f>
        <v>1</v>
      </c>
      <c r="N229" s="13">
        <f t="shared" ref="N229:N237" si="35">IF(ISBLANK(F229),"",IF(F229=0,0,1))</f>
        <v>1</v>
      </c>
      <c r="O229" s="13">
        <f t="shared" ref="O229:O237" si="36">IF(ISBLANK(G229),"",IF(G229=0,0,1))</f>
        <v>1</v>
      </c>
      <c r="P229" s="13">
        <f t="shared" ref="P229:P237" si="37">SUM(K229:N229)</f>
        <v>4</v>
      </c>
      <c r="Q229" s="13">
        <f t="shared" ref="Q229:Q237" si="38">COUNT(K229:N229)</f>
        <v>4</v>
      </c>
      <c r="R229" s="12">
        <f t="shared" ref="R229:R237" si="39">IFERROR(P229/Q229,100%)</f>
        <v>1</v>
      </c>
    </row>
    <row r="230" spans="1:18">
      <c r="A230" s="138">
        <v>51615818</v>
      </c>
      <c r="B230" s="138" t="s">
        <v>718</v>
      </c>
      <c r="C230" s="138">
        <v>80</v>
      </c>
      <c r="D230" s="138">
        <v>100</v>
      </c>
      <c r="E230" s="138">
        <v>100</v>
      </c>
      <c r="F230" s="138">
        <v>100</v>
      </c>
      <c r="G230" s="138" t="s">
        <v>442</v>
      </c>
      <c r="H230" s="139">
        <v>95</v>
      </c>
      <c r="J230" s="13" t="str">
        <f>IFERROR(VLOOKUP(A230,AGENT_raw!A:C,3,0),"-")</f>
        <v>-</v>
      </c>
      <c r="K230" s="13">
        <f t="shared" si="32"/>
        <v>1</v>
      </c>
      <c r="L230" s="13">
        <f t="shared" si="33"/>
        <v>1</v>
      </c>
      <c r="M230" s="13">
        <f t="shared" si="34"/>
        <v>1</v>
      </c>
      <c r="N230" s="13">
        <f t="shared" si="35"/>
        <v>1</v>
      </c>
      <c r="O230" s="13">
        <f t="shared" si="36"/>
        <v>1</v>
      </c>
      <c r="P230" s="13">
        <f t="shared" si="37"/>
        <v>4</v>
      </c>
      <c r="Q230" s="13">
        <f t="shared" si="38"/>
        <v>4</v>
      </c>
      <c r="R230" s="12">
        <f t="shared" si="39"/>
        <v>1</v>
      </c>
    </row>
    <row r="231" spans="1:18">
      <c r="A231" s="138">
        <v>51721450</v>
      </c>
      <c r="B231" s="138" t="s">
        <v>719</v>
      </c>
      <c r="C231" s="138">
        <v>80</v>
      </c>
      <c r="D231" s="138">
        <v>100</v>
      </c>
      <c r="E231" s="138">
        <v>100</v>
      </c>
      <c r="F231" s="138">
        <v>100</v>
      </c>
      <c r="G231" s="138" t="s">
        <v>442</v>
      </c>
      <c r="H231" s="139">
        <v>95</v>
      </c>
      <c r="J231" s="13" t="str">
        <f>IFERROR(VLOOKUP(A231,AGENT_raw!A:C,3,0),"-")</f>
        <v>-</v>
      </c>
      <c r="K231" s="13">
        <f t="shared" si="32"/>
        <v>1</v>
      </c>
      <c r="L231" s="13">
        <f t="shared" si="33"/>
        <v>1</v>
      </c>
      <c r="M231" s="13">
        <f t="shared" si="34"/>
        <v>1</v>
      </c>
      <c r="N231" s="13">
        <f t="shared" si="35"/>
        <v>1</v>
      </c>
      <c r="O231" s="13">
        <f t="shared" si="36"/>
        <v>1</v>
      </c>
      <c r="P231" s="13">
        <f t="shared" si="37"/>
        <v>4</v>
      </c>
      <c r="Q231" s="13">
        <f t="shared" si="38"/>
        <v>4</v>
      </c>
      <c r="R231" s="12">
        <f t="shared" si="39"/>
        <v>1</v>
      </c>
    </row>
    <row r="232" spans="1:18">
      <c r="A232" s="138">
        <v>51741205</v>
      </c>
      <c r="B232" s="138" t="s">
        <v>720</v>
      </c>
      <c r="C232" s="138">
        <v>80</v>
      </c>
      <c r="D232" s="138">
        <v>100</v>
      </c>
      <c r="E232" s="138">
        <v>100</v>
      </c>
      <c r="F232" s="138">
        <v>100</v>
      </c>
      <c r="G232" s="138" t="s">
        <v>442</v>
      </c>
      <c r="H232" s="139">
        <v>95</v>
      </c>
      <c r="J232" s="13" t="str">
        <f>IFERROR(VLOOKUP(A232,AGENT_raw!A:C,3,0),"-")</f>
        <v>-</v>
      </c>
      <c r="K232" s="13">
        <f t="shared" si="32"/>
        <v>1</v>
      </c>
      <c r="L232" s="13">
        <f t="shared" si="33"/>
        <v>1</v>
      </c>
      <c r="M232" s="13">
        <f t="shared" si="34"/>
        <v>1</v>
      </c>
      <c r="N232" s="13">
        <f t="shared" si="35"/>
        <v>1</v>
      </c>
      <c r="O232" s="13">
        <f t="shared" si="36"/>
        <v>1</v>
      </c>
      <c r="P232" s="13">
        <f t="shared" si="37"/>
        <v>4</v>
      </c>
      <c r="Q232" s="13">
        <f t="shared" si="38"/>
        <v>4</v>
      </c>
      <c r="R232" s="12">
        <f t="shared" si="39"/>
        <v>1</v>
      </c>
    </row>
    <row r="233" spans="1:18">
      <c r="A233" s="138">
        <v>51764419</v>
      </c>
      <c r="B233" s="138" t="s">
        <v>721</v>
      </c>
      <c r="C233" s="138">
        <v>80</v>
      </c>
      <c r="D233" s="138">
        <v>100</v>
      </c>
      <c r="E233" s="138">
        <v>100</v>
      </c>
      <c r="F233" s="138" t="s">
        <v>442</v>
      </c>
      <c r="G233" s="138" t="s">
        <v>442</v>
      </c>
      <c r="H233" s="139">
        <v>93.333333333333329</v>
      </c>
      <c r="J233" s="13" t="str">
        <f>IFERROR(VLOOKUP(A233,AGENT_raw!A:C,3,0),"-")</f>
        <v>-</v>
      </c>
      <c r="K233" s="13">
        <f t="shared" si="32"/>
        <v>1</v>
      </c>
      <c r="L233" s="13">
        <f t="shared" si="33"/>
        <v>1</v>
      </c>
      <c r="M233" s="13">
        <f t="shared" si="34"/>
        <v>1</v>
      </c>
      <c r="N233" s="13">
        <f t="shared" si="35"/>
        <v>1</v>
      </c>
      <c r="O233" s="13">
        <f t="shared" si="36"/>
        <v>1</v>
      </c>
      <c r="P233" s="13">
        <f t="shared" si="37"/>
        <v>4</v>
      </c>
      <c r="Q233" s="13">
        <f t="shared" si="38"/>
        <v>4</v>
      </c>
      <c r="R233" s="12">
        <f t="shared" si="39"/>
        <v>1</v>
      </c>
    </row>
    <row r="234" spans="1:18">
      <c r="A234" s="138">
        <v>51694282</v>
      </c>
      <c r="B234" s="138" t="s">
        <v>722</v>
      </c>
      <c r="C234" s="138">
        <v>0</v>
      </c>
      <c r="D234" s="138">
        <v>80</v>
      </c>
      <c r="E234" s="138">
        <v>100</v>
      </c>
      <c r="F234" s="138">
        <v>100</v>
      </c>
      <c r="G234" s="138" t="s">
        <v>442</v>
      </c>
      <c r="H234" s="139">
        <v>70</v>
      </c>
      <c r="J234" s="13" t="str">
        <f>IFERROR(VLOOKUP(A234,AGENT_raw!A:C,3,0),"-")</f>
        <v>-</v>
      </c>
      <c r="K234" s="13">
        <f t="shared" si="32"/>
        <v>0</v>
      </c>
      <c r="L234" s="13">
        <f t="shared" si="33"/>
        <v>1</v>
      </c>
      <c r="M234" s="13">
        <f t="shared" si="34"/>
        <v>1</v>
      </c>
      <c r="N234" s="13">
        <f t="shared" si="35"/>
        <v>1</v>
      </c>
      <c r="O234" s="13">
        <f t="shared" si="36"/>
        <v>1</v>
      </c>
      <c r="P234" s="13">
        <f t="shared" si="37"/>
        <v>3</v>
      </c>
      <c r="Q234" s="13">
        <f t="shared" si="38"/>
        <v>4</v>
      </c>
      <c r="R234" s="12">
        <f t="shared" si="39"/>
        <v>0.75</v>
      </c>
    </row>
    <row r="235" spans="1:18">
      <c r="A235" s="138">
        <v>51727792</v>
      </c>
      <c r="B235" s="138" t="s">
        <v>723</v>
      </c>
      <c r="C235" s="138" t="s">
        <v>442</v>
      </c>
      <c r="D235" s="138">
        <v>100</v>
      </c>
      <c r="E235" s="138">
        <v>100</v>
      </c>
      <c r="F235" s="138">
        <v>100</v>
      </c>
      <c r="G235" s="138" t="s">
        <v>442</v>
      </c>
      <c r="H235" s="139">
        <v>100</v>
      </c>
      <c r="J235" s="13" t="str">
        <f>IFERROR(VLOOKUP(A235,AGENT_raw!A:C,3,0),"-")</f>
        <v>-</v>
      </c>
      <c r="K235" s="13">
        <f t="shared" si="32"/>
        <v>1</v>
      </c>
      <c r="L235" s="13">
        <f t="shared" si="33"/>
        <v>1</v>
      </c>
      <c r="M235" s="13">
        <f t="shared" si="34"/>
        <v>1</v>
      </c>
      <c r="N235" s="13">
        <f t="shared" si="35"/>
        <v>1</v>
      </c>
      <c r="O235" s="13">
        <f t="shared" si="36"/>
        <v>1</v>
      </c>
      <c r="P235" s="13">
        <f t="shared" si="37"/>
        <v>4</v>
      </c>
      <c r="Q235" s="13">
        <f t="shared" si="38"/>
        <v>4</v>
      </c>
      <c r="R235" s="12">
        <f t="shared" si="39"/>
        <v>1</v>
      </c>
    </row>
    <row r="236" spans="1:18">
      <c r="A236" s="138">
        <v>51727804</v>
      </c>
      <c r="B236" s="138" t="s">
        <v>724</v>
      </c>
      <c r="C236" s="138" t="s">
        <v>442</v>
      </c>
      <c r="D236" s="138">
        <v>100</v>
      </c>
      <c r="E236" s="138">
        <v>100</v>
      </c>
      <c r="F236" s="138" t="s">
        <v>442</v>
      </c>
      <c r="G236" s="138" t="s">
        <v>442</v>
      </c>
      <c r="H236" s="139">
        <v>100</v>
      </c>
      <c r="J236" s="13" t="str">
        <f>IFERROR(VLOOKUP(A236,AGENT_raw!A:C,3,0),"-")</f>
        <v>-</v>
      </c>
      <c r="K236" s="13">
        <f t="shared" si="32"/>
        <v>1</v>
      </c>
      <c r="L236" s="13">
        <f t="shared" si="33"/>
        <v>1</v>
      </c>
      <c r="M236" s="13">
        <f t="shared" si="34"/>
        <v>1</v>
      </c>
      <c r="N236" s="13">
        <f t="shared" si="35"/>
        <v>1</v>
      </c>
      <c r="O236" s="13">
        <f t="shared" si="36"/>
        <v>1</v>
      </c>
      <c r="P236" s="13">
        <f t="shared" si="37"/>
        <v>4</v>
      </c>
      <c r="Q236" s="13">
        <f t="shared" si="38"/>
        <v>4</v>
      </c>
      <c r="R236" s="12">
        <f t="shared" si="39"/>
        <v>1</v>
      </c>
    </row>
    <row r="237" spans="1:18">
      <c r="A237" s="138">
        <v>51617212</v>
      </c>
      <c r="B237" s="138" t="s">
        <v>725</v>
      </c>
      <c r="C237" s="138" t="s">
        <v>442</v>
      </c>
      <c r="D237" s="138" t="s">
        <v>442</v>
      </c>
      <c r="E237" s="138">
        <v>100</v>
      </c>
      <c r="F237" s="138" t="s">
        <v>442</v>
      </c>
      <c r="G237" s="138" t="s">
        <v>442</v>
      </c>
      <c r="H237" s="139">
        <v>100</v>
      </c>
      <c r="J237" s="13" t="str">
        <f>IFERROR(VLOOKUP(A237,AGENT_raw!A:C,3,0),"-")</f>
        <v>-</v>
      </c>
      <c r="K237" s="13">
        <f t="shared" si="32"/>
        <v>1</v>
      </c>
      <c r="L237" s="13">
        <f t="shared" si="33"/>
        <v>1</v>
      </c>
      <c r="M237" s="13">
        <f t="shared" si="34"/>
        <v>1</v>
      </c>
      <c r="N237" s="13">
        <f t="shared" si="35"/>
        <v>1</v>
      </c>
      <c r="O237" s="13">
        <f t="shared" si="36"/>
        <v>1</v>
      </c>
      <c r="P237" s="13">
        <f t="shared" si="37"/>
        <v>4</v>
      </c>
      <c r="Q237" s="13">
        <f t="shared" si="38"/>
        <v>4</v>
      </c>
      <c r="R237" s="12">
        <f t="shared" si="39"/>
        <v>1</v>
      </c>
    </row>
  </sheetData>
  <conditionalFormatting sqref="H2:H237">
    <cfRule type="cellIs" dxfId="12" priority="5" operator="lessThan">
      <formula>80</formula>
    </cfRule>
  </conditionalFormatting>
  <conditionalFormatting sqref="A2:A237">
    <cfRule type="duplicateValues" dxfId="11" priority="1"/>
    <cfRule type="duplicateValues" dxfId="10" priority="2"/>
    <cfRule type="duplicateValues" dxfId="9" priority="4"/>
  </conditionalFormatting>
  <conditionalFormatting sqref="C2:G237">
    <cfRule type="cellIs" dxfId="8" priority="3" operator="greaterThan">
      <formula>100</formula>
    </cfRule>
  </conditionalFormatting>
  <conditionalFormatting sqref="A2:A237">
    <cfRule type="duplicateValues" dxfId="7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18" t="s">
        <v>0</v>
      </c>
      <c r="B1" s="18" t="s">
        <v>3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  <c r="M1" s="19" t="s">
        <v>57</v>
      </c>
      <c r="N1" s="19" t="s">
        <v>58</v>
      </c>
      <c r="O1" s="18" t="s">
        <v>59</v>
      </c>
      <c r="P1" s="18" t="s">
        <v>60</v>
      </c>
      <c r="Q1" s="18" t="s">
        <v>61</v>
      </c>
    </row>
    <row r="2" spans="1:17">
      <c r="A2" s="130">
        <v>51511057</v>
      </c>
      <c r="B2" s="131" t="s">
        <v>172</v>
      </c>
      <c r="C2" s="132">
        <v>960</v>
      </c>
      <c r="D2" s="133">
        <v>0</v>
      </c>
      <c r="E2" s="132">
        <v>0</v>
      </c>
      <c r="F2" s="132">
        <v>36.999999994877726</v>
      </c>
      <c r="G2" s="132">
        <v>0</v>
      </c>
      <c r="H2" s="132">
        <v>0</v>
      </c>
      <c r="I2" s="132">
        <v>0</v>
      </c>
      <c r="J2" s="132">
        <v>0</v>
      </c>
      <c r="K2" s="132">
        <v>480</v>
      </c>
      <c r="L2" s="132">
        <v>0</v>
      </c>
      <c r="M2" s="134">
        <v>0.5</v>
      </c>
      <c r="N2" s="134">
        <v>0.75</v>
      </c>
      <c r="O2" s="134">
        <v>0.9</v>
      </c>
      <c r="P2" s="132">
        <v>2</v>
      </c>
      <c r="Q2" s="132">
        <v>1</v>
      </c>
    </row>
    <row r="3" spans="1:17">
      <c r="A3" s="130">
        <v>51545798</v>
      </c>
      <c r="B3" s="131" t="s">
        <v>157</v>
      </c>
      <c r="C3" s="132">
        <v>9600</v>
      </c>
      <c r="D3" s="133">
        <v>0</v>
      </c>
      <c r="E3" s="132">
        <v>1611.0000000307336</v>
      </c>
      <c r="F3" s="132">
        <v>32.999999992316589</v>
      </c>
      <c r="G3" s="132">
        <v>0</v>
      </c>
      <c r="H3" s="132">
        <v>0</v>
      </c>
      <c r="I3" s="132">
        <v>418.00000005285256</v>
      </c>
      <c r="J3" s="132">
        <v>0</v>
      </c>
      <c r="K3" s="132">
        <v>0</v>
      </c>
      <c r="L3" s="132">
        <v>0</v>
      </c>
      <c r="M3" s="134">
        <v>4.3541666672172144E-2</v>
      </c>
      <c r="N3" s="134">
        <v>0</v>
      </c>
      <c r="O3" s="134">
        <v>4.3541666672172144E-2</v>
      </c>
      <c r="P3" s="132">
        <v>20</v>
      </c>
      <c r="Q3" s="132">
        <v>20</v>
      </c>
    </row>
    <row r="4" spans="1:17">
      <c r="A4" s="130">
        <v>51558115</v>
      </c>
      <c r="B4" s="131" t="s">
        <v>173</v>
      </c>
      <c r="C4" s="132">
        <v>9120</v>
      </c>
      <c r="D4" s="133">
        <v>0</v>
      </c>
      <c r="E4" s="132">
        <v>753.9999999650754</v>
      </c>
      <c r="F4" s="132">
        <v>622.99999998765998</v>
      </c>
      <c r="G4" s="132">
        <v>0</v>
      </c>
      <c r="H4" s="132">
        <v>0</v>
      </c>
      <c r="I4" s="132">
        <v>0</v>
      </c>
      <c r="J4" s="132">
        <v>0</v>
      </c>
      <c r="K4" s="132">
        <v>480</v>
      </c>
      <c r="L4" s="132">
        <v>0</v>
      </c>
      <c r="M4" s="134">
        <v>5.2631578947368418E-2</v>
      </c>
      <c r="N4" s="134">
        <v>0.05</v>
      </c>
      <c r="O4" s="134">
        <v>0.1</v>
      </c>
      <c r="P4" s="132">
        <v>19</v>
      </c>
      <c r="Q4" s="132">
        <v>18</v>
      </c>
    </row>
    <row r="5" spans="1:17">
      <c r="A5" s="130">
        <v>51564575</v>
      </c>
      <c r="B5" s="131" t="s">
        <v>174</v>
      </c>
      <c r="C5" s="132">
        <v>9600</v>
      </c>
      <c r="D5" s="133">
        <v>0</v>
      </c>
      <c r="E5" s="132">
        <v>115.00000002902343</v>
      </c>
      <c r="F5" s="132">
        <v>66.999999998370185</v>
      </c>
      <c r="G5" s="132">
        <v>0</v>
      </c>
      <c r="H5" s="132">
        <v>0</v>
      </c>
      <c r="I5" s="132">
        <v>52.000000001862645</v>
      </c>
      <c r="J5" s="132">
        <v>0</v>
      </c>
      <c r="K5" s="132">
        <v>0</v>
      </c>
      <c r="L5" s="132">
        <v>0</v>
      </c>
      <c r="M5" s="134">
        <v>5.4166666668606922E-3</v>
      </c>
      <c r="N5" s="134">
        <v>0</v>
      </c>
      <c r="O5" s="134">
        <v>5.4166666668606922E-3</v>
      </c>
      <c r="P5" s="132">
        <v>20</v>
      </c>
      <c r="Q5" s="132">
        <v>20</v>
      </c>
    </row>
    <row r="6" spans="1:17">
      <c r="A6" s="130">
        <v>51582026</v>
      </c>
      <c r="B6" s="131" t="s">
        <v>166</v>
      </c>
      <c r="C6" s="132">
        <v>9120</v>
      </c>
      <c r="D6" s="133">
        <v>0</v>
      </c>
      <c r="E6" s="132">
        <v>838.00000001466833</v>
      </c>
      <c r="F6" s="132">
        <v>33</v>
      </c>
      <c r="G6" s="132">
        <v>0</v>
      </c>
      <c r="H6" s="132">
        <v>0</v>
      </c>
      <c r="I6" s="132">
        <v>14.000000003862645</v>
      </c>
      <c r="J6" s="132">
        <v>0</v>
      </c>
      <c r="K6" s="132">
        <v>0</v>
      </c>
      <c r="L6" s="132">
        <v>0</v>
      </c>
      <c r="M6" s="134">
        <v>1.5350877197217814E-3</v>
      </c>
      <c r="N6" s="134">
        <v>0.05</v>
      </c>
      <c r="O6" s="134">
        <v>5.1458333333735687E-2</v>
      </c>
      <c r="P6" s="132">
        <v>19</v>
      </c>
      <c r="Q6" s="132">
        <v>19</v>
      </c>
    </row>
    <row r="7" spans="1:17">
      <c r="A7" s="130">
        <v>51585202</v>
      </c>
      <c r="B7" s="131" t="s">
        <v>170</v>
      </c>
      <c r="C7" s="132">
        <v>9120</v>
      </c>
      <c r="D7" s="133">
        <v>0</v>
      </c>
      <c r="E7" s="132">
        <v>254.99999993247911</v>
      </c>
      <c r="F7" s="132">
        <v>0</v>
      </c>
      <c r="G7" s="132">
        <v>0</v>
      </c>
      <c r="H7" s="132">
        <v>0</v>
      </c>
      <c r="I7" s="132">
        <v>190.99999998183921</v>
      </c>
      <c r="J7" s="132">
        <v>0</v>
      </c>
      <c r="K7" s="132">
        <v>0</v>
      </c>
      <c r="L7" s="132">
        <v>0</v>
      </c>
      <c r="M7" s="134">
        <v>2.0942982454149037E-2</v>
      </c>
      <c r="N7" s="134">
        <v>0.05</v>
      </c>
      <c r="O7" s="134">
        <v>6.9895833331441587E-2</v>
      </c>
      <c r="P7" s="132">
        <v>19</v>
      </c>
      <c r="Q7" s="132">
        <v>19</v>
      </c>
    </row>
    <row r="8" spans="1:17">
      <c r="A8" s="130">
        <v>51585203</v>
      </c>
      <c r="B8" s="131" t="s">
        <v>168</v>
      </c>
      <c r="C8" s="132">
        <v>9120</v>
      </c>
      <c r="D8" s="133">
        <v>0</v>
      </c>
      <c r="E8" s="132">
        <v>299.00000005261973</v>
      </c>
      <c r="F8" s="132">
        <v>0</v>
      </c>
      <c r="G8" s="132">
        <v>0</v>
      </c>
      <c r="H8" s="132">
        <v>0</v>
      </c>
      <c r="I8" s="132">
        <v>5.0000000058207661</v>
      </c>
      <c r="J8" s="132">
        <v>0</v>
      </c>
      <c r="K8" s="132">
        <v>0</v>
      </c>
      <c r="L8" s="132">
        <v>0</v>
      </c>
      <c r="M8" s="134">
        <v>5.4824561467332964E-4</v>
      </c>
      <c r="N8" s="134">
        <v>0.05</v>
      </c>
      <c r="O8" s="134">
        <v>5.0520833333939662E-2</v>
      </c>
      <c r="P8" s="132">
        <v>19</v>
      </c>
      <c r="Q8" s="132">
        <v>19</v>
      </c>
    </row>
    <row r="9" spans="1:17">
      <c r="A9" s="130">
        <v>51586624</v>
      </c>
      <c r="B9" s="131" t="s">
        <v>175</v>
      </c>
      <c r="C9" s="132">
        <v>9120</v>
      </c>
      <c r="D9" s="133">
        <v>0</v>
      </c>
      <c r="E9" s="132">
        <v>475.00000001862645</v>
      </c>
      <c r="F9" s="132">
        <v>0</v>
      </c>
      <c r="G9" s="132">
        <v>0</v>
      </c>
      <c r="H9" s="132">
        <v>0</v>
      </c>
      <c r="I9" s="132">
        <v>136.00000000325963</v>
      </c>
      <c r="J9" s="132">
        <v>0</v>
      </c>
      <c r="K9" s="132">
        <v>1440</v>
      </c>
      <c r="L9" s="132">
        <v>0</v>
      </c>
      <c r="M9" s="134">
        <v>0.17280701754421707</v>
      </c>
      <c r="N9" s="134">
        <v>9.5238095238095233E-2</v>
      </c>
      <c r="O9" s="134">
        <v>0.25158730158762499</v>
      </c>
      <c r="P9" s="132">
        <v>19</v>
      </c>
      <c r="Q9" s="132">
        <v>16</v>
      </c>
    </row>
    <row r="10" spans="1:17">
      <c r="A10" s="130">
        <v>51588218</v>
      </c>
      <c r="B10" s="131" t="s">
        <v>176</v>
      </c>
      <c r="C10" s="132">
        <v>9120</v>
      </c>
      <c r="D10" s="133">
        <v>0</v>
      </c>
      <c r="E10" s="132">
        <v>38.000000008355101</v>
      </c>
      <c r="F10" s="132">
        <v>62.999999995809048</v>
      </c>
      <c r="G10" s="132">
        <v>0</v>
      </c>
      <c r="H10" s="132">
        <v>0</v>
      </c>
      <c r="I10" s="132">
        <v>230.00000000582077</v>
      </c>
      <c r="J10" s="132">
        <v>0</v>
      </c>
      <c r="K10" s="132">
        <v>0</v>
      </c>
      <c r="L10" s="132">
        <v>59.99999999650754</v>
      </c>
      <c r="M10" s="134">
        <v>3.1798245614290385E-2</v>
      </c>
      <c r="N10" s="134">
        <v>0.05</v>
      </c>
      <c r="O10" s="134">
        <v>8.0208333333575868E-2</v>
      </c>
      <c r="P10" s="132">
        <v>19</v>
      </c>
      <c r="Q10" s="132">
        <v>19</v>
      </c>
    </row>
    <row r="11" spans="1:17">
      <c r="A11" s="130">
        <v>51588228</v>
      </c>
      <c r="B11" s="131" t="s">
        <v>177</v>
      </c>
      <c r="C11" s="132">
        <v>10080</v>
      </c>
      <c r="D11" s="133">
        <v>0</v>
      </c>
      <c r="E11" s="132">
        <v>802.00000006728806</v>
      </c>
      <c r="F11" s="132">
        <v>422.99999999045394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134">
        <v>0</v>
      </c>
      <c r="N11" s="134">
        <v>0</v>
      </c>
      <c r="O11" s="134">
        <v>0</v>
      </c>
      <c r="P11" s="132">
        <v>21</v>
      </c>
      <c r="Q11" s="132">
        <v>21</v>
      </c>
    </row>
    <row r="12" spans="1:17">
      <c r="A12" s="130">
        <v>51588233</v>
      </c>
      <c r="B12" s="131" t="s">
        <v>178</v>
      </c>
      <c r="C12" s="132">
        <v>4800</v>
      </c>
      <c r="D12" s="133">
        <v>0</v>
      </c>
      <c r="E12" s="132">
        <v>10.999999993946403</v>
      </c>
      <c r="F12" s="132">
        <v>81.000000002095476</v>
      </c>
      <c r="G12" s="132">
        <v>0</v>
      </c>
      <c r="H12" s="132">
        <v>0</v>
      </c>
      <c r="I12" s="132">
        <v>367.99999997369014</v>
      </c>
      <c r="J12" s="132">
        <v>0</v>
      </c>
      <c r="K12" s="132">
        <v>0</v>
      </c>
      <c r="L12" s="132">
        <v>0</v>
      </c>
      <c r="M12" s="134">
        <v>7.6666666661185448E-2</v>
      </c>
      <c r="N12" s="134">
        <v>0</v>
      </c>
      <c r="O12" s="134">
        <v>7.6666666661185448E-2</v>
      </c>
      <c r="P12" s="132">
        <v>10</v>
      </c>
      <c r="Q12" s="132">
        <v>10</v>
      </c>
    </row>
    <row r="13" spans="1:17">
      <c r="A13" s="130">
        <v>51588235</v>
      </c>
      <c r="B13" s="131" t="s">
        <v>179</v>
      </c>
      <c r="C13" s="132">
        <v>10080</v>
      </c>
      <c r="D13" s="133">
        <v>0</v>
      </c>
      <c r="E13" s="132">
        <v>108.00000004819594</v>
      </c>
      <c r="F13" s="132">
        <v>0</v>
      </c>
      <c r="G13" s="132">
        <v>0</v>
      </c>
      <c r="H13" s="132">
        <v>0</v>
      </c>
      <c r="I13" s="132">
        <v>0</v>
      </c>
      <c r="J13" s="132">
        <v>0</v>
      </c>
      <c r="K13" s="132">
        <v>0</v>
      </c>
      <c r="L13" s="132">
        <v>0</v>
      </c>
      <c r="M13" s="134">
        <v>0</v>
      </c>
      <c r="N13" s="134">
        <v>0</v>
      </c>
      <c r="O13" s="134">
        <v>0</v>
      </c>
      <c r="P13" s="132">
        <v>21</v>
      </c>
      <c r="Q13" s="132">
        <v>21</v>
      </c>
    </row>
    <row r="14" spans="1:17">
      <c r="A14" s="130">
        <v>51591938</v>
      </c>
      <c r="B14" s="131" t="s">
        <v>180</v>
      </c>
      <c r="C14" s="132">
        <v>9600</v>
      </c>
      <c r="D14" s="133">
        <v>0</v>
      </c>
      <c r="E14" s="132">
        <v>9.0000000083819032</v>
      </c>
      <c r="F14" s="132">
        <v>70.999999990453944</v>
      </c>
      <c r="G14" s="132">
        <v>0</v>
      </c>
      <c r="H14" s="132">
        <v>0</v>
      </c>
      <c r="I14" s="132">
        <v>0</v>
      </c>
      <c r="J14" s="132">
        <v>0</v>
      </c>
      <c r="K14" s="132">
        <v>960</v>
      </c>
      <c r="L14" s="132">
        <v>0</v>
      </c>
      <c r="M14" s="134">
        <v>0.1</v>
      </c>
      <c r="N14" s="134">
        <v>0</v>
      </c>
      <c r="O14" s="134">
        <v>0.1</v>
      </c>
      <c r="P14" s="132">
        <v>20</v>
      </c>
      <c r="Q14" s="132">
        <v>18</v>
      </c>
    </row>
    <row r="15" spans="1:17">
      <c r="A15" s="130">
        <v>51591949</v>
      </c>
      <c r="B15" s="131" t="s">
        <v>181</v>
      </c>
      <c r="C15" s="132">
        <v>9600</v>
      </c>
      <c r="D15" s="133">
        <v>0</v>
      </c>
      <c r="E15" s="132">
        <v>9.0000000193400247</v>
      </c>
      <c r="F15" s="132">
        <v>33.999999995576218</v>
      </c>
      <c r="G15" s="132">
        <v>0</v>
      </c>
      <c r="H15" s="132">
        <v>0</v>
      </c>
      <c r="I15" s="132">
        <v>0</v>
      </c>
      <c r="J15" s="132">
        <v>0</v>
      </c>
      <c r="K15" s="132">
        <v>2400</v>
      </c>
      <c r="L15" s="132">
        <v>0</v>
      </c>
      <c r="M15" s="134">
        <v>0.25</v>
      </c>
      <c r="N15" s="134">
        <v>4.7619047619047616E-2</v>
      </c>
      <c r="O15" s="134">
        <v>0.2857142857142857</v>
      </c>
      <c r="P15" s="132">
        <v>20</v>
      </c>
      <c r="Q15" s="132">
        <v>15</v>
      </c>
    </row>
    <row r="16" spans="1:17">
      <c r="A16" s="130">
        <v>51596839</v>
      </c>
      <c r="B16" s="131" t="s">
        <v>182</v>
      </c>
      <c r="C16" s="132">
        <v>7200</v>
      </c>
      <c r="D16" s="133">
        <v>0</v>
      </c>
      <c r="E16" s="132">
        <v>69.000000025844201</v>
      </c>
      <c r="F16" s="132">
        <v>0</v>
      </c>
      <c r="G16" s="132">
        <v>0</v>
      </c>
      <c r="H16" s="132">
        <v>0</v>
      </c>
      <c r="I16" s="132">
        <v>99.000000008381903</v>
      </c>
      <c r="J16" s="132">
        <v>0</v>
      </c>
      <c r="K16" s="132">
        <v>480</v>
      </c>
      <c r="L16" s="132">
        <v>0</v>
      </c>
      <c r="M16" s="134">
        <v>8.0416666667830816E-2</v>
      </c>
      <c r="N16" s="134">
        <v>0.21052631578947367</v>
      </c>
      <c r="O16" s="134">
        <v>0.27401315789565589</v>
      </c>
      <c r="P16" s="132">
        <v>15</v>
      </c>
      <c r="Q16" s="132">
        <v>14</v>
      </c>
    </row>
    <row r="17" spans="1:17">
      <c r="A17" s="130">
        <v>51598203</v>
      </c>
      <c r="B17" s="131" t="s">
        <v>183</v>
      </c>
      <c r="C17" s="132">
        <v>9120</v>
      </c>
      <c r="D17" s="133">
        <v>0</v>
      </c>
      <c r="E17" s="132">
        <v>19.999999960418791</v>
      </c>
      <c r="F17" s="132">
        <v>0</v>
      </c>
      <c r="G17" s="132">
        <v>0</v>
      </c>
      <c r="H17" s="132">
        <v>0</v>
      </c>
      <c r="I17" s="132">
        <v>117.99999998649582</v>
      </c>
      <c r="J17" s="132">
        <v>0</v>
      </c>
      <c r="K17" s="132">
        <v>960</v>
      </c>
      <c r="L17" s="132">
        <v>0</v>
      </c>
      <c r="M17" s="134">
        <v>0.11820175438448419</v>
      </c>
      <c r="N17" s="134">
        <v>0</v>
      </c>
      <c r="O17" s="134">
        <v>0.11820175438448419</v>
      </c>
      <c r="P17" s="132">
        <v>19</v>
      </c>
      <c r="Q17" s="132">
        <v>17</v>
      </c>
    </row>
    <row r="18" spans="1:17">
      <c r="A18" s="130">
        <v>51598218</v>
      </c>
      <c r="B18" s="131" t="s">
        <v>184</v>
      </c>
      <c r="C18" s="132">
        <v>9600</v>
      </c>
      <c r="D18" s="133">
        <v>0</v>
      </c>
      <c r="E18" s="132">
        <v>371.99999999720603</v>
      </c>
      <c r="F18" s="132">
        <v>1066.0000000381842</v>
      </c>
      <c r="G18" s="132">
        <v>0</v>
      </c>
      <c r="H18" s="132">
        <v>0</v>
      </c>
      <c r="I18" s="132">
        <v>58.999999990919605</v>
      </c>
      <c r="J18" s="132">
        <v>0</v>
      </c>
      <c r="K18" s="132">
        <v>480</v>
      </c>
      <c r="L18" s="132">
        <v>119.00000000023283</v>
      </c>
      <c r="M18" s="134">
        <v>6.8541666665745044E-2</v>
      </c>
      <c r="N18" s="134">
        <v>0</v>
      </c>
      <c r="O18" s="134">
        <v>6.8541666665745044E-2</v>
      </c>
      <c r="P18" s="132">
        <v>20</v>
      </c>
      <c r="Q18" s="132">
        <v>19</v>
      </c>
    </row>
    <row r="19" spans="1:17">
      <c r="A19" s="130">
        <v>51600383</v>
      </c>
      <c r="B19" s="131" t="s">
        <v>185</v>
      </c>
      <c r="C19" s="132">
        <v>6720</v>
      </c>
      <c r="D19" s="133">
        <v>0</v>
      </c>
      <c r="E19" s="132">
        <v>11.999999997206032</v>
      </c>
      <c r="F19" s="132">
        <v>0</v>
      </c>
      <c r="G19" s="132">
        <v>0</v>
      </c>
      <c r="H19" s="132">
        <v>0</v>
      </c>
      <c r="I19" s="132">
        <v>79.000000001164153</v>
      </c>
      <c r="J19" s="132">
        <v>0</v>
      </c>
      <c r="K19" s="132">
        <v>0</v>
      </c>
      <c r="L19" s="132">
        <v>0</v>
      </c>
      <c r="M19" s="134">
        <v>1.1755952381125617E-2</v>
      </c>
      <c r="N19" s="134">
        <v>0.22222222222222221</v>
      </c>
      <c r="O19" s="134">
        <v>0.23136574074087549</v>
      </c>
      <c r="P19" s="132">
        <v>14</v>
      </c>
      <c r="Q19" s="132">
        <v>14</v>
      </c>
    </row>
    <row r="20" spans="1:17">
      <c r="A20" s="130">
        <v>51604889</v>
      </c>
      <c r="B20" s="131" t="s">
        <v>158</v>
      </c>
      <c r="C20" s="132">
        <v>9120</v>
      </c>
      <c r="D20" s="133">
        <v>0</v>
      </c>
      <c r="E20" s="132">
        <v>518.00000002025627</v>
      </c>
      <c r="F20" s="132">
        <v>0</v>
      </c>
      <c r="G20" s="132">
        <v>0</v>
      </c>
      <c r="H20" s="132">
        <v>0</v>
      </c>
      <c r="I20" s="132">
        <v>185.00000000582077</v>
      </c>
      <c r="J20" s="132">
        <v>0</v>
      </c>
      <c r="K20" s="132">
        <v>0</v>
      </c>
      <c r="L20" s="132">
        <v>0</v>
      </c>
      <c r="M20" s="134">
        <v>2.0285087719936489E-2</v>
      </c>
      <c r="N20" s="134">
        <v>0.05</v>
      </c>
      <c r="O20" s="134">
        <v>6.9270833333939658E-2</v>
      </c>
      <c r="P20" s="132">
        <v>19</v>
      </c>
      <c r="Q20" s="132">
        <v>19</v>
      </c>
    </row>
    <row r="21" spans="1:17">
      <c r="A21" s="130">
        <v>51605129</v>
      </c>
      <c r="B21" s="131" t="s">
        <v>159</v>
      </c>
      <c r="C21" s="132">
        <v>9120</v>
      </c>
      <c r="D21" s="133">
        <v>0</v>
      </c>
      <c r="E21" s="132">
        <v>684.99999999417923</v>
      </c>
      <c r="F21" s="132">
        <v>96.999999991385266</v>
      </c>
      <c r="G21" s="132">
        <v>0</v>
      </c>
      <c r="H21" s="132">
        <v>0</v>
      </c>
      <c r="I21" s="132">
        <v>50</v>
      </c>
      <c r="J21" s="132">
        <v>0</v>
      </c>
      <c r="K21" s="132">
        <v>0</v>
      </c>
      <c r="L21" s="132">
        <v>0</v>
      </c>
      <c r="M21" s="134">
        <v>5.4824561403508769E-3</v>
      </c>
      <c r="N21" s="134">
        <v>0.05</v>
      </c>
      <c r="O21" s="134">
        <v>5.5208333333333331E-2</v>
      </c>
      <c r="P21" s="132">
        <v>19</v>
      </c>
      <c r="Q21" s="132">
        <v>19</v>
      </c>
    </row>
    <row r="22" spans="1:17">
      <c r="A22" s="130">
        <v>51607264</v>
      </c>
      <c r="B22" s="131" t="s">
        <v>186</v>
      </c>
      <c r="C22" s="132">
        <v>9120</v>
      </c>
      <c r="D22" s="133">
        <v>0</v>
      </c>
      <c r="E22" s="132">
        <v>136.9999999946566</v>
      </c>
      <c r="F22" s="132">
        <v>0</v>
      </c>
      <c r="G22" s="132">
        <v>0</v>
      </c>
      <c r="H22" s="132">
        <v>0</v>
      </c>
      <c r="I22" s="132">
        <v>122.99999999231659</v>
      </c>
      <c r="J22" s="132">
        <v>0</v>
      </c>
      <c r="K22" s="132">
        <v>960</v>
      </c>
      <c r="L22" s="132">
        <v>0</v>
      </c>
      <c r="M22" s="134">
        <v>0.11874999999915752</v>
      </c>
      <c r="N22" s="134">
        <v>0.05</v>
      </c>
      <c r="O22" s="134">
        <v>0.16281249999919964</v>
      </c>
      <c r="P22" s="132">
        <v>19</v>
      </c>
      <c r="Q22" s="132">
        <v>17</v>
      </c>
    </row>
    <row r="23" spans="1:17">
      <c r="A23" s="130">
        <v>51607270</v>
      </c>
      <c r="B23" s="131" t="s">
        <v>187</v>
      </c>
      <c r="C23" s="132">
        <v>7680</v>
      </c>
      <c r="D23" s="133">
        <v>0</v>
      </c>
      <c r="E23" s="132">
        <v>1.000000003259629</v>
      </c>
      <c r="F23" s="132">
        <v>144.99999999068677</v>
      </c>
      <c r="G23" s="132">
        <v>0</v>
      </c>
      <c r="H23" s="132">
        <v>0</v>
      </c>
      <c r="I23" s="132">
        <v>86.000000000232831</v>
      </c>
      <c r="J23" s="132">
        <v>0</v>
      </c>
      <c r="K23" s="132">
        <v>480</v>
      </c>
      <c r="L23" s="132">
        <v>0</v>
      </c>
      <c r="M23" s="134">
        <v>7.3697916666696978E-2</v>
      </c>
      <c r="N23" s="134">
        <v>0.23809523809523808</v>
      </c>
      <c r="O23" s="134">
        <v>0.29424603174605485</v>
      </c>
      <c r="P23" s="132">
        <v>16</v>
      </c>
      <c r="Q23" s="132">
        <v>15</v>
      </c>
    </row>
    <row r="24" spans="1:17">
      <c r="A24" s="130">
        <v>51609008</v>
      </c>
      <c r="B24" s="131" t="s">
        <v>188</v>
      </c>
      <c r="C24" s="132">
        <v>9600</v>
      </c>
      <c r="D24" s="133">
        <v>0</v>
      </c>
      <c r="E24" s="132">
        <v>75.000000013710206</v>
      </c>
      <c r="F24" s="132">
        <v>0</v>
      </c>
      <c r="G24" s="132">
        <v>0</v>
      </c>
      <c r="H24" s="132">
        <v>0</v>
      </c>
      <c r="I24" s="132">
        <v>149.00000001434003</v>
      </c>
      <c r="J24" s="132">
        <v>0</v>
      </c>
      <c r="K24" s="132">
        <v>0</v>
      </c>
      <c r="L24" s="132">
        <v>0</v>
      </c>
      <c r="M24" s="134">
        <v>1.5520833334827087E-2</v>
      </c>
      <c r="N24" s="134">
        <v>0</v>
      </c>
      <c r="O24" s="134">
        <v>1.5520833334827087E-2</v>
      </c>
      <c r="P24" s="132">
        <v>20</v>
      </c>
      <c r="Q24" s="132">
        <v>20</v>
      </c>
    </row>
    <row r="25" spans="1:17">
      <c r="A25" s="130">
        <v>51609016</v>
      </c>
      <c r="B25" s="131" t="s">
        <v>189</v>
      </c>
      <c r="C25" s="132">
        <v>10080</v>
      </c>
      <c r="D25" s="133">
        <v>0</v>
      </c>
      <c r="E25" s="132">
        <v>258.99999999557622</v>
      </c>
      <c r="F25" s="132">
        <v>0</v>
      </c>
      <c r="G25" s="132">
        <v>0</v>
      </c>
      <c r="H25" s="132">
        <v>0</v>
      </c>
      <c r="I25" s="132">
        <v>460.99999998346902</v>
      </c>
      <c r="J25" s="132">
        <v>0</v>
      </c>
      <c r="K25" s="132">
        <v>0</v>
      </c>
      <c r="L25" s="132">
        <v>0</v>
      </c>
      <c r="M25" s="134">
        <v>4.5734126982487008E-2</v>
      </c>
      <c r="N25" s="134">
        <v>0</v>
      </c>
      <c r="O25" s="134">
        <v>4.5734126982487008E-2</v>
      </c>
      <c r="P25" s="132">
        <v>21</v>
      </c>
      <c r="Q25" s="132">
        <v>21</v>
      </c>
    </row>
    <row r="26" spans="1:17">
      <c r="A26" s="130">
        <v>51609644</v>
      </c>
      <c r="B26" s="131" t="s">
        <v>190</v>
      </c>
      <c r="C26" s="132">
        <v>9120</v>
      </c>
      <c r="D26" s="133">
        <v>0</v>
      </c>
      <c r="E26" s="132">
        <v>208.00000000740869</v>
      </c>
      <c r="F26" s="132">
        <v>399.99999999674037</v>
      </c>
      <c r="G26" s="132">
        <v>0</v>
      </c>
      <c r="H26" s="132">
        <v>0</v>
      </c>
      <c r="I26" s="132">
        <v>203.00000000162981</v>
      </c>
      <c r="J26" s="132">
        <v>0</v>
      </c>
      <c r="K26" s="132">
        <v>960</v>
      </c>
      <c r="L26" s="132">
        <v>317.99999999930151</v>
      </c>
      <c r="M26" s="134">
        <v>0.16239035087729511</v>
      </c>
      <c r="N26" s="134">
        <v>0</v>
      </c>
      <c r="O26" s="134">
        <v>0.16239035087729511</v>
      </c>
      <c r="P26" s="132">
        <v>19</v>
      </c>
      <c r="Q26" s="132">
        <v>17</v>
      </c>
    </row>
    <row r="27" spans="1:17">
      <c r="A27" s="130">
        <v>51611764</v>
      </c>
      <c r="B27" s="131" t="s">
        <v>191</v>
      </c>
      <c r="C27" s="132">
        <v>9120</v>
      </c>
      <c r="D27" s="133">
        <v>0</v>
      </c>
      <c r="E27" s="132">
        <v>475.99999999278225</v>
      </c>
      <c r="F27" s="132">
        <v>442.0000000053551</v>
      </c>
      <c r="G27" s="132">
        <v>0</v>
      </c>
      <c r="H27" s="132">
        <v>0</v>
      </c>
      <c r="I27" s="132">
        <v>74.00000000067169</v>
      </c>
      <c r="J27" s="132">
        <v>0</v>
      </c>
      <c r="K27" s="132">
        <v>1440</v>
      </c>
      <c r="L27" s="132">
        <v>0</v>
      </c>
      <c r="M27" s="134">
        <v>0.16600877192989821</v>
      </c>
      <c r="N27" s="134">
        <v>0.05</v>
      </c>
      <c r="O27" s="134">
        <v>0.2077083333334033</v>
      </c>
      <c r="P27" s="132">
        <v>19</v>
      </c>
      <c r="Q27" s="132">
        <v>16</v>
      </c>
    </row>
    <row r="28" spans="1:17">
      <c r="A28" s="130">
        <v>51615298</v>
      </c>
      <c r="B28" s="131" t="s">
        <v>192</v>
      </c>
      <c r="C28" s="132">
        <v>8640</v>
      </c>
      <c r="D28" s="133">
        <v>0</v>
      </c>
      <c r="E28" s="132">
        <v>577.00000003981404</v>
      </c>
      <c r="F28" s="132">
        <v>65.999999984633178</v>
      </c>
      <c r="G28" s="132">
        <v>0</v>
      </c>
      <c r="H28" s="132">
        <v>0</v>
      </c>
      <c r="I28" s="132">
        <v>231.00000003003515</v>
      </c>
      <c r="J28" s="132">
        <v>0</v>
      </c>
      <c r="K28" s="132">
        <v>0</v>
      </c>
      <c r="L28" s="132">
        <v>0</v>
      </c>
      <c r="M28" s="134">
        <v>2.6736111114587402E-2</v>
      </c>
      <c r="N28" s="134">
        <v>0.14285714285714285</v>
      </c>
      <c r="O28" s="134">
        <v>0.16577380952678919</v>
      </c>
      <c r="P28" s="132">
        <v>18</v>
      </c>
      <c r="Q28" s="132">
        <v>18</v>
      </c>
    </row>
    <row r="29" spans="1:17">
      <c r="A29" s="130">
        <v>51615809</v>
      </c>
      <c r="B29" s="131" t="s">
        <v>726</v>
      </c>
      <c r="C29" s="132">
        <v>0</v>
      </c>
      <c r="D29" s="133">
        <v>0</v>
      </c>
      <c r="E29" s="132">
        <v>0</v>
      </c>
      <c r="F29" s="132">
        <v>0</v>
      </c>
      <c r="G29" s="132">
        <v>0</v>
      </c>
      <c r="H29" s="132">
        <v>0</v>
      </c>
      <c r="I29" s="132">
        <v>0</v>
      </c>
      <c r="J29" s="132">
        <v>0</v>
      </c>
      <c r="K29" s="132">
        <v>0</v>
      </c>
      <c r="L29" s="132">
        <v>0</v>
      </c>
      <c r="M29" s="134">
        <v>0</v>
      </c>
      <c r="N29" s="134">
        <v>1</v>
      </c>
      <c r="O29" s="134">
        <v>1</v>
      </c>
      <c r="P29" s="132">
        <v>0</v>
      </c>
      <c r="Q29" s="132">
        <v>0</v>
      </c>
    </row>
    <row r="30" spans="1:17">
      <c r="A30" s="130">
        <v>51615813</v>
      </c>
      <c r="B30" s="131" t="s">
        <v>193</v>
      </c>
      <c r="C30" s="132">
        <v>8160</v>
      </c>
      <c r="D30" s="133">
        <v>0</v>
      </c>
      <c r="E30" s="132">
        <v>138.00000002025627</v>
      </c>
      <c r="F30" s="132">
        <v>30.99999999627471</v>
      </c>
      <c r="G30" s="132">
        <v>0</v>
      </c>
      <c r="H30" s="132">
        <v>0</v>
      </c>
      <c r="I30" s="132">
        <v>81.000000012572855</v>
      </c>
      <c r="J30" s="132">
        <v>0</v>
      </c>
      <c r="K30" s="132">
        <v>0</v>
      </c>
      <c r="L30" s="132">
        <v>29.000000000232831</v>
      </c>
      <c r="M30" s="134">
        <v>1.3480392158432069E-2</v>
      </c>
      <c r="N30" s="134">
        <v>0.19047619047619047</v>
      </c>
      <c r="O30" s="134">
        <v>0.2013888888901593</v>
      </c>
      <c r="P30" s="132">
        <v>17</v>
      </c>
      <c r="Q30" s="132">
        <v>17</v>
      </c>
    </row>
    <row r="31" spans="1:17">
      <c r="A31" s="130">
        <v>51615818</v>
      </c>
      <c r="B31" s="131" t="s">
        <v>194</v>
      </c>
      <c r="C31" s="132">
        <v>9600</v>
      </c>
      <c r="D31" s="133">
        <v>0</v>
      </c>
      <c r="E31" s="132">
        <v>1794.9999999266583</v>
      </c>
      <c r="F31" s="132">
        <v>428.00000002258457</v>
      </c>
      <c r="G31" s="132">
        <v>0</v>
      </c>
      <c r="H31" s="132">
        <v>0</v>
      </c>
      <c r="I31" s="132">
        <v>283.9999999771826</v>
      </c>
      <c r="J31" s="132">
        <v>0</v>
      </c>
      <c r="K31" s="132">
        <v>960</v>
      </c>
      <c r="L31" s="132">
        <v>0</v>
      </c>
      <c r="M31" s="134">
        <v>0.12958333333095651</v>
      </c>
      <c r="N31" s="134">
        <v>4.7619047619047616E-2</v>
      </c>
      <c r="O31" s="134">
        <v>0.20871212120996047</v>
      </c>
      <c r="P31" s="132">
        <v>20</v>
      </c>
      <c r="Q31" s="132">
        <v>18</v>
      </c>
    </row>
    <row r="32" spans="1:17">
      <c r="A32" s="130">
        <v>51615820</v>
      </c>
      <c r="B32" s="131" t="s">
        <v>195</v>
      </c>
      <c r="C32" s="132">
        <v>8640</v>
      </c>
      <c r="D32" s="133">
        <v>0</v>
      </c>
      <c r="E32" s="132">
        <v>28.999999989713572</v>
      </c>
      <c r="F32" s="132">
        <v>374.00000000954606</v>
      </c>
      <c r="G32" s="132">
        <v>0</v>
      </c>
      <c r="H32" s="132">
        <v>0</v>
      </c>
      <c r="I32" s="132">
        <v>219.99999999417923</v>
      </c>
      <c r="J32" s="132">
        <v>0</v>
      </c>
      <c r="K32" s="132">
        <v>960</v>
      </c>
      <c r="L32" s="132">
        <v>699.00000000488944</v>
      </c>
      <c r="M32" s="134">
        <v>0.21747685185174406</v>
      </c>
      <c r="N32" s="134">
        <v>5.2631578947368418E-2</v>
      </c>
      <c r="O32" s="134">
        <v>0.25866228070165226</v>
      </c>
      <c r="P32" s="132">
        <v>18</v>
      </c>
      <c r="Q32" s="132">
        <v>16</v>
      </c>
    </row>
    <row r="33" spans="1:17">
      <c r="A33" s="130">
        <v>51615825</v>
      </c>
      <c r="B33" s="131" t="s">
        <v>196</v>
      </c>
      <c r="C33" s="132">
        <v>9600</v>
      </c>
      <c r="D33" s="133">
        <v>0</v>
      </c>
      <c r="E33" s="132">
        <v>14.000000024420419</v>
      </c>
      <c r="F33" s="132">
        <v>0</v>
      </c>
      <c r="G33" s="132">
        <v>0</v>
      </c>
      <c r="H33" s="132">
        <v>0</v>
      </c>
      <c r="I33" s="132">
        <v>451.00000003469177</v>
      </c>
      <c r="J33" s="132">
        <v>0</v>
      </c>
      <c r="K33" s="132">
        <v>480</v>
      </c>
      <c r="L33" s="132">
        <v>0</v>
      </c>
      <c r="M33" s="134">
        <v>9.6979166670280392E-2</v>
      </c>
      <c r="N33" s="134">
        <v>0</v>
      </c>
      <c r="O33" s="134">
        <v>9.6979166670280392E-2</v>
      </c>
      <c r="P33" s="132">
        <v>20</v>
      </c>
      <c r="Q33" s="132">
        <v>19</v>
      </c>
    </row>
    <row r="34" spans="1:17">
      <c r="A34" s="130">
        <v>51637918</v>
      </c>
      <c r="B34" s="131" t="s">
        <v>197</v>
      </c>
      <c r="C34" s="132">
        <v>9120</v>
      </c>
      <c r="D34" s="133">
        <v>0</v>
      </c>
      <c r="E34" s="132">
        <v>0</v>
      </c>
      <c r="F34" s="132">
        <v>40.000000004656613</v>
      </c>
      <c r="G34" s="132">
        <v>0</v>
      </c>
      <c r="H34" s="132">
        <v>0</v>
      </c>
      <c r="I34" s="132">
        <v>30.99999999627471</v>
      </c>
      <c r="J34" s="132">
        <v>0</v>
      </c>
      <c r="K34" s="132">
        <v>1920</v>
      </c>
      <c r="L34" s="132">
        <v>1.000000003259629</v>
      </c>
      <c r="M34" s="134">
        <v>0.21403508771924717</v>
      </c>
      <c r="N34" s="134">
        <v>0.05</v>
      </c>
      <c r="O34" s="134">
        <v>0.25333333333328484</v>
      </c>
      <c r="P34" s="132">
        <v>19</v>
      </c>
      <c r="Q34" s="132">
        <v>15</v>
      </c>
    </row>
    <row r="35" spans="1:17">
      <c r="A35" s="130">
        <v>51637922</v>
      </c>
      <c r="B35" s="131" t="s">
        <v>198</v>
      </c>
      <c r="C35" s="132">
        <v>9600</v>
      </c>
      <c r="D35" s="133">
        <v>0</v>
      </c>
      <c r="E35" s="132">
        <v>8.0000000048626454</v>
      </c>
      <c r="F35" s="132">
        <v>157.00000001932494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4">
        <v>0</v>
      </c>
      <c r="N35" s="134">
        <v>0</v>
      </c>
      <c r="O35" s="134">
        <v>0</v>
      </c>
      <c r="P35" s="132">
        <v>20</v>
      </c>
      <c r="Q35" s="132">
        <v>20</v>
      </c>
    </row>
    <row r="36" spans="1:17">
      <c r="A36" s="130">
        <v>51637929</v>
      </c>
      <c r="B36" s="131" t="s">
        <v>199</v>
      </c>
      <c r="C36" s="132">
        <v>9120</v>
      </c>
      <c r="D36" s="133">
        <v>0</v>
      </c>
      <c r="E36" s="132">
        <v>120.00000000349246</v>
      </c>
      <c r="F36" s="132">
        <v>1196.9999999925494</v>
      </c>
      <c r="G36" s="132">
        <v>0</v>
      </c>
      <c r="H36" s="132">
        <v>0</v>
      </c>
      <c r="I36" s="132">
        <v>71.999999993713573</v>
      </c>
      <c r="J36" s="132">
        <v>0</v>
      </c>
      <c r="K36" s="132">
        <v>480</v>
      </c>
      <c r="L36" s="132">
        <v>0</v>
      </c>
      <c r="M36" s="134">
        <v>6.0526315788784382E-2</v>
      </c>
      <c r="N36" s="134">
        <v>0.05</v>
      </c>
      <c r="O36" s="134">
        <v>0.10749999999934516</v>
      </c>
      <c r="P36" s="132">
        <v>19</v>
      </c>
      <c r="Q36" s="132">
        <v>18</v>
      </c>
    </row>
    <row r="37" spans="1:17">
      <c r="A37" s="130">
        <v>51638206</v>
      </c>
      <c r="B37" s="131" t="s">
        <v>200</v>
      </c>
      <c r="C37" s="132">
        <v>9600</v>
      </c>
      <c r="D37" s="133">
        <v>0</v>
      </c>
      <c r="E37" s="132">
        <v>0.99999999278225005</v>
      </c>
      <c r="F37" s="132">
        <v>0</v>
      </c>
      <c r="G37" s="132">
        <v>0</v>
      </c>
      <c r="H37" s="132">
        <v>0</v>
      </c>
      <c r="I37" s="132">
        <v>0</v>
      </c>
      <c r="J37" s="132">
        <v>0</v>
      </c>
      <c r="K37" s="132">
        <v>1440</v>
      </c>
      <c r="L37" s="132">
        <v>0</v>
      </c>
      <c r="M37" s="134">
        <v>0.15</v>
      </c>
      <c r="N37" s="134">
        <v>0</v>
      </c>
      <c r="O37" s="134">
        <v>0.15</v>
      </c>
      <c r="P37" s="132">
        <v>20</v>
      </c>
      <c r="Q37" s="132">
        <v>17</v>
      </c>
    </row>
    <row r="38" spans="1:17">
      <c r="A38" s="130">
        <v>51643108</v>
      </c>
      <c r="B38" s="131" t="s">
        <v>201</v>
      </c>
      <c r="C38" s="132">
        <v>9120</v>
      </c>
      <c r="D38" s="133">
        <v>0</v>
      </c>
      <c r="E38" s="132">
        <v>57.999999989988282</v>
      </c>
      <c r="F38" s="132">
        <v>421.00000003119931</v>
      </c>
      <c r="G38" s="132">
        <v>0</v>
      </c>
      <c r="H38" s="132">
        <v>0</v>
      </c>
      <c r="I38" s="132">
        <v>217.99999999813735</v>
      </c>
      <c r="J38" s="132">
        <v>0</v>
      </c>
      <c r="K38" s="132">
        <v>1440</v>
      </c>
      <c r="L38" s="132">
        <v>0</v>
      </c>
      <c r="M38" s="134">
        <v>0.18179824561383084</v>
      </c>
      <c r="N38" s="134">
        <v>0.05</v>
      </c>
      <c r="O38" s="134">
        <v>0.2227083333331393</v>
      </c>
      <c r="P38" s="132">
        <v>19</v>
      </c>
      <c r="Q38" s="132">
        <v>16</v>
      </c>
    </row>
    <row r="39" spans="1:17">
      <c r="A39" s="130">
        <v>51649057</v>
      </c>
      <c r="B39" s="131" t="s">
        <v>202</v>
      </c>
      <c r="C39" s="132">
        <v>9600</v>
      </c>
      <c r="D39" s="133">
        <v>0</v>
      </c>
      <c r="E39" s="132">
        <v>158.00000003306195</v>
      </c>
      <c r="F39" s="132">
        <v>0</v>
      </c>
      <c r="G39" s="132">
        <v>0</v>
      </c>
      <c r="H39" s="132">
        <v>0</v>
      </c>
      <c r="I39" s="132">
        <v>106.00000001909211</v>
      </c>
      <c r="J39" s="132">
        <v>0</v>
      </c>
      <c r="K39" s="132">
        <v>960</v>
      </c>
      <c r="L39" s="132">
        <v>0</v>
      </c>
      <c r="M39" s="134">
        <v>0.11104166666865543</v>
      </c>
      <c r="N39" s="134">
        <v>0</v>
      </c>
      <c r="O39" s="134">
        <v>0.11104166666865543</v>
      </c>
      <c r="P39" s="132">
        <v>20</v>
      </c>
      <c r="Q39" s="132">
        <v>18</v>
      </c>
    </row>
    <row r="40" spans="1:17">
      <c r="A40" s="130">
        <v>51649576</v>
      </c>
      <c r="B40" s="131" t="s">
        <v>203</v>
      </c>
      <c r="C40" s="132">
        <v>9120</v>
      </c>
      <c r="D40" s="133">
        <v>0</v>
      </c>
      <c r="E40" s="132">
        <v>635.99999996717088</v>
      </c>
      <c r="F40" s="132">
        <v>3393.0000000691507</v>
      </c>
      <c r="G40" s="132">
        <v>0</v>
      </c>
      <c r="H40" s="132">
        <v>0</v>
      </c>
      <c r="I40" s="132">
        <v>0</v>
      </c>
      <c r="J40" s="132">
        <v>0</v>
      </c>
      <c r="K40" s="132">
        <v>480</v>
      </c>
      <c r="L40" s="132">
        <v>176.00000001839362</v>
      </c>
      <c r="M40" s="134">
        <v>7.1929824563420355E-2</v>
      </c>
      <c r="N40" s="134">
        <v>0.05</v>
      </c>
      <c r="O40" s="134">
        <v>0.11833333333524934</v>
      </c>
      <c r="P40" s="132">
        <v>19</v>
      </c>
      <c r="Q40" s="132">
        <v>18</v>
      </c>
    </row>
    <row r="41" spans="1:17">
      <c r="A41" s="130">
        <v>51661970</v>
      </c>
      <c r="B41" s="131" t="s">
        <v>204</v>
      </c>
      <c r="C41" s="132">
        <v>9120</v>
      </c>
      <c r="D41" s="133">
        <v>0</v>
      </c>
      <c r="E41" s="132">
        <v>23.999999994068677</v>
      </c>
      <c r="F41" s="132">
        <v>120.00000001396984</v>
      </c>
      <c r="G41" s="132">
        <v>0</v>
      </c>
      <c r="H41" s="132">
        <v>0</v>
      </c>
      <c r="I41" s="132">
        <v>84.999999990232823</v>
      </c>
      <c r="J41" s="132">
        <v>0</v>
      </c>
      <c r="K41" s="132">
        <v>480</v>
      </c>
      <c r="L41" s="132">
        <v>110.00000001280569</v>
      </c>
      <c r="M41" s="134">
        <v>7.4013157895070014E-2</v>
      </c>
      <c r="N41" s="134">
        <v>9.5238095238095233E-2</v>
      </c>
      <c r="O41" s="134">
        <v>0.16220238095268241</v>
      </c>
      <c r="P41" s="132">
        <v>19</v>
      </c>
      <c r="Q41" s="132">
        <v>18</v>
      </c>
    </row>
    <row r="42" spans="1:17">
      <c r="A42" s="130">
        <v>51661971</v>
      </c>
      <c r="B42" s="131" t="s">
        <v>160</v>
      </c>
      <c r="C42" s="132">
        <v>8160</v>
      </c>
      <c r="D42" s="133">
        <v>0</v>
      </c>
      <c r="E42" s="132">
        <v>388.00000007079558</v>
      </c>
      <c r="F42" s="132">
        <v>0</v>
      </c>
      <c r="G42" s="132">
        <v>0</v>
      </c>
      <c r="H42" s="132">
        <v>0</v>
      </c>
      <c r="I42" s="132">
        <v>509.00000005027971</v>
      </c>
      <c r="J42" s="132">
        <v>0</v>
      </c>
      <c r="K42" s="132">
        <v>480</v>
      </c>
      <c r="L42" s="132">
        <v>0</v>
      </c>
      <c r="M42" s="134">
        <v>0.12120098039831859</v>
      </c>
      <c r="N42" s="134">
        <v>5.5555555555555552E-2</v>
      </c>
      <c r="O42" s="134">
        <v>0.17002314815396755</v>
      </c>
      <c r="P42" s="132">
        <v>17</v>
      </c>
      <c r="Q42" s="132">
        <v>16</v>
      </c>
    </row>
    <row r="43" spans="1:17">
      <c r="A43" s="130">
        <v>51662324</v>
      </c>
      <c r="B43" s="131" t="s">
        <v>205</v>
      </c>
      <c r="C43" s="132">
        <v>9600</v>
      </c>
      <c r="D43" s="133">
        <v>0</v>
      </c>
      <c r="E43" s="132">
        <v>2.9999999783467501</v>
      </c>
      <c r="F43" s="132">
        <v>0</v>
      </c>
      <c r="G43" s="132">
        <v>0</v>
      </c>
      <c r="H43" s="132">
        <v>0</v>
      </c>
      <c r="I43" s="132">
        <v>44.999999989522621</v>
      </c>
      <c r="J43" s="132">
        <v>0</v>
      </c>
      <c r="K43" s="132">
        <v>480</v>
      </c>
      <c r="L43" s="132">
        <v>0</v>
      </c>
      <c r="M43" s="134">
        <v>5.4687499998908609E-2</v>
      </c>
      <c r="N43" s="134">
        <v>0</v>
      </c>
      <c r="O43" s="134">
        <v>5.4687499998908609E-2</v>
      </c>
      <c r="P43" s="132">
        <v>20</v>
      </c>
      <c r="Q43" s="132">
        <v>19</v>
      </c>
    </row>
    <row r="44" spans="1:17">
      <c r="A44" s="130">
        <v>51665079</v>
      </c>
      <c r="B44" s="131" t="s">
        <v>206</v>
      </c>
      <c r="C44" s="132">
        <v>9600</v>
      </c>
      <c r="D44" s="133">
        <v>0</v>
      </c>
      <c r="E44" s="132">
        <v>768.99999997438863</v>
      </c>
      <c r="F44" s="132">
        <v>634.00000001303852</v>
      </c>
      <c r="G44" s="132">
        <v>0</v>
      </c>
      <c r="H44" s="132">
        <v>0</v>
      </c>
      <c r="I44" s="132">
        <v>0</v>
      </c>
      <c r="J44" s="132">
        <v>0</v>
      </c>
      <c r="K44" s="132">
        <v>480</v>
      </c>
      <c r="L44" s="132">
        <v>0</v>
      </c>
      <c r="M44" s="134">
        <v>0.05</v>
      </c>
      <c r="N44" s="134">
        <v>0</v>
      </c>
      <c r="O44" s="134">
        <v>0.05</v>
      </c>
      <c r="P44" s="132">
        <v>20</v>
      </c>
      <c r="Q44" s="132">
        <v>19</v>
      </c>
    </row>
    <row r="45" spans="1:17">
      <c r="A45" s="130">
        <v>51667176</v>
      </c>
      <c r="B45" s="131" t="s">
        <v>207</v>
      </c>
      <c r="C45" s="132">
        <v>9120</v>
      </c>
      <c r="D45" s="133">
        <v>0</v>
      </c>
      <c r="E45" s="132">
        <v>49.000000002519258</v>
      </c>
      <c r="F45" s="132">
        <v>33.000000002793968</v>
      </c>
      <c r="G45" s="132">
        <v>0</v>
      </c>
      <c r="H45" s="132">
        <v>0</v>
      </c>
      <c r="I45" s="132">
        <v>0</v>
      </c>
      <c r="J45" s="132">
        <v>0</v>
      </c>
      <c r="K45" s="132">
        <v>480</v>
      </c>
      <c r="L45" s="132">
        <v>0</v>
      </c>
      <c r="M45" s="134">
        <v>5.2631578947368418E-2</v>
      </c>
      <c r="N45" s="134">
        <v>9.5238095238095233E-2</v>
      </c>
      <c r="O45" s="134">
        <v>0.14285714285714285</v>
      </c>
      <c r="P45" s="132">
        <v>19</v>
      </c>
      <c r="Q45" s="132">
        <v>18</v>
      </c>
    </row>
    <row r="46" spans="1:17">
      <c r="A46" s="130">
        <v>51692290</v>
      </c>
      <c r="B46" s="131" t="s">
        <v>208</v>
      </c>
      <c r="C46" s="132">
        <v>8160</v>
      </c>
      <c r="D46" s="133">
        <v>0</v>
      </c>
      <c r="E46" s="132">
        <v>8.9999999769497663</v>
      </c>
      <c r="F46" s="132">
        <v>0</v>
      </c>
      <c r="G46" s="132">
        <v>0</v>
      </c>
      <c r="H46" s="132">
        <v>0</v>
      </c>
      <c r="I46" s="132">
        <v>1.9999999960418791</v>
      </c>
      <c r="J46" s="132">
        <v>0</v>
      </c>
      <c r="K46" s="132">
        <v>0</v>
      </c>
      <c r="L46" s="132">
        <v>0</v>
      </c>
      <c r="M46" s="134">
        <v>2.4509803873062246E-4</v>
      </c>
      <c r="N46" s="134">
        <v>0.15</v>
      </c>
      <c r="O46" s="134">
        <v>0.15020833333292102</v>
      </c>
      <c r="P46" s="132">
        <v>17</v>
      </c>
      <c r="Q46" s="132">
        <v>17</v>
      </c>
    </row>
    <row r="47" spans="1:17">
      <c r="A47" s="130">
        <v>51694202</v>
      </c>
      <c r="B47" s="131" t="s">
        <v>209</v>
      </c>
      <c r="C47" s="132">
        <v>9120</v>
      </c>
      <c r="D47" s="133">
        <v>0</v>
      </c>
      <c r="E47" s="132">
        <v>994.99999998486601</v>
      </c>
      <c r="F47" s="132">
        <v>114.00000000488944</v>
      </c>
      <c r="G47" s="132">
        <v>0</v>
      </c>
      <c r="H47" s="132">
        <v>0</v>
      </c>
      <c r="I47" s="132">
        <v>229.99999998486601</v>
      </c>
      <c r="J47" s="132">
        <v>0</v>
      </c>
      <c r="K47" s="132">
        <v>480</v>
      </c>
      <c r="L47" s="132">
        <v>0</v>
      </c>
      <c r="M47" s="134">
        <v>7.7850877191323026E-2</v>
      </c>
      <c r="N47" s="134">
        <v>0.05</v>
      </c>
      <c r="O47" s="134">
        <v>0.12395833333175688</v>
      </c>
      <c r="P47" s="132">
        <v>19</v>
      </c>
      <c r="Q47" s="132">
        <v>18</v>
      </c>
    </row>
    <row r="48" spans="1:17">
      <c r="A48" s="130">
        <v>51695853</v>
      </c>
      <c r="B48" s="131" t="s">
        <v>210</v>
      </c>
      <c r="C48" s="132">
        <v>10080</v>
      </c>
      <c r="D48" s="133">
        <v>0</v>
      </c>
      <c r="E48" s="132">
        <v>122.99999996080069</v>
      </c>
      <c r="F48" s="132">
        <v>255.00000001396984</v>
      </c>
      <c r="G48" s="132">
        <v>0</v>
      </c>
      <c r="H48" s="132">
        <v>0</v>
      </c>
      <c r="I48" s="132">
        <v>508.99999997369014</v>
      </c>
      <c r="J48" s="132">
        <v>0</v>
      </c>
      <c r="K48" s="132">
        <v>0</v>
      </c>
      <c r="L48" s="132">
        <v>0</v>
      </c>
      <c r="M48" s="134">
        <v>5.049603174342164E-2</v>
      </c>
      <c r="N48" s="134">
        <v>0</v>
      </c>
      <c r="O48" s="134">
        <v>5.049603174342164E-2</v>
      </c>
      <c r="P48" s="132">
        <v>21</v>
      </c>
      <c r="Q48" s="132">
        <v>21</v>
      </c>
    </row>
    <row r="49" spans="1:17">
      <c r="A49" s="130">
        <v>51695859</v>
      </c>
      <c r="B49" s="131" t="s">
        <v>211</v>
      </c>
      <c r="C49" s="132">
        <v>9600</v>
      </c>
      <c r="D49" s="133">
        <v>0</v>
      </c>
      <c r="E49" s="132">
        <v>122.00000003096648</v>
      </c>
      <c r="F49" s="132">
        <v>726.99999995833502</v>
      </c>
      <c r="G49" s="132">
        <v>0</v>
      </c>
      <c r="H49" s="132">
        <v>0</v>
      </c>
      <c r="I49" s="132">
        <v>1.9999999960418791</v>
      </c>
      <c r="J49" s="132">
        <v>0</v>
      </c>
      <c r="K49" s="132">
        <v>0</v>
      </c>
      <c r="L49" s="132">
        <v>0</v>
      </c>
      <c r="M49" s="134">
        <v>2.0833333292102907E-4</v>
      </c>
      <c r="N49" s="134">
        <v>0</v>
      </c>
      <c r="O49" s="134">
        <v>2.0833333292102907E-4</v>
      </c>
      <c r="P49" s="132">
        <v>20</v>
      </c>
      <c r="Q49" s="132">
        <v>20</v>
      </c>
    </row>
    <row r="50" spans="1:17">
      <c r="A50" s="130">
        <v>51696227</v>
      </c>
      <c r="B50" s="131" t="s">
        <v>212</v>
      </c>
      <c r="C50" s="132">
        <v>8999.9999999685679</v>
      </c>
      <c r="D50" s="133">
        <v>0</v>
      </c>
      <c r="E50" s="132">
        <v>1148.0000000223249</v>
      </c>
      <c r="F50" s="132">
        <v>285.00000000698492</v>
      </c>
      <c r="G50" s="132">
        <v>0</v>
      </c>
      <c r="H50" s="132">
        <v>0</v>
      </c>
      <c r="I50" s="132">
        <v>34.999999998835847</v>
      </c>
      <c r="J50" s="132">
        <v>0</v>
      </c>
      <c r="K50" s="132">
        <v>480</v>
      </c>
      <c r="L50" s="132">
        <v>236.00000000442378</v>
      </c>
      <c r="M50" s="134">
        <v>8.3444444445098048E-2</v>
      </c>
      <c r="N50" s="134">
        <v>5.0632911392572942E-2</v>
      </c>
      <c r="O50" s="134">
        <v>0.12985232067587987</v>
      </c>
      <c r="P50" s="132">
        <v>21</v>
      </c>
      <c r="Q50" s="132">
        <v>20</v>
      </c>
    </row>
    <row r="51" spans="1:17">
      <c r="A51" s="130">
        <v>51696233</v>
      </c>
      <c r="B51" s="131" t="s">
        <v>213</v>
      </c>
      <c r="C51" s="132">
        <v>10080</v>
      </c>
      <c r="D51" s="133">
        <v>0</v>
      </c>
      <c r="E51" s="132">
        <v>76.000000006752089</v>
      </c>
      <c r="F51" s="132">
        <v>107.0000000030268</v>
      </c>
      <c r="G51" s="132">
        <v>0</v>
      </c>
      <c r="H51" s="132">
        <v>0</v>
      </c>
      <c r="I51" s="132">
        <v>739.00000001024455</v>
      </c>
      <c r="J51" s="132">
        <v>0</v>
      </c>
      <c r="K51" s="132">
        <v>960</v>
      </c>
      <c r="L51" s="132">
        <v>0</v>
      </c>
      <c r="M51" s="134">
        <v>0.16855158730260364</v>
      </c>
      <c r="N51" s="134">
        <v>0</v>
      </c>
      <c r="O51" s="134">
        <v>0.16855158730260364</v>
      </c>
      <c r="P51" s="132">
        <v>21</v>
      </c>
      <c r="Q51" s="132">
        <v>19</v>
      </c>
    </row>
    <row r="52" spans="1:17">
      <c r="A52" s="130">
        <v>51696340</v>
      </c>
      <c r="B52" s="131" t="s">
        <v>214</v>
      </c>
      <c r="C52" s="132">
        <v>10080</v>
      </c>
      <c r="D52" s="133">
        <v>0</v>
      </c>
      <c r="E52" s="132">
        <v>175.00000000435512</v>
      </c>
      <c r="F52" s="132">
        <v>879.00000000488944</v>
      </c>
      <c r="G52" s="132">
        <v>0</v>
      </c>
      <c r="H52" s="132">
        <v>0</v>
      </c>
      <c r="I52" s="132">
        <v>378.9999999885913</v>
      </c>
      <c r="J52" s="132">
        <v>0</v>
      </c>
      <c r="K52" s="132">
        <v>0</v>
      </c>
      <c r="L52" s="132">
        <v>0</v>
      </c>
      <c r="M52" s="134">
        <v>3.7599206348074531E-2</v>
      </c>
      <c r="N52" s="134">
        <v>0</v>
      </c>
      <c r="O52" s="134">
        <v>3.7599206348074531E-2</v>
      </c>
      <c r="P52" s="132">
        <v>21</v>
      </c>
      <c r="Q52" s="132">
        <v>21</v>
      </c>
    </row>
    <row r="53" spans="1:17">
      <c r="A53" s="130">
        <v>51696342</v>
      </c>
      <c r="B53" s="131" t="s">
        <v>215</v>
      </c>
      <c r="C53" s="132">
        <v>9120</v>
      </c>
      <c r="D53" s="133">
        <v>0</v>
      </c>
      <c r="E53" s="132">
        <v>40.000000004656613</v>
      </c>
      <c r="F53" s="132">
        <v>456.99999995577389</v>
      </c>
      <c r="G53" s="132">
        <v>0</v>
      </c>
      <c r="H53" s="132">
        <v>0</v>
      </c>
      <c r="I53" s="132">
        <v>82.000000005355105</v>
      </c>
      <c r="J53" s="132">
        <v>0</v>
      </c>
      <c r="K53" s="132">
        <v>960</v>
      </c>
      <c r="L53" s="132">
        <v>116.99999999371357</v>
      </c>
      <c r="M53" s="134">
        <v>0.12708333333323121</v>
      </c>
      <c r="N53" s="134">
        <v>9.5238095238095233E-2</v>
      </c>
      <c r="O53" s="134">
        <v>0.21021825396816157</v>
      </c>
      <c r="P53" s="132">
        <v>19</v>
      </c>
      <c r="Q53" s="132">
        <v>17</v>
      </c>
    </row>
    <row r="54" spans="1:17">
      <c r="A54" s="130">
        <v>51697018</v>
      </c>
      <c r="B54" s="131" t="s">
        <v>216</v>
      </c>
      <c r="C54" s="132">
        <v>10080</v>
      </c>
      <c r="D54" s="133">
        <v>0</v>
      </c>
      <c r="E54" s="132">
        <v>101.99999998882413</v>
      </c>
      <c r="F54" s="132">
        <v>50.999999998603016</v>
      </c>
      <c r="G54" s="132">
        <v>0</v>
      </c>
      <c r="H54" s="132">
        <v>0</v>
      </c>
      <c r="I54" s="132">
        <v>1.000000003259629</v>
      </c>
      <c r="J54" s="132">
        <v>0</v>
      </c>
      <c r="K54" s="132">
        <v>960</v>
      </c>
      <c r="L54" s="132">
        <v>0</v>
      </c>
      <c r="M54" s="134">
        <v>9.5337301587624962E-2</v>
      </c>
      <c r="N54" s="134">
        <v>0</v>
      </c>
      <c r="O54" s="134">
        <v>9.5337301587624962E-2</v>
      </c>
      <c r="P54" s="132">
        <v>21</v>
      </c>
      <c r="Q54" s="132">
        <v>19</v>
      </c>
    </row>
    <row r="55" spans="1:17">
      <c r="A55" s="130">
        <v>51697019</v>
      </c>
      <c r="B55" s="131" t="s">
        <v>217</v>
      </c>
      <c r="C55" s="132">
        <v>9120</v>
      </c>
      <c r="D55" s="133">
        <v>0</v>
      </c>
      <c r="E55" s="132">
        <v>452.99999997826296</v>
      </c>
      <c r="F55" s="132">
        <v>0</v>
      </c>
      <c r="G55" s="132">
        <v>0</v>
      </c>
      <c r="H55" s="132">
        <v>0</v>
      </c>
      <c r="I55" s="132">
        <v>607.99999997019768</v>
      </c>
      <c r="J55" s="132">
        <v>0</v>
      </c>
      <c r="K55" s="132">
        <v>2880</v>
      </c>
      <c r="L55" s="132">
        <v>59.00000000372529</v>
      </c>
      <c r="M55" s="134">
        <v>0.38892543859363188</v>
      </c>
      <c r="N55" s="134">
        <v>0</v>
      </c>
      <c r="O55" s="134">
        <v>0.38892543859363188</v>
      </c>
      <c r="P55" s="132">
        <v>19</v>
      </c>
      <c r="Q55" s="132">
        <v>13</v>
      </c>
    </row>
    <row r="56" spans="1:17">
      <c r="A56" s="130">
        <v>51697023</v>
      </c>
      <c r="B56" s="131" t="s">
        <v>218</v>
      </c>
      <c r="C56" s="132">
        <v>10080</v>
      </c>
      <c r="D56" s="133">
        <v>0</v>
      </c>
      <c r="E56" s="132">
        <v>6.9999999913852662</v>
      </c>
      <c r="F56" s="132">
        <v>0</v>
      </c>
      <c r="G56" s="132">
        <v>0</v>
      </c>
      <c r="H56" s="132">
        <v>0</v>
      </c>
      <c r="I56" s="132">
        <v>172.99999998765998</v>
      </c>
      <c r="J56" s="132">
        <v>0</v>
      </c>
      <c r="K56" s="132">
        <v>480</v>
      </c>
      <c r="L56" s="132">
        <v>0</v>
      </c>
      <c r="M56" s="134">
        <v>6.4781746030521822E-2</v>
      </c>
      <c r="N56" s="134">
        <v>0</v>
      </c>
      <c r="O56" s="134">
        <v>6.4781746030521822E-2</v>
      </c>
      <c r="P56" s="132">
        <v>21</v>
      </c>
      <c r="Q56" s="132">
        <v>20</v>
      </c>
    </row>
    <row r="57" spans="1:17">
      <c r="A57" s="130">
        <v>51697117</v>
      </c>
      <c r="B57" s="131" t="s">
        <v>219</v>
      </c>
      <c r="C57" s="132">
        <v>8640</v>
      </c>
      <c r="D57" s="133">
        <v>0</v>
      </c>
      <c r="E57" s="132">
        <v>20.999999984633178</v>
      </c>
      <c r="F57" s="132">
        <v>1625.0000000058208</v>
      </c>
      <c r="G57" s="132">
        <v>0</v>
      </c>
      <c r="H57" s="132">
        <v>0</v>
      </c>
      <c r="I57" s="132">
        <v>199.99999998137355</v>
      </c>
      <c r="J57" s="132">
        <v>0</v>
      </c>
      <c r="K57" s="132">
        <v>960</v>
      </c>
      <c r="L57" s="132">
        <v>0</v>
      </c>
      <c r="M57" s="134">
        <v>0.13425925925710341</v>
      </c>
      <c r="N57" s="134">
        <v>0.1</v>
      </c>
      <c r="O57" s="134">
        <v>0.22083333333139307</v>
      </c>
      <c r="P57" s="132">
        <v>18</v>
      </c>
      <c r="Q57" s="132">
        <v>16</v>
      </c>
    </row>
    <row r="58" spans="1:17">
      <c r="A58" s="130">
        <v>51699630</v>
      </c>
      <c r="B58" s="131" t="s">
        <v>220</v>
      </c>
      <c r="C58" s="132">
        <v>9600</v>
      </c>
      <c r="D58" s="133">
        <v>0</v>
      </c>
      <c r="E58" s="132">
        <v>812.99999997834675</v>
      </c>
      <c r="F58" s="132">
        <v>64.999999991850927</v>
      </c>
      <c r="G58" s="132">
        <v>0</v>
      </c>
      <c r="H58" s="132">
        <v>0</v>
      </c>
      <c r="I58" s="132">
        <v>176.00000001839362</v>
      </c>
      <c r="J58" s="132">
        <v>0</v>
      </c>
      <c r="K58" s="132">
        <v>480</v>
      </c>
      <c r="L58" s="132">
        <v>0</v>
      </c>
      <c r="M58" s="134">
        <v>6.8333333335249338E-2</v>
      </c>
      <c r="N58" s="134">
        <v>4.7619047619047616E-2</v>
      </c>
      <c r="O58" s="134">
        <v>0.11269841270023746</v>
      </c>
      <c r="P58" s="132">
        <v>20</v>
      </c>
      <c r="Q58" s="132">
        <v>19</v>
      </c>
    </row>
    <row r="59" spans="1:17">
      <c r="A59" s="130">
        <v>51699632</v>
      </c>
      <c r="B59" s="131" t="s">
        <v>221</v>
      </c>
      <c r="C59" s="132">
        <v>9120</v>
      </c>
      <c r="D59" s="133">
        <v>0</v>
      </c>
      <c r="E59" s="132">
        <v>6.0000000088207663</v>
      </c>
      <c r="F59" s="132">
        <v>403.99999997508712</v>
      </c>
      <c r="G59" s="132">
        <v>0</v>
      </c>
      <c r="H59" s="132">
        <v>0</v>
      </c>
      <c r="I59" s="132">
        <v>89.00000000721775</v>
      </c>
      <c r="J59" s="132">
        <v>0</v>
      </c>
      <c r="K59" s="132">
        <v>480</v>
      </c>
      <c r="L59" s="132">
        <v>0</v>
      </c>
      <c r="M59" s="134">
        <v>6.2390350877984405E-2</v>
      </c>
      <c r="N59" s="134">
        <v>0.05</v>
      </c>
      <c r="O59" s="134">
        <v>0.10927083333408519</v>
      </c>
      <c r="P59" s="132">
        <v>19</v>
      </c>
      <c r="Q59" s="132">
        <v>18</v>
      </c>
    </row>
    <row r="60" spans="1:17">
      <c r="A60" s="130">
        <v>51700458</v>
      </c>
      <c r="B60" s="131" t="s">
        <v>222</v>
      </c>
      <c r="C60" s="132">
        <v>8640</v>
      </c>
      <c r="D60" s="133">
        <v>0</v>
      </c>
      <c r="E60" s="132">
        <v>25.000000050058588</v>
      </c>
      <c r="F60" s="132">
        <v>0</v>
      </c>
      <c r="G60" s="132">
        <v>0</v>
      </c>
      <c r="H60" s="132">
        <v>0</v>
      </c>
      <c r="I60" s="132">
        <v>2.000000006519258</v>
      </c>
      <c r="J60" s="132">
        <v>0</v>
      </c>
      <c r="K60" s="132">
        <v>0</v>
      </c>
      <c r="L60" s="132">
        <v>0</v>
      </c>
      <c r="M60" s="134">
        <v>2.3148148223602524E-4</v>
      </c>
      <c r="N60" s="134">
        <v>0</v>
      </c>
      <c r="O60" s="134">
        <v>2.3148148223602524E-4</v>
      </c>
      <c r="P60" s="132">
        <v>18</v>
      </c>
      <c r="Q60" s="132">
        <v>18</v>
      </c>
    </row>
    <row r="61" spans="1:17">
      <c r="A61" s="130">
        <v>51701116</v>
      </c>
      <c r="B61" s="131" t="s">
        <v>167</v>
      </c>
      <c r="C61" s="132">
        <v>9600</v>
      </c>
      <c r="D61" s="133">
        <v>0</v>
      </c>
      <c r="E61" s="132">
        <v>90.999999920051977</v>
      </c>
      <c r="F61" s="132">
        <v>136.00000000325963</v>
      </c>
      <c r="G61" s="132">
        <v>0</v>
      </c>
      <c r="H61" s="132">
        <v>0</v>
      </c>
      <c r="I61" s="132">
        <v>34.999999977881089</v>
      </c>
      <c r="J61" s="132">
        <v>0</v>
      </c>
      <c r="K61" s="132">
        <v>960</v>
      </c>
      <c r="L61" s="132">
        <v>53.999999997904524</v>
      </c>
      <c r="M61" s="134">
        <v>0.109270833330811</v>
      </c>
      <c r="N61" s="134">
        <v>4.7619047619047616E-2</v>
      </c>
      <c r="O61" s="134">
        <v>0.15168650793410571</v>
      </c>
      <c r="P61" s="132">
        <v>20</v>
      </c>
      <c r="Q61" s="132">
        <v>18</v>
      </c>
    </row>
    <row r="62" spans="1:17">
      <c r="A62" s="130">
        <v>51701118</v>
      </c>
      <c r="B62" s="131" t="s">
        <v>223</v>
      </c>
      <c r="C62" s="132">
        <v>10080</v>
      </c>
      <c r="D62" s="133">
        <v>0</v>
      </c>
      <c r="E62" s="132">
        <v>37.999999967102198</v>
      </c>
      <c r="F62" s="132">
        <v>42.000000000698492</v>
      </c>
      <c r="G62" s="132">
        <v>0</v>
      </c>
      <c r="H62" s="132">
        <v>0</v>
      </c>
      <c r="I62" s="132">
        <v>139.99999999534339</v>
      </c>
      <c r="J62" s="132">
        <v>0</v>
      </c>
      <c r="K62" s="132">
        <v>480</v>
      </c>
      <c r="L62" s="132">
        <v>0</v>
      </c>
      <c r="M62" s="134">
        <v>6.1507936507474541E-2</v>
      </c>
      <c r="N62" s="134">
        <v>4.5454545454545456E-2</v>
      </c>
      <c r="O62" s="134">
        <v>0.1041666666662257</v>
      </c>
      <c r="P62" s="132">
        <v>21</v>
      </c>
      <c r="Q62" s="132">
        <v>20</v>
      </c>
    </row>
    <row r="63" spans="1:17">
      <c r="A63" s="130">
        <v>51701985</v>
      </c>
      <c r="B63" s="131" t="s">
        <v>224</v>
      </c>
      <c r="C63" s="132">
        <v>9120</v>
      </c>
      <c r="D63" s="133">
        <v>0</v>
      </c>
      <c r="E63" s="132">
        <v>95.000000097090378</v>
      </c>
      <c r="F63" s="132">
        <v>193.99999998277053</v>
      </c>
      <c r="G63" s="132">
        <v>0</v>
      </c>
      <c r="H63" s="132">
        <v>0</v>
      </c>
      <c r="I63" s="132">
        <v>233.00000004703179</v>
      </c>
      <c r="J63" s="132">
        <v>0</v>
      </c>
      <c r="K63" s="132">
        <v>0</v>
      </c>
      <c r="L63" s="132">
        <v>0</v>
      </c>
      <c r="M63" s="134">
        <v>2.5548245619192084E-2</v>
      </c>
      <c r="N63" s="134">
        <v>0.05</v>
      </c>
      <c r="O63" s="134">
        <v>7.4270833338232478E-2</v>
      </c>
      <c r="P63" s="132">
        <v>19</v>
      </c>
      <c r="Q63" s="132">
        <v>19</v>
      </c>
    </row>
    <row r="64" spans="1:17">
      <c r="A64" s="130">
        <v>51703005</v>
      </c>
      <c r="B64" s="131" t="s">
        <v>225</v>
      </c>
      <c r="C64" s="132">
        <v>10080</v>
      </c>
      <c r="D64" s="133">
        <v>0</v>
      </c>
      <c r="E64" s="132">
        <v>1125.9999998745161</v>
      </c>
      <c r="F64" s="132">
        <v>331.00000001024455</v>
      </c>
      <c r="G64" s="132">
        <v>0</v>
      </c>
      <c r="H64" s="132">
        <v>0</v>
      </c>
      <c r="I64" s="132">
        <v>0.99999999278225005</v>
      </c>
      <c r="J64" s="132">
        <v>0</v>
      </c>
      <c r="K64" s="132">
        <v>0</v>
      </c>
      <c r="L64" s="132">
        <v>0</v>
      </c>
      <c r="M64" s="134">
        <v>9.9206348490302586E-5</v>
      </c>
      <c r="N64" s="134">
        <v>0</v>
      </c>
      <c r="O64" s="134">
        <v>9.9206348490302586E-5</v>
      </c>
      <c r="P64" s="132">
        <v>21</v>
      </c>
      <c r="Q64" s="132">
        <v>21</v>
      </c>
    </row>
    <row r="65" spans="1:17">
      <c r="A65" s="130">
        <v>51704088</v>
      </c>
      <c r="B65" s="131" t="s">
        <v>226</v>
      </c>
      <c r="C65" s="132">
        <v>1920</v>
      </c>
      <c r="D65" s="133">
        <v>0</v>
      </c>
      <c r="E65" s="132">
        <v>0</v>
      </c>
      <c r="F65" s="132">
        <v>180.00000001047738</v>
      </c>
      <c r="G65" s="132">
        <v>0</v>
      </c>
      <c r="H65" s="132">
        <v>0</v>
      </c>
      <c r="I65" s="132">
        <v>0</v>
      </c>
      <c r="J65" s="132">
        <v>0</v>
      </c>
      <c r="K65" s="132">
        <v>480</v>
      </c>
      <c r="L65" s="132">
        <v>0</v>
      </c>
      <c r="M65" s="134">
        <v>0.25</v>
      </c>
      <c r="N65" s="134">
        <v>0</v>
      </c>
      <c r="O65" s="134">
        <v>0.25</v>
      </c>
      <c r="P65" s="132">
        <v>4</v>
      </c>
      <c r="Q65" s="132">
        <v>3</v>
      </c>
    </row>
    <row r="66" spans="1:17">
      <c r="A66" s="130">
        <v>51705903</v>
      </c>
      <c r="B66" s="131" t="s">
        <v>227</v>
      </c>
      <c r="C66" s="132">
        <v>9120</v>
      </c>
      <c r="D66" s="133">
        <v>0</v>
      </c>
      <c r="E66" s="132">
        <v>0</v>
      </c>
      <c r="F66" s="132">
        <v>506.99999998789281</v>
      </c>
      <c r="G66" s="132">
        <v>0</v>
      </c>
      <c r="H66" s="132">
        <v>0</v>
      </c>
      <c r="I66" s="132">
        <v>227.00000000651926</v>
      </c>
      <c r="J66" s="132">
        <v>0</v>
      </c>
      <c r="K66" s="132">
        <v>480</v>
      </c>
      <c r="L66" s="132">
        <v>0</v>
      </c>
      <c r="M66" s="134">
        <v>7.752192982527624E-2</v>
      </c>
      <c r="N66" s="134">
        <v>0.05</v>
      </c>
      <c r="O66" s="134">
        <v>0.12364583333401243</v>
      </c>
      <c r="P66" s="132">
        <v>19</v>
      </c>
      <c r="Q66" s="132">
        <v>18</v>
      </c>
    </row>
    <row r="67" spans="1:17">
      <c r="A67" s="130">
        <v>51706571</v>
      </c>
      <c r="B67" s="131" t="s">
        <v>228</v>
      </c>
      <c r="C67" s="132">
        <v>10499.999999993015</v>
      </c>
      <c r="D67" s="133">
        <v>0</v>
      </c>
      <c r="E67" s="132">
        <v>824.9999999650754</v>
      </c>
      <c r="F67" s="132">
        <v>194.0000000030268</v>
      </c>
      <c r="G67" s="132">
        <v>0</v>
      </c>
      <c r="H67" s="132">
        <v>0</v>
      </c>
      <c r="I67" s="132">
        <v>269.99999996856786</v>
      </c>
      <c r="J67" s="132">
        <v>0</v>
      </c>
      <c r="K67" s="132">
        <v>480</v>
      </c>
      <c r="L67" s="132">
        <v>0</v>
      </c>
      <c r="M67" s="134">
        <v>7.1428571425625406E-2</v>
      </c>
      <c r="N67" s="134">
        <v>0</v>
      </c>
      <c r="O67" s="134">
        <v>7.1428571425625406E-2</v>
      </c>
      <c r="P67" s="132">
        <v>22</v>
      </c>
      <c r="Q67" s="132">
        <v>21</v>
      </c>
    </row>
    <row r="68" spans="1:17">
      <c r="A68" s="130">
        <v>51709110</v>
      </c>
      <c r="B68" s="131" t="s">
        <v>229</v>
      </c>
      <c r="C68" s="132">
        <v>10560</v>
      </c>
      <c r="D68" s="133">
        <v>0</v>
      </c>
      <c r="E68" s="132">
        <v>553.0000000525929</v>
      </c>
      <c r="F68" s="132">
        <v>185.99999998812564</v>
      </c>
      <c r="G68" s="132">
        <v>0</v>
      </c>
      <c r="H68" s="132">
        <v>0</v>
      </c>
      <c r="I68" s="132">
        <v>152.00000002072193</v>
      </c>
      <c r="J68" s="132">
        <v>0</v>
      </c>
      <c r="K68" s="132">
        <v>0</v>
      </c>
      <c r="L68" s="132">
        <v>211</v>
      </c>
      <c r="M68" s="134">
        <v>3.4375000001962301E-2</v>
      </c>
      <c r="N68" s="134">
        <v>0</v>
      </c>
      <c r="O68" s="134">
        <v>3.4375000001962301E-2</v>
      </c>
      <c r="P68" s="132">
        <v>22</v>
      </c>
      <c r="Q68" s="132">
        <v>22</v>
      </c>
    </row>
    <row r="69" spans="1:17">
      <c r="A69" s="130">
        <v>51715671</v>
      </c>
      <c r="B69" s="131" t="s">
        <v>230</v>
      </c>
      <c r="C69" s="132">
        <v>9600</v>
      </c>
      <c r="D69" s="133">
        <v>0</v>
      </c>
      <c r="E69" s="132">
        <v>47.999999957391992</v>
      </c>
      <c r="F69" s="132">
        <v>42.000000000698492</v>
      </c>
      <c r="G69" s="132">
        <v>0</v>
      </c>
      <c r="H69" s="132">
        <v>0</v>
      </c>
      <c r="I69" s="132">
        <v>0</v>
      </c>
      <c r="J69" s="132">
        <v>0</v>
      </c>
      <c r="K69" s="132">
        <v>480</v>
      </c>
      <c r="L69" s="132">
        <v>0</v>
      </c>
      <c r="M69" s="134">
        <v>0.05</v>
      </c>
      <c r="N69" s="134">
        <v>0</v>
      </c>
      <c r="O69" s="134">
        <v>0.05</v>
      </c>
      <c r="P69" s="132">
        <v>20</v>
      </c>
      <c r="Q69" s="132">
        <v>19</v>
      </c>
    </row>
    <row r="70" spans="1:17">
      <c r="A70" s="130">
        <v>51715940</v>
      </c>
      <c r="B70" s="131" t="s">
        <v>161</v>
      </c>
      <c r="C70" s="132">
        <v>9120</v>
      </c>
      <c r="D70" s="133">
        <v>0</v>
      </c>
      <c r="E70" s="132">
        <v>1004.9999999816064</v>
      </c>
      <c r="F70" s="132">
        <v>88.999999996740371</v>
      </c>
      <c r="G70" s="132">
        <v>0</v>
      </c>
      <c r="H70" s="132">
        <v>0</v>
      </c>
      <c r="I70" s="132">
        <v>112.00000000139698</v>
      </c>
      <c r="J70" s="132">
        <v>0</v>
      </c>
      <c r="K70" s="132">
        <v>0</v>
      </c>
      <c r="L70" s="132">
        <v>0</v>
      </c>
      <c r="M70" s="134">
        <v>1.2280701754539143E-2</v>
      </c>
      <c r="N70" s="134">
        <v>0.05</v>
      </c>
      <c r="O70" s="134">
        <v>6.1666666666812184E-2</v>
      </c>
      <c r="P70" s="132">
        <v>19</v>
      </c>
      <c r="Q70" s="132">
        <v>19</v>
      </c>
    </row>
    <row r="71" spans="1:17">
      <c r="A71" s="130">
        <v>51715941</v>
      </c>
      <c r="B71" s="131" t="s">
        <v>231</v>
      </c>
      <c r="C71" s="132">
        <v>10080</v>
      </c>
      <c r="D71" s="133">
        <v>0</v>
      </c>
      <c r="E71" s="132">
        <v>5.9999999776482582</v>
      </c>
      <c r="F71" s="132">
        <v>0</v>
      </c>
      <c r="G71" s="132">
        <v>0</v>
      </c>
      <c r="H71" s="132">
        <v>0</v>
      </c>
      <c r="I71" s="132">
        <v>0</v>
      </c>
      <c r="J71" s="132">
        <v>0</v>
      </c>
      <c r="K71" s="132">
        <v>2400</v>
      </c>
      <c r="L71" s="132">
        <v>262.0000000053551</v>
      </c>
      <c r="M71" s="134">
        <v>0.26408730158783283</v>
      </c>
      <c r="N71" s="134">
        <v>0</v>
      </c>
      <c r="O71" s="134">
        <v>0.26408730158783283</v>
      </c>
      <c r="P71" s="132">
        <v>21</v>
      </c>
      <c r="Q71" s="132">
        <v>16</v>
      </c>
    </row>
    <row r="72" spans="1:17">
      <c r="A72" s="130">
        <v>51716764</v>
      </c>
      <c r="B72" s="131" t="s">
        <v>232</v>
      </c>
      <c r="C72" s="132">
        <v>9600</v>
      </c>
      <c r="D72" s="133">
        <v>0</v>
      </c>
      <c r="E72" s="132">
        <v>252.99999995497993</v>
      </c>
      <c r="F72" s="132">
        <v>239.00000002211891</v>
      </c>
      <c r="G72" s="132">
        <v>0</v>
      </c>
      <c r="H72" s="132">
        <v>0</v>
      </c>
      <c r="I72" s="132">
        <v>100.9999999939464</v>
      </c>
      <c r="J72" s="132">
        <v>0</v>
      </c>
      <c r="K72" s="132">
        <v>480</v>
      </c>
      <c r="L72" s="132">
        <v>0</v>
      </c>
      <c r="M72" s="134">
        <v>6.052083333270275E-2</v>
      </c>
      <c r="N72" s="134">
        <v>0</v>
      </c>
      <c r="O72" s="134">
        <v>6.052083333270275E-2</v>
      </c>
      <c r="P72" s="132">
        <v>20</v>
      </c>
      <c r="Q72" s="132">
        <v>19</v>
      </c>
    </row>
    <row r="73" spans="1:17">
      <c r="A73" s="130">
        <v>51717245</v>
      </c>
      <c r="B73" s="131" t="s">
        <v>233</v>
      </c>
      <c r="C73" s="132">
        <v>9600</v>
      </c>
      <c r="D73" s="133">
        <v>0</v>
      </c>
      <c r="E73" s="132">
        <v>573.00000005656614</v>
      </c>
      <c r="F73" s="132">
        <v>0</v>
      </c>
      <c r="G73" s="132">
        <v>0</v>
      </c>
      <c r="H73" s="132">
        <v>0</v>
      </c>
      <c r="I73" s="132">
        <v>13.000000000465661</v>
      </c>
      <c r="J73" s="132">
        <v>0</v>
      </c>
      <c r="K73" s="132">
        <v>1440</v>
      </c>
      <c r="L73" s="132">
        <v>0</v>
      </c>
      <c r="M73" s="134">
        <v>0.15135416666671517</v>
      </c>
      <c r="N73" s="134">
        <v>0</v>
      </c>
      <c r="O73" s="134">
        <v>0.15135416666671517</v>
      </c>
      <c r="P73" s="132">
        <v>20</v>
      </c>
      <c r="Q73" s="132">
        <v>17</v>
      </c>
    </row>
    <row r="74" spans="1:17">
      <c r="A74" s="130">
        <v>51717293</v>
      </c>
      <c r="B74" s="131" t="s">
        <v>706</v>
      </c>
      <c r="C74" s="132">
        <v>10080</v>
      </c>
      <c r="D74" s="133">
        <v>0</v>
      </c>
      <c r="E74" s="132">
        <v>144.00000001859965</v>
      </c>
      <c r="F74" s="132">
        <v>0</v>
      </c>
      <c r="G74" s="132">
        <v>0</v>
      </c>
      <c r="H74" s="132">
        <v>0</v>
      </c>
      <c r="I74" s="132">
        <v>504.00000001885928</v>
      </c>
      <c r="J74" s="132">
        <v>0</v>
      </c>
      <c r="K74" s="132">
        <v>480</v>
      </c>
      <c r="L74" s="132">
        <v>180</v>
      </c>
      <c r="M74" s="134">
        <v>0.11547619047806143</v>
      </c>
      <c r="N74" s="134">
        <v>0</v>
      </c>
      <c r="O74" s="134">
        <v>0.11547619047806143</v>
      </c>
      <c r="P74" s="132">
        <v>21</v>
      </c>
      <c r="Q74" s="132">
        <v>20</v>
      </c>
    </row>
    <row r="75" spans="1:17">
      <c r="A75" s="130">
        <v>51718187</v>
      </c>
      <c r="B75" s="131" t="s">
        <v>707</v>
      </c>
      <c r="C75" s="132">
        <v>8640</v>
      </c>
      <c r="D75" s="133">
        <v>0</v>
      </c>
      <c r="E75" s="132">
        <v>31.000000006752089</v>
      </c>
      <c r="F75" s="132">
        <v>161.99999999371357</v>
      </c>
      <c r="G75" s="132">
        <v>0</v>
      </c>
      <c r="H75" s="132">
        <v>0</v>
      </c>
      <c r="I75" s="132">
        <v>258.00000000279397</v>
      </c>
      <c r="J75" s="132">
        <v>0</v>
      </c>
      <c r="K75" s="132">
        <v>480</v>
      </c>
      <c r="L75" s="132">
        <v>0</v>
      </c>
      <c r="M75" s="134">
        <v>8.5416666666990049E-2</v>
      </c>
      <c r="N75" s="134">
        <v>0.14285714285714285</v>
      </c>
      <c r="O75" s="134">
        <v>0.21607142857170575</v>
      </c>
      <c r="P75" s="132">
        <v>18</v>
      </c>
      <c r="Q75" s="132">
        <v>17</v>
      </c>
    </row>
    <row r="76" spans="1:17">
      <c r="A76" s="130">
        <v>51718193</v>
      </c>
      <c r="B76" s="131" t="s">
        <v>234</v>
      </c>
      <c r="C76" s="132">
        <v>9600</v>
      </c>
      <c r="D76" s="133">
        <v>0</v>
      </c>
      <c r="E76" s="132">
        <v>245.00000003350081</v>
      </c>
      <c r="F76" s="132">
        <v>201.99999998789281</v>
      </c>
      <c r="G76" s="132">
        <v>0</v>
      </c>
      <c r="H76" s="132">
        <v>0</v>
      </c>
      <c r="I76" s="132">
        <v>1.000000003259629</v>
      </c>
      <c r="J76" s="132">
        <v>0</v>
      </c>
      <c r="K76" s="132">
        <v>0</v>
      </c>
      <c r="L76" s="132">
        <v>0</v>
      </c>
      <c r="M76" s="134">
        <v>1.0416666700621135E-4</v>
      </c>
      <c r="N76" s="134">
        <v>0</v>
      </c>
      <c r="O76" s="134">
        <v>1.0416666700621135E-4</v>
      </c>
      <c r="P76" s="132">
        <v>20</v>
      </c>
      <c r="Q76" s="132">
        <v>20</v>
      </c>
    </row>
    <row r="77" spans="1:17">
      <c r="A77" s="130">
        <v>51718195</v>
      </c>
      <c r="B77" s="131" t="s">
        <v>235</v>
      </c>
      <c r="C77" s="132">
        <v>10560</v>
      </c>
      <c r="D77" s="133">
        <v>0</v>
      </c>
      <c r="E77" s="132">
        <v>996.99999998134672</v>
      </c>
      <c r="F77" s="132">
        <v>765.99999999278225</v>
      </c>
      <c r="G77" s="132">
        <v>0</v>
      </c>
      <c r="H77" s="132">
        <v>0</v>
      </c>
      <c r="I77" s="132">
        <v>318.0000000203936</v>
      </c>
      <c r="J77" s="132">
        <v>0</v>
      </c>
      <c r="K77" s="132">
        <v>960</v>
      </c>
      <c r="L77" s="132">
        <v>235.9999999939464</v>
      </c>
      <c r="M77" s="134">
        <v>0.14337121212257006</v>
      </c>
      <c r="N77" s="134">
        <v>0</v>
      </c>
      <c r="O77" s="134">
        <v>0.14337121212257006</v>
      </c>
      <c r="P77" s="132">
        <v>22</v>
      </c>
      <c r="Q77" s="132">
        <v>20</v>
      </c>
    </row>
    <row r="78" spans="1:17">
      <c r="A78" s="130">
        <v>51718507</v>
      </c>
      <c r="B78" s="131" t="s">
        <v>236</v>
      </c>
      <c r="C78" s="132">
        <v>8640</v>
      </c>
      <c r="D78" s="133">
        <v>0</v>
      </c>
      <c r="E78" s="132">
        <v>4.9999999848660082</v>
      </c>
      <c r="F78" s="132">
        <v>0</v>
      </c>
      <c r="G78" s="132">
        <v>0</v>
      </c>
      <c r="H78" s="132">
        <v>0</v>
      </c>
      <c r="I78" s="132">
        <v>0</v>
      </c>
      <c r="J78" s="132">
        <v>0</v>
      </c>
      <c r="K78" s="132">
        <v>0</v>
      </c>
      <c r="L78" s="132">
        <v>0</v>
      </c>
      <c r="M78" s="134">
        <v>0</v>
      </c>
      <c r="N78" s="134">
        <v>0.1</v>
      </c>
      <c r="O78" s="134">
        <v>0.1</v>
      </c>
      <c r="P78" s="132">
        <v>18</v>
      </c>
      <c r="Q78" s="132">
        <v>18</v>
      </c>
    </row>
    <row r="79" spans="1:17">
      <c r="A79" s="130">
        <v>51718513</v>
      </c>
      <c r="B79" s="131" t="s">
        <v>237</v>
      </c>
      <c r="C79" s="132">
        <v>9600</v>
      </c>
      <c r="D79" s="133">
        <v>0</v>
      </c>
      <c r="E79" s="132">
        <v>306.99999997392297</v>
      </c>
      <c r="F79" s="132">
        <v>124.99999999906868</v>
      </c>
      <c r="G79" s="132">
        <v>0</v>
      </c>
      <c r="H79" s="132">
        <v>0</v>
      </c>
      <c r="I79" s="132">
        <v>317.99999998882413</v>
      </c>
      <c r="J79" s="132">
        <v>0</v>
      </c>
      <c r="K79" s="132">
        <v>2400</v>
      </c>
      <c r="L79" s="132">
        <v>0</v>
      </c>
      <c r="M79" s="134">
        <v>0.28312499999883584</v>
      </c>
      <c r="N79" s="134">
        <v>0</v>
      </c>
      <c r="O79" s="134">
        <v>0.28312499999883584</v>
      </c>
      <c r="P79" s="132">
        <v>20</v>
      </c>
      <c r="Q79" s="132">
        <v>15</v>
      </c>
    </row>
    <row r="80" spans="1:17">
      <c r="A80" s="130">
        <v>51719214</v>
      </c>
      <c r="B80" s="131" t="s">
        <v>238</v>
      </c>
      <c r="C80" s="132">
        <v>10080</v>
      </c>
      <c r="D80" s="133">
        <v>0</v>
      </c>
      <c r="E80" s="132">
        <v>435.00000002444722</v>
      </c>
      <c r="F80" s="132">
        <v>0</v>
      </c>
      <c r="G80" s="132">
        <v>0</v>
      </c>
      <c r="H80" s="132">
        <v>0</v>
      </c>
      <c r="I80" s="132">
        <v>237.00000000768341</v>
      </c>
      <c r="J80" s="132">
        <v>0</v>
      </c>
      <c r="K80" s="132">
        <v>0</v>
      </c>
      <c r="L80" s="132">
        <v>0</v>
      </c>
      <c r="M80" s="134">
        <v>2.3511904762667006E-2</v>
      </c>
      <c r="N80" s="134">
        <v>0</v>
      </c>
      <c r="O80" s="134">
        <v>2.3511904762667006E-2</v>
      </c>
      <c r="P80" s="132">
        <v>21</v>
      </c>
      <c r="Q80" s="132">
        <v>21</v>
      </c>
    </row>
    <row r="81" spans="1:17">
      <c r="A81" s="130">
        <v>51719217</v>
      </c>
      <c r="B81" s="131" t="s">
        <v>239</v>
      </c>
      <c r="C81" s="132">
        <v>9600</v>
      </c>
      <c r="D81" s="133">
        <v>0</v>
      </c>
      <c r="E81" s="132">
        <v>673.00000000361479</v>
      </c>
      <c r="F81" s="132">
        <v>738.99999999906868</v>
      </c>
      <c r="G81" s="132">
        <v>0</v>
      </c>
      <c r="H81" s="132">
        <v>0</v>
      </c>
      <c r="I81" s="132">
        <v>69.999999997671694</v>
      </c>
      <c r="J81" s="132">
        <v>0</v>
      </c>
      <c r="K81" s="132">
        <v>0</v>
      </c>
      <c r="L81" s="132">
        <v>0</v>
      </c>
      <c r="M81" s="134">
        <v>7.2916666664241351E-3</v>
      </c>
      <c r="N81" s="134">
        <v>0</v>
      </c>
      <c r="O81" s="134">
        <v>7.2916666664241351E-3</v>
      </c>
      <c r="P81" s="132">
        <v>20</v>
      </c>
      <c r="Q81" s="132">
        <v>20</v>
      </c>
    </row>
    <row r="82" spans="1:17">
      <c r="A82" s="130">
        <v>51719218</v>
      </c>
      <c r="B82" s="131" t="s">
        <v>240</v>
      </c>
      <c r="C82" s="132">
        <v>9600</v>
      </c>
      <c r="D82" s="133">
        <v>0</v>
      </c>
      <c r="E82" s="132">
        <v>28.000000007450581</v>
      </c>
      <c r="F82" s="132">
        <v>0</v>
      </c>
      <c r="G82" s="132">
        <v>0</v>
      </c>
      <c r="H82" s="132">
        <v>0</v>
      </c>
      <c r="I82" s="132">
        <v>239.00000000372529</v>
      </c>
      <c r="J82" s="132">
        <v>0</v>
      </c>
      <c r="K82" s="132">
        <v>0</v>
      </c>
      <c r="L82" s="132">
        <v>0</v>
      </c>
      <c r="M82" s="134">
        <v>2.4895833333721383E-2</v>
      </c>
      <c r="N82" s="134">
        <v>0</v>
      </c>
      <c r="O82" s="134">
        <v>2.4895833333721383E-2</v>
      </c>
      <c r="P82" s="132">
        <v>20</v>
      </c>
      <c r="Q82" s="132">
        <v>20</v>
      </c>
    </row>
    <row r="83" spans="1:17">
      <c r="A83" s="130">
        <v>51719219</v>
      </c>
      <c r="B83" s="131" t="s">
        <v>241</v>
      </c>
      <c r="C83" s="132">
        <v>10080</v>
      </c>
      <c r="D83" s="133">
        <v>0</v>
      </c>
      <c r="E83" s="132">
        <v>7.9999999841675162</v>
      </c>
      <c r="F83" s="132">
        <v>112.00000000884756</v>
      </c>
      <c r="G83" s="132">
        <v>0</v>
      </c>
      <c r="H83" s="132">
        <v>0</v>
      </c>
      <c r="I83" s="132">
        <v>270.99999999278225</v>
      </c>
      <c r="J83" s="132">
        <v>0</v>
      </c>
      <c r="K83" s="132">
        <v>960</v>
      </c>
      <c r="L83" s="132">
        <v>0</v>
      </c>
      <c r="M83" s="134">
        <v>0.12212301587229983</v>
      </c>
      <c r="N83" s="134">
        <v>0</v>
      </c>
      <c r="O83" s="134">
        <v>0.12212301587229983</v>
      </c>
      <c r="P83" s="132">
        <v>21</v>
      </c>
      <c r="Q83" s="132">
        <v>19</v>
      </c>
    </row>
    <row r="84" spans="1:17">
      <c r="A84" s="130">
        <v>51719239</v>
      </c>
      <c r="B84" s="131" t="s">
        <v>708</v>
      </c>
      <c r="C84" s="132">
        <v>10080</v>
      </c>
      <c r="D84" s="133">
        <v>0</v>
      </c>
      <c r="E84" s="132">
        <v>142.9999999946449</v>
      </c>
      <c r="F84" s="132">
        <v>0</v>
      </c>
      <c r="G84" s="132">
        <v>0</v>
      </c>
      <c r="H84" s="132">
        <v>0</v>
      </c>
      <c r="I84" s="132">
        <v>224.00000000721775</v>
      </c>
      <c r="J84" s="132">
        <v>0</v>
      </c>
      <c r="K84" s="132">
        <v>2880</v>
      </c>
      <c r="L84" s="132">
        <v>0</v>
      </c>
      <c r="M84" s="134">
        <v>0.30793650793722399</v>
      </c>
      <c r="N84" s="134">
        <v>0</v>
      </c>
      <c r="O84" s="134">
        <v>0.30793650793722399</v>
      </c>
      <c r="P84" s="132">
        <v>21</v>
      </c>
      <c r="Q84" s="132">
        <v>15</v>
      </c>
    </row>
    <row r="85" spans="1:17">
      <c r="A85" s="130">
        <v>51719966</v>
      </c>
      <c r="B85" s="131" t="s">
        <v>242</v>
      </c>
      <c r="C85" s="132">
        <v>9120</v>
      </c>
      <c r="D85" s="133">
        <v>0</v>
      </c>
      <c r="E85" s="132">
        <v>6.9999999809078872</v>
      </c>
      <c r="F85" s="132">
        <v>0</v>
      </c>
      <c r="G85" s="132">
        <v>0</v>
      </c>
      <c r="H85" s="132">
        <v>0</v>
      </c>
      <c r="I85" s="132">
        <v>45.99999999278225</v>
      </c>
      <c r="J85" s="132">
        <v>0</v>
      </c>
      <c r="K85" s="132">
        <v>0</v>
      </c>
      <c r="L85" s="132">
        <v>0</v>
      </c>
      <c r="M85" s="134">
        <v>5.0438596483313872E-3</v>
      </c>
      <c r="N85" s="134">
        <v>0.05</v>
      </c>
      <c r="O85" s="134">
        <v>5.4791666665914819E-2</v>
      </c>
      <c r="P85" s="132">
        <v>19</v>
      </c>
      <c r="Q85" s="132">
        <v>19</v>
      </c>
    </row>
    <row r="86" spans="1:17">
      <c r="A86" s="130">
        <v>51720522</v>
      </c>
      <c r="B86" s="131" t="s">
        <v>696</v>
      </c>
      <c r="C86" s="132">
        <v>8640</v>
      </c>
      <c r="D86" s="133">
        <v>0</v>
      </c>
      <c r="E86" s="132">
        <v>2141.0000000114087</v>
      </c>
      <c r="F86" s="132">
        <v>0</v>
      </c>
      <c r="G86" s="132">
        <v>0</v>
      </c>
      <c r="H86" s="132">
        <v>0</v>
      </c>
      <c r="I86" s="132">
        <v>941.00000001839362</v>
      </c>
      <c r="J86" s="132">
        <v>0</v>
      </c>
      <c r="K86" s="132">
        <v>1440</v>
      </c>
      <c r="L86" s="132">
        <v>0</v>
      </c>
      <c r="M86" s="134">
        <v>0.2755787037058326</v>
      </c>
      <c r="N86" s="134">
        <v>0.18181818181818182</v>
      </c>
      <c r="O86" s="134">
        <v>0.40729166666840849</v>
      </c>
      <c r="P86" s="132">
        <v>18</v>
      </c>
      <c r="Q86" s="132">
        <v>15</v>
      </c>
    </row>
    <row r="87" spans="1:17">
      <c r="A87" s="130">
        <v>51720809</v>
      </c>
      <c r="B87" s="131" t="s">
        <v>243</v>
      </c>
      <c r="C87" s="132">
        <v>9600</v>
      </c>
      <c r="D87" s="133">
        <v>0</v>
      </c>
      <c r="E87" s="132">
        <v>445.9999999764841</v>
      </c>
      <c r="F87" s="132">
        <v>1109.0000000365426</v>
      </c>
      <c r="G87" s="132">
        <v>0</v>
      </c>
      <c r="H87" s="132">
        <v>0</v>
      </c>
      <c r="I87" s="132">
        <v>0</v>
      </c>
      <c r="J87" s="132">
        <v>0</v>
      </c>
      <c r="K87" s="132">
        <v>2400</v>
      </c>
      <c r="L87" s="132">
        <v>344.00000000023283</v>
      </c>
      <c r="M87" s="134">
        <v>0.28583333333335759</v>
      </c>
      <c r="N87" s="134">
        <v>0</v>
      </c>
      <c r="O87" s="134">
        <v>0.28583333333335759</v>
      </c>
      <c r="P87" s="132">
        <v>20</v>
      </c>
      <c r="Q87" s="132">
        <v>15</v>
      </c>
    </row>
    <row r="88" spans="1:17">
      <c r="A88" s="130">
        <v>51720810</v>
      </c>
      <c r="B88" s="131" t="s">
        <v>244</v>
      </c>
      <c r="C88" s="132">
        <v>10080</v>
      </c>
      <c r="D88" s="133">
        <v>0</v>
      </c>
      <c r="E88" s="132">
        <v>623.99999997043051</v>
      </c>
      <c r="F88" s="132">
        <v>608.0000000114087</v>
      </c>
      <c r="G88" s="132">
        <v>0</v>
      </c>
      <c r="H88" s="132">
        <v>0</v>
      </c>
      <c r="I88" s="132">
        <v>18.999999999068677</v>
      </c>
      <c r="J88" s="132">
        <v>0</v>
      </c>
      <c r="K88" s="132">
        <v>5280</v>
      </c>
      <c r="L88" s="132">
        <v>0</v>
      </c>
      <c r="M88" s="134">
        <v>0.52569444444435209</v>
      </c>
      <c r="N88" s="134">
        <v>0</v>
      </c>
      <c r="O88" s="134">
        <v>0.52569444444435209</v>
      </c>
      <c r="P88" s="132">
        <v>21</v>
      </c>
      <c r="Q88" s="132">
        <v>10</v>
      </c>
    </row>
    <row r="89" spans="1:17">
      <c r="A89" s="130">
        <v>51720817</v>
      </c>
      <c r="B89" s="131" t="s">
        <v>245</v>
      </c>
      <c r="C89" s="132">
        <v>9120</v>
      </c>
      <c r="D89" s="133">
        <v>0</v>
      </c>
      <c r="E89" s="132">
        <v>15.999999999767169</v>
      </c>
      <c r="F89" s="132">
        <v>444.0000000083819</v>
      </c>
      <c r="G89" s="132">
        <v>0</v>
      </c>
      <c r="H89" s="132">
        <v>0</v>
      </c>
      <c r="I89" s="132">
        <v>32.999999992316589</v>
      </c>
      <c r="J89" s="132">
        <v>0</v>
      </c>
      <c r="K89" s="132">
        <v>960</v>
      </c>
      <c r="L89" s="132">
        <v>0</v>
      </c>
      <c r="M89" s="134">
        <v>0.10888157894652595</v>
      </c>
      <c r="N89" s="134">
        <v>9.5238095238095233E-2</v>
      </c>
      <c r="O89" s="134">
        <v>0.19374999999923775</v>
      </c>
      <c r="P89" s="132">
        <v>19</v>
      </c>
      <c r="Q89" s="132">
        <v>17</v>
      </c>
    </row>
    <row r="90" spans="1:17">
      <c r="A90" s="130">
        <v>51720821</v>
      </c>
      <c r="B90" s="131" t="s">
        <v>246</v>
      </c>
      <c r="C90" s="132">
        <v>8640</v>
      </c>
      <c r="D90" s="133">
        <v>0</v>
      </c>
      <c r="E90" s="132">
        <v>929.00000001612216</v>
      </c>
      <c r="F90" s="132">
        <v>0</v>
      </c>
      <c r="G90" s="132">
        <v>0</v>
      </c>
      <c r="H90" s="132">
        <v>0</v>
      </c>
      <c r="I90" s="132">
        <v>101.99999999720603</v>
      </c>
      <c r="J90" s="132">
        <v>0</v>
      </c>
      <c r="K90" s="132">
        <v>0</v>
      </c>
      <c r="L90" s="132">
        <v>0</v>
      </c>
      <c r="M90" s="134">
        <v>1.180555555523218E-2</v>
      </c>
      <c r="N90" s="134">
        <v>0.1</v>
      </c>
      <c r="O90" s="134">
        <v>0.11062499999970896</v>
      </c>
      <c r="P90" s="132">
        <v>18</v>
      </c>
      <c r="Q90" s="132">
        <v>18</v>
      </c>
    </row>
    <row r="91" spans="1:17">
      <c r="A91" s="130">
        <v>51721298</v>
      </c>
      <c r="B91" s="131" t="s">
        <v>247</v>
      </c>
      <c r="C91" s="132">
        <v>8160</v>
      </c>
      <c r="D91" s="133">
        <v>0</v>
      </c>
      <c r="E91" s="132">
        <v>306.99999999487773</v>
      </c>
      <c r="F91" s="132">
        <v>1951.0000000521541</v>
      </c>
      <c r="G91" s="132">
        <v>0</v>
      </c>
      <c r="H91" s="132">
        <v>0</v>
      </c>
      <c r="I91" s="132">
        <v>0</v>
      </c>
      <c r="J91" s="132">
        <v>0</v>
      </c>
      <c r="K91" s="132">
        <v>0</v>
      </c>
      <c r="L91" s="132">
        <v>0</v>
      </c>
      <c r="M91" s="134">
        <v>0</v>
      </c>
      <c r="N91" s="134">
        <v>0.15</v>
      </c>
      <c r="O91" s="134">
        <v>0.15</v>
      </c>
      <c r="P91" s="132">
        <v>17</v>
      </c>
      <c r="Q91" s="132">
        <v>17</v>
      </c>
    </row>
    <row r="92" spans="1:17">
      <c r="A92" s="130">
        <v>51721450</v>
      </c>
      <c r="B92" s="131" t="s">
        <v>248</v>
      </c>
      <c r="C92" s="132">
        <v>9600</v>
      </c>
      <c r="D92" s="133">
        <v>0</v>
      </c>
      <c r="E92" s="132">
        <v>1353.999999928521</v>
      </c>
      <c r="F92" s="132">
        <v>30.00000000349246</v>
      </c>
      <c r="G92" s="132">
        <v>0</v>
      </c>
      <c r="H92" s="132">
        <v>0</v>
      </c>
      <c r="I92" s="132">
        <v>932.9999999778928</v>
      </c>
      <c r="J92" s="132">
        <v>0</v>
      </c>
      <c r="K92" s="132">
        <v>960</v>
      </c>
      <c r="L92" s="132">
        <v>0</v>
      </c>
      <c r="M92" s="134">
        <v>0.19718749999769719</v>
      </c>
      <c r="N92" s="134">
        <v>4.7619047619047616E-2</v>
      </c>
      <c r="O92" s="134">
        <v>0.2354166666644735</v>
      </c>
      <c r="P92" s="132">
        <v>20</v>
      </c>
      <c r="Q92" s="132">
        <v>18</v>
      </c>
    </row>
    <row r="93" spans="1:17">
      <c r="A93" s="130">
        <v>51721454</v>
      </c>
      <c r="B93" s="131" t="s">
        <v>249</v>
      </c>
      <c r="C93" s="132">
        <v>9120</v>
      </c>
      <c r="D93" s="133">
        <v>0</v>
      </c>
      <c r="E93" s="132">
        <v>612.00000005796312</v>
      </c>
      <c r="F93" s="132">
        <v>329.99999997741543</v>
      </c>
      <c r="G93" s="132">
        <v>0</v>
      </c>
      <c r="H93" s="132">
        <v>0</v>
      </c>
      <c r="I93" s="132">
        <v>0</v>
      </c>
      <c r="J93" s="132">
        <v>0</v>
      </c>
      <c r="K93" s="132">
        <v>0</v>
      </c>
      <c r="L93" s="132">
        <v>0</v>
      </c>
      <c r="M93" s="134">
        <v>0</v>
      </c>
      <c r="N93" s="134">
        <v>0.05</v>
      </c>
      <c r="O93" s="134">
        <v>0.05</v>
      </c>
      <c r="P93" s="132">
        <v>19</v>
      </c>
      <c r="Q93" s="132">
        <v>19</v>
      </c>
    </row>
    <row r="94" spans="1:17">
      <c r="A94" s="130">
        <v>51721456</v>
      </c>
      <c r="B94" s="131" t="s">
        <v>250</v>
      </c>
      <c r="C94" s="132">
        <v>10080</v>
      </c>
      <c r="D94" s="133">
        <v>0</v>
      </c>
      <c r="E94" s="132">
        <v>119.99999999976717</v>
      </c>
      <c r="F94" s="132">
        <v>704.99999993714744</v>
      </c>
      <c r="G94" s="132">
        <v>0</v>
      </c>
      <c r="H94" s="132">
        <v>0</v>
      </c>
      <c r="I94" s="132">
        <v>0</v>
      </c>
      <c r="J94" s="132">
        <v>0</v>
      </c>
      <c r="K94" s="132">
        <v>0</v>
      </c>
      <c r="L94" s="132">
        <v>0</v>
      </c>
      <c r="M94" s="134">
        <v>0</v>
      </c>
      <c r="N94" s="134">
        <v>4.5454545454545456E-2</v>
      </c>
      <c r="O94" s="134">
        <v>4.5454545454545456E-2</v>
      </c>
      <c r="P94" s="132">
        <v>21</v>
      </c>
      <c r="Q94" s="132">
        <v>21</v>
      </c>
    </row>
    <row r="95" spans="1:17">
      <c r="A95" s="130">
        <v>51721457</v>
      </c>
      <c r="B95" s="131" t="s">
        <v>251</v>
      </c>
      <c r="C95" s="132">
        <v>8640</v>
      </c>
      <c r="D95" s="133">
        <v>0</v>
      </c>
      <c r="E95" s="132">
        <v>267.00000000069849</v>
      </c>
      <c r="F95" s="132">
        <v>367.00000000186265</v>
      </c>
      <c r="G95" s="132">
        <v>0</v>
      </c>
      <c r="H95" s="132">
        <v>0</v>
      </c>
      <c r="I95" s="132">
        <v>1409.9999999965075</v>
      </c>
      <c r="J95" s="132">
        <v>0</v>
      </c>
      <c r="K95" s="132">
        <v>1440</v>
      </c>
      <c r="L95" s="132">
        <v>0</v>
      </c>
      <c r="M95" s="134">
        <v>0.32986111111070687</v>
      </c>
      <c r="N95" s="134">
        <v>0</v>
      </c>
      <c r="O95" s="134">
        <v>0.32986111111070687</v>
      </c>
      <c r="P95" s="132">
        <v>18</v>
      </c>
      <c r="Q95" s="132">
        <v>15</v>
      </c>
    </row>
    <row r="96" spans="1:17">
      <c r="A96" s="130">
        <v>51721458</v>
      </c>
      <c r="B96" s="131" t="s">
        <v>252</v>
      </c>
      <c r="C96" s="132">
        <v>10560</v>
      </c>
      <c r="D96" s="133">
        <v>0</v>
      </c>
      <c r="E96" s="132">
        <v>15.000000017462298</v>
      </c>
      <c r="F96" s="132">
        <v>0</v>
      </c>
      <c r="G96" s="132">
        <v>0</v>
      </c>
      <c r="H96" s="132">
        <v>0</v>
      </c>
      <c r="I96" s="132">
        <v>25.000000008149073</v>
      </c>
      <c r="J96" s="132">
        <v>0</v>
      </c>
      <c r="K96" s="132">
        <v>960</v>
      </c>
      <c r="L96" s="132">
        <v>0</v>
      </c>
      <c r="M96" s="134">
        <v>9.327651515228684E-2</v>
      </c>
      <c r="N96" s="134">
        <v>0</v>
      </c>
      <c r="O96" s="134">
        <v>9.327651515228684E-2</v>
      </c>
      <c r="P96" s="132">
        <v>22</v>
      </c>
      <c r="Q96" s="132">
        <v>20</v>
      </c>
    </row>
    <row r="97" spans="1:17">
      <c r="A97" s="130">
        <v>51721462</v>
      </c>
      <c r="B97" s="131" t="s">
        <v>253</v>
      </c>
      <c r="C97" s="132">
        <v>10560</v>
      </c>
      <c r="D97" s="133">
        <v>0</v>
      </c>
      <c r="E97" s="132">
        <v>881.99999997974373</v>
      </c>
      <c r="F97" s="132">
        <v>331.0000000090804</v>
      </c>
      <c r="G97" s="132">
        <v>0</v>
      </c>
      <c r="H97" s="132">
        <v>0</v>
      </c>
      <c r="I97" s="132">
        <v>125.9999999916181</v>
      </c>
      <c r="J97" s="132">
        <v>0</v>
      </c>
      <c r="K97" s="132">
        <v>480</v>
      </c>
      <c r="L97" s="132">
        <v>69.999999997671694</v>
      </c>
      <c r="M97" s="134">
        <v>6.4015151514137295E-2</v>
      </c>
      <c r="N97" s="134">
        <v>0</v>
      </c>
      <c r="O97" s="134">
        <v>6.4015151514137295E-2</v>
      </c>
      <c r="P97" s="132">
        <v>22</v>
      </c>
      <c r="Q97" s="132">
        <v>21</v>
      </c>
    </row>
    <row r="98" spans="1:17">
      <c r="A98" s="130">
        <v>51721464</v>
      </c>
      <c r="B98" s="131" t="s">
        <v>254</v>
      </c>
      <c r="C98" s="132">
        <v>9600</v>
      </c>
      <c r="D98" s="133">
        <v>0</v>
      </c>
      <c r="E98" s="132">
        <v>8.9999999769497663</v>
      </c>
      <c r="F98" s="132">
        <v>293.00000001210719</v>
      </c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4">
        <v>0</v>
      </c>
      <c r="N98" s="134">
        <v>4.7619047619047616E-2</v>
      </c>
      <c r="O98" s="134">
        <v>4.7619047619047616E-2</v>
      </c>
      <c r="P98" s="132">
        <v>20</v>
      </c>
      <c r="Q98" s="132">
        <v>20</v>
      </c>
    </row>
    <row r="99" spans="1:17">
      <c r="A99" s="130">
        <v>51721469</v>
      </c>
      <c r="B99" s="131" t="s">
        <v>255</v>
      </c>
      <c r="C99" s="132">
        <v>10560</v>
      </c>
      <c r="D99" s="133">
        <v>0</v>
      </c>
      <c r="E99" s="132">
        <v>93.000000013969839</v>
      </c>
      <c r="F99" s="132">
        <v>220.00000001513399</v>
      </c>
      <c r="G99" s="132">
        <v>0</v>
      </c>
      <c r="H99" s="132">
        <v>0</v>
      </c>
      <c r="I99" s="132">
        <v>118.00000000745058</v>
      </c>
      <c r="J99" s="132">
        <v>0</v>
      </c>
      <c r="K99" s="132">
        <v>960</v>
      </c>
      <c r="L99" s="132">
        <v>0</v>
      </c>
      <c r="M99" s="134">
        <v>0.10208333333403888</v>
      </c>
      <c r="N99" s="134">
        <v>0</v>
      </c>
      <c r="O99" s="134">
        <v>0.10208333333403888</v>
      </c>
      <c r="P99" s="132">
        <v>22</v>
      </c>
      <c r="Q99" s="132">
        <v>20</v>
      </c>
    </row>
    <row r="100" spans="1:17">
      <c r="A100" s="130">
        <v>51721470</v>
      </c>
      <c r="B100" s="131" t="s">
        <v>256</v>
      </c>
      <c r="C100" s="132">
        <v>10080</v>
      </c>
      <c r="D100" s="133">
        <v>0</v>
      </c>
      <c r="E100" s="132">
        <v>10.000000011641532</v>
      </c>
      <c r="F100" s="132">
        <v>0</v>
      </c>
      <c r="G100" s="132">
        <v>0</v>
      </c>
      <c r="H100" s="132">
        <v>0</v>
      </c>
      <c r="I100" s="132">
        <v>0</v>
      </c>
      <c r="J100" s="132">
        <v>0</v>
      </c>
      <c r="K100" s="132">
        <v>0</v>
      </c>
      <c r="L100" s="132">
        <v>0</v>
      </c>
      <c r="M100" s="134">
        <v>0</v>
      </c>
      <c r="N100" s="134">
        <v>0</v>
      </c>
      <c r="O100" s="134">
        <v>0</v>
      </c>
      <c r="P100" s="132">
        <v>21</v>
      </c>
      <c r="Q100" s="132">
        <v>21</v>
      </c>
    </row>
    <row r="101" spans="1:17">
      <c r="A101" s="130">
        <v>51721472</v>
      </c>
      <c r="B101" s="131" t="s">
        <v>257</v>
      </c>
      <c r="C101" s="132">
        <v>9120</v>
      </c>
      <c r="D101" s="133">
        <v>0</v>
      </c>
      <c r="E101" s="132">
        <v>146.00000000442378</v>
      </c>
      <c r="F101" s="132">
        <v>97.999999994644895</v>
      </c>
      <c r="G101" s="132">
        <v>0</v>
      </c>
      <c r="H101" s="132">
        <v>0</v>
      </c>
      <c r="I101" s="132">
        <v>24.000000004889444</v>
      </c>
      <c r="J101" s="132">
        <v>0</v>
      </c>
      <c r="K101" s="132">
        <v>0</v>
      </c>
      <c r="L101" s="132">
        <v>0</v>
      </c>
      <c r="M101" s="134">
        <v>2.6315789479045442E-3</v>
      </c>
      <c r="N101" s="134">
        <v>0.05</v>
      </c>
      <c r="O101" s="134">
        <v>5.250000000050932E-2</v>
      </c>
      <c r="P101" s="132">
        <v>19</v>
      </c>
      <c r="Q101" s="132">
        <v>19</v>
      </c>
    </row>
    <row r="102" spans="1:17">
      <c r="A102" s="130">
        <v>51721475</v>
      </c>
      <c r="B102" s="131" t="s">
        <v>258</v>
      </c>
      <c r="C102" s="132">
        <v>9600</v>
      </c>
      <c r="D102" s="133">
        <v>0</v>
      </c>
      <c r="E102" s="132">
        <v>147.00000002863817</v>
      </c>
      <c r="F102" s="132">
        <v>0</v>
      </c>
      <c r="G102" s="132">
        <v>0</v>
      </c>
      <c r="H102" s="132">
        <v>0</v>
      </c>
      <c r="I102" s="132">
        <v>121.00000001722947</v>
      </c>
      <c r="J102" s="132">
        <v>0</v>
      </c>
      <c r="K102" s="132">
        <v>0</v>
      </c>
      <c r="L102" s="132">
        <v>0.99999999278225005</v>
      </c>
      <c r="M102" s="134">
        <v>1.270833333437622E-2</v>
      </c>
      <c r="N102" s="134">
        <v>0</v>
      </c>
      <c r="O102" s="134">
        <v>1.270833333437622E-2</v>
      </c>
      <c r="P102" s="132">
        <v>20</v>
      </c>
      <c r="Q102" s="132">
        <v>20</v>
      </c>
    </row>
    <row r="103" spans="1:17">
      <c r="A103" s="130">
        <v>51721477</v>
      </c>
      <c r="B103" s="131" t="s">
        <v>259</v>
      </c>
      <c r="C103" s="132">
        <v>10560</v>
      </c>
      <c r="D103" s="133">
        <v>0</v>
      </c>
      <c r="E103" s="132">
        <v>19.999999981373549</v>
      </c>
      <c r="F103" s="132">
        <v>0</v>
      </c>
      <c r="G103" s="132">
        <v>0</v>
      </c>
      <c r="H103" s="132">
        <v>0</v>
      </c>
      <c r="I103" s="132">
        <v>11.999999997206032</v>
      </c>
      <c r="J103" s="132">
        <v>0</v>
      </c>
      <c r="K103" s="132">
        <v>480</v>
      </c>
      <c r="L103" s="132">
        <v>0</v>
      </c>
      <c r="M103" s="134">
        <v>4.6590909090644513E-2</v>
      </c>
      <c r="N103" s="134">
        <v>0</v>
      </c>
      <c r="O103" s="134">
        <v>4.6590909090644513E-2</v>
      </c>
      <c r="P103" s="132">
        <v>22</v>
      </c>
      <c r="Q103" s="132">
        <v>21</v>
      </c>
    </row>
    <row r="104" spans="1:17">
      <c r="A104" s="130">
        <v>51721479</v>
      </c>
      <c r="B104" s="131" t="s">
        <v>260</v>
      </c>
      <c r="C104" s="132">
        <v>9120</v>
      </c>
      <c r="D104" s="133">
        <v>0</v>
      </c>
      <c r="E104" s="132">
        <v>2.9999999993015081</v>
      </c>
      <c r="F104" s="132">
        <v>0</v>
      </c>
      <c r="G104" s="132">
        <v>0</v>
      </c>
      <c r="H104" s="132">
        <v>0</v>
      </c>
      <c r="I104" s="132">
        <v>1020.9999999757856</v>
      </c>
      <c r="J104" s="132">
        <v>0</v>
      </c>
      <c r="K104" s="132">
        <v>480</v>
      </c>
      <c r="L104" s="132">
        <v>0</v>
      </c>
      <c r="M104" s="134">
        <v>0.16458333333067826</v>
      </c>
      <c r="N104" s="134">
        <v>0</v>
      </c>
      <c r="O104" s="134">
        <v>0.16458333333067826</v>
      </c>
      <c r="P104" s="132">
        <v>19</v>
      </c>
      <c r="Q104" s="132">
        <v>18</v>
      </c>
    </row>
    <row r="105" spans="1:17">
      <c r="A105" s="130">
        <v>51721483</v>
      </c>
      <c r="B105" s="131" t="s">
        <v>261</v>
      </c>
      <c r="C105" s="132">
        <v>9120</v>
      </c>
      <c r="D105" s="133">
        <v>0</v>
      </c>
      <c r="E105" s="132">
        <v>2.000000006519258</v>
      </c>
      <c r="F105" s="132">
        <v>0</v>
      </c>
      <c r="G105" s="132">
        <v>0</v>
      </c>
      <c r="H105" s="132">
        <v>0</v>
      </c>
      <c r="I105" s="132">
        <v>0</v>
      </c>
      <c r="J105" s="132">
        <v>0</v>
      </c>
      <c r="K105" s="132">
        <v>0</v>
      </c>
      <c r="L105" s="132">
        <v>0</v>
      </c>
      <c r="M105" s="134">
        <v>0</v>
      </c>
      <c r="N105" s="134">
        <v>0.05</v>
      </c>
      <c r="O105" s="134">
        <v>0.05</v>
      </c>
      <c r="P105" s="132">
        <v>19</v>
      </c>
      <c r="Q105" s="132">
        <v>19</v>
      </c>
    </row>
    <row r="106" spans="1:17">
      <c r="A106" s="130">
        <v>51721815</v>
      </c>
      <c r="B106" s="131" t="s">
        <v>262</v>
      </c>
      <c r="C106" s="132">
        <v>9120</v>
      </c>
      <c r="D106" s="133">
        <v>0</v>
      </c>
      <c r="E106" s="132">
        <v>469.00000000920267</v>
      </c>
      <c r="F106" s="132">
        <v>0</v>
      </c>
      <c r="G106" s="132">
        <v>0</v>
      </c>
      <c r="H106" s="132">
        <v>0</v>
      </c>
      <c r="I106" s="132">
        <v>1016.9999999892898</v>
      </c>
      <c r="J106" s="132">
        <v>0</v>
      </c>
      <c r="K106" s="132">
        <v>2400</v>
      </c>
      <c r="L106" s="132">
        <v>0</v>
      </c>
      <c r="M106" s="134">
        <v>0.37467105263040457</v>
      </c>
      <c r="N106" s="134">
        <v>0.13636363636363635</v>
      </c>
      <c r="O106" s="134">
        <v>0.45994318181716759</v>
      </c>
      <c r="P106" s="132">
        <v>19</v>
      </c>
      <c r="Q106" s="132">
        <v>14</v>
      </c>
    </row>
    <row r="107" spans="1:17">
      <c r="A107" s="130">
        <v>51721817</v>
      </c>
      <c r="B107" s="131" t="s">
        <v>263</v>
      </c>
      <c r="C107" s="132">
        <v>9600</v>
      </c>
      <c r="D107" s="133">
        <v>0</v>
      </c>
      <c r="E107" s="132">
        <v>74.999999951323318</v>
      </c>
      <c r="F107" s="132">
        <v>489.00000002235174</v>
      </c>
      <c r="G107" s="132">
        <v>0</v>
      </c>
      <c r="H107" s="132">
        <v>0</v>
      </c>
      <c r="I107" s="132">
        <v>0</v>
      </c>
      <c r="J107" s="132">
        <v>0</v>
      </c>
      <c r="K107" s="132">
        <v>0</v>
      </c>
      <c r="L107" s="132">
        <v>0</v>
      </c>
      <c r="M107" s="134">
        <v>0</v>
      </c>
      <c r="N107" s="134">
        <v>0</v>
      </c>
      <c r="O107" s="134">
        <v>0</v>
      </c>
      <c r="P107" s="132">
        <v>20</v>
      </c>
      <c r="Q107" s="132">
        <v>20</v>
      </c>
    </row>
    <row r="108" spans="1:17">
      <c r="A108" s="130">
        <v>51721818</v>
      </c>
      <c r="B108" s="131" t="s">
        <v>264</v>
      </c>
      <c r="C108" s="132">
        <v>10560</v>
      </c>
      <c r="D108" s="133">
        <v>0</v>
      </c>
      <c r="E108" s="132">
        <v>174.00000000139698</v>
      </c>
      <c r="F108" s="132">
        <v>31.999999999534339</v>
      </c>
      <c r="G108" s="132">
        <v>0</v>
      </c>
      <c r="H108" s="132">
        <v>0</v>
      </c>
      <c r="I108" s="132">
        <v>83.999999990919605</v>
      </c>
      <c r="J108" s="132">
        <v>0</v>
      </c>
      <c r="K108" s="132">
        <v>480</v>
      </c>
      <c r="L108" s="132">
        <v>0</v>
      </c>
      <c r="M108" s="134">
        <v>5.3409090908231024E-2</v>
      </c>
      <c r="N108" s="134">
        <v>0</v>
      </c>
      <c r="O108" s="134">
        <v>5.3409090908231024E-2</v>
      </c>
      <c r="P108" s="132">
        <v>22</v>
      </c>
      <c r="Q108" s="132">
        <v>21</v>
      </c>
    </row>
    <row r="109" spans="1:17">
      <c r="A109" s="130">
        <v>51721821</v>
      </c>
      <c r="B109" s="131" t="s">
        <v>265</v>
      </c>
      <c r="C109" s="132">
        <v>10080</v>
      </c>
      <c r="D109" s="133">
        <v>0</v>
      </c>
      <c r="E109" s="132">
        <v>1.000000003259629</v>
      </c>
      <c r="F109" s="132">
        <v>35.999999991618097</v>
      </c>
      <c r="G109" s="132">
        <v>0</v>
      </c>
      <c r="H109" s="132">
        <v>0</v>
      </c>
      <c r="I109" s="132">
        <v>0</v>
      </c>
      <c r="J109" s="132">
        <v>0</v>
      </c>
      <c r="K109" s="132">
        <v>0</v>
      </c>
      <c r="L109" s="132">
        <v>0</v>
      </c>
      <c r="M109" s="134">
        <v>0</v>
      </c>
      <c r="N109" s="134">
        <v>0</v>
      </c>
      <c r="O109" s="134">
        <v>0</v>
      </c>
      <c r="P109" s="132">
        <v>21</v>
      </c>
      <c r="Q109" s="132">
        <v>21</v>
      </c>
    </row>
    <row r="110" spans="1:17">
      <c r="A110" s="130">
        <v>51721823</v>
      </c>
      <c r="B110" s="131" t="s">
        <v>266</v>
      </c>
      <c r="C110" s="132">
        <v>8640</v>
      </c>
      <c r="D110" s="133">
        <v>0</v>
      </c>
      <c r="E110" s="132">
        <v>570.99999997531995</v>
      </c>
      <c r="F110" s="132">
        <v>842.00000004842877</v>
      </c>
      <c r="G110" s="132">
        <v>0</v>
      </c>
      <c r="H110" s="132">
        <v>0</v>
      </c>
      <c r="I110" s="132">
        <v>0</v>
      </c>
      <c r="J110" s="132">
        <v>0</v>
      </c>
      <c r="K110" s="132">
        <v>0</v>
      </c>
      <c r="L110" s="132">
        <v>0</v>
      </c>
      <c r="M110" s="134">
        <v>0</v>
      </c>
      <c r="N110" s="134">
        <v>0.14285714285714285</v>
      </c>
      <c r="O110" s="134">
        <v>0.14285714285714285</v>
      </c>
      <c r="P110" s="132">
        <v>18</v>
      </c>
      <c r="Q110" s="132">
        <v>18</v>
      </c>
    </row>
    <row r="111" spans="1:17">
      <c r="A111" s="130">
        <v>51721824</v>
      </c>
      <c r="B111" s="131" t="s">
        <v>267</v>
      </c>
      <c r="C111" s="132">
        <v>8160</v>
      </c>
      <c r="D111" s="133">
        <v>0</v>
      </c>
      <c r="E111" s="132">
        <v>19.000000019763807</v>
      </c>
      <c r="F111" s="132">
        <v>0</v>
      </c>
      <c r="G111" s="132">
        <v>0</v>
      </c>
      <c r="H111" s="132">
        <v>0</v>
      </c>
      <c r="I111" s="132">
        <v>281.00000001490116</v>
      </c>
      <c r="J111" s="132">
        <v>0</v>
      </c>
      <c r="K111" s="132">
        <v>960</v>
      </c>
      <c r="L111" s="132">
        <v>0</v>
      </c>
      <c r="M111" s="134">
        <v>0.15208333333515944</v>
      </c>
      <c r="N111" s="134">
        <v>5.5555555555555552E-2</v>
      </c>
      <c r="O111" s="134">
        <v>0.1991898148165395</v>
      </c>
      <c r="P111" s="132">
        <v>17</v>
      </c>
      <c r="Q111" s="132">
        <v>15</v>
      </c>
    </row>
    <row r="112" spans="1:17">
      <c r="A112" s="130">
        <v>51722211</v>
      </c>
      <c r="B112" s="131" t="s">
        <v>268</v>
      </c>
      <c r="C112" s="132">
        <v>10080</v>
      </c>
      <c r="D112" s="133">
        <v>0</v>
      </c>
      <c r="E112" s="132">
        <v>6.9999999913852662</v>
      </c>
      <c r="F112" s="132">
        <v>40.000000004656613</v>
      </c>
      <c r="G112" s="132">
        <v>0</v>
      </c>
      <c r="H112" s="132">
        <v>0</v>
      </c>
      <c r="I112" s="132">
        <v>62.999999995809048</v>
      </c>
      <c r="J112" s="132">
        <v>0</v>
      </c>
      <c r="K112" s="132">
        <v>3840</v>
      </c>
      <c r="L112" s="132">
        <v>1.000000003259629</v>
      </c>
      <c r="M112" s="134">
        <v>0.38730158730149489</v>
      </c>
      <c r="N112" s="134">
        <v>0</v>
      </c>
      <c r="O112" s="134">
        <v>0.38730158730149489</v>
      </c>
      <c r="P112" s="132">
        <v>21</v>
      </c>
      <c r="Q112" s="132">
        <v>13</v>
      </c>
    </row>
    <row r="113" spans="1:17">
      <c r="A113" s="130">
        <v>51722213</v>
      </c>
      <c r="B113" s="131" t="s">
        <v>269</v>
      </c>
      <c r="C113" s="132">
        <v>9120</v>
      </c>
      <c r="D113" s="133">
        <v>0</v>
      </c>
      <c r="E113" s="132">
        <v>1761.0000000493751</v>
      </c>
      <c r="F113" s="132">
        <v>233.99999997694977</v>
      </c>
      <c r="G113" s="132">
        <v>0</v>
      </c>
      <c r="H113" s="132">
        <v>0</v>
      </c>
      <c r="I113" s="132">
        <v>0</v>
      </c>
      <c r="J113" s="132">
        <v>0</v>
      </c>
      <c r="K113" s="132">
        <v>0</v>
      </c>
      <c r="L113" s="132">
        <v>0</v>
      </c>
      <c r="M113" s="134">
        <v>0</v>
      </c>
      <c r="N113" s="134">
        <v>0.05</v>
      </c>
      <c r="O113" s="134">
        <v>0.05</v>
      </c>
      <c r="P113" s="132">
        <v>19</v>
      </c>
      <c r="Q113" s="132">
        <v>19</v>
      </c>
    </row>
    <row r="114" spans="1:17">
      <c r="A114" s="130">
        <v>51722217</v>
      </c>
      <c r="B114" s="131" t="s">
        <v>270</v>
      </c>
      <c r="C114" s="132">
        <v>7680</v>
      </c>
      <c r="D114" s="133">
        <v>0</v>
      </c>
      <c r="E114" s="132">
        <v>128.99999996996485</v>
      </c>
      <c r="F114" s="132">
        <v>0</v>
      </c>
      <c r="G114" s="132">
        <v>0</v>
      </c>
      <c r="H114" s="132">
        <v>0</v>
      </c>
      <c r="I114" s="132">
        <v>0</v>
      </c>
      <c r="J114" s="132">
        <v>0</v>
      </c>
      <c r="K114" s="132">
        <v>0</v>
      </c>
      <c r="L114" s="132">
        <v>0</v>
      </c>
      <c r="M114" s="134">
        <v>0</v>
      </c>
      <c r="N114" s="134">
        <v>0.2</v>
      </c>
      <c r="O114" s="134">
        <v>0.2</v>
      </c>
      <c r="P114" s="132">
        <v>16</v>
      </c>
      <c r="Q114" s="132">
        <v>16</v>
      </c>
    </row>
    <row r="115" spans="1:17">
      <c r="A115" s="130">
        <v>51722219</v>
      </c>
      <c r="B115" s="131" t="s">
        <v>271</v>
      </c>
      <c r="C115" s="132">
        <v>10080</v>
      </c>
      <c r="D115" s="133">
        <v>0</v>
      </c>
      <c r="E115" s="132">
        <v>16.999999908730388</v>
      </c>
      <c r="F115" s="132">
        <v>0</v>
      </c>
      <c r="G115" s="132">
        <v>0</v>
      </c>
      <c r="H115" s="132">
        <v>0</v>
      </c>
      <c r="I115" s="132">
        <v>40.999999986961484</v>
      </c>
      <c r="J115" s="132">
        <v>0</v>
      </c>
      <c r="K115" s="132">
        <v>480</v>
      </c>
      <c r="L115" s="132">
        <v>0</v>
      </c>
      <c r="M115" s="134">
        <v>5.1686507935214433E-2</v>
      </c>
      <c r="N115" s="134">
        <v>0</v>
      </c>
      <c r="O115" s="134">
        <v>5.1686507935214433E-2</v>
      </c>
      <c r="P115" s="132">
        <v>21</v>
      </c>
      <c r="Q115" s="132">
        <v>20</v>
      </c>
    </row>
    <row r="116" spans="1:17">
      <c r="A116" s="130">
        <v>51722220</v>
      </c>
      <c r="B116" s="131" t="s">
        <v>272</v>
      </c>
      <c r="C116" s="132">
        <v>10080</v>
      </c>
      <c r="D116" s="133">
        <v>0</v>
      </c>
      <c r="E116" s="132">
        <v>165.99999998928979</v>
      </c>
      <c r="F116" s="132">
        <v>0</v>
      </c>
      <c r="G116" s="132">
        <v>0</v>
      </c>
      <c r="H116" s="132">
        <v>0</v>
      </c>
      <c r="I116" s="132">
        <v>445.00000001513399</v>
      </c>
      <c r="J116" s="132">
        <v>0</v>
      </c>
      <c r="K116" s="132">
        <v>480</v>
      </c>
      <c r="L116" s="132">
        <v>0</v>
      </c>
      <c r="M116" s="134">
        <v>9.1765873017374405E-2</v>
      </c>
      <c r="N116" s="134">
        <v>0</v>
      </c>
      <c r="O116" s="134">
        <v>9.1765873017374405E-2</v>
      </c>
      <c r="P116" s="132">
        <v>21</v>
      </c>
      <c r="Q116" s="132">
        <v>20</v>
      </c>
    </row>
    <row r="117" spans="1:17">
      <c r="A117" s="130">
        <v>51722234</v>
      </c>
      <c r="B117" s="131" t="s">
        <v>273</v>
      </c>
      <c r="C117" s="132">
        <v>10080</v>
      </c>
      <c r="D117" s="133">
        <v>0</v>
      </c>
      <c r="E117" s="132">
        <v>28.99999990593642</v>
      </c>
      <c r="F117" s="132">
        <v>37.000000005355105</v>
      </c>
      <c r="G117" s="132">
        <v>0</v>
      </c>
      <c r="H117" s="132">
        <v>0</v>
      </c>
      <c r="I117" s="132">
        <v>18.999999999068677</v>
      </c>
      <c r="J117" s="132">
        <v>0</v>
      </c>
      <c r="K117" s="132">
        <v>480</v>
      </c>
      <c r="L117" s="132">
        <v>335</v>
      </c>
      <c r="M117" s="134">
        <v>8.2738095238002851E-2</v>
      </c>
      <c r="N117" s="134">
        <v>0</v>
      </c>
      <c r="O117" s="134">
        <v>8.2738095238002851E-2</v>
      </c>
      <c r="P117" s="132">
        <v>21</v>
      </c>
      <c r="Q117" s="132">
        <v>20</v>
      </c>
    </row>
    <row r="118" spans="1:17">
      <c r="A118" s="130">
        <v>51722397</v>
      </c>
      <c r="B118" s="131" t="s">
        <v>274</v>
      </c>
      <c r="C118" s="132">
        <v>9120</v>
      </c>
      <c r="D118" s="133">
        <v>0</v>
      </c>
      <c r="E118" s="132">
        <v>5.9999999986030161</v>
      </c>
      <c r="F118" s="132">
        <v>212.00000001001172</v>
      </c>
      <c r="G118" s="132">
        <v>0</v>
      </c>
      <c r="H118" s="132">
        <v>0</v>
      </c>
      <c r="I118" s="132">
        <v>34.999999988358468</v>
      </c>
      <c r="J118" s="132">
        <v>0</v>
      </c>
      <c r="K118" s="132">
        <v>2880</v>
      </c>
      <c r="L118" s="132">
        <v>0</v>
      </c>
      <c r="M118" s="134">
        <v>0.31962719298117964</v>
      </c>
      <c r="N118" s="134">
        <v>9.5238095238095233E-2</v>
      </c>
      <c r="O118" s="134">
        <v>0.38442460317344829</v>
      </c>
      <c r="P118" s="132">
        <v>19</v>
      </c>
      <c r="Q118" s="132">
        <v>13</v>
      </c>
    </row>
    <row r="119" spans="1:17">
      <c r="A119" s="130">
        <v>51722399</v>
      </c>
      <c r="B119" s="131" t="s">
        <v>275</v>
      </c>
      <c r="C119" s="132">
        <v>9120</v>
      </c>
      <c r="D119" s="133">
        <v>0</v>
      </c>
      <c r="E119" s="132">
        <v>1593.0000000658911</v>
      </c>
      <c r="F119" s="132">
        <v>460.99999996251427</v>
      </c>
      <c r="G119" s="132">
        <v>0</v>
      </c>
      <c r="H119" s="132">
        <v>0</v>
      </c>
      <c r="I119" s="132">
        <v>0</v>
      </c>
      <c r="J119" s="132">
        <v>0</v>
      </c>
      <c r="K119" s="132">
        <v>480</v>
      </c>
      <c r="L119" s="132">
        <v>0</v>
      </c>
      <c r="M119" s="134">
        <v>5.2631578947368418E-2</v>
      </c>
      <c r="N119" s="134">
        <v>0.05</v>
      </c>
      <c r="O119" s="134">
        <v>0.1</v>
      </c>
      <c r="P119" s="132">
        <v>19</v>
      </c>
      <c r="Q119" s="132">
        <v>18</v>
      </c>
    </row>
    <row r="120" spans="1:17">
      <c r="A120" s="130">
        <v>51722772</v>
      </c>
      <c r="B120" s="131" t="s">
        <v>276</v>
      </c>
      <c r="C120" s="132">
        <v>8640</v>
      </c>
      <c r="D120" s="133">
        <v>0</v>
      </c>
      <c r="E120" s="132">
        <v>136.000000003</v>
      </c>
      <c r="F120" s="132">
        <v>450.00000001047738</v>
      </c>
      <c r="G120" s="132">
        <v>0</v>
      </c>
      <c r="H120" s="132">
        <v>0</v>
      </c>
      <c r="I120" s="132">
        <v>24.999999997671694</v>
      </c>
      <c r="J120" s="132">
        <v>0</v>
      </c>
      <c r="K120" s="132">
        <v>0</v>
      </c>
      <c r="L120" s="132">
        <v>0</v>
      </c>
      <c r="M120" s="134">
        <v>2.8935185182490386E-3</v>
      </c>
      <c r="N120" s="134">
        <v>0.1</v>
      </c>
      <c r="O120" s="134">
        <v>0.10260416666642413</v>
      </c>
      <c r="P120" s="132">
        <v>18</v>
      </c>
      <c r="Q120" s="132">
        <v>18</v>
      </c>
    </row>
    <row r="121" spans="1:17">
      <c r="A121" s="130">
        <v>51722864</v>
      </c>
      <c r="B121" s="131" t="s">
        <v>277</v>
      </c>
      <c r="C121" s="132">
        <v>9120</v>
      </c>
      <c r="D121" s="133">
        <v>0</v>
      </c>
      <c r="E121" s="132">
        <v>834.00000000462978</v>
      </c>
      <c r="F121" s="132">
        <v>62.000000003026798</v>
      </c>
      <c r="G121" s="132">
        <v>0</v>
      </c>
      <c r="H121" s="132">
        <v>0</v>
      </c>
      <c r="I121" s="132">
        <v>969.99999998719431</v>
      </c>
      <c r="J121" s="132">
        <v>0</v>
      </c>
      <c r="K121" s="132">
        <v>0</v>
      </c>
      <c r="L121" s="132">
        <v>299.99999999301508</v>
      </c>
      <c r="M121" s="134">
        <v>0.13925438596274226</v>
      </c>
      <c r="N121" s="134">
        <v>0.05</v>
      </c>
      <c r="O121" s="134">
        <v>0.18229166666460514</v>
      </c>
      <c r="P121" s="132">
        <v>19</v>
      </c>
      <c r="Q121" s="132">
        <v>19</v>
      </c>
    </row>
    <row r="122" spans="1:17">
      <c r="A122" s="130">
        <v>51722938</v>
      </c>
      <c r="B122" s="131" t="s">
        <v>278</v>
      </c>
      <c r="C122" s="132">
        <v>10080</v>
      </c>
      <c r="D122" s="133">
        <v>0</v>
      </c>
      <c r="E122" s="132">
        <v>957.0000000372529</v>
      </c>
      <c r="F122" s="132">
        <v>36.000000002095476</v>
      </c>
      <c r="G122" s="132">
        <v>0</v>
      </c>
      <c r="H122" s="132">
        <v>0</v>
      </c>
      <c r="I122" s="132">
        <v>137.99999999930151</v>
      </c>
      <c r="J122" s="132">
        <v>0</v>
      </c>
      <c r="K122" s="132">
        <v>0</v>
      </c>
      <c r="L122" s="132">
        <v>0</v>
      </c>
      <c r="M122" s="134">
        <v>1.3690476190406895E-2</v>
      </c>
      <c r="N122" s="134">
        <v>4.5454545454545456E-2</v>
      </c>
      <c r="O122" s="134">
        <v>5.8522727272661126E-2</v>
      </c>
      <c r="P122" s="132">
        <v>21</v>
      </c>
      <c r="Q122" s="132">
        <v>21</v>
      </c>
    </row>
    <row r="123" spans="1:17">
      <c r="A123" s="130">
        <v>51722942</v>
      </c>
      <c r="B123" s="131" t="s">
        <v>279</v>
      </c>
      <c r="C123" s="132">
        <v>10080</v>
      </c>
      <c r="D123" s="133">
        <v>0</v>
      </c>
      <c r="E123" s="132">
        <v>16.999999992549419</v>
      </c>
      <c r="F123" s="132">
        <v>121.99999999953434</v>
      </c>
      <c r="G123" s="132">
        <v>0</v>
      </c>
      <c r="H123" s="132">
        <v>0</v>
      </c>
      <c r="I123" s="132">
        <v>246.99999999837019</v>
      </c>
      <c r="J123" s="132">
        <v>0</v>
      </c>
      <c r="K123" s="132">
        <v>1920</v>
      </c>
      <c r="L123" s="132">
        <v>0</v>
      </c>
      <c r="M123" s="134">
        <v>0.21498015872999704</v>
      </c>
      <c r="N123" s="134">
        <v>0</v>
      </c>
      <c r="O123" s="134">
        <v>0.21498015872999704</v>
      </c>
      <c r="P123" s="132">
        <v>21</v>
      </c>
      <c r="Q123" s="132">
        <v>17</v>
      </c>
    </row>
    <row r="124" spans="1:17">
      <c r="A124" s="130">
        <v>51723236</v>
      </c>
      <c r="B124" s="131" t="s">
        <v>280</v>
      </c>
      <c r="C124" s="132">
        <v>9120</v>
      </c>
      <c r="D124" s="133">
        <v>0</v>
      </c>
      <c r="E124" s="132">
        <v>56.999999944819137</v>
      </c>
      <c r="F124" s="132">
        <v>110.00000002328306</v>
      </c>
      <c r="G124" s="132">
        <v>0</v>
      </c>
      <c r="H124" s="132">
        <v>0</v>
      </c>
      <c r="I124" s="132">
        <v>50.999999998603016</v>
      </c>
      <c r="J124" s="132">
        <v>0</v>
      </c>
      <c r="K124" s="132">
        <v>480</v>
      </c>
      <c r="L124" s="132">
        <v>0</v>
      </c>
      <c r="M124" s="134">
        <v>5.822368421037314E-2</v>
      </c>
      <c r="N124" s="134">
        <v>9.5238095238095233E-2</v>
      </c>
      <c r="O124" s="134">
        <v>0.14791666666652808</v>
      </c>
      <c r="P124" s="132">
        <v>19</v>
      </c>
      <c r="Q124" s="132">
        <v>18</v>
      </c>
    </row>
    <row r="125" spans="1:17">
      <c r="A125" s="130">
        <v>51723237</v>
      </c>
      <c r="B125" s="131" t="s">
        <v>281</v>
      </c>
      <c r="C125" s="132">
        <v>9600</v>
      </c>
      <c r="D125" s="133">
        <v>0</v>
      </c>
      <c r="E125" s="132">
        <v>40.999999965922967</v>
      </c>
      <c r="F125" s="132">
        <v>75.000000013969839</v>
      </c>
      <c r="G125" s="132">
        <v>0</v>
      </c>
      <c r="H125" s="132">
        <v>0</v>
      </c>
      <c r="I125" s="132">
        <v>171.99999997392297</v>
      </c>
      <c r="J125" s="132">
        <v>0</v>
      </c>
      <c r="K125" s="132">
        <v>960</v>
      </c>
      <c r="L125" s="132">
        <v>246.00000000558794</v>
      </c>
      <c r="M125" s="134">
        <v>0.14354166666453239</v>
      </c>
      <c r="N125" s="134">
        <v>0</v>
      </c>
      <c r="O125" s="134">
        <v>0.14354166666453239</v>
      </c>
      <c r="P125" s="132">
        <v>20</v>
      </c>
      <c r="Q125" s="132">
        <v>18</v>
      </c>
    </row>
    <row r="126" spans="1:17">
      <c r="A126" s="130">
        <v>51723238</v>
      </c>
      <c r="B126" s="131" t="s">
        <v>163</v>
      </c>
      <c r="C126" s="132">
        <v>9600</v>
      </c>
      <c r="D126" s="133">
        <v>0</v>
      </c>
      <c r="E126" s="132">
        <v>1508.000000030489</v>
      </c>
      <c r="F126" s="132">
        <v>417.99999994204859</v>
      </c>
      <c r="G126" s="132">
        <v>0</v>
      </c>
      <c r="H126" s="132">
        <v>0</v>
      </c>
      <c r="I126" s="132">
        <v>123.99999999557622</v>
      </c>
      <c r="J126" s="132">
        <v>0</v>
      </c>
      <c r="K126" s="132">
        <v>480</v>
      </c>
      <c r="L126" s="132">
        <v>0</v>
      </c>
      <c r="M126" s="134">
        <v>6.291666666620585E-2</v>
      </c>
      <c r="N126" s="134">
        <v>0</v>
      </c>
      <c r="O126" s="134">
        <v>6.291666666620585E-2</v>
      </c>
      <c r="P126" s="132">
        <v>20</v>
      </c>
      <c r="Q126" s="132">
        <v>19</v>
      </c>
    </row>
    <row r="127" spans="1:17">
      <c r="A127" s="130">
        <v>51723670</v>
      </c>
      <c r="B127" s="131" t="s">
        <v>282</v>
      </c>
      <c r="C127" s="132">
        <v>10080</v>
      </c>
      <c r="D127" s="133">
        <v>0</v>
      </c>
      <c r="E127" s="132">
        <v>18.999999998767169</v>
      </c>
      <c r="F127" s="132">
        <v>53.999999997904524</v>
      </c>
      <c r="G127" s="132">
        <v>0</v>
      </c>
      <c r="H127" s="132">
        <v>0</v>
      </c>
      <c r="I127" s="132">
        <v>272.99999999930151</v>
      </c>
      <c r="J127" s="132">
        <v>0</v>
      </c>
      <c r="K127" s="132">
        <v>480</v>
      </c>
      <c r="L127" s="132">
        <v>0</v>
      </c>
      <c r="M127" s="134">
        <v>7.4702380952311659E-2</v>
      </c>
      <c r="N127" s="134">
        <v>0</v>
      </c>
      <c r="O127" s="134">
        <v>7.4702380952311659E-2</v>
      </c>
      <c r="P127" s="132">
        <v>21</v>
      </c>
      <c r="Q127" s="132">
        <v>20</v>
      </c>
    </row>
    <row r="128" spans="1:17">
      <c r="A128" s="130">
        <v>51723671</v>
      </c>
      <c r="B128" s="131" t="s">
        <v>283</v>
      </c>
      <c r="C128" s="132">
        <v>9600</v>
      </c>
      <c r="D128" s="133">
        <v>0</v>
      </c>
      <c r="E128" s="132">
        <v>23.999999994412065</v>
      </c>
      <c r="F128" s="132">
        <v>123.99999999557622</v>
      </c>
      <c r="G128" s="132">
        <v>0</v>
      </c>
      <c r="H128" s="132">
        <v>0</v>
      </c>
      <c r="I128" s="132">
        <v>116.99999998323619</v>
      </c>
      <c r="J128" s="132">
        <v>0</v>
      </c>
      <c r="K128" s="132">
        <v>4800</v>
      </c>
      <c r="L128" s="132">
        <v>799.99999998835847</v>
      </c>
      <c r="M128" s="134">
        <v>0.59552083333037442</v>
      </c>
      <c r="N128" s="134">
        <v>0</v>
      </c>
      <c r="O128" s="134">
        <v>0.59552083333037442</v>
      </c>
      <c r="P128" s="132">
        <v>20</v>
      </c>
      <c r="Q128" s="132">
        <v>10</v>
      </c>
    </row>
    <row r="129" spans="1:17">
      <c r="A129" s="130">
        <v>51723675</v>
      </c>
      <c r="B129" s="131" t="s">
        <v>284</v>
      </c>
      <c r="C129" s="132">
        <v>9600</v>
      </c>
      <c r="D129" s="133">
        <v>0</v>
      </c>
      <c r="E129" s="132">
        <v>10.999999983644894</v>
      </c>
      <c r="F129" s="132">
        <v>194.00000004235176</v>
      </c>
      <c r="G129" s="132">
        <v>0</v>
      </c>
      <c r="H129" s="132">
        <v>0</v>
      </c>
      <c r="I129" s="132">
        <v>18.999999999068677</v>
      </c>
      <c r="J129" s="132">
        <v>0</v>
      </c>
      <c r="K129" s="132">
        <v>960</v>
      </c>
      <c r="L129" s="132">
        <v>0</v>
      </c>
      <c r="M129" s="134">
        <v>0.10197916666656966</v>
      </c>
      <c r="N129" s="134">
        <v>0</v>
      </c>
      <c r="O129" s="134">
        <v>0.10197916666656966</v>
      </c>
      <c r="P129" s="132">
        <v>20</v>
      </c>
      <c r="Q129" s="132">
        <v>18</v>
      </c>
    </row>
    <row r="130" spans="1:17">
      <c r="A130" s="130">
        <v>51723910</v>
      </c>
      <c r="B130" s="131" t="s">
        <v>285</v>
      </c>
      <c r="C130" s="132">
        <v>9600</v>
      </c>
      <c r="D130" s="133">
        <v>0</v>
      </c>
      <c r="E130" s="132">
        <v>2.9999999783467501</v>
      </c>
      <c r="F130" s="132">
        <v>0</v>
      </c>
      <c r="G130" s="132">
        <v>0</v>
      </c>
      <c r="H130" s="132">
        <v>0</v>
      </c>
      <c r="I130" s="132">
        <v>737.99999997485429</v>
      </c>
      <c r="J130" s="132">
        <v>0</v>
      </c>
      <c r="K130" s="132">
        <v>960</v>
      </c>
      <c r="L130" s="132">
        <v>0</v>
      </c>
      <c r="M130" s="134">
        <v>0.17687499999738066</v>
      </c>
      <c r="N130" s="134">
        <v>4.7619047619047616E-2</v>
      </c>
      <c r="O130" s="134">
        <v>0.21607142856893397</v>
      </c>
      <c r="P130" s="132">
        <v>20</v>
      </c>
      <c r="Q130" s="132">
        <v>18</v>
      </c>
    </row>
    <row r="131" spans="1:17">
      <c r="A131" s="130">
        <v>51724157</v>
      </c>
      <c r="B131" s="131" t="s">
        <v>286</v>
      </c>
      <c r="C131" s="132">
        <v>2400</v>
      </c>
      <c r="D131" s="133">
        <v>0</v>
      </c>
      <c r="E131" s="132">
        <v>0</v>
      </c>
      <c r="F131" s="132">
        <v>0</v>
      </c>
      <c r="G131" s="132">
        <v>0</v>
      </c>
      <c r="H131" s="132">
        <v>0</v>
      </c>
      <c r="I131" s="132">
        <v>0</v>
      </c>
      <c r="J131" s="132">
        <v>0</v>
      </c>
      <c r="K131" s="132">
        <v>2400</v>
      </c>
      <c r="L131" s="132">
        <v>0</v>
      </c>
      <c r="M131" s="134">
        <v>1</v>
      </c>
      <c r="N131" s="134">
        <v>0.375</v>
      </c>
      <c r="O131" s="134">
        <v>1</v>
      </c>
      <c r="P131" s="132">
        <v>5</v>
      </c>
      <c r="Q131" s="132">
        <v>0</v>
      </c>
    </row>
    <row r="132" spans="1:17">
      <c r="A132" s="130">
        <v>51724272</v>
      </c>
      <c r="B132" s="131" t="s">
        <v>287</v>
      </c>
      <c r="C132" s="132">
        <v>9600</v>
      </c>
      <c r="D132" s="133">
        <v>0</v>
      </c>
      <c r="E132" s="132">
        <v>358.00000004679896</v>
      </c>
      <c r="F132" s="132">
        <v>0</v>
      </c>
      <c r="G132" s="132">
        <v>0</v>
      </c>
      <c r="H132" s="132">
        <v>0</v>
      </c>
      <c r="I132" s="132">
        <v>35.000000009313226</v>
      </c>
      <c r="J132" s="132">
        <v>0</v>
      </c>
      <c r="K132" s="132">
        <v>960</v>
      </c>
      <c r="L132" s="132">
        <v>0</v>
      </c>
      <c r="M132" s="134">
        <v>0.10364583333430347</v>
      </c>
      <c r="N132" s="134">
        <v>0</v>
      </c>
      <c r="O132" s="134">
        <v>0.10364583333430347</v>
      </c>
      <c r="P132" s="132">
        <v>20</v>
      </c>
      <c r="Q132" s="132">
        <v>18</v>
      </c>
    </row>
    <row r="133" spans="1:17">
      <c r="A133" s="130">
        <v>51724274</v>
      </c>
      <c r="B133" s="131" t="s">
        <v>288</v>
      </c>
      <c r="C133" s="132">
        <v>480</v>
      </c>
      <c r="D133" s="133">
        <v>0</v>
      </c>
      <c r="E133" s="132">
        <v>0</v>
      </c>
      <c r="F133" s="132">
        <v>0</v>
      </c>
      <c r="G133" s="132">
        <v>0</v>
      </c>
      <c r="H133" s="132">
        <v>0</v>
      </c>
      <c r="I133" s="132">
        <v>0</v>
      </c>
      <c r="J133" s="132">
        <v>0</v>
      </c>
      <c r="K133" s="132">
        <v>480</v>
      </c>
      <c r="L133" s="132">
        <v>0</v>
      </c>
      <c r="M133" s="134">
        <v>1</v>
      </c>
      <c r="N133" s="134">
        <v>0.83333333333333337</v>
      </c>
      <c r="O133" s="134">
        <v>1</v>
      </c>
      <c r="P133" s="132">
        <v>1</v>
      </c>
      <c r="Q133" s="132">
        <v>0</v>
      </c>
    </row>
    <row r="134" spans="1:17">
      <c r="A134" s="130">
        <v>51724277</v>
      </c>
      <c r="B134" s="131" t="s">
        <v>289</v>
      </c>
      <c r="C134" s="132">
        <v>9600</v>
      </c>
      <c r="D134" s="133">
        <v>0</v>
      </c>
      <c r="E134" s="132">
        <v>0</v>
      </c>
      <c r="F134" s="132">
        <v>826.0000000342261</v>
      </c>
      <c r="G134" s="132">
        <v>0</v>
      </c>
      <c r="H134" s="132">
        <v>0</v>
      </c>
      <c r="I134" s="132">
        <v>0</v>
      </c>
      <c r="J134" s="132">
        <v>0</v>
      </c>
      <c r="K134" s="132">
        <v>0</v>
      </c>
      <c r="L134" s="132">
        <v>0</v>
      </c>
      <c r="M134" s="134">
        <v>0</v>
      </c>
      <c r="N134" s="134">
        <v>0</v>
      </c>
      <c r="O134" s="134">
        <v>0</v>
      </c>
      <c r="P134" s="132">
        <v>20</v>
      </c>
      <c r="Q134" s="132">
        <v>20</v>
      </c>
    </row>
    <row r="135" spans="1:17">
      <c r="A135" s="130">
        <v>51724732</v>
      </c>
      <c r="B135" s="131" t="s">
        <v>290</v>
      </c>
      <c r="C135" s="132">
        <v>10080</v>
      </c>
      <c r="D135" s="133">
        <v>0</v>
      </c>
      <c r="E135" s="132">
        <v>32.000000010011718</v>
      </c>
      <c r="F135" s="132">
        <v>66.999999987892807</v>
      </c>
      <c r="G135" s="132">
        <v>0</v>
      </c>
      <c r="H135" s="132">
        <v>0</v>
      </c>
      <c r="I135" s="132">
        <v>242.00000004934839</v>
      </c>
      <c r="J135" s="132">
        <v>0</v>
      </c>
      <c r="K135" s="132">
        <v>960</v>
      </c>
      <c r="L135" s="132">
        <v>0</v>
      </c>
      <c r="M135" s="134">
        <v>0.11924603175092741</v>
      </c>
      <c r="N135" s="134">
        <v>0</v>
      </c>
      <c r="O135" s="134">
        <v>0.11924603175092741</v>
      </c>
      <c r="P135" s="132">
        <v>21</v>
      </c>
      <c r="Q135" s="132">
        <v>19</v>
      </c>
    </row>
    <row r="136" spans="1:17">
      <c r="A136" s="130">
        <v>51724734</v>
      </c>
      <c r="B136" s="131" t="s">
        <v>291</v>
      </c>
      <c r="C136" s="132">
        <v>9600</v>
      </c>
      <c r="D136" s="133">
        <v>0</v>
      </c>
      <c r="E136" s="132">
        <v>230.99999994901009</v>
      </c>
      <c r="F136" s="132">
        <v>0</v>
      </c>
      <c r="G136" s="132">
        <v>0</v>
      </c>
      <c r="H136" s="132">
        <v>0</v>
      </c>
      <c r="I136" s="132">
        <v>0</v>
      </c>
      <c r="J136" s="132">
        <v>0</v>
      </c>
      <c r="K136" s="132">
        <v>0</v>
      </c>
      <c r="L136" s="132">
        <v>0</v>
      </c>
      <c r="M136" s="134">
        <v>0</v>
      </c>
      <c r="N136" s="134">
        <v>0</v>
      </c>
      <c r="O136" s="134">
        <v>0</v>
      </c>
      <c r="P136" s="132">
        <v>20</v>
      </c>
      <c r="Q136" s="132">
        <v>20</v>
      </c>
    </row>
    <row r="137" spans="1:17">
      <c r="A137" s="130">
        <v>51724905</v>
      </c>
      <c r="B137" s="131" t="s">
        <v>292</v>
      </c>
      <c r="C137" s="132">
        <v>8160</v>
      </c>
      <c r="D137" s="133">
        <v>0</v>
      </c>
      <c r="E137" s="132">
        <v>22.000000019324943</v>
      </c>
      <c r="F137" s="132">
        <v>0</v>
      </c>
      <c r="G137" s="132">
        <v>0</v>
      </c>
      <c r="H137" s="132">
        <v>0</v>
      </c>
      <c r="I137" s="132">
        <v>0</v>
      </c>
      <c r="J137" s="132">
        <v>0</v>
      </c>
      <c r="K137" s="132">
        <v>0</v>
      </c>
      <c r="L137" s="132">
        <v>0</v>
      </c>
      <c r="M137" s="134">
        <v>0</v>
      </c>
      <c r="N137" s="134">
        <v>0.19047619047619047</v>
      </c>
      <c r="O137" s="134">
        <v>0.19047619047619047</v>
      </c>
      <c r="P137" s="132">
        <v>17</v>
      </c>
      <c r="Q137" s="132">
        <v>17</v>
      </c>
    </row>
    <row r="138" spans="1:17">
      <c r="A138" s="130">
        <v>51725134</v>
      </c>
      <c r="B138" s="131" t="s">
        <v>293</v>
      </c>
      <c r="C138" s="132">
        <v>9600</v>
      </c>
      <c r="D138" s="133">
        <v>0</v>
      </c>
      <c r="E138" s="132">
        <v>1016.0000000428408</v>
      </c>
      <c r="F138" s="132">
        <v>322.99999997369014</v>
      </c>
      <c r="G138" s="132">
        <v>0</v>
      </c>
      <c r="H138" s="132">
        <v>0</v>
      </c>
      <c r="I138" s="132">
        <v>1.000000003259629</v>
      </c>
      <c r="J138" s="132">
        <v>0</v>
      </c>
      <c r="K138" s="132">
        <v>0</v>
      </c>
      <c r="L138" s="132">
        <v>0</v>
      </c>
      <c r="M138" s="134">
        <v>1.0416666700621135E-4</v>
      </c>
      <c r="N138" s="134">
        <v>0</v>
      </c>
      <c r="O138" s="134">
        <v>1.0416666700621135E-4</v>
      </c>
      <c r="P138" s="132">
        <v>20</v>
      </c>
      <c r="Q138" s="132">
        <v>20</v>
      </c>
    </row>
    <row r="139" spans="1:17">
      <c r="A139" s="130">
        <v>51725448</v>
      </c>
      <c r="B139" s="131" t="s">
        <v>294</v>
      </c>
      <c r="C139" s="132">
        <v>9600</v>
      </c>
      <c r="D139" s="133">
        <v>0</v>
      </c>
      <c r="E139" s="132">
        <v>347.99999996088445</v>
      </c>
      <c r="F139" s="132">
        <v>543.00000002025627</v>
      </c>
      <c r="G139" s="132">
        <v>0</v>
      </c>
      <c r="H139" s="132">
        <v>0</v>
      </c>
      <c r="I139" s="132">
        <v>300.99999998579733</v>
      </c>
      <c r="J139" s="132">
        <v>0</v>
      </c>
      <c r="K139" s="132">
        <v>960</v>
      </c>
      <c r="L139" s="132">
        <v>59.00000000372529</v>
      </c>
      <c r="M139" s="134">
        <v>0.13749999999890861</v>
      </c>
      <c r="N139" s="134">
        <v>0</v>
      </c>
      <c r="O139" s="134">
        <v>0.13749999999890861</v>
      </c>
      <c r="P139" s="132">
        <v>20</v>
      </c>
      <c r="Q139" s="132">
        <v>18</v>
      </c>
    </row>
    <row r="140" spans="1:17">
      <c r="A140" s="130">
        <v>51725454</v>
      </c>
      <c r="B140" s="131" t="s">
        <v>295</v>
      </c>
      <c r="C140" s="132">
        <v>8640</v>
      </c>
      <c r="D140" s="133">
        <v>0</v>
      </c>
      <c r="E140" s="132">
        <v>46.999999954132363</v>
      </c>
      <c r="F140" s="132">
        <v>154.00000000954606</v>
      </c>
      <c r="G140" s="132">
        <v>0</v>
      </c>
      <c r="H140" s="132">
        <v>0</v>
      </c>
      <c r="I140" s="132">
        <v>0</v>
      </c>
      <c r="J140" s="132">
        <v>0</v>
      </c>
      <c r="K140" s="132">
        <v>1440</v>
      </c>
      <c r="L140" s="132">
        <v>0</v>
      </c>
      <c r="M140" s="134">
        <v>0.16666666666666666</v>
      </c>
      <c r="N140" s="134">
        <v>0.1</v>
      </c>
      <c r="O140" s="134">
        <v>0.25</v>
      </c>
      <c r="P140" s="132">
        <v>18</v>
      </c>
      <c r="Q140" s="132">
        <v>15</v>
      </c>
    </row>
    <row r="141" spans="1:17">
      <c r="A141" s="130">
        <v>51725455</v>
      </c>
      <c r="B141" s="131" t="s">
        <v>296</v>
      </c>
      <c r="C141" s="132">
        <v>9600</v>
      </c>
      <c r="D141" s="133">
        <v>0</v>
      </c>
      <c r="E141" s="132">
        <v>589.00000000256114</v>
      </c>
      <c r="F141" s="132">
        <v>40.999999997438863</v>
      </c>
      <c r="G141" s="132">
        <v>0</v>
      </c>
      <c r="H141" s="132">
        <v>0</v>
      </c>
      <c r="I141" s="132">
        <v>74.00000001071021</v>
      </c>
      <c r="J141" s="132">
        <v>0</v>
      </c>
      <c r="K141" s="132">
        <v>0</v>
      </c>
      <c r="L141" s="132">
        <v>0</v>
      </c>
      <c r="M141" s="134">
        <v>7.7083333344489802E-3</v>
      </c>
      <c r="N141" s="134">
        <v>9.0909090909090912E-2</v>
      </c>
      <c r="O141" s="134">
        <v>9.7916666667680896E-2</v>
      </c>
      <c r="P141" s="132">
        <v>20</v>
      </c>
      <c r="Q141" s="132">
        <v>20</v>
      </c>
    </row>
    <row r="142" spans="1:17">
      <c r="A142" s="130">
        <v>51725467</v>
      </c>
      <c r="B142" s="131" t="s">
        <v>171</v>
      </c>
      <c r="C142" s="132">
        <v>9600</v>
      </c>
      <c r="D142" s="133">
        <v>0</v>
      </c>
      <c r="E142" s="132">
        <v>578.00000002258457</v>
      </c>
      <c r="F142" s="132">
        <v>161.00000000093132</v>
      </c>
      <c r="G142" s="132">
        <v>0</v>
      </c>
      <c r="H142" s="132">
        <v>0</v>
      </c>
      <c r="I142" s="132">
        <v>150.99999999976717</v>
      </c>
      <c r="J142" s="132">
        <v>0</v>
      </c>
      <c r="K142" s="132">
        <v>1440</v>
      </c>
      <c r="L142" s="132">
        <v>607.99999999115244</v>
      </c>
      <c r="M142" s="134">
        <v>0.22906249999905412</v>
      </c>
      <c r="N142" s="134">
        <v>0</v>
      </c>
      <c r="O142" s="134">
        <v>0.22906249999905412</v>
      </c>
      <c r="P142" s="132">
        <v>20</v>
      </c>
      <c r="Q142" s="132">
        <v>17</v>
      </c>
    </row>
    <row r="143" spans="1:17">
      <c r="A143" s="130">
        <v>51725688</v>
      </c>
      <c r="B143" s="131" t="s">
        <v>297</v>
      </c>
      <c r="C143" s="132">
        <v>9120</v>
      </c>
      <c r="D143" s="133">
        <v>0</v>
      </c>
      <c r="E143" s="132">
        <v>232.00000003726797</v>
      </c>
      <c r="F143" s="132">
        <v>0</v>
      </c>
      <c r="G143" s="132">
        <v>0</v>
      </c>
      <c r="H143" s="132">
        <v>0</v>
      </c>
      <c r="I143" s="132">
        <v>0</v>
      </c>
      <c r="J143" s="132">
        <v>0</v>
      </c>
      <c r="K143" s="132">
        <v>960</v>
      </c>
      <c r="L143" s="132">
        <v>0</v>
      </c>
      <c r="M143" s="134">
        <v>0.10526315789473684</v>
      </c>
      <c r="N143" s="134">
        <v>0.05</v>
      </c>
      <c r="O143" s="134">
        <v>0.15</v>
      </c>
      <c r="P143" s="132">
        <v>19</v>
      </c>
      <c r="Q143" s="132">
        <v>17</v>
      </c>
    </row>
    <row r="144" spans="1:17">
      <c r="A144" s="130">
        <v>51725689</v>
      </c>
      <c r="B144" s="131" t="s">
        <v>298</v>
      </c>
      <c r="C144" s="132">
        <v>7680</v>
      </c>
      <c r="D144" s="133">
        <v>0</v>
      </c>
      <c r="E144" s="132">
        <v>56.000000004423782</v>
      </c>
      <c r="F144" s="132">
        <v>104.99999999650754</v>
      </c>
      <c r="G144" s="132">
        <v>0</v>
      </c>
      <c r="H144" s="132">
        <v>0</v>
      </c>
      <c r="I144" s="132">
        <v>21.999999998370185</v>
      </c>
      <c r="J144" s="132">
        <v>0</v>
      </c>
      <c r="K144" s="132">
        <v>1440</v>
      </c>
      <c r="L144" s="132">
        <v>27.999999996973202</v>
      </c>
      <c r="M144" s="134">
        <v>0.19401041666606034</v>
      </c>
      <c r="N144" s="134">
        <v>0</v>
      </c>
      <c r="O144" s="134">
        <v>0.19401041666606034</v>
      </c>
      <c r="P144" s="132">
        <v>16</v>
      </c>
      <c r="Q144" s="132">
        <v>13</v>
      </c>
    </row>
    <row r="145" spans="1:17">
      <c r="A145" s="130">
        <v>51725691</v>
      </c>
      <c r="B145" s="131" t="s">
        <v>299</v>
      </c>
      <c r="C145" s="132">
        <v>10080</v>
      </c>
      <c r="D145" s="133">
        <v>0</v>
      </c>
      <c r="E145" s="132">
        <v>17.999999995809048</v>
      </c>
      <c r="F145" s="132">
        <v>0</v>
      </c>
      <c r="G145" s="132">
        <v>0</v>
      </c>
      <c r="H145" s="132">
        <v>0</v>
      </c>
      <c r="I145" s="132">
        <v>3.9999999920837581</v>
      </c>
      <c r="J145" s="132">
        <v>0</v>
      </c>
      <c r="K145" s="132">
        <v>3360</v>
      </c>
      <c r="L145" s="132">
        <v>0</v>
      </c>
      <c r="M145" s="134">
        <v>0.33373015872937339</v>
      </c>
      <c r="N145" s="134">
        <v>0</v>
      </c>
      <c r="O145" s="134">
        <v>0.33373015872937339</v>
      </c>
      <c r="P145" s="132">
        <v>21</v>
      </c>
      <c r="Q145" s="132">
        <v>14</v>
      </c>
    </row>
    <row r="146" spans="1:17">
      <c r="A146" s="130">
        <v>51725693</v>
      </c>
      <c r="B146" s="131" t="s">
        <v>300</v>
      </c>
      <c r="C146" s="132">
        <v>9120</v>
      </c>
      <c r="D146" s="133">
        <v>0</v>
      </c>
      <c r="E146" s="132">
        <v>29.999999993015081</v>
      </c>
      <c r="F146" s="132">
        <v>346.99999998905696</v>
      </c>
      <c r="G146" s="132">
        <v>0</v>
      </c>
      <c r="H146" s="132">
        <v>0</v>
      </c>
      <c r="I146" s="132">
        <v>0</v>
      </c>
      <c r="J146" s="132">
        <v>0</v>
      </c>
      <c r="K146" s="132">
        <v>0</v>
      </c>
      <c r="L146" s="132">
        <v>0</v>
      </c>
      <c r="M146" s="134">
        <v>0</v>
      </c>
      <c r="N146" s="134">
        <v>0.05</v>
      </c>
      <c r="O146" s="134">
        <v>0.05</v>
      </c>
      <c r="P146" s="132">
        <v>19</v>
      </c>
      <c r="Q146" s="132">
        <v>19</v>
      </c>
    </row>
    <row r="147" spans="1:17">
      <c r="A147" s="130">
        <v>51726356</v>
      </c>
      <c r="B147" s="131" t="s">
        <v>301</v>
      </c>
      <c r="C147" s="132">
        <v>0</v>
      </c>
      <c r="D147" s="133">
        <v>0</v>
      </c>
      <c r="E147" s="132">
        <v>0</v>
      </c>
      <c r="F147" s="132">
        <v>0</v>
      </c>
      <c r="G147" s="132">
        <v>0</v>
      </c>
      <c r="H147" s="132">
        <v>0</v>
      </c>
      <c r="I147" s="132">
        <v>0</v>
      </c>
      <c r="J147" s="132">
        <v>0</v>
      </c>
      <c r="K147" s="132">
        <v>0</v>
      </c>
      <c r="L147" s="132">
        <v>0</v>
      </c>
      <c r="M147" s="134">
        <v>0</v>
      </c>
      <c r="N147" s="134">
        <v>1</v>
      </c>
      <c r="O147" s="134">
        <v>1</v>
      </c>
      <c r="P147" s="132">
        <v>0</v>
      </c>
      <c r="Q147" s="132">
        <v>0</v>
      </c>
    </row>
    <row r="148" spans="1:17">
      <c r="A148" s="130">
        <v>51726359</v>
      </c>
      <c r="B148" s="131" t="s">
        <v>302</v>
      </c>
      <c r="C148" s="132">
        <v>9120</v>
      </c>
      <c r="D148" s="133">
        <v>0</v>
      </c>
      <c r="E148" s="132">
        <v>82.999999956227839</v>
      </c>
      <c r="F148" s="132">
        <v>0</v>
      </c>
      <c r="G148" s="132">
        <v>0</v>
      </c>
      <c r="H148" s="132">
        <v>0</v>
      </c>
      <c r="I148" s="132">
        <v>14.99999999650754</v>
      </c>
      <c r="J148" s="132">
        <v>0</v>
      </c>
      <c r="K148" s="132">
        <v>0</v>
      </c>
      <c r="L148" s="132">
        <v>49.000000002561137</v>
      </c>
      <c r="M148" s="134">
        <v>7.0175438595470041E-3</v>
      </c>
      <c r="N148" s="134">
        <v>0.05</v>
      </c>
      <c r="O148" s="134">
        <v>5.6666666666569651E-2</v>
      </c>
      <c r="P148" s="132">
        <v>19</v>
      </c>
      <c r="Q148" s="132">
        <v>19</v>
      </c>
    </row>
    <row r="149" spans="1:17">
      <c r="A149" s="130">
        <v>51726361</v>
      </c>
      <c r="B149" s="131" t="s">
        <v>303</v>
      </c>
      <c r="C149" s="132">
        <v>7680</v>
      </c>
      <c r="D149" s="133">
        <v>0</v>
      </c>
      <c r="E149" s="132">
        <v>68.999999962979928</v>
      </c>
      <c r="F149" s="132">
        <v>0</v>
      </c>
      <c r="G149" s="132">
        <v>0</v>
      </c>
      <c r="H149" s="132">
        <v>0</v>
      </c>
      <c r="I149" s="132">
        <v>58.999999972293153</v>
      </c>
      <c r="J149" s="132">
        <v>0</v>
      </c>
      <c r="K149" s="132">
        <v>960</v>
      </c>
      <c r="L149" s="132">
        <v>0</v>
      </c>
      <c r="M149" s="134">
        <v>0.132682291663059</v>
      </c>
      <c r="N149" s="134">
        <v>0.2</v>
      </c>
      <c r="O149" s="134">
        <v>0.3061458333304472</v>
      </c>
      <c r="P149" s="132">
        <v>16</v>
      </c>
      <c r="Q149" s="132">
        <v>14</v>
      </c>
    </row>
    <row r="150" spans="1:17">
      <c r="A150" s="130">
        <v>51726926</v>
      </c>
      <c r="B150" s="131" t="s">
        <v>304</v>
      </c>
      <c r="C150" s="132">
        <v>8640</v>
      </c>
      <c r="D150" s="133">
        <v>0</v>
      </c>
      <c r="E150" s="132">
        <v>90.99999999278225</v>
      </c>
      <c r="F150" s="132">
        <v>0</v>
      </c>
      <c r="G150" s="132">
        <v>0</v>
      </c>
      <c r="H150" s="132">
        <v>0</v>
      </c>
      <c r="I150" s="132">
        <v>76.000000006752089</v>
      </c>
      <c r="J150" s="132">
        <v>0</v>
      </c>
      <c r="K150" s="132">
        <v>960</v>
      </c>
      <c r="L150" s="132">
        <v>0</v>
      </c>
      <c r="M150" s="134">
        <v>0.11990740740818889</v>
      </c>
      <c r="N150" s="134">
        <v>0.14285714285714285</v>
      </c>
      <c r="O150" s="134">
        <v>0.24563492063559048</v>
      </c>
      <c r="P150" s="132">
        <v>18</v>
      </c>
      <c r="Q150" s="132">
        <v>16</v>
      </c>
    </row>
    <row r="151" spans="1:17">
      <c r="A151" s="130">
        <v>51726928</v>
      </c>
      <c r="B151" s="131" t="s">
        <v>305</v>
      </c>
      <c r="C151" s="132">
        <v>9120</v>
      </c>
      <c r="D151" s="133">
        <v>0</v>
      </c>
      <c r="E151" s="132">
        <v>570.99999999976717</v>
      </c>
      <c r="F151" s="132">
        <v>379.00000000954606</v>
      </c>
      <c r="G151" s="132">
        <v>0</v>
      </c>
      <c r="H151" s="132">
        <v>0</v>
      </c>
      <c r="I151" s="132">
        <v>547.00000001234002</v>
      </c>
      <c r="J151" s="132">
        <v>0</v>
      </c>
      <c r="K151" s="132">
        <v>0</v>
      </c>
      <c r="L151" s="132">
        <v>0</v>
      </c>
      <c r="M151" s="134">
        <v>5.9978070176791666E-2</v>
      </c>
      <c r="N151" s="134">
        <v>0.05</v>
      </c>
      <c r="O151" s="134">
        <v>0.10697916666795208</v>
      </c>
      <c r="P151" s="132">
        <v>19</v>
      </c>
      <c r="Q151" s="132">
        <v>19</v>
      </c>
    </row>
    <row r="152" spans="1:17">
      <c r="A152" s="130">
        <v>51727437</v>
      </c>
      <c r="B152" s="131" t="s">
        <v>306</v>
      </c>
      <c r="C152" s="132">
        <v>8099.9999999930151</v>
      </c>
      <c r="D152" s="133">
        <v>0</v>
      </c>
      <c r="E152" s="132">
        <v>1460.9999999701977</v>
      </c>
      <c r="F152" s="132">
        <v>0</v>
      </c>
      <c r="G152" s="132">
        <v>0</v>
      </c>
      <c r="H152" s="132">
        <v>0</v>
      </c>
      <c r="I152" s="132">
        <v>541.9999999855645</v>
      </c>
      <c r="J152" s="132">
        <v>0</v>
      </c>
      <c r="K152" s="132">
        <v>0</v>
      </c>
      <c r="L152" s="132">
        <v>0</v>
      </c>
      <c r="M152" s="134">
        <v>6.6913580245189119E-2</v>
      </c>
      <c r="N152" s="134">
        <v>0.22857142857158064</v>
      </c>
      <c r="O152" s="134">
        <v>0.28019047618928777</v>
      </c>
      <c r="P152" s="132">
        <v>17</v>
      </c>
      <c r="Q152" s="132">
        <v>17</v>
      </c>
    </row>
    <row r="153" spans="1:17">
      <c r="A153" s="130">
        <v>51727438</v>
      </c>
      <c r="B153" s="131" t="s">
        <v>307</v>
      </c>
      <c r="C153" s="132">
        <v>8640</v>
      </c>
      <c r="D153" s="133">
        <v>0</v>
      </c>
      <c r="E153" s="132">
        <v>155.00000001254605</v>
      </c>
      <c r="F153" s="132">
        <v>455.9999999946566</v>
      </c>
      <c r="G153" s="132">
        <v>0</v>
      </c>
      <c r="H153" s="132">
        <v>0</v>
      </c>
      <c r="I153" s="132">
        <v>41.000000007916242</v>
      </c>
      <c r="J153" s="132">
        <v>0</v>
      </c>
      <c r="K153" s="132">
        <v>480</v>
      </c>
      <c r="L153" s="132">
        <v>0</v>
      </c>
      <c r="M153" s="134">
        <v>6.0300925926842157E-2</v>
      </c>
      <c r="N153" s="134">
        <v>0.1</v>
      </c>
      <c r="O153" s="134">
        <v>0.15427083333415795</v>
      </c>
      <c r="P153" s="132">
        <v>18</v>
      </c>
      <c r="Q153" s="132">
        <v>17</v>
      </c>
    </row>
    <row r="154" spans="1:17">
      <c r="A154" s="130">
        <v>51727439</v>
      </c>
      <c r="B154" s="131" t="s">
        <v>308</v>
      </c>
      <c r="C154" s="132">
        <v>9600</v>
      </c>
      <c r="D154" s="133">
        <v>0</v>
      </c>
      <c r="E154" s="132">
        <v>2439.9999999525025</v>
      </c>
      <c r="F154" s="132">
        <v>110.00000000232831</v>
      </c>
      <c r="G154" s="132">
        <v>0</v>
      </c>
      <c r="H154" s="132">
        <v>0</v>
      </c>
      <c r="I154" s="132">
        <v>0</v>
      </c>
      <c r="J154" s="132">
        <v>0</v>
      </c>
      <c r="K154" s="132">
        <v>0</v>
      </c>
      <c r="L154" s="132">
        <v>0</v>
      </c>
      <c r="M154" s="134">
        <v>0</v>
      </c>
      <c r="N154" s="134">
        <v>0</v>
      </c>
      <c r="O154" s="134">
        <v>0</v>
      </c>
      <c r="P154" s="132">
        <v>20</v>
      </c>
      <c r="Q154" s="132">
        <v>20</v>
      </c>
    </row>
    <row r="155" spans="1:17">
      <c r="A155" s="130">
        <v>51727440</v>
      </c>
      <c r="B155" s="131" t="s">
        <v>309</v>
      </c>
      <c r="C155" s="132">
        <v>10080</v>
      </c>
      <c r="D155" s="133">
        <v>0</v>
      </c>
      <c r="E155" s="132">
        <v>37.999999977182597</v>
      </c>
      <c r="F155" s="132">
        <v>0</v>
      </c>
      <c r="G155" s="132">
        <v>0</v>
      </c>
      <c r="H155" s="132">
        <v>0</v>
      </c>
      <c r="I155" s="132">
        <v>947.99999996786937</v>
      </c>
      <c r="J155" s="132">
        <v>0</v>
      </c>
      <c r="K155" s="132">
        <v>1440</v>
      </c>
      <c r="L155" s="132">
        <v>0</v>
      </c>
      <c r="M155" s="134">
        <v>0.23690476190157433</v>
      </c>
      <c r="N155" s="134">
        <v>0</v>
      </c>
      <c r="O155" s="134">
        <v>0.23690476190157433</v>
      </c>
      <c r="P155" s="132">
        <v>21</v>
      </c>
      <c r="Q155" s="132">
        <v>18</v>
      </c>
    </row>
    <row r="156" spans="1:17">
      <c r="A156" s="130">
        <v>51727444</v>
      </c>
      <c r="B156" s="131" t="s">
        <v>310</v>
      </c>
      <c r="C156" s="132">
        <v>9120</v>
      </c>
      <c r="D156" s="133">
        <v>0</v>
      </c>
      <c r="E156" s="132">
        <v>79.000000006053597</v>
      </c>
      <c r="F156" s="132">
        <v>0</v>
      </c>
      <c r="G156" s="132">
        <v>0</v>
      </c>
      <c r="H156" s="132">
        <v>0</v>
      </c>
      <c r="I156" s="132">
        <v>210.00000002444722</v>
      </c>
      <c r="J156" s="132">
        <v>0</v>
      </c>
      <c r="K156" s="132">
        <v>480</v>
      </c>
      <c r="L156" s="132">
        <v>0</v>
      </c>
      <c r="M156" s="134">
        <v>7.5657894739522724E-2</v>
      </c>
      <c r="N156" s="134">
        <v>0</v>
      </c>
      <c r="O156" s="134">
        <v>7.5657894739522724E-2</v>
      </c>
      <c r="P156" s="132">
        <v>19</v>
      </c>
      <c r="Q156" s="132">
        <v>18</v>
      </c>
    </row>
    <row r="157" spans="1:17">
      <c r="A157" s="130">
        <v>51727777</v>
      </c>
      <c r="B157" s="131" t="s">
        <v>311</v>
      </c>
      <c r="C157" s="132">
        <v>10560</v>
      </c>
      <c r="D157" s="133">
        <v>0</v>
      </c>
      <c r="E157" s="132">
        <v>96.000000029775521</v>
      </c>
      <c r="F157" s="132">
        <v>719.99999998674036</v>
      </c>
      <c r="G157" s="132">
        <v>0</v>
      </c>
      <c r="H157" s="132">
        <v>0</v>
      </c>
      <c r="I157" s="132">
        <v>27.000000004190952</v>
      </c>
      <c r="J157" s="132">
        <v>0</v>
      </c>
      <c r="K157" s="132">
        <v>480</v>
      </c>
      <c r="L157" s="132">
        <v>0</v>
      </c>
      <c r="M157" s="134">
        <v>4.8011363636760507E-2</v>
      </c>
      <c r="N157" s="134">
        <v>0</v>
      </c>
      <c r="O157" s="134">
        <v>4.8011363636760507E-2</v>
      </c>
      <c r="P157" s="132">
        <v>22</v>
      </c>
      <c r="Q157" s="132">
        <v>21</v>
      </c>
    </row>
    <row r="158" spans="1:17">
      <c r="A158" s="130">
        <v>51727788</v>
      </c>
      <c r="B158" s="131" t="s">
        <v>312</v>
      </c>
      <c r="C158" s="132">
        <v>9120</v>
      </c>
      <c r="D158" s="133">
        <v>0</v>
      </c>
      <c r="E158" s="132">
        <v>683.99999999720603</v>
      </c>
      <c r="F158" s="132">
        <v>351.99999999487773</v>
      </c>
      <c r="G158" s="132">
        <v>0</v>
      </c>
      <c r="H158" s="132">
        <v>0</v>
      </c>
      <c r="I158" s="132">
        <v>254.0000000003283</v>
      </c>
      <c r="J158" s="132">
        <v>0</v>
      </c>
      <c r="K158" s="132">
        <v>0</v>
      </c>
      <c r="L158" s="132">
        <v>0</v>
      </c>
      <c r="M158" s="134">
        <v>2.7850877193018455E-2</v>
      </c>
      <c r="N158" s="134">
        <v>0</v>
      </c>
      <c r="O158" s="134">
        <v>2.7850877193018455E-2</v>
      </c>
      <c r="P158" s="132">
        <v>19</v>
      </c>
      <c r="Q158" s="132">
        <v>19</v>
      </c>
    </row>
    <row r="159" spans="1:17">
      <c r="A159" s="130">
        <v>51727792</v>
      </c>
      <c r="B159" s="131" t="s">
        <v>313</v>
      </c>
      <c r="C159" s="132">
        <v>10080</v>
      </c>
      <c r="D159" s="133">
        <v>0</v>
      </c>
      <c r="E159" s="132">
        <v>1179.0000000167638</v>
      </c>
      <c r="F159" s="132">
        <v>165.00000000349246</v>
      </c>
      <c r="G159" s="132">
        <v>0</v>
      </c>
      <c r="H159" s="132">
        <v>0</v>
      </c>
      <c r="I159" s="132">
        <v>599.99999999650754</v>
      </c>
      <c r="J159" s="132">
        <v>0</v>
      </c>
      <c r="K159" s="132">
        <v>2880</v>
      </c>
      <c r="L159" s="132">
        <v>0</v>
      </c>
      <c r="M159" s="134">
        <v>0.34523809523774879</v>
      </c>
      <c r="N159" s="134">
        <v>0</v>
      </c>
      <c r="O159" s="134">
        <v>0.34523809523774879</v>
      </c>
      <c r="P159" s="132">
        <v>21</v>
      </c>
      <c r="Q159" s="132">
        <v>15</v>
      </c>
    </row>
    <row r="160" spans="1:17">
      <c r="A160" s="130">
        <v>51727796</v>
      </c>
      <c r="B160" s="131" t="s">
        <v>314</v>
      </c>
      <c r="C160" s="132">
        <v>8699.9999999965075</v>
      </c>
      <c r="D160" s="133">
        <v>0</v>
      </c>
      <c r="E160" s="132">
        <v>47.000000006519258</v>
      </c>
      <c r="F160" s="132">
        <v>560.99999998463318</v>
      </c>
      <c r="G160" s="132">
        <v>0</v>
      </c>
      <c r="H160" s="132">
        <v>0</v>
      </c>
      <c r="I160" s="132">
        <v>0</v>
      </c>
      <c r="J160" s="132">
        <v>0</v>
      </c>
      <c r="K160" s="132">
        <v>539.99999999650754</v>
      </c>
      <c r="L160" s="132">
        <v>299.99999999301508</v>
      </c>
      <c r="M160" s="134">
        <v>9.6551724136765493E-2</v>
      </c>
      <c r="N160" s="134">
        <v>9.9378881987613563E-2</v>
      </c>
      <c r="O160" s="134">
        <v>0.18633540372569082</v>
      </c>
      <c r="P160" s="132">
        <v>18</v>
      </c>
      <c r="Q160" s="132">
        <v>17</v>
      </c>
    </row>
    <row r="161" spans="1:17">
      <c r="A161" s="130">
        <v>51727800</v>
      </c>
      <c r="B161" s="131" t="s">
        <v>315</v>
      </c>
      <c r="C161" s="132">
        <v>8099.9999999930151</v>
      </c>
      <c r="D161" s="133">
        <v>0</v>
      </c>
      <c r="E161" s="132">
        <v>827.99999999580905</v>
      </c>
      <c r="F161" s="132">
        <v>131.00000000791624</v>
      </c>
      <c r="G161" s="132">
        <v>0</v>
      </c>
      <c r="H161" s="132">
        <v>0</v>
      </c>
      <c r="I161" s="132">
        <v>208.99999997927807</v>
      </c>
      <c r="J161" s="132">
        <v>0</v>
      </c>
      <c r="K161" s="132">
        <v>0</v>
      </c>
      <c r="L161" s="132">
        <v>0</v>
      </c>
      <c r="M161" s="134">
        <v>2.5802469133266458E-2</v>
      </c>
      <c r="N161" s="134">
        <v>0.22857142857158064</v>
      </c>
      <c r="O161" s="134">
        <v>0.24847619047438224</v>
      </c>
      <c r="P161" s="132">
        <v>17</v>
      </c>
      <c r="Q161" s="132">
        <v>17</v>
      </c>
    </row>
    <row r="162" spans="1:17">
      <c r="A162" s="130">
        <v>51727804</v>
      </c>
      <c r="B162" s="131" t="s">
        <v>316</v>
      </c>
      <c r="C162" s="132">
        <v>9120</v>
      </c>
      <c r="D162" s="133">
        <v>0</v>
      </c>
      <c r="E162" s="132">
        <v>37.999999977182597</v>
      </c>
      <c r="F162" s="132">
        <v>0</v>
      </c>
      <c r="G162" s="132">
        <v>0</v>
      </c>
      <c r="H162" s="132">
        <v>0</v>
      </c>
      <c r="I162" s="132">
        <v>411.99999997043051</v>
      </c>
      <c r="J162" s="132">
        <v>0</v>
      </c>
      <c r="K162" s="132">
        <v>1920</v>
      </c>
      <c r="L162" s="132">
        <v>40.000000004656613</v>
      </c>
      <c r="M162" s="134">
        <v>0.26008771929551394</v>
      </c>
      <c r="N162" s="134">
        <v>9.5238095238095233E-2</v>
      </c>
      <c r="O162" s="134">
        <v>0.33055555555308402</v>
      </c>
      <c r="P162" s="132">
        <v>19</v>
      </c>
      <c r="Q162" s="132">
        <v>15</v>
      </c>
    </row>
    <row r="163" spans="1:17">
      <c r="A163" s="130">
        <v>51728030</v>
      </c>
      <c r="B163" s="131" t="s">
        <v>317</v>
      </c>
      <c r="C163" s="132">
        <v>10560</v>
      </c>
      <c r="D163" s="133">
        <v>0</v>
      </c>
      <c r="E163" s="132">
        <v>21.999999977415428</v>
      </c>
      <c r="F163" s="132">
        <v>511.00000002072193</v>
      </c>
      <c r="G163" s="132">
        <v>0</v>
      </c>
      <c r="H163" s="132">
        <v>0</v>
      </c>
      <c r="I163" s="132">
        <v>68.999999994412065</v>
      </c>
      <c r="J163" s="132">
        <v>0</v>
      </c>
      <c r="K163" s="132">
        <v>480</v>
      </c>
      <c r="L163" s="132">
        <v>0</v>
      </c>
      <c r="M163" s="134">
        <v>5.1988636363107202E-2</v>
      </c>
      <c r="N163" s="134">
        <v>0</v>
      </c>
      <c r="O163" s="134">
        <v>5.1988636363107202E-2</v>
      </c>
      <c r="P163" s="132">
        <v>22</v>
      </c>
      <c r="Q163" s="132">
        <v>21</v>
      </c>
    </row>
    <row r="164" spans="1:17">
      <c r="A164" s="130">
        <v>51728256</v>
      </c>
      <c r="B164" s="131" t="s">
        <v>318</v>
      </c>
      <c r="C164" s="132">
        <v>9600</v>
      </c>
      <c r="D164" s="133">
        <v>0</v>
      </c>
      <c r="E164" s="132">
        <v>239.99999999650754</v>
      </c>
      <c r="F164" s="132">
        <v>384.00000001350418</v>
      </c>
      <c r="G164" s="132">
        <v>0</v>
      </c>
      <c r="H164" s="132">
        <v>0</v>
      </c>
      <c r="I164" s="132">
        <v>0</v>
      </c>
      <c r="J164" s="132">
        <v>0</v>
      </c>
      <c r="K164" s="132">
        <v>0</v>
      </c>
      <c r="L164" s="132">
        <v>0</v>
      </c>
      <c r="M164" s="134">
        <v>0</v>
      </c>
      <c r="N164" s="134">
        <v>0</v>
      </c>
      <c r="O164" s="134">
        <v>0</v>
      </c>
      <c r="P164" s="132">
        <v>20</v>
      </c>
      <c r="Q164" s="132">
        <v>20</v>
      </c>
    </row>
    <row r="165" spans="1:17">
      <c r="A165" s="130">
        <v>51728258</v>
      </c>
      <c r="B165" s="131" t="s">
        <v>319</v>
      </c>
      <c r="C165" s="132">
        <v>8640</v>
      </c>
      <c r="D165" s="133">
        <v>0</v>
      </c>
      <c r="E165" s="132">
        <v>403.00000000439695</v>
      </c>
      <c r="F165" s="132">
        <v>661.99999999627471</v>
      </c>
      <c r="G165" s="132">
        <v>0</v>
      </c>
      <c r="H165" s="132">
        <v>0</v>
      </c>
      <c r="I165" s="132">
        <v>0</v>
      </c>
      <c r="J165" s="132">
        <v>0</v>
      </c>
      <c r="K165" s="132">
        <v>0</v>
      </c>
      <c r="L165" s="132">
        <v>0</v>
      </c>
      <c r="M165" s="134">
        <v>0</v>
      </c>
      <c r="N165" s="134">
        <v>0.1</v>
      </c>
      <c r="O165" s="134">
        <v>0.1</v>
      </c>
      <c r="P165" s="132">
        <v>18</v>
      </c>
      <c r="Q165" s="132">
        <v>18</v>
      </c>
    </row>
    <row r="166" spans="1:17">
      <c r="A166" s="130">
        <v>51728561</v>
      </c>
      <c r="B166" s="131" t="s">
        <v>320</v>
      </c>
      <c r="C166" s="132">
        <v>9600</v>
      </c>
      <c r="D166" s="133">
        <v>0</v>
      </c>
      <c r="E166" s="132">
        <v>65.999999984633178</v>
      </c>
      <c r="F166" s="132">
        <v>155.99999999023282</v>
      </c>
      <c r="G166" s="132">
        <v>0</v>
      </c>
      <c r="H166" s="132">
        <v>0</v>
      </c>
      <c r="I166" s="132">
        <v>50.000000005820766</v>
      </c>
      <c r="J166" s="132">
        <v>0</v>
      </c>
      <c r="K166" s="132">
        <v>0</v>
      </c>
      <c r="L166" s="132">
        <v>0</v>
      </c>
      <c r="M166" s="134">
        <v>5.2083333339396631E-3</v>
      </c>
      <c r="N166" s="134">
        <v>0</v>
      </c>
      <c r="O166" s="134">
        <v>5.2083333339396631E-3</v>
      </c>
      <c r="P166" s="132">
        <v>20</v>
      </c>
      <c r="Q166" s="132">
        <v>20</v>
      </c>
    </row>
    <row r="167" spans="1:17">
      <c r="A167" s="130">
        <v>51728819</v>
      </c>
      <c r="B167" s="131" t="s">
        <v>321</v>
      </c>
      <c r="C167" s="132">
        <v>9600</v>
      </c>
      <c r="D167" s="133">
        <v>0</v>
      </c>
      <c r="E167" s="132">
        <v>370.00000000116415</v>
      </c>
      <c r="F167" s="132">
        <v>62.000000003026798</v>
      </c>
      <c r="G167" s="132">
        <v>0</v>
      </c>
      <c r="H167" s="132">
        <v>0</v>
      </c>
      <c r="I167" s="132">
        <v>0</v>
      </c>
      <c r="J167" s="132">
        <v>0</v>
      </c>
      <c r="K167" s="132">
        <v>0</v>
      </c>
      <c r="L167" s="132">
        <v>0</v>
      </c>
      <c r="M167" s="134">
        <v>0</v>
      </c>
      <c r="N167" s="134">
        <v>0</v>
      </c>
      <c r="O167" s="134">
        <v>0</v>
      </c>
      <c r="P167" s="132">
        <v>20</v>
      </c>
      <c r="Q167" s="132">
        <v>20</v>
      </c>
    </row>
    <row r="168" spans="1:17">
      <c r="A168" s="130">
        <v>51729165</v>
      </c>
      <c r="B168" s="131" t="s">
        <v>322</v>
      </c>
      <c r="C168" s="132">
        <v>10560</v>
      </c>
      <c r="D168" s="133">
        <v>0</v>
      </c>
      <c r="E168" s="132">
        <v>49.000000013038516</v>
      </c>
      <c r="F168" s="132">
        <v>1786.0000000603031</v>
      </c>
      <c r="G168" s="132">
        <v>0</v>
      </c>
      <c r="H168" s="132">
        <v>0</v>
      </c>
      <c r="I168" s="132">
        <v>0</v>
      </c>
      <c r="J168" s="132">
        <v>0</v>
      </c>
      <c r="K168" s="132">
        <v>0</v>
      </c>
      <c r="L168" s="132">
        <v>0</v>
      </c>
      <c r="M168" s="134">
        <v>0</v>
      </c>
      <c r="N168" s="134">
        <v>0</v>
      </c>
      <c r="O168" s="134">
        <v>0</v>
      </c>
      <c r="P168" s="132">
        <v>22</v>
      </c>
      <c r="Q168" s="132">
        <v>22</v>
      </c>
    </row>
    <row r="169" spans="1:17">
      <c r="A169" s="130">
        <v>51729961</v>
      </c>
      <c r="B169" s="131" t="s">
        <v>323</v>
      </c>
      <c r="C169" s="132">
        <v>10080</v>
      </c>
      <c r="D169" s="133">
        <v>0</v>
      </c>
      <c r="E169" s="132">
        <v>7.9999999736901373</v>
      </c>
      <c r="F169" s="132">
        <v>1969.0000000479631</v>
      </c>
      <c r="G169" s="132">
        <v>0</v>
      </c>
      <c r="H169" s="132">
        <v>0</v>
      </c>
      <c r="I169" s="132">
        <v>0</v>
      </c>
      <c r="J169" s="132">
        <v>0</v>
      </c>
      <c r="K169" s="132">
        <v>960</v>
      </c>
      <c r="L169" s="132">
        <v>0</v>
      </c>
      <c r="M169" s="134">
        <v>9.5238095238095233E-2</v>
      </c>
      <c r="N169" s="134">
        <v>0</v>
      </c>
      <c r="O169" s="134">
        <v>9.5238095238095233E-2</v>
      </c>
      <c r="P169" s="132">
        <v>21</v>
      </c>
      <c r="Q169" s="132">
        <v>19</v>
      </c>
    </row>
    <row r="170" spans="1:17">
      <c r="A170" s="130">
        <v>51729962</v>
      </c>
      <c r="B170" s="131" t="s">
        <v>324</v>
      </c>
      <c r="C170" s="132">
        <v>10080</v>
      </c>
      <c r="D170" s="133">
        <v>0</v>
      </c>
      <c r="E170" s="132">
        <v>4.9999999953433871</v>
      </c>
      <c r="F170" s="132">
        <v>256.00000001722947</v>
      </c>
      <c r="G170" s="132">
        <v>0</v>
      </c>
      <c r="H170" s="132">
        <v>0</v>
      </c>
      <c r="I170" s="132">
        <v>136.99999997927807</v>
      </c>
      <c r="J170" s="132">
        <v>0</v>
      </c>
      <c r="K170" s="132">
        <v>2400</v>
      </c>
      <c r="L170" s="132">
        <v>60.000000006984919</v>
      </c>
      <c r="M170" s="134">
        <v>0.25763888888752606</v>
      </c>
      <c r="N170" s="134">
        <v>0</v>
      </c>
      <c r="O170" s="134">
        <v>0.25763888888752606</v>
      </c>
      <c r="P170" s="132">
        <v>21</v>
      </c>
      <c r="Q170" s="132">
        <v>16</v>
      </c>
    </row>
    <row r="171" spans="1:17">
      <c r="A171" s="130">
        <v>51729963</v>
      </c>
      <c r="B171" s="131" t="s">
        <v>325</v>
      </c>
      <c r="C171" s="132">
        <v>4800</v>
      </c>
      <c r="D171" s="133">
        <v>0</v>
      </c>
      <c r="E171" s="132">
        <v>248.00000002885929</v>
      </c>
      <c r="F171" s="132">
        <v>91.999999996041879</v>
      </c>
      <c r="G171" s="132">
        <v>0</v>
      </c>
      <c r="H171" s="132">
        <v>0</v>
      </c>
      <c r="I171" s="132">
        <v>37.000000010000001</v>
      </c>
      <c r="J171" s="132">
        <v>0</v>
      </c>
      <c r="K171" s="132">
        <v>1440</v>
      </c>
      <c r="L171" s="132">
        <v>0</v>
      </c>
      <c r="M171" s="134">
        <v>0.30770833333541664</v>
      </c>
      <c r="N171" s="134">
        <v>0</v>
      </c>
      <c r="O171" s="134">
        <v>0.30770833333541664</v>
      </c>
      <c r="P171" s="132">
        <v>10</v>
      </c>
      <c r="Q171" s="132">
        <v>7</v>
      </c>
    </row>
    <row r="172" spans="1:17">
      <c r="A172" s="130">
        <v>51729967</v>
      </c>
      <c r="B172" s="131" t="s">
        <v>326</v>
      </c>
      <c r="C172" s="132">
        <v>8160</v>
      </c>
      <c r="D172" s="133">
        <v>0</v>
      </c>
      <c r="E172" s="132">
        <v>419.0000000029313</v>
      </c>
      <c r="F172" s="132">
        <v>244.00000000395812</v>
      </c>
      <c r="G172" s="132">
        <v>0</v>
      </c>
      <c r="H172" s="132">
        <v>0</v>
      </c>
      <c r="I172" s="132">
        <v>468.00000000046566</v>
      </c>
      <c r="J172" s="132">
        <v>0</v>
      </c>
      <c r="K172" s="132">
        <v>960</v>
      </c>
      <c r="L172" s="132">
        <v>0</v>
      </c>
      <c r="M172" s="134">
        <v>0.17500000000005705</v>
      </c>
      <c r="N172" s="134">
        <v>0.15</v>
      </c>
      <c r="O172" s="134">
        <v>0.29875000000004853</v>
      </c>
      <c r="P172" s="132">
        <v>17</v>
      </c>
      <c r="Q172" s="132">
        <v>15</v>
      </c>
    </row>
    <row r="173" spans="1:17">
      <c r="A173" s="130">
        <v>51730049</v>
      </c>
      <c r="B173" s="131" t="s">
        <v>327</v>
      </c>
      <c r="C173" s="132">
        <v>10080</v>
      </c>
      <c r="D173" s="133">
        <v>0</v>
      </c>
      <c r="E173" s="132">
        <v>357.00000003213063</v>
      </c>
      <c r="F173" s="132">
        <v>231.99999999138527</v>
      </c>
      <c r="G173" s="132">
        <v>0</v>
      </c>
      <c r="H173" s="132">
        <v>0</v>
      </c>
      <c r="I173" s="132">
        <v>29.00000001071021</v>
      </c>
      <c r="J173" s="132">
        <v>0</v>
      </c>
      <c r="K173" s="132">
        <v>5280</v>
      </c>
      <c r="L173" s="132">
        <v>0</v>
      </c>
      <c r="M173" s="134">
        <v>0.52668650793757044</v>
      </c>
      <c r="N173" s="134">
        <v>0</v>
      </c>
      <c r="O173" s="134">
        <v>0.52668650793757044</v>
      </c>
      <c r="P173" s="132">
        <v>21</v>
      </c>
      <c r="Q173" s="132">
        <v>10</v>
      </c>
    </row>
    <row r="174" spans="1:17">
      <c r="A174" s="130">
        <v>51730933</v>
      </c>
      <c r="B174" s="131" t="s">
        <v>328</v>
      </c>
      <c r="C174" s="132">
        <v>9600</v>
      </c>
      <c r="D174" s="133">
        <v>0</v>
      </c>
      <c r="E174" s="132">
        <v>510.00000001000001</v>
      </c>
      <c r="F174" s="132">
        <v>483.99999999837019</v>
      </c>
      <c r="G174" s="132">
        <v>0</v>
      </c>
      <c r="H174" s="132">
        <v>0</v>
      </c>
      <c r="I174" s="132">
        <v>35.000000009313226</v>
      </c>
      <c r="J174" s="132">
        <v>0</v>
      </c>
      <c r="K174" s="132">
        <v>1920</v>
      </c>
      <c r="L174" s="132">
        <v>0</v>
      </c>
      <c r="M174" s="134">
        <v>0.20364583333430347</v>
      </c>
      <c r="N174" s="134">
        <v>0</v>
      </c>
      <c r="O174" s="134">
        <v>0.20364583333430347</v>
      </c>
      <c r="P174" s="132">
        <v>20</v>
      </c>
      <c r="Q174" s="132">
        <v>16</v>
      </c>
    </row>
    <row r="175" spans="1:17">
      <c r="A175" s="130">
        <v>51731448</v>
      </c>
      <c r="B175" s="131" t="s">
        <v>329</v>
      </c>
      <c r="C175" s="132">
        <v>9600</v>
      </c>
      <c r="D175" s="133">
        <v>0</v>
      </c>
      <c r="E175" s="132">
        <v>198.99999999906868</v>
      </c>
      <c r="F175" s="132">
        <v>237.9999999795109</v>
      </c>
      <c r="G175" s="132">
        <v>0</v>
      </c>
      <c r="H175" s="132">
        <v>0</v>
      </c>
      <c r="I175" s="132">
        <v>229.00000000256114</v>
      </c>
      <c r="J175" s="132">
        <v>0</v>
      </c>
      <c r="K175" s="132">
        <v>2400</v>
      </c>
      <c r="L175" s="132">
        <v>59.99999999650754</v>
      </c>
      <c r="M175" s="134">
        <v>0.28010416666656968</v>
      </c>
      <c r="N175" s="134">
        <v>0</v>
      </c>
      <c r="O175" s="134">
        <v>0.28010416666656968</v>
      </c>
      <c r="P175" s="132">
        <v>20</v>
      </c>
      <c r="Q175" s="132">
        <v>15</v>
      </c>
    </row>
    <row r="176" spans="1:17">
      <c r="A176" s="130">
        <v>51732711</v>
      </c>
      <c r="B176" s="131" t="s">
        <v>330</v>
      </c>
      <c r="C176" s="132">
        <v>9120</v>
      </c>
      <c r="D176" s="133">
        <v>0</v>
      </c>
      <c r="E176" s="132">
        <v>0</v>
      </c>
      <c r="F176" s="132">
        <v>0</v>
      </c>
      <c r="G176" s="132">
        <v>0</v>
      </c>
      <c r="H176" s="132">
        <v>0</v>
      </c>
      <c r="I176" s="132">
        <v>0</v>
      </c>
      <c r="J176" s="132">
        <v>0</v>
      </c>
      <c r="K176" s="132">
        <v>0</v>
      </c>
      <c r="L176" s="132">
        <v>0</v>
      </c>
      <c r="M176" s="134">
        <v>0</v>
      </c>
      <c r="N176" s="134">
        <v>9.5238095238095233E-2</v>
      </c>
      <c r="O176" s="134">
        <v>9.5238095238095233E-2</v>
      </c>
      <c r="P176" s="132">
        <v>19</v>
      </c>
      <c r="Q176" s="132">
        <v>19</v>
      </c>
    </row>
    <row r="177" spans="1:17">
      <c r="A177" s="130">
        <v>51732947</v>
      </c>
      <c r="B177" s="131" t="s">
        <v>331</v>
      </c>
      <c r="C177" s="132">
        <v>8640</v>
      </c>
      <c r="D177" s="133">
        <v>0</v>
      </c>
      <c r="E177" s="132">
        <v>3.9999999920837581</v>
      </c>
      <c r="F177" s="132">
        <v>784.00000003050081</v>
      </c>
      <c r="G177" s="132">
        <v>0</v>
      </c>
      <c r="H177" s="132">
        <v>0</v>
      </c>
      <c r="I177" s="132">
        <v>0</v>
      </c>
      <c r="J177" s="132">
        <v>0</v>
      </c>
      <c r="K177" s="132">
        <v>960</v>
      </c>
      <c r="L177" s="132">
        <v>0</v>
      </c>
      <c r="M177" s="134">
        <v>0.1111111111111111</v>
      </c>
      <c r="N177" s="134">
        <v>5.2631578947368418E-2</v>
      </c>
      <c r="O177" s="134">
        <v>0.15789473684210525</v>
      </c>
      <c r="P177" s="132">
        <v>18</v>
      </c>
      <c r="Q177" s="132">
        <v>16</v>
      </c>
    </row>
    <row r="178" spans="1:17">
      <c r="A178" s="130">
        <v>51732948</v>
      </c>
      <c r="B178" s="131" t="s">
        <v>332</v>
      </c>
      <c r="C178" s="132">
        <v>9600</v>
      </c>
      <c r="D178" s="133">
        <v>0</v>
      </c>
      <c r="E178" s="132">
        <v>105.99999995777389</v>
      </c>
      <c r="F178" s="132">
        <v>161.00000000093132</v>
      </c>
      <c r="G178" s="132">
        <v>0</v>
      </c>
      <c r="H178" s="132">
        <v>0</v>
      </c>
      <c r="I178" s="132">
        <v>91.9999999855645</v>
      </c>
      <c r="J178" s="132">
        <v>0</v>
      </c>
      <c r="K178" s="132">
        <v>1440</v>
      </c>
      <c r="L178" s="132">
        <v>52.000000001862645</v>
      </c>
      <c r="M178" s="134">
        <v>0.16499999999869033</v>
      </c>
      <c r="N178" s="134">
        <v>0</v>
      </c>
      <c r="O178" s="134">
        <v>0.16499999999869033</v>
      </c>
      <c r="P178" s="132">
        <v>20</v>
      </c>
      <c r="Q178" s="132">
        <v>17</v>
      </c>
    </row>
    <row r="179" spans="1:17">
      <c r="A179" s="130">
        <v>51732952</v>
      </c>
      <c r="B179" s="131" t="s">
        <v>333</v>
      </c>
      <c r="C179" s="132">
        <v>9120</v>
      </c>
      <c r="D179" s="133">
        <v>0</v>
      </c>
      <c r="E179" s="132">
        <v>50.000000016298145</v>
      </c>
      <c r="F179" s="132">
        <v>868.99999994458631</v>
      </c>
      <c r="G179" s="132">
        <v>0</v>
      </c>
      <c r="H179" s="132">
        <v>0</v>
      </c>
      <c r="I179" s="132">
        <v>149.00000000372529</v>
      </c>
      <c r="J179" s="132">
        <v>0</v>
      </c>
      <c r="K179" s="132">
        <v>0</v>
      </c>
      <c r="L179" s="132">
        <v>1.9999999855645001</v>
      </c>
      <c r="M179" s="134">
        <v>1.6557017542685282E-2</v>
      </c>
      <c r="N179" s="134">
        <v>0.05</v>
      </c>
      <c r="O179" s="134">
        <v>6.5729166665551023E-2</v>
      </c>
      <c r="P179" s="132">
        <v>19</v>
      </c>
      <c r="Q179" s="132">
        <v>19</v>
      </c>
    </row>
    <row r="180" spans="1:17">
      <c r="A180" s="130">
        <v>51736812</v>
      </c>
      <c r="B180" s="131" t="s">
        <v>334</v>
      </c>
      <c r="C180" s="132">
        <v>8160</v>
      </c>
      <c r="D180" s="133">
        <v>0</v>
      </c>
      <c r="E180" s="132">
        <v>0</v>
      </c>
      <c r="F180" s="132">
        <v>505.00000002211891</v>
      </c>
      <c r="G180" s="132">
        <v>0</v>
      </c>
      <c r="H180" s="132">
        <v>0</v>
      </c>
      <c r="I180" s="132">
        <v>18.999999999068677</v>
      </c>
      <c r="J180" s="132">
        <v>0</v>
      </c>
      <c r="K180" s="132">
        <v>4800</v>
      </c>
      <c r="L180" s="132">
        <v>240.00000000698492</v>
      </c>
      <c r="M180" s="134">
        <v>0.6199754901968203</v>
      </c>
      <c r="N180" s="134">
        <v>0.10526315789473684</v>
      </c>
      <c r="O180" s="134">
        <v>0.65997807017610233</v>
      </c>
      <c r="P180" s="132">
        <v>17</v>
      </c>
      <c r="Q180" s="132">
        <v>7</v>
      </c>
    </row>
    <row r="181" spans="1:17">
      <c r="A181" s="130">
        <v>51736813</v>
      </c>
      <c r="B181" s="131" t="s">
        <v>335</v>
      </c>
      <c r="C181" s="132">
        <v>10080</v>
      </c>
      <c r="D181" s="133">
        <v>0</v>
      </c>
      <c r="E181" s="132">
        <v>189.99999999068677</v>
      </c>
      <c r="F181" s="132">
        <v>75.00000000349246</v>
      </c>
      <c r="G181" s="132">
        <v>0</v>
      </c>
      <c r="H181" s="132">
        <v>0</v>
      </c>
      <c r="I181" s="132">
        <v>0</v>
      </c>
      <c r="J181" s="132">
        <v>0</v>
      </c>
      <c r="K181" s="132">
        <v>960</v>
      </c>
      <c r="L181" s="132">
        <v>47.999999999301508</v>
      </c>
      <c r="M181" s="134">
        <v>9.99999999999307E-2</v>
      </c>
      <c r="N181" s="134">
        <v>0</v>
      </c>
      <c r="O181" s="134">
        <v>9.99999999999307E-2</v>
      </c>
      <c r="P181" s="132">
        <v>21</v>
      </c>
      <c r="Q181" s="132">
        <v>19</v>
      </c>
    </row>
    <row r="182" spans="1:17">
      <c r="A182" s="130">
        <v>51737710</v>
      </c>
      <c r="B182" s="131" t="s">
        <v>336</v>
      </c>
      <c r="C182" s="132">
        <v>9600</v>
      </c>
      <c r="D182" s="133">
        <v>0</v>
      </c>
      <c r="E182" s="132">
        <v>3159.0000000051223</v>
      </c>
      <c r="F182" s="132">
        <v>0</v>
      </c>
      <c r="G182" s="132">
        <v>0</v>
      </c>
      <c r="H182" s="132">
        <v>0</v>
      </c>
      <c r="I182" s="132">
        <v>1297.0000000239816</v>
      </c>
      <c r="J182" s="132">
        <v>0</v>
      </c>
      <c r="K182" s="132">
        <v>0</v>
      </c>
      <c r="L182" s="132">
        <v>0</v>
      </c>
      <c r="M182" s="134">
        <v>0.13510416666916475</v>
      </c>
      <c r="N182" s="134">
        <v>4.7619047619047616E-2</v>
      </c>
      <c r="O182" s="134">
        <v>0.17628968254206165</v>
      </c>
      <c r="P182" s="132">
        <v>20</v>
      </c>
      <c r="Q182" s="132">
        <v>20</v>
      </c>
    </row>
    <row r="183" spans="1:17">
      <c r="A183" s="130">
        <v>51739116</v>
      </c>
      <c r="B183" s="131" t="s">
        <v>337</v>
      </c>
      <c r="C183" s="132">
        <v>9600</v>
      </c>
      <c r="D183" s="133">
        <v>0</v>
      </c>
      <c r="E183" s="132">
        <v>6.9999999809078872</v>
      </c>
      <c r="F183" s="132">
        <v>67</v>
      </c>
      <c r="G183" s="132">
        <v>0</v>
      </c>
      <c r="H183" s="132">
        <v>0</v>
      </c>
      <c r="I183" s="132">
        <v>2.9999999993015081</v>
      </c>
      <c r="J183" s="132">
        <v>0</v>
      </c>
      <c r="K183" s="132">
        <v>480</v>
      </c>
      <c r="L183" s="132">
        <v>60</v>
      </c>
      <c r="M183" s="134">
        <v>5.656249999992724E-2</v>
      </c>
      <c r="N183" s="134">
        <v>0</v>
      </c>
      <c r="O183" s="134">
        <v>5.656249999992724E-2</v>
      </c>
      <c r="P183" s="132">
        <v>20</v>
      </c>
      <c r="Q183" s="132">
        <v>19</v>
      </c>
    </row>
    <row r="184" spans="1:17">
      <c r="A184" s="130">
        <v>51739117</v>
      </c>
      <c r="B184" s="131" t="s">
        <v>338</v>
      </c>
      <c r="C184" s="132">
        <v>6240</v>
      </c>
      <c r="D184" s="133">
        <v>0</v>
      </c>
      <c r="E184" s="132">
        <v>12.999999989988282</v>
      </c>
      <c r="F184" s="132">
        <v>31.999999999534339</v>
      </c>
      <c r="G184" s="132">
        <v>0</v>
      </c>
      <c r="H184" s="132">
        <v>0</v>
      </c>
      <c r="I184" s="132">
        <v>0</v>
      </c>
      <c r="J184" s="132">
        <v>0</v>
      </c>
      <c r="K184" s="132">
        <v>2880</v>
      </c>
      <c r="L184" s="132">
        <v>0</v>
      </c>
      <c r="M184" s="134">
        <v>0.46153846153846156</v>
      </c>
      <c r="N184" s="134">
        <v>0</v>
      </c>
      <c r="O184" s="134">
        <v>0.46153846153846156</v>
      </c>
      <c r="P184" s="132">
        <v>13</v>
      </c>
      <c r="Q184" s="132">
        <v>7</v>
      </c>
    </row>
    <row r="185" spans="1:17">
      <c r="A185" s="130">
        <v>51740284</v>
      </c>
      <c r="B185" s="131" t="s">
        <v>339</v>
      </c>
      <c r="C185" s="132">
        <v>8160</v>
      </c>
      <c r="D185" s="133">
        <v>0</v>
      </c>
      <c r="E185" s="132">
        <v>7.0000000018626451</v>
      </c>
      <c r="F185" s="132">
        <v>0</v>
      </c>
      <c r="G185" s="132">
        <v>0</v>
      </c>
      <c r="H185" s="132">
        <v>0</v>
      </c>
      <c r="I185" s="132">
        <v>66.999999987892807</v>
      </c>
      <c r="J185" s="132">
        <v>0</v>
      </c>
      <c r="K185" s="132">
        <v>1920</v>
      </c>
      <c r="L185" s="132">
        <v>0</v>
      </c>
      <c r="M185" s="134">
        <v>0.24350490195930058</v>
      </c>
      <c r="N185" s="134">
        <v>5.5555555555555552E-2</v>
      </c>
      <c r="O185" s="134">
        <v>0.28553240740600611</v>
      </c>
      <c r="P185" s="132">
        <v>17</v>
      </c>
      <c r="Q185" s="132">
        <v>13</v>
      </c>
    </row>
    <row r="186" spans="1:17">
      <c r="A186" s="130">
        <v>51741205</v>
      </c>
      <c r="B186" s="131" t="s">
        <v>340</v>
      </c>
      <c r="C186" s="132">
        <v>10080</v>
      </c>
      <c r="D186" s="133">
        <v>0</v>
      </c>
      <c r="E186" s="132">
        <v>1820.999999953201</v>
      </c>
      <c r="F186" s="132">
        <v>300.00000000349246</v>
      </c>
      <c r="G186" s="132">
        <v>0</v>
      </c>
      <c r="H186" s="132">
        <v>0</v>
      </c>
      <c r="I186" s="132">
        <v>1352.9999999604188</v>
      </c>
      <c r="J186" s="132">
        <v>0</v>
      </c>
      <c r="K186" s="132">
        <v>3360</v>
      </c>
      <c r="L186" s="132">
        <v>1.000000003</v>
      </c>
      <c r="M186" s="134">
        <v>0.46765873015510101</v>
      </c>
      <c r="N186" s="134">
        <v>0</v>
      </c>
      <c r="O186" s="134">
        <v>0.46765873015510101</v>
      </c>
      <c r="P186" s="132">
        <v>21</v>
      </c>
      <c r="Q186" s="132">
        <v>14</v>
      </c>
    </row>
    <row r="187" spans="1:17">
      <c r="A187" s="130">
        <v>51741229</v>
      </c>
      <c r="B187" s="131" t="s">
        <v>341</v>
      </c>
      <c r="C187" s="132">
        <v>8640</v>
      </c>
      <c r="D187" s="133">
        <v>0</v>
      </c>
      <c r="E187" s="132">
        <v>0</v>
      </c>
      <c r="F187" s="132">
        <v>1694.0000000630971</v>
      </c>
      <c r="G187" s="132">
        <v>0</v>
      </c>
      <c r="H187" s="132">
        <v>0</v>
      </c>
      <c r="I187" s="132">
        <v>0</v>
      </c>
      <c r="J187" s="132">
        <v>0</v>
      </c>
      <c r="K187" s="132">
        <v>480</v>
      </c>
      <c r="L187" s="132">
        <v>0</v>
      </c>
      <c r="M187" s="134">
        <v>5.5555555555555552E-2</v>
      </c>
      <c r="N187" s="134">
        <v>0.1</v>
      </c>
      <c r="O187" s="134">
        <v>0.15</v>
      </c>
      <c r="P187" s="132">
        <v>18</v>
      </c>
      <c r="Q187" s="132">
        <v>17</v>
      </c>
    </row>
    <row r="188" spans="1:17">
      <c r="A188" s="130">
        <v>51741418</v>
      </c>
      <c r="B188" s="131" t="s">
        <v>342</v>
      </c>
      <c r="C188" s="132">
        <v>9120</v>
      </c>
      <c r="D188" s="133">
        <v>0</v>
      </c>
      <c r="E188" s="132">
        <v>1.000000003259629</v>
      </c>
      <c r="F188" s="132">
        <v>687.00000000768341</v>
      </c>
      <c r="G188" s="132">
        <v>0</v>
      </c>
      <c r="H188" s="132">
        <v>0</v>
      </c>
      <c r="I188" s="132">
        <v>0</v>
      </c>
      <c r="J188" s="132">
        <v>0</v>
      </c>
      <c r="K188" s="132">
        <v>0</v>
      </c>
      <c r="L188" s="132">
        <v>0</v>
      </c>
      <c r="M188" s="134">
        <v>0</v>
      </c>
      <c r="N188" s="134">
        <v>0.05</v>
      </c>
      <c r="O188" s="134">
        <v>0.05</v>
      </c>
      <c r="P188" s="132">
        <v>19</v>
      </c>
      <c r="Q188" s="132">
        <v>19</v>
      </c>
    </row>
    <row r="189" spans="1:17">
      <c r="A189" s="130">
        <v>51742024</v>
      </c>
      <c r="B189" s="131" t="s">
        <v>343</v>
      </c>
      <c r="C189" s="132">
        <v>9600</v>
      </c>
      <c r="D189" s="133">
        <v>0</v>
      </c>
      <c r="E189" s="132">
        <v>5.0000000058207661</v>
      </c>
      <c r="F189" s="132">
        <v>138.99999998603016</v>
      </c>
      <c r="G189" s="132">
        <v>0</v>
      </c>
      <c r="H189" s="132">
        <v>0</v>
      </c>
      <c r="I189" s="132">
        <v>0</v>
      </c>
      <c r="J189" s="132">
        <v>0</v>
      </c>
      <c r="K189" s="132">
        <v>0</v>
      </c>
      <c r="L189" s="132">
        <v>0</v>
      </c>
      <c r="M189" s="134">
        <v>0</v>
      </c>
      <c r="N189" s="134">
        <v>4.7619047619047616E-2</v>
      </c>
      <c r="O189" s="134">
        <v>4.7619047619047616E-2</v>
      </c>
      <c r="P189" s="132">
        <v>20</v>
      </c>
      <c r="Q189" s="132">
        <v>20</v>
      </c>
    </row>
    <row r="190" spans="1:17">
      <c r="A190" s="130">
        <v>51742442</v>
      </c>
      <c r="B190" s="131" t="s">
        <v>344</v>
      </c>
      <c r="C190" s="132">
        <v>9600</v>
      </c>
      <c r="D190" s="133">
        <v>0</v>
      </c>
      <c r="E190" s="132">
        <v>0.99999999278225005</v>
      </c>
      <c r="F190" s="132">
        <v>0</v>
      </c>
      <c r="G190" s="132">
        <v>0</v>
      </c>
      <c r="H190" s="132">
        <v>0</v>
      </c>
      <c r="I190" s="132">
        <v>36.999999984755448</v>
      </c>
      <c r="J190" s="132">
        <v>0</v>
      </c>
      <c r="K190" s="132">
        <v>480</v>
      </c>
      <c r="L190" s="132">
        <v>0</v>
      </c>
      <c r="M190" s="134">
        <v>5.3854166665078695E-2</v>
      </c>
      <c r="N190" s="134">
        <v>0</v>
      </c>
      <c r="O190" s="134">
        <v>5.3854166665078695E-2</v>
      </c>
      <c r="P190" s="132">
        <v>20</v>
      </c>
      <c r="Q190" s="132">
        <v>19</v>
      </c>
    </row>
    <row r="191" spans="1:17">
      <c r="A191" s="130">
        <v>51742634</v>
      </c>
      <c r="B191" s="131" t="s">
        <v>345</v>
      </c>
      <c r="C191" s="132">
        <v>9120</v>
      </c>
      <c r="D191" s="133">
        <v>0</v>
      </c>
      <c r="E191" s="132">
        <v>210.99999997531995</v>
      </c>
      <c r="F191" s="132">
        <v>0</v>
      </c>
      <c r="G191" s="132">
        <v>0</v>
      </c>
      <c r="H191" s="132">
        <v>0</v>
      </c>
      <c r="I191" s="132">
        <v>0.99999999278225005</v>
      </c>
      <c r="J191" s="132">
        <v>0</v>
      </c>
      <c r="K191" s="132">
        <v>0</v>
      </c>
      <c r="L191" s="132">
        <v>0</v>
      </c>
      <c r="M191" s="134">
        <v>1.096491220155976E-4</v>
      </c>
      <c r="N191" s="134">
        <v>0.05</v>
      </c>
      <c r="O191" s="134">
        <v>5.0104166665914815E-2</v>
      </c>
      <c r="P191" s="132">
        <v>19</v>
      </c>
      <c r="Q191" s="132">
        <v>19</v>
      </c>
    </row>
    <row r="192" spans="1:17">
      <c r="A192" s="130">
        <v>51742635</v>
      </c>
      <c r="B192" s="131" t="s">
        <v>346</v>
      </c>
      <c r="C192" s="132">
        <v>9120</v>
      </c>
      <c r="D192" s="133">
        <v>0</v>
      </c>
      <c r="E192" s="132">
        <v>41.000000007916242</v>
      </c>
      <c r="F192" s="132">
        <v>0</v>
      </c>
      <c r="G192" s="132">
        <v>0</v>
      </c>
      <c r="H192" s="132">
        <v>0</v>
      </c>
      <c r="I192" s="132">
        <v>0</v>
      </c>
      <c r="J192" s="132">
        <v>0</v>
      </c>
      <c r="K192" s="132">
        <v>2400</v>
      </c>
      <c r="L192" s="132">
        <v>0</v>
      </c>
      <c r="M192" s="134">
        <v>0.26315789473684209</v>
      </c>
      <c r="N192" s="134">
        <v>0.05</v>
      </c>
      <c r="O192" s="134">
        <v>0.3</v>
      </c>
      <c r="P192" s="132">
        <v>19</v>
      </c>
      <c r="Q192" s="132">
        <v>14</v>
      </c>
    </row>
    <row r="193" spans="1:17">
      <c r="A193" s="130">
        <v>51742636</v>
      </c>
      <c r="B193" s="131" t="s">
        <v>347</v>
      </c>
      <c r="C193" s="132">
        <v>9120</v>
      </c>
      <c r="D193" s="133">
        <v>0</v>
      </c>
      <c r="E193" s="132">
        <v>1.9999999857822499</v>
      </c>
      <c r="F193" s="132">
        <v>0</v>
      </c>
      <c r="G193" s="132">
        <v>0</v>
      </c>
      <c r="H193" s="132">
        <v>0</v>
      </c>
      <c r="I193" s="132">
        <v>0</v>
      </c>
      <c r="J193" s="132">
        <v>0</v>
      </c>
      <c r="K193" s="132">
        <v>0</v>
      </c>
      <c r="L193" s="132">
        <v>0</v>
      </c>
      <c r="M193" s="134">
        <v>0</v>
      </c>
      <c r="N193" s="134">
        <v>0.05</v>
      </c>
      <c r="O193" s="134">
        <v>0.05</v>
      </c>
      <c r="P193" s="132">
        <v>19</v>
      </c>
      <c r="Q193" s="132">
        <v>19</v>
      </c>
    </row>
    <row r="194" spans="1:17">
      <c r="A194" s="130">
        <v>51742637</v>
      </c>
      <c r="B194" s="131" t="s">
        <v>348</v>
      </c>
      <c r="C194" s="132">
        <v>10080</v>
      </c>
      <c r="D194" s="133">
        <v>0</v>
      </c>
      <c r="E194" s="132">
        <v>85.999999924562871</v>
      </c>
      <c r="F194" s="132">
        <v>0</v>
      </c>
      <c r="G194" s="132">
        <v>0</v>
      </c>
      <c r="H194" s="132">
        <v>0</v>
      </c>
      <c r="I194" s="132">
        <v>276.99999999138527</v>
      </c>
      <c r="J194" s="132">
        <v>0</v>
      </c>
      <c r="K194" s="132">
        <v>0</v>
      </c>
      <c r="L194" s="132">
        <v>0</v>
      </c>
      <c r="M194" s="134">
        <v>2.7480158729304094E-2</v>
      </c>
      <c r="N194" s="134">
        <v>0</v>
      </c>
      <c r="O194" s="134">
        <v>2.7480158729304094E-2</v>
      </c>
      <c r="P194" s="132">
        <v>21</v>
      </c>
      <c r="Q194" s="132">
        <v>21</v>
      </c>
    </row>
    <row r="195" spans="1:17">
      <c r="A195" s="130">
        <v>51742638</v>
      </c>
      <c r="B195" s="131" t="s">
        <v>349</v>
      </c>
      <c r="C195" s="132">
        <v>10080</v>
      </c>
      <c r="D195" s="133">
        <v>0</v>
      </c>
      <c r="E195" s="132">
        <v>59.999999954598024</v>
      </c>
      <c r="F195" s="132">
        <v>0</v>
      </c>
      <c r="G195" s="132">
        <v>0</v>
      </c>
      <c r="H195" s="132">
        <v>0</v>
      </c>
      <c r="I195" s="132">
        <v>0</v>
      </c>
      <c r="J195" s="132">
        <v>0</v>
      </c>
      <c r="K195" s="132">
        <v>0</v>
      </c>
      <c r="L195" s="132">
        <v>0</v>
      </c>
      <c r="M195" s="134">
        <v>0</v>
      </c>
      <c r="N195" s="134">
        <v>0</v>
      </c>
      <c r="O195" s="134">
        <v>0</v>
      </c>
      <c r="P195" s="132">
        <v>21</v>
      </c>
      <c r="Q195" s="132">
        <v>21</v>
      </c>
    </row>
    <row r="196" spans="1:17">
      <c r="A196" s="130">
        <v>51743021</v>
      </c>
      <c r="B196" s="131" t="s">
        <v>350</v>
      </c>
      <c r="C196" s="132">
        <v>10080</v>
      </c>
      <c r="D196" s="133">
        <v>0</v>
      </c>
      <c r="E196" s="132">
        <v>472.00000001932494</v>
      </c>
      <c r="F196" s="132">
        <v>365.99999997416751</v>
      </c>
      <c r="G196" s="132">
        <v>0</v>
      </c>
      <c r="H196" s="132">
        <v>0</v>
      </c>
      <c r="I196" s="132">
        <v>91.9999999855645</v>
      </c>
      <c r="J196" s="132">
        <v>0</v>
      </c>
      <c r="K196" s="132">
        <v>0</v>
      </c>
      <c r="L196" s="132">
        <v>0</v>
      </c>
      <c r="M196" s="134">
        <v>9.1269841255520335E-3</v>
      </c>
      <c r="N196" s="134">
        <v>0</v>
      </c>
      <c r="O196" s="134">
        <v>9.1269841255520335E-3</v>
      </c>
      <c r="P196" s="132">
        <v>21</v>
      </c>
      <c r="Q196" s="132">
        <v>21</v>
      </c>
    </row>
    <row r="197" spans="1:17">
      <c r="A197" s="130">
        <v>51743041</v>
      </c>
      <c r="B197" s="131" t="s">
        <v>351</v>
      </c>
      <c r="C197" s="132">
        <v>10080</v>
      </c>
      <c r="D197" s="133">
        <v>0</v>
      </c>
      <c r="E197" s="132">
        <v>2.9999999993015081</v>
      </c>
      <c r="F197" s="132">
        <v>0</v>
      </c>
      <c r="G197" s="132">
        <v>0</v>
      </c>
      <c r="H197" s="132">
        <v>0</v>
      </c>
      <c r="I197" s="132">
        <v>136.99999999604188</v>
      </c>
      <c r="J197" s="132">
        <v>0</v>
      </c>
      <c r="K197" s="132">
        <v>3840</v>
      </c>
      <c r="L197" s="132">
        <v>0</v>
      </c>
      <c r="M197" s="134">
        <v>0.39454365079325815</v>
      </c>
      <c r="N197" s="134">
        <v>0</v>
      </c>
      <c r="O197" s="134">
        <v>0.39454365079325815</v>
      </c>
      <c r="P197" s="132">
        <v>21</v>
      </c>
      <c r="Q197" s="132">
        <v>13</v>
      </c>
    </row>
    <row r="198" spans="1:17">
      <c r="A198" s="130">
        <v>51743068</v>
      </c>
      <c r="B198" s="131" t="s">
        <v>352</v>
      </c>
      <c r="C198" s="132">
        <v>9600</v>
      </c>
      <c r="D198" s="133">
        <v>0</v>
      </c>
      <c r="E198" s="132">
        <v>8.0000000051222742</v>
      </c>
      <c r="F198" s="132">
        <v>795.00000000651926</v>
      </c>
      <c r="G198" s="132">
        <v>0</v>
      </c>
      <c r="H198" s="132">
        <v>0</v>
      </c>
      <c r="I198" s="132">
        <v>0</v>
      </c>
      <c r="J198" s="132">
        <v>0</v>
      </c>
      <c r="K198" s="132">
        <v>960</v>
      </c>
      <c r="L198" s="132">
        <v>59.99999999650754</v>
      </c>
      <c r="M198" s="134">
        <v>0.1062499999996362</v>
      </c>
      <c r="N198" s="134">
        <v>0</v>
      </c>
      <c r="O198" s="134">
        <v>0.1062499999996362</v>
      </c>
      <c r="P198" s="132">
        <v>20</v>
      </c>
      <c r="Q198" s="132">
        <v>18</v>
      </c>
    </row>
    <row r="199" spans="1:17">
      <c r="A199" s="130">
        <v>51743369</v>
      </c>
      <c r="B199" s="131" t="s">
        <v>353</v>
      </c>
      <c r="C199" s="132">
        <v>8640</v>
      </c>
      <c r="D199" s="133">
        <v>0</v>
      </c>
      <c r="E199" s="132">
        <v>249.00000006775372</v>
      </c>
      <c r="F199" s="132">
        <v>119.00000000023283</v>
      </c>
      <c r="G199" s="132">
        <v>0</v>
      </c>
      <c r="H199" s="132">
        <v>0</v>
      </c>
      <c r="I199" s="132">
        <v>259.00000002700835</v>
      </c>
      <c r="J199" s="132">
        <v>0</v>
      </c>
      <c r="K199" s="132">
        <v>0</v>
      </c>
      <c r="L199" s="132">
        <v>0</v>
      </c>
      <c r="M199" s="134">
        <v>2.997685185497782E-2</v>
      </c>
      <c r="N199" s="134">
        <v>0.1</v>
      </c>
      <c r="O199" s="134">
        <v>0.12697916666948003</v>
      </c>
      <c r="P199" s="132">
        <v>18</v>
      </c>
      <c r="Q199" s="132">
        <v>18</v>
      </c>
    </row>
    <row r="200" spans="1:17">
      <c r="A200" s="130">
        <v>51743515</v>
      </c>
      <c r="B200" s="131" t="s">
        <v>354</v>
      </c>
      <c r="C200" s="132">
        <v>10560</v>
      </c>
      <c r="D200" s="133">
        <v>0</v>
      </c>
      <c r="E200" s="132">
        <v>416.00000000438189</v>
      </c>
      <c r="F200" s="132">
        <v>0</v>
      </c>
      <c r="G200" s="132">
        <v>0</v>
      </c>
      <c r="H200" s="132">
        <v>0</v>
      </c>
      <c r="I200" s="132">
        <v>66.999999998370185</v>
      </c>
      <c r="J200" s="132">
        <v>0</v>
      </c>
      <c r="K200" s="132">
        <v>960</v>
      </c>
      <c r="L200" s="132">
        <v>0</v>
      </c>
      <c r="M200" s="134">
        <v>9.7253787878633535E-2</v>
      </c>
      <c r="N200" s="134">
        <v>0</v>
      </c>
      <c r="O200" s="134">
        <v>9.7253787878633535E-2</v>
      </c>
      <c r="P200" s="132">
        <v>22</v>
      </c>
      <c r="Q200" s="132">
        <v>20</v>
      </c>
    </row>
    <row r="201" spans="1:17">
      <c r="A201" s="130">
        <v>51744224</v>
      </c>
      <c r="B201" s="131" t="s">
        <v>355</v>
      </c>
      <c r="C201" s="132">
        <v>10560</v>
      </c>
      <c r="D201" s="133">
        <v>0</v>
      </c>
      <c r="E201" s="132">
        <v>545.99999998928979</v>
      </c>
      <c r="F201" s="132">
        <v>242.0000000030268</v>
      </c>
      <c r="G201" s="132">
        <v>0</v>
      </c>
      <c r="H201" s="132">
        <v>0</v>
      </c>
      <c r="I201" s="132">
        <v>66.000000016286435</v>
      </c>
      <c r="J201" s="132">
        <v>0</v>
      </c>
      <c r="K201" s="132">
        <v>0</v>
      </c>
      <c r="L201" s="132">
        <v>29.000000000232831</v>
      </c>
      <c r="M201" s="134">
        <v>8.9962121227764452E-3</v>
      </c>
      <c r="N201" s="134">
        <v>0</v>
      </c>
      <c r="O201" s="134">
        <v>8.9962121227764452E-3</v>
      </c>
      <c r="P201" s="132">
        <v>22</v>
      </c>
      <c r="Q201" s="132">
        <v>22</v>
      </c>
    </row>
    <row r="202" spans="1:17">
      <c r="A202" s="130">
        <v>51744285</v>
      </c>
      <c r="B202" s="131" t="s">
        <v>356</v>
      </c>
      <c r="C202" s="132">
        <v>10080</v>
      </c>
      <c r="D202" s="133">
        <v>0</v>
      </c>
      <c r="E202" s="132">
        <v>200.99999999511056</v>
      </c>
      <c r="F202" s="132">
        <v>598.00000007845222</v>
      </c>
      <c r="G202" s="132">
        <v>0</v>
      </c>
      <c r="H202" s="132">
        <v>0</v>
      </c>
      <c r="I202" s="132">
        <v>0</v>
      </c>
      <c r="J202" s="132">
        <v>0</v>
      </c>
      <c r="K202" s="132">
        <v>960</v>
      </c>
      <c r="L202" s="132">
        <v>0</v>
      </c>
      <c r="M202" s="134">
        <v>9.5238095238095233E-2</v>
      </c>
      <c r="N202" s="134">
        <v>0</v>
      </c>
      <c r="O202" s="134">
        <v>9.5238095238095233E-2</v>
      </c>
      <c r="P202" s="132">
        <v>21</v>
      </c>
      <c r="Q202" s="132">
        <v>19</v>
      </c>
    </row>
    <row r="203" spans="1:17">
      <c r="A203" s="130">
        <v>51744287</v>
      </c>
      <c r="B203" s="131" t="s">
        <v>357</v>
      </c>
      <c r="C203" s="132">
        <v>10560</v>
      </c>
      <c r="D203" s="133">
        <v>0</v>
      </c>
      <c r="E203" s="132">
        <v>1.000000003259629</v>
      </c>
      <c r="F203" s="132">
        <v>204.99999998719431</v>
      </c>
      <c r="G203" s="132">
        <v>0</v>
      </c>
      <c r="H203" s="132">
        <v>0</v>
      </c>
      <c r="I203" s="132">
        <v>2.9999999993015081</v>
      </c>
      <c r="J203" s="132">
        <v>0</v>
      </c>
      <c r="K203" s="132">
        <v>0</v>
      </c>
      <c r="L203" s="132">
        <v>0</v>
      </c>
      <c r="M203" s="134">
        <v>2.8409090902476402E-4</v>
      </c>
      <c r="N203" s="134">
        <v>0</v>
      </c>
      <c r="O203" s="134">
        <v>2.8409090902476402E-4</v>
      </c>
      <c r="P203" s="132">
        <v>22</v>
      </c>
      <c r="Q203" s="132">
        <v>22</v>
      </c>
    </row>
    <row r="204" spans="1:17">
      <c r="A204" s="130">
        <v>51744975</v>
      </c>
      <c r="B204" s="131" t="s">
        <v>358</v>
      </c>
      <c r="C204" s="132">
        <v>8160</v>
      </c>
      <c r="D204" s="133">
        <v>0</v>
      </c>
      <c r="E204" s="132">
        <v>16.999999971594661</v>
      </c>
      <c r="F204" s="132">
        <v>0</v>
      </c>
      <c r="G204" s="132">
        <v>0</v>
      </c>
      <c r="H204" s="132">
        <v>0</v>
      </c>
      <c r="I204" s="132">
        <v>510.9999999825377</v>
      </c>
      <c r="J204" s="132">
        <v>0</v>
      </c>
      <c r="K204" s="132">
        <v>1440</v>
      </c>
      <c r="L204" s="132">
        <v>0</v>
      </c>
      <c r="M204" s="134">
        <v>0.23909313725276196</v>
      </c>
      <c r="N204" s="134">
        <v>0.19047619047619047</v>
      </c>
      <c r="O204" s="134">
        <v>0.38402777777604541</v>
      </c>
      <c r="P204" s="132">
        <v>17</v>
      </c>
      <c r="Q204" s="132">
        <v>14</v>
      </c>
    </row>
    <row r="205" spans="1:17">
      <c r="A205" s="140">
        <v>51746044</v>
      </c>
      <c r="B205" s="131" t="s">
        <v>359</v>
      </c>
      <c r="C205" s="132">
        <v>7200</v>
      </c>
      <c r="D205" s="133">
        <v>0</v>
      </c>
      <c r="E205" s="132">
        <v>504.00000001094304</v>
      </c>
      <c r="F205" s="132">
        <v>0</v>
      </c>
      <c r="G205" s="132">
        <v>0</v>
      </c>
      <c r="H205" s="132">
        <v>0</v>
      </c>
      <c r="I205" s="132">
        <v>4.0000000025611371</v>
      </c>
      <c r="J205" s="132">
        <v>0</v>
      </c>
      <c r="K205" s="132">
        <v>480</v>
      </c>
      <c r="L205" s="132">
        <v>0</v>
      </c>
      <c r="M205" s="134">
        <v>6.722222222257794E-2</v>
      </c>
      <c r="N205" s="134">
        <v>0</v>
      </c>
      <c r="O205" s="134">
        <v>6.722222222257794E-2</v>
      </c>
      <c r="P205" s="132">
        <v>15</v>
      </c>
      <c r="Q205" s="132">
        <v>14</v>
      </c>
    </row>
    <row r="206" spans="1:17">
      <c r="A206" s="141">
        <v>51746044</v>
      </c>
      <c r="B206" s="131" t="s">
        <v>727</v>
      </c>
      <c r="C206" s="132">
        <v>480</v>
      </c>
      <c r="D206" s="133">
        <v>0</v>
      </c>
      <c r="E206" s="132">
        <v>0</v>
      </c>
      <c r="F206" s="132">
        <v>0</v>
      </c>
      <c r="G206" s="132">
        <v>0</v>
      </c>
      <c r="H206" s="132">
        <v>0</v>
      </c>
      <c r="I206" s="132">
        <v>15.000000006984919</v>
      </c>
      <c r="J206" s="132">
        <v>0</v>
      </c>
      <c r="K206" s="132">
        <v>0</v>
      </c>
      <c r="L206" s="132">
        <v>0</v>
      </c>
      <c r="M206" s="134">
        <v>3.1250000014551915E-2</v>
      </c>
      <c r="N206" s="134">
        <v>0</v>
      </c>
      <c r="O206" s="134">
        <v>3.1250000014551915E-2</v>
      </c>
      <c r="P206" s="132">
        <v>1</v>
      </c>
      <c r="Q206" s="132">
        <v>1</v>
      </c>
    </row>
    <row r="207" spans="1:17">
      <c r="A207" s="142">
        <v>51746044</v>
      </c>
      <c r="B207" s="131" t="s">
        <v>728</v>
      </c>
      <c r="C207" s="132">
        <v>2400</v>
      </c>
      <c r="D207" s="133">
        <v>0</v>
      </c>
      <c r="E207" s="132">
        <v>14.00000000372529</v>
      </c>
      <c r="F207" s="132">
        <v>0</v>
      </c>
      <c r="G207" s="132">
        <v>0</v>
      </c>
      <c r="H207" s="132">
        <v>0</v>
      </c>
      <c r="I207" s="132">
        <v>0</v>
      </c>
      <c r="J207" s="132">
        <v>0</v>
      </c>
      <c r="K207" s="132">
        <v>480</v>
      </c>
      <c r="L207" s="132">
        <v>0</v>
      </c>
      <c r="M207" s="134">
        <v>0.2</v>
      </c>
      <c r="N207" s="134">
        <v>0</v>
      </c>
      <c r="O207" s="134">
        <v>0.2</v>
      </c>
      <c r="P207" s="132">
        <v>5</v>
      </c>
      <c r="Q207" s="132">
        <v>4</v>
      </c>
    </row>
    <row r="208" spans="1:17">
      <c r="A208" s="130">
        <v>51746048</v>
      </c>
      <c r="B208" s="131" t="s">
        <v>360</v>
      </c>
      <c r="C208" s="132">
        <v>9600</v>
      </c>
      <c r="D208" s="133">
        <v>0</v>
      </c>
      <c r="E208" s="132">
        <v>669.00000003282912</v>
      </c>
      <c r="F208" s="132">
        <v>450.99999999278225</v>
      </c>
      <c r="G208" s="132">
        <v>0</v>
      </c>
      <c r="H208" s="132">
        <v>0</v>
      </c>
      <c r="I208" s="132">
        <v>165.00000001373701</v>
      </c>
      <c r="J208" s="132">
        <v>0</v>
      </c>
      <c r="K208" s="132">
        <v>960</v>
      </c>
      <c r="L208" s="132">
        <v>215</v>
      </c>
      <c r="M208" s="134">
        <v>0.13958333333476428</v>
      </c>
      <c r="N208" s="134">
        <v>4.7619047619047616E-2</v>
      </c>
      <c r="O208" s="134">
        <v>0.18055555555691835</v>
      </c>
      <c r="P208" s="132">
        <v>20</v>
      </c>
      <c r="Q208" s="132">
        <v>18</v>
      </c>
    </row>
    <row r="209" spans="1:17">
      <c r="A209" s="130">
        <v>51746424</v>
      </c>
      <c r="B209" s="131" t="s">
        <v>361</v>
      </c>
      <c r="C209" s="132">
        <v>9120</v>
      </c>
      <c r="D209" s="133">
        <v>0</v>
      </c>
      <c r="E209" s="132">
        <v>1053.0000000026716</v>
      </c>
      <c r="F209" s="132">
        <v>0</v>
      </c>
      <c r="G209" s="132">
        <v>0</v>
      </c>
      <c r="H209" s="132">
        <v>0</v>
      </c>
      <c r="I209" s="132">
        <v>0</v>
      </c>
      <c r="J209" s="132">
        <v>0</v>
      </c>
      <c r="K209" s="132">
        <v>0</v>
      </c>
      <c r="L209" s="132">
        <v>0</v>
      </c>
      <c r="M209" s="134">
        <v>0</v>
      </c>
      <c r="N209" s="134">
        <v>0.13636363636363635</v>
      </c>
      <c r="O209" s="134">
        <v>0.13636363636363635</v>
      </c>
      <c r="P209" s="132">
        <v>19</v>
      </c>
      <c r="Q209" s="132">
        <v>19</v>
      </c>
    </row>
    <row r="210" spans="1:17">
      <c r="A210" s="130">
        <v>51748839</v>
      </c>
      <c r="B210" s="131" t="s">
        <v>362</v>
      </c>
      <c r="C210" s="132">
        <v>8640</v>
      </c>
      <c r="D210" s="133">
        <v>0</v>
      </c>
      <c r="E210" s="132">
        <v>3.9999999920837581</v>
      </c>
      <c r="F210" s="132">
        <v>113.00000000162981</v>
      </c>
      <c r="G210" s="132">
        <v>0</v>
      </c>
      <c r="H210" s="132">
        <v>0</v>
      </c>
      <c r="I210" s="132">
        <v>210.99999998579733</v>
      </c>
      <c r="J210" s="132">
        <v>0</v>
      </c>
      <c r="K210" s="132">
        <v>0</v>
      </c>
      <c r="L210" s="132">
        <v>301.99999999953434</v>
      </c>
      <c r="M210" s="134">
        <v>5.9374999998302279E-2</v>
      </c>
      <c r="N210" s="134">
        <v>0.1</v>
      </c>
      <c r="O210" s="134">
        <v>0.15343749999847206</v>
      </c>
      <c r="P210" s="132">
        <v>18</v>
      </c>
      <c r="Q210" s="132">
        <v>18</v>
      </c>
    </row>
    <row r="211" spans="1:17">
      <c r="A211" s="130">
        <v>51763970</v>
      </c>
      <c r="B211" s="131" t="s">
        <v>363</v>
      </c>
      <c r="C211" s="132">
        <v>8999.9999999371357</v>
      </c>
      <c r="D211" s="133">
        <v>0</v>
      </c>
      <c r="E211" s="132">
        <v>693.00000005121103</v>
      </c>
      <c r="F211" s="132">
        <v>221.00000000791624</v>
      </c>
      <c r="G211" s="132">
        <v>0</v>
      </c>
      <c r="H211" s="132">
        <v>0</v>
      </c>
      <c r="I211" s="132">
        <v>0</v>
      </c>
      <c r="J211" s="132">
        <v>0</v>
      </c>
      <c r="K211" s="132">
        <v>0</v>
      </c>
      <c r="L211" s="132">
        <v>0</v>
      </c>
      <c r="M211" s="134">
        <v>0</v>
      </c>
      <c r="N211" s="134">
        <v>5.0632911392740822E-2</v>
      </c>
      <c r="O211" s="134">
        <v>5.0632911392740822E-2</v>
      </c>
      <c r="P211" s="132">
        <v>20</v>
      </c>
      <c r="Q211" s="132">
        <v>20</v>
      </c>
    </row>
    <row r="212" spans="1:17">
      <c r="A212" s="130">
        <v>51764419</v>
      </c>
      <c r="B212" s="131" t="s">
        <v>364</v>
      </c>
      <c r="C212" s="132">
        <v>9539.9999999441206</v>
      </c>
      <c r="D212" s="133">
        <v>0</v>
      </c>
      <c r="E212" s="132">
        <v>2351.000000031665</v>
      </c>
      <c r="F212" s="132">
        <v>139.99999999534339</v>
      </c>
      <c r="G212" s="132">
        <v>0</v>
      </c>
      <c r="H212" s="132">
        <v>0</v>
      </c>
      <c r="I212" s="132">
        <v>1616.9999999704305</v>
      </c>
      <c r="J212" s="132">
        <v>0</v>
      </c>
      <c r="K212" s="132">
        <v>1379.9999999930151</v>
      </c>
      <c r="L212" s="132">
        <v>18.999999988591298</v>
      </c>
      <c r="M212" s="134">
        <v>0.31614255764881583</v>
      </c>
      <c r="N212" s="134">
        <v>0</v>
      </c>
      <c r="O212" s="134">
        <v>0.31614255764881583</v>
      </c>
      <c r="P212" s="132">
        <v>21</v>
      </c>
      <c r="Q212" s="132">
        <v>18</v>
      </c>
    </row>
    <row r="213" spans="1:17">
      <c r="A213" s="130">
        <v>51764511</v>
      </c>
      <c r="B213" s="131" t="s">
        <v>365</v>
      </c>
      <c r="C213" s="132">
        <v>8640</v>
      </c>
      <c r="D213" s="133">
        <v>0</v>
      </c>
      <c r="E213" s="132">
        <v>220.99999999743886</v>
      </c>
      <c r="F213" s="132">
        <v>0</v>
      </c>
      <c r="G213" s="132">
        <v>0</v>
      </c>
      <c r="H213" s="132">
        <v>0</v>
      </c>
      <c r="I213" s="132">
        <v>235.00000000116415</v>
      </c>
      <c r="J213" s="132">
        <v>0</v>
      </c>
      <c r="K213" s="132">
        <v>960</v>
      </c>
      <c r="L213" s="132">
        <v>375.99999999976717</v>
      </c>
      <c r="M213" s="134">
        <v>0.18182870370381149</v>
      </c>
      <c r="N213" s="134">
        <v>5.2631578947368418E-2</v>
      </c>
      <c r="O213" s="134">
        <v>0.22489035087729511</v>
      </c>
      <c r="P213" s="132">
        <v>18</v>
      </c>
      <c r="Q213" s="132">
        <v>16</v>
      </c>
    </row>
    <row r="214" spans="1:17">
      <c r="A214" s="130">
        <v>51764512</v>
      </c>
      <c r="B214" s="131" t="s">
        <v>366</v>
      </c>
      <c r="C214" s="132">
        <v>9120</v>
      </c>
      <c r="D214" s="133">
        <v>0</v>
      </c>
      <c r="E214" s="132">
        <v>259.0000000060536</v>
      </c>
      <c r="F214" s="132">
        <v>305.9999999664841</v>
      </c>
      <c r="G214" s="132">
        <v>0</v>
      </c>
      <c r="H214" s="132">
        <v>0</v>
      </c>
      <c r="I214" s="132">
        <v>317.00000001699664</v>
      </c>
      <c r="J214" s="132">
        <v>0</v>
      </c>
      <c r="K214" s="132">
        <v>960</v>
      </c>
      <c r="L214" s="132">
        <v>0</v>
      </c>
      <c r="M214" s="134">
        <v>0.14002192982642506</v>
      </c>
      <c r="N214" s="134">
        <v>9.5238095238095233E-2</v>
      </c>
      <c r="O214" s="134">
        <v>0.22192460317628934</v>
      </c>
      <c r="P214" s="132">
        <v>19</v>
      </c>
      <c r="Q214" s="132">
        <v>17</v>
      </c>
    </row>
    <row r="215" spans="1:17">
      <c r="A215" s="130">
        <v>51764514</v>
      </c>
      <c r="B215" s="131" t="s">
        <v>367</v>
      </c>
      <c r="C215" s="132">
        <v>4800</v>
      </c>
      <c r="D215" s="133">
        <v>0</v>
      </c>
      <c r="E215" s="132">
        <v>105.00000000698492</v>
      </c>
      <c r="F215" s="132">
        <v>0</v>
      </c>
      <c r="G215" s="132">
        <v>0</v>
      </c>
      <c r="H215" s="132">
        <v>0</v>
      </c>
      <c r="I215" s="132">
        <v>191.00000001490116</v>
      </c>
      <c r="J215" s="132">
        <v>0</v>
      </c>
      <c r="K215" s="132">
        <v>2400</v>
      </c>
      <c r="L215" s="132">
        <v>0</v>
      </c>
      <c r="M215" s="134">
        <v>0.53979166666977108</v>
      </c>
      <c r="N215" s="134">
        <v>0</v>
      </c>
      <c r="O215" s="134">
        <v>0.53979166666977108</v>
      </c>
      <c r="P215" s="132">
        <v>10</v>
      </c>
      <c r="Q215" s="132">
        <v>5</v>
      </c>
    </row>
    <row r="216" spans="1:17">
      <c r="A216" s="130">
        <v>51764516</v>
      </c>
      <c r="B216" s="131" t="s">
        <v>368</v>
      </c>
      <c r="C216" s="132">
        <v>11040</v>
      </c>
      <c r="D216" s="133">
        <v>0</v>
      </c>
      <c r="E216" s="132">
        <v>106.00000003119931</v>
      </c>
      <c r="F216" s="132">
        <v>0</v>
      </c>
      <c r="G216" s="132">
        <v>0</v>
      </c>
      <c r="H216" s="132">
        <v>0</v>
      </c>
      <c r="I216" s="132">
        <v>239.00000003533665</v>
      </c>
      <c r="J216" s="132">
        <v>0</v>
      </c>
      <c r="K216" s="132">
        <v>2400</v>
      </c>
      <c r="L216" s="132">
        <v>0</v>
      </c>
      <c r="M216" s="134">
        <v>0.23903985507566455</v>
      </c>
      <c r="N216" s="134">
        <v>0</v>
      </c>
      <c r="O216" s="134">
        <v>0.23903985507566455</v>
      </c>
      <c r="P216" s="132">
        <v>23</v>
      </c>
      <c r="Q216" s="132">
        <v>18</v>
      </c>
    </row>
    <row r="217" spans="1:17">
      <c r="A217" s="130">
        <v>51764660</v>
      </c>
      <c r="B217" s="131" t="s">
        <v>369</v>
      </c>
      <c r="C217" s="132">
        <v>10080</v>
      </c>
      <c r="D217" s="133">
        <v>0</v>
      </c>
      <c r="E217" s="132">
        <v>0</v>
      </c>
      <c r="F217" s="132">
        <v>319.99999997438863</v>
      </c>
      <c r="G217" s="132">
        <v>0</v>
      </c>
      <c r="H217" s="132">
        <v>0</v>
      </c>
      <c r="I217" s="132">
        <v>21.000000005587935</v>
      </c>
      <c r="J217" s="132">
        <v>0</v>
      </c>
      <c r="K217" s="132">
        <v>480</v>
      </c>
      <c r="L217" s="132">
        <v>0</v>
      </c>
      <c r="M217" s="134">
        <v>4.9702380952935311E-2</v>
      </c>
      <c r="N217" s="134">
        <v>0</v>
      </c>
      <c r="O217" s="134">
        <v>4.9702380952935311E-2</v>
      </c>
      <c r="P217" s="132">
        <v>21</v>
      </c>
      <c r="Q217" s="132">
        <v>20</v>
      </c>
    </row>
    <row r="218" spans="1:17">
      <c r="A218" s="130">
        <v>51765992</v>
      </c>
      <c r="B218" s="131" t="s">
        <v>370</v>
      </c>
      <c r="C218" s="132">
        <v>9120</v>
      </c>
      <c r="D218" s="133">
        <v>0</v>
      </c>
      <c r="E218" s="132">
        <v>0</v>
      </c>
      <c r="F218" s="132">
        <v>665.99999991595985</v>
      </c>
      <c r="G218" s="132">
        <v>0</v>
      </c>
      <c r="H218" s="132">
        <v>0</v>
      </c>
      <c r="I218" s="132">
        <v>0</v>
      </c>
      <c r="J218" s="132">
        <v>0</v>
      </c>
      <c r="K218" s="132">
        <v>480</v>
      </c>
      <c r="L218" s="132">
        <v>0</v>
      </c>
      <c r="M218" s="134">
        <v>5.2631578947368418E-2</v>
      </c>
      <c r="N218" s="134">
        <v>9.5238095238095233E-2</v>
      </c>
      <c r="O218" s="134">
        <v>0.14285714285714285</v>
      </c>
      <c r="P218" s="132">
        <v>19</v>
      </c>
      <c r="Q218" s="132">
        <v>18</v>
      </c>
    </row>
    <row r="219" spans="1:17">
      <c r="A219" s="130">
        <v>51768433</v>
      </c>
      <c r="B219" s="131" t="s">
        <v>371</v>
      </c>
      <c r="C219" s="132">
        <v>9120</v>
      </c>
      <c r="D219" s="133">
        <v>0</v>
      </c>
      <c r="E219" s="132">
        <v>19.000000009546056</v>
      </c>
      <c r="F219" s="132">
        <v>0</v>
      </c>
      <c r="G219" s="132">
        <v>0</v>
      </c>
      <c r="H219" s="132">
        <v>0</v>
      </c>
      <c r="I219" s="132">
        <v>0</v>
      </c>
      <c r="J219" s="132">
        <v>0</v>
      </c>
      <c r="K219" s="132">
        <v>2400</v>
      </c>
      <c r="L219" s="132">
        <v>0</v>
      </c>
      <c r="M219" s="134">
        <v>0.26315789473684209</v>
      </c>
      <c r="N219" s="134">
        <v>0.05</v>
      </c>
      <c r="O219" s="134">
        <v>0.3</v>
      </c>
      <c r="P219" s="132">
        <v>19</v>
      </c>
      <c r="Q219" s="132">
        <v>14</v>
      </c>
    </row>
    <row r="220" spans="1:17">
      <c r="A220" s="130">
        <v>51768434</v>
      </c>
      <c r="B220" s="131" t="s">
        <v>372</v>
      </c>
      <c r="C220" s="132">
        <v>6720</v>
      </c>
      <c r="D220" s="133">
        <v>0</v>
      </c>
      <c r="E220" s="132">
        <v>52.999999973690137</v>
      </c>
      <c r="F220" s="132">
        <v>97.000000002328306</v>
      </c>
      <c r="G220" s="132">
        <v>0</v>
      </c>
      <c r="H220" s="132">
        <v>0</v>
      </c>
      <c r="I220" s="132">
        <v>158.99999996297993</v>
      </c>
      <c r="J220" s="132">
        <v>0</v>
      </c>
      <c r="K220" s="132">
        <v>480</v>
      </c>
      <c r="L220" s="132">
        <v>0</v>
      </c>
      <c r="M220" s="134">
        <v>9.5089285708776769E-2</v>
      </c>
      <c r="N220" s="134">
        <v>0.3</v>
      </c>
      <c r="O220" s="134">
        <v>0.36656249999614376</v>
      </c>
      <c r="P220" s="132">
        <v>14</v>
      </c>
      <c r="Q220" s="132">
        <v>13</v>
      </c>
    </row>
    <row r="221" spans="1:17">
      <c r="A221" s="130">
        <v>51770309</v>
      </c>
      <c r="B221" s="131" t="s">
        <v>373</v>
      </c>
      <c r="C221" s="132">
        <v>9120</v>
      </c>
      <c r="D221" s="133">
        <v>0</v>
      </c>
      <c r="E221" s="132">
        <v>1.000000003259629</v>
      </c>
      <c r="F221" s="132">
        <v>355.99999998626299</v>
      </c>
      <c r="G221" s="132">
        <v>0</v>
      </c>
      <c r="H221" s="132">
        <v>0</v>
      </c>
      <c r="I221" s="132">
        <v>38.000000008614734</v>
      </c>
      <c r="J221" s="132">
        <v>0</v>
      </c>
      <c r="K221" s="132">
        <v>0</v>
      </c>
      <c r="L221" s="132">
        <v>0</v>
      </c>
      <c r="M221" s="134">
        <v>4.1666666676112643E-3</v>
      </c>
      <c r="N221" s="134">
        <v>0.05</v>
      </c>
      <c r="O221" s="134">
        <v>5.3958333334230703E-2</v>
      </c>
      <c r="P221" s="132">
        <v>19</v>
      </c>
      <c r="Q221" s="132">
        <v>19</v>
      </c>
    </row>
    <row r="222" spans="1:17">
      <c r="A222" s="130">
        <v>51770763</v>
      </c>
      <c r="B222" s="131" t="s">
        <v>374</v>
      </c>
      <c r="C222" s="132">
        <v>9120</v>
      </c>
      <c r="D222" s="133">
        <v>0</v>
      </c>
      <c r="E222" s="132">
        <v>429.99999998719431</v>
      </c>
      <c r="F222" s="132">
        <v>1100.0000000409782</v>
      </c>
      <c r="G222" s="132">
        <v>0</v>
      </c>
      <c r="H222" s="132">
        <v>0</v>
      </c>
      <c r="I222" s="132">
        <v>0</v>
      </c>
      <c r="J222" s="132">
        <v>0</v>
      </c>
      <c r="K222" s="132">
        <v>480</v>
      </c>
      <c r="L222" s="132">
        <v>0</v>
      </c>
      <c r="M222" s="134">
        <v>5.2631578947368418E-2</v>
      </c>
      <c r="N222" s="134">
        <v>0.05</v>
      </c>
      <c r="O222" s="134">
        <v>0.1</v>
      </c>
      <c r="P222" s="132">
        <v>19</v>
      </c>
      <c r="Q222" s="132">
        <v>18</v>
      </c>
    </row>
    <row r="223" spans="1:17">
      <c r="A223" s="130">
        <v>51781014</v>
      </c>
      <c r="B223" s="131" t="s">
        <v>375</v>
      </c>
      <c r="C223" s="132">
        <v>9600</v>
      </c>
      <c r="D223" s="133">
        <v>0</v>
      </c>
      <c r="E223" s="132">
        <v>5.0000000058207661</v>
      </c>
      <c r="F223" s="132">
        <v>0</v>
      </c>
      <c r="G223" s="132">
        <v>0</v>
      </c>
      <c r="H223" s="132">
        <v>0</v>
      </c>
      <c r="I223" s="132">
        <v>0</v>
      </c>
      <c r="J223" s="132">
        <v>0</v>
      </c>
      <c r="K223" s="132">
        <v>0</v>
      </c>
      <c r="L223" s="132">
        <v>0</v>
      </c>
      <c r="M223" s="134">
        <v>0</v>
      </c>
      <c r="N223" s="134">
        <v>0</v>
      </c>
      <c r="O223" s="134">
        <v>0</v>
      </c>
      <c r="P223" s="132">
        <v>20</v>
      </c>
      <c r="Q223" s="132">
        <v>20</v>
      </c>
    </row>
    <row r="224" spans="1:17">
      <c r="A224" s="130">
        <v>51781016</v>
      </c>
      <c r="B224" s="131" t="s">
        <v>376</v>
      </c>
      <c r="C224" s="132">
        <v>9600</v>
      </c>
      <c r="D224" s="133">
        <v>0</v>
      </c>
      <c r="E224" s="132">
        <v>272.99999999930151</v>
      </c>
      <c r="F224" s="132">
        <v>0</v>
      </c>
      <c r="G224" s="132">
        <v>0</v>
      </c>
      <c r="H224" s="132">
        <v>0</v>
      </c>
      <c r="I224" s="132">
        <v>836.99999999790452</v>
      </c>
      <c r="J224" s="132">
        <v>0</v>
      </c>
      <c r="K224" s="132">
        <v>0</v>
      </c>
      <c r="L224" s="132">
        <v>0</v>
      </c>
      <c r="M224" s="134">
        <v>8.7187499999781717E-2</v>
      </c>
      <c r="N224" s="134">
        <v>4.7619047619047616E-2</v>
      </c>
      <c r="O224" s="134">
        <v>0.13065476190455402</v>
      </c>
      <c r="P224" s="132">
        <v>20</v>
      </c>
      <c r="Q224" s="132">
        <v>20</v>
      </c>
    </row>
    <row r="225" spans="1:17">
      <c r="A225" s="130">
        <v>51785245</v>
      </c>
      <c r="B225" s="131" t="s">
        <v>377</v>
      </c>
      <c r="C225" s="132">
        <v>9120</v>
      </c>
      <c r="D225" s="133">
        <v>0</v>
      </c>
      <c r="E225" s="132">
        <v>8.0000000051222742</v>
      </c>
      <c r="F225" s="132">
        <v>0</v>
      </c>
      <c r="G225" s="132">
        <v>0</v>
      </c>
      <c r="H225" s="132">
        <v>0</v>
      </c>
      <c r="I225" s="132">
        <v>0</v>
      </c>
      <c r="J225" s="132">
        <v>0</v>
      </c>
      <c r="K225" s="132">
        <v>0</v>
      </c>
      <c r="L225" s="132">
        <v>0</v>
      </c>
      <c r="M225" s="134">
        <v>0</v>
      </c>
      <c r="N225" s="134">
        <v>9.5238095238095233E-2</v>
      </c>
      <c r="O225" s="134">
        <v>9.5238095238095233E-2</v>
      </c>
      <c r="P225" s="132">
        <v>19</v>
      </c>
      <c r="Q225" s="132">
        <v>19</v>
      </c>
    </row>
    <row r="226" spans="1:17">
      <c r="A226" s="130">
        <v>51785246</v>
      </c>
      <c r="B226" s="131" t="s">
        <v>378</v>
      </c>
      <c r="C226" s="132">
        <v>9120</v>
      </c>
      <c r="D226" s="133">
        <v>0</v>
      </c>
      <c r="E226" s="132">
        <v>21.999999977415428</v>
      </c>
      <c r="F226" s="132">
        <v>0</v>
      </c>
      <c r="G226" s="132">
        <v>0</v>
      </c>
      <c r="H226" s="132">
        <v>0</v>
      </c>
      <c r="I226" s="132">
        <v>3.9999999920837581</v>
      </c>
      <c r="J226" s="132">
        <v>0</v>
      </c>
      <c r="K226" s="132">
        <v>0</v>
      </c>
      <c r="L226" s="132">
        <v>0</v>
      </c>
      <c r="M226" s="134">
        <v>4.3859649036006118E-4</v>
      </c>
      <c r="N226" s="134">
        <v>0.05</v>
      </c>
      <c r="O226" s="134">
        <v>5.0416666665842061E-2</v>
      </c>
      <c r="P226" s="132">
        <v>19</v>
      </c>
      <c r="Q226" s="132">
        <v>19</v>
      </c>
    </row>
    <row r="227" spans="1:17">
      <c r="A227" s="130">
        <v>51786815</v>
      </c>
      <c r="B227" s="131" t="s">
        <v>379</v>
      </c>
      <c r="C227" s="132">
        <v>9120</v>
      </c>
      <c r="D227" s="133">
        <v>0</v>
      </c>
      <c r="E227" s="132">
        <v>5.9999999986030161</v>
      </c>
      <c r="F227" s="132">
        <v>0</v>
      </c>
      <c r="G227" s="132">
        <v>0</v>
      </c>
      <c r="H227" s="132">
        <v>0</v>
      </c>
      <c r="I227" s="132">
        <v>104.99999999650754</v>
      </c>
      <c r="J227" s="132">
        <v>0</v>
      </c>
      <c r="K227" s="132">
        <v>4320</v>
      </c>
      <c r="L227" s="132">
        <v>120.00000001396984</v>
      </c>
      <c r="M227" s="134">
        <v>0.49835526315904355</v>
      </c>
      <c r="N227" s="134">
        <v>9.5238095238095233E-2</v>
      </c>
      <c r="O227" s="134">
        <v>0.54613095238199183</v>
      </c>
      <c r="P227" s="132">
        <v>19</v>
      </c>
      <c r="Q227" s="132">
        <v>10</v>
      </c>
    </row>
    <row r="228" spans="1:17">
      <c r="A228" s="130">
        <v>51787861</v>
      </c>
      <c r="B228" s="131" t="s">
        <v>380</v>
      </c>
      <c r="C228" s="132">
        <v>9120</v>
      </c>
      <c r="D228" s="133">
        <v>0</v>
      </c>
      <c r="E228" s="132">
        <v>21.999999987892807</v>
      </c>
      <c r="F228" s="132">
        <v>420.00000004493631</v>
      </c>
      <c r="G228" s="132">
        <v>0</v>
      </c>
      <c r="H228" s="132">
        <v>0</v>
      </c>
      <c r="I228" s="132">
        <v>0</v>
      </c>
      <c r="J228" s="132">
        <v>0</v>
      </c>
      <c r="K228" s="132">
        <v>1440</v>
      </c>
      <c r="L228" s="132">
        <v>0</v>
      </c>
      <c r="M228" s="134">
        <v>0.15789473684210525</v>
      </c>
      <c r="N228" s="134">
        <v>0.05</v>
      </c>
      <c r="O228" s="134">
        <v>0.2</v>
      </c>
      <c r="P228" s="132">
        <v>19</v>
      </c>
      <c r="Q228" s="132">
        <v>16</v>
      </c>
    </row>
    <row r="229" spans="1:17">
      <c r="A229" s="130">
        <v>51787985</v>
      </c>
      <c r="B229" s="131" t="s">
        <v>381</v>
      </c>
      <c r="C229" s="132">
        <v>8160</v>
      </c>
      <c r="D229" s="133">
        <v>0</v>
      </c>
      <c r="E229" s="132">
        <v>20.999999974155799</v>
      </c>
      <c r="F229" s="132">
        <v>0</v>
      </c>
      <c r="G229" s="132">
        <v>0</v>
      </c>
      <c r="H229" s="132">
        <v>0</v>
      </c>
      <c r="I229" s="132">
        <v>151.99999996088445</v>
      </c>
      <c r="J229" s="132">
        <v>0</v>
      </c>
      <c r="K229" s="132">
        <v>480</v>
      </c>
      <c r="L229" s="132">
        <v>0</v>
      </c>
      <c r="M229" s="134">
        <v>7.7450980387363297E-2</v>
      </c>
      <c r="N229" s="134">
        <v>0.15</v>
      </c>
      <c r="O229" s="134">
        <v>0.2158333333292588</v>
      </c>
      <c r="P229" s="132">
        <v>17</v>
      </c>
      <c r="Q229" s="132">
        <v>16</v>
      </c>
    </row>
    <row r="230" spans="1:17">
      <c r="A230" s="130">
        <v>51788324</v>
      </c>
      <c r="B230" s="131" t="s">
        <v>382</v>
      </c>
      <c r="C230" s="132">
        <v>9600</v>
      </c>
      <c r="D230" s="133">
        <v>0</v>
      </c>
      <c r="E230" s="132">
        <v>10.999999983469024</v>
      </c>
      <c r="F230" s="132">
        <v>0</v>
      </c>
      <c r="G230" s="132">
        <v>0</v>
      </c>
      <c r="H230" s="132">
        <v>0</v>
      </c>
      <c r="I230" s="132">
        <v>68.999999973373548</v>
      </c>
      <c r="J230" s="132">
        <v>0</v>
      </c>
      <c r="K230" s="132">
        <v>480</v>
      </c>
      <c r="L230" s="132">
        <v>0</v>
      </c>
      <c r="M230" s="134">
        <v>5.7187499997226408E-2</v>
      </c>
      <c r="N230" s="134">
        <v>0</v>
      </c>
      <c r="O230" s="134">
        <v>5.7187499997226408E-2</v>
      </c>
      <c r="P230" s="132">
        <v>20</v>
      </c>
      <c r="Q230" s="132">
        <v>19</v>
      </c>
    </row>
    <row r="231" spans="1:17">
      <c r="A231" s="130">
        <v>51788758</v>
      </c>
      <c r="B231" s="131" t="s">
        <v>383</v>
      </c>
      <c r="C231" s="132">
        <v>9600</v>
      </c>
      <c r="D231" s="133">
        <v>0</v>
      </c>
      <c r="E231" s="132">
        <v>196.99999999254942</v>
      </c>
      <c r="F231" s="132">
        <v>37.000000005355105</v>
      </c>
      <c r="G231" s="132">
        <v>0</v>
      </c>
      <c r="H231" s="132">
        <v>0</v>
      </c>
      <c r="I231" s="132">
        <v>767.99999996778558</v>
      </c>
      <c r="J231" s="132">
        <v>0</v>
      </c>
      <c r="K231" s="132">
        <v>480</v>
      </c>
      <c r="L231" s="132">
        <v>187.00000000186265</v>
      </c>
      <c r="M231" s="134">
        <v>0.14947916666350503</v>
      </c>
      <c r="N231" s="134">
        <v>4.7619047619047616E-2</v>
      </c>
      <c r="O231" s="134">
        <v>0.18998015872714766</v>
      </c>
      <c r="P231" s="132">
        <v>20</v>
      </c>
      <c r="Q231" s="132">
        <v>19</v>
      </c>
    </row>
    <row r="232" spans="1:17">
      <c r="A232" s="130">
        <v>51790902</v>
      </c>
      <c r="B232" s="131" t="s">
        <v>384</v>
      </c>
      <c r="C232" s="132">
        <v>10560</v>
      </c>
      <c r="D232" s="133">
        <v>0</v>
      </c>
      <c r="E232" s="132">
        <v>60.000000006984919</v>
      </c>
      <c r="F232" s="132">
        <v>717.99999996204861</v>
      </c>
      <c r="G232" s="132">
        <v>0</v>
      </c>
      <c r="H232" s="132">
        <v>0</v>
      </c>
      <c r="I232" s="132">
        <v>0</v>
      </c>
      <c r="J232" s="132">
        <v>0</v>
      </c>
      <c r="K232" s="132">
        <v>0</v>
      </c>
      <c r="L232" s="132">
        <v>1.9999999855645001</v>
      </c>
      <c r="M232" s="134">
        <v>1.893939380269413E-4</v>
      </c>
      <c r="N232" s="134">
        <v>0</v>
      </c>
      <c r="O232" s="134">
        <v>1.893939380269413E-4</v>
      </c>
      <c r="P232" s="132">
        <v>22</v>
      </c>
      <c r="Q232" s="132">
        <v>22</v>
      </c>
    </row>
    <row r="233" spans="1:17">
      <c r="A233" s="130">
        <v>51801658</v>
      </c>
      <c r="B233" s="131" t="s">
        <v>385</v>
      </c>
      <c r="C233" s="132">
        <v>10080</v>
      </c>
      <c r="D233" s="133">
        <v>0</v>
      </c>
      <c r="E233" s="132">
        <v>247.99999995946067</v>
      </c>
      <c r="F233" s="132">
        <v>207.9999999969732</v>
      </c>
      <c r="G233" s="132">
        <v>0</v>
      </c>
      <c r="H233" s="132">
        <v>0</v>
      </c>
      <c r="I233" s="132">
        <v>451.99999996717088</v>
      </c>
      <c r="J233" s="132">
        <v>0</v>
      </c>
      <c r="K233" s="132">
        <v>0</v>
      </c>
      <c r="L233" s="132">
        <v>119.00000000023283</v>
      </c>
      <c r="M233" s="134">
        <v>5.6646825393591636E-2</v>
      </c>
      <c r="N233" s="134">
        <v>0</v>
      </c>
      <c r="O233" s="134">
        <v>5.6646825393591636E-2</v>
      </c>
      <c r="P233" s="132">
        <v>21</v>
      </c>
      <c r="Q233" s="132">
        <v>21</v>
      </c>
    </row>
    <row r="234" spans="1:17">
      <c r="A234" s="130">
        <v>51801659</v>
      </c>
      <c r="B234" s="131" t="s">
        <v>386</v>
      </c>
      <c r="C234" s="132">
        <v>9600</v>
      </c>
      <c r="D234" s="133">
        <v>0</v>
      </c>
      <c r="E234" s="132">
        <v>216.00000004400499</v>
      </c>
      <c r="F234" s="132">
        <v>30.99999999627471</v>
      </c>
      <c r="G234" s="132">
        <v>0</v>
      </c>
      <c r="H234" s="132">
        <v>0</v>
      </c>
      <c r="I234" s="132">
        <v>117.0000000044087</v>
      </c>
      <c r="J234" s="132">
        <v>0</v>
      </c>
      <c r="K234" s="132">
        <v>960</v>
      </c>
      <c r="L234" s="132">
        <v>0</v>
      </c>
      <c r="M234" s="134">
        <v>0.11218750000045925</v>
      </c>
      <c r="N234" s="134">
        <v>0</v>
      </c>
      <c r="O234" s="134">
        <v>0.11218750000045925</v>
      </c>
      <c r="P234" s="132">
        <v>20</v>
      </c>
      <c r="Q234" s="132">
        <v>18</v>
      </c>
    </row>
    <row r="235" spans="1:17">
      <c r="A235" s="130">
        <v>51802519</v>
      </c>
      <c r="B235" s="131" t="s">
        <v>387</v>
      </c>
      <c r="C235" s="132">
        <v>9120</v>
      </c>
      <c r="D235" s="133">
        <v>0</v>
      </c>
      <c r="E235" s="132">
        <v>193.99999997229315</v>
      </c>
      <c r="F235" s="132">
        <v>0</v>
      </c>
      <c r="G235" s="132">
        <v>0</v>
      </c>
      <c r="H235" s="132">
        <v>0</v>
      </c>
      <c r="I235" s="132">
        <v>204.99999999767169</v>
      </c>
      <c r="J235" s="132">
        <v>0</v>
      </c>
      <c r="K235" s="132">
        <v>480</v>
      </c>
      <c r="L235" s="132">
        <v>0</v>
      </c>
      <c r="M235" s="134">
        <v>7.5109649122551719E-2</v>
      </c>
      <c r="N235" s="134">
        <v>9.5238095238095233E-2</v>
      </c>
      <c r="O235" s="134">
        <v>0.16319444444421347</v>
      </c>
      <c r="P235" s="132">
        <v>19</v>
      </c>
      <c r="Q235" s="132">
        <v>18</v>
      </c>
    </row>
    <row r="236" spans="1:17">
      <c r="A236" s="130">
        <v>51802874</v>
      </c>
      <c r="B236" s="131" t="s">
        <v>388</v>
      </c>
      <c r="C236" s="132">
        <v>9600</v>
      </c>
      <c r="D236" s="133">
        <v>0</v>
      </c>
      <c r="E236" s="132">
        <v>8.9999999874271452</v>
      </c>
      <c r="F236" s="132">
        <v>0</v>
      </c>
      <c r="G236" s="132">
        <v>0</v>
      </c>
      <c r="H236" s="132">
        <v>0</v>
      </c>
      <c r="I236" s="132">
        <v>0</v>
      </c>
      <c r="J236" s="132">
        <v>0</v>
      </c>
      <c r="K236" s="132">
        <v>0</v>
      </c>
      <c r="L236" s="132">
        <v>0</v>
      </c>
      <c r="M236" s="134">
        <v>0</v>
      </c>
      <c r="N236" s="134">
        <v>0</v>
      </c>
      <c r="O236" s="134">
        <v>0</v>
      </c>
      <c r="P236" s="132">
        <v>20</v>
      </c>
      <c r="Q236" s="132">
        <v>20</v>
      </c>
    </row>
    <row r="237" spans="1:17">
      <c r="A237" s="130">
        <v>51803947</v>
      </c>
      <c r="B237" s="131" t="s">
        <v>389</v>
      </c>
      <c r="C237" s="132">
        <v>10080</v>
      </c>
      <c r="D237" s="133">
        <v>0</v>
      </c>
      <c r="E237" s="132">
        <v>68.000000001629815</v>
      </c>
      <c r="F237" s="132">
        <v>1917.9999999196853</v>
      </c>
      <c r="G237" s="132">
        <v>0</v>
      </c>
      <c r="H237" s="132">
        <v>0</v>
      </c>
      <c r="I237" s="132">
        <v>0</v>
      </c>
      <c r="J237" s="132">
        <v>0</v>
      </c>
      <c r="K237" s="132">
        <v>0</v>
      </c>
      <c r="L237" s="132">
        <v>0</v>
      </c>
      <c r="M237" s="134">
        <v>0</v>
      </c>
      <c r="N237" s="134">
        <v>0</v>
      </c>
      <c r="O237" s="134">
        <v>0</v>
      </c>
      <c r="P237" s="132">
        <v>21</v>
      </c>
      <c r="Q237" s="132">
        <v>21</v>
      </c>
    </row>
    <row r="238" spans="1:17">
      <c r="A238" s="130">
        <v>51803954</v>
      </c>
      <c r="B238" s="131" t="s">
        <v>390</v>
      </c>
      <c r="C238" s="132">
        <v>10080</v>
      </c>
      <c r="D238" s="133">
        <v>0</v>
      </c>
      <c r="E238" s="132">
        <v>105.9999999369029</v>
      </c>
      <c r="F238" s="132">
        <v>290.00000003584421</v>
      </c>
      <c r="G238" s="132">
        <v>0</v>
      </c>
      <c r="H238" s="132">
        <v>0</v>
      </c>
      <c r="I238" s="132">
        <v>17.999999995809048</v>
      </c>
      <c r="J238" s="132">
        <v>0</v>
      </c>
      <c r="K238" s="132">
        <v>960</v>
      </c>
      <c r="L238" s="132">
        <v>0</v>
      </c>
      <c r="M238" s="134">
        <v>9.7023809523393761E-2</v>
      </c>
      <c r="N238" s="134">
        <v>0</v>
      </c>
      <c r="O238" s="134">
        <v>9.7023809523393761E-2</v>
      </c>
      <c r="P238" s="132">
        <v>21</v>
      </c>
      <c r="Q238" s="132">
        <v>19</v>
      </c>
    </row>
    <row r="239" spans="1:17">
      <c r="A239" s="130">
        <v>51803955</v>
      </c>
      <c r="B239" s="131" t="s">
        <v>391</v>
      </c>
      <c r="C239" s="132">
        <v>10080</v>
      </c>
      <c r="D239" s="133">
        <v>0</v>
      </c>
      <c r="E239" s="132">
        <v>1134.0000000188593</v>
      </c>
      <c r="F239" s="132">
        <v>362.99999996786937</v>
      </c>
      <c r="G239" s="132">
        <v>0</v>
      </c>
      <c r="H239" s="132">
        <v>0</v>
      </c>
      <c r="I239" s="132">
        <v>338.00000001172532</v>
      </c>
      <c r="J239" s="132">
        <v>0</v>
      </c>
      <c r="K239" s="132">
        <v>960</v>
      </c>
      <c r="L239" s="132">
        <v>0</v>
      </c>
      <c r="M239" s="134">
        <v>0.12876984127100449</v>
      </c>
      <c r="N239" s="134">
        <v>0</v>
      </c>
      <c r="O239" s="134">
        <v>0.12876984127100449</v>
      </c>
      <c r="P239" s="132">
        <v>21</v>
      </c>
      <c r="Q239" s="132">
        <v>19</v>
      </c>
    </row>
    <row r="240" spans="1:17">
      <c r="A240" s="130">
        <v>51804001</v>
      </c>
      <c r="B240" s="131" t="s">
        <v>392</v>
      </c>
      <c r="C240" s="132">
        <v>9479.9999999371357</v>
      </c>
      <c r="D240" s="133">
        <v>0</v>
      </c>
      <c r="E240" s="132">
        <v>271.00000002421439</v>
      </c>
      <c r="F240" s="132">
        <v>0</v>
      </c>
      <c r="G240" s="132">
        <v>0</v>
      </c>
      <c r="H240" s="132">
        <v>0</v>
      </c>
      <c r="I240" s="132">
        <v>329.99999998603016</v>
      </c>
      <c r="J240" s="132">
        <v>0</v>
      </c>
      <c r="K240" s="132">
        <v>3539.9999999720603</v>
      </c>
      <c r="L240" s="132">
        <v>0</v>
      </c>
      <c r="M240" s="134">
        <v>0.40822784809955204</v>
      </c>
      <c r="N240" s="134">
        <v>0</v>
      </c>
      <c r="O240" s="134">
        <v>0.40822784809955204</v>
      </c>
      <c r="P240" s="132">
        <v>21</v>
      </c>
      <c r="Q240" s="132">
        <v>13</v>
      </c>
    </row>
    <row r="241" spans="1:17">
      <c r="A241" s="130">
        <v>51808053</v>
      </c>
      <c r="B241" s="131" t="s">
        <v>709</v>
      </c>
      <c r="C241" s="132">
        <v>10080</v>
      </c>
      <c r="D241" s="133">
        <v>0</v>
      </c>
      <c r="E241" s="132">
        <v>94.000000013038516</v>
      </c>
      <c r="F241" s="132">
        <v>1440</v>
      </c>
      <c r="G241" s="132">
        <v>0</v>
      </c>
      <c r="H241" s="132">
        <v>0</v>
      </c>
      <c r="I241" s="132">
        <v>358.00000001431323</v>
      </c>
      <c r="J241" s="132">
        <v>0</v>
      </c>
      <c r="K241" s="132">
        <v>480</v>
      </c>
      <c r="L241" s="132">
        <v>0</v>
      </c>
      <c r="M241" s="134">
        <v>8.3134920636340592E-2</v>
      </c>
      <c r="N241" s="134">
        <v>0</v>
      </c>
      <c r="O241" s="134">
        <v>8.3134920636340592E-2</v>
      </c>
      <c r="P241" s="132">
        <v>21</v>
      </c>
      <c r="Q241" s="132">
        <v>20</v>
      </c>
    </row>
    <row r="242" spans="1:17">
      <c r="A242" s="130">
        <v>51810297</v>
      </c>
      <c r="B242" s="131" t="s">
        <v>393</v>
      </c>
      <c r="C242" s="132">
        <v>9120</v>
      </c>
      <c r="D242" s="133">
        <v>0</v>
      </c>
      <c r="E242" s="132">
        <v>75.99999999627471</v>
      </c>
      <c r="F242" s="132">
        <v>1176.0000000006867</v>
      </c>
      <c r="G242" s="132">
        <v>0</v>
      </c>
      <c r="H242" s="132">
        <v>0</v>
      </c>
      <c r="I242" s="132">
        <v>13.000000000465661</v>
      </c>
      <c r="J242" s="132">
        <v>0</v>
      </c>
      <c r="K242" s="132">
        <v>0</v>
      </c>
      <c r="L242" s="132">
        <v>0</v>
      </c>
      <c r="M242" s="134">
        <v>1.4254385965422874E-3</v>
      </c>
      <c r="N242" s="134">
        <v>0.05</v>
      </c>
      <c r="O242" s="134">
        <v>5.1354166666715176E-2</v>
      </c>
      <c r="P242" s="132">
        <v>19</v>
      </c>
      <c r="Q242" s="132">
        <v>19</v>
      </c>
    </row>
    <row r="243" spans="1:17">
      <c r="A243" s="130">
        <v>51810942</v>
      </c>
      <c r="B243" s="131" t="s">
        <v>394</v>
      </c>
      <c r="C243" s="132">
        <v>9120</v>
      </c>
      <c r="D243" s="133">
        <v>0</v>
      </c>
      <c r="E243" s="132">
        <v>23.000000012107193</v>
      </c>
      <c r="F243" s="132">
        <v>0</v>
      </c>
      <c r="G243" s="132">
        <v>0</v>
      </c>
      <c r="H243" s="132">
        <v>0</v>
      </c>
      <c r="I243" s="132">
        <v>0</v>
      </c>
      <c r="J243" s="132">
        <v>0</v>
      </c>
      <c r="K243" s="132">
        <v>1440</v>
      </c>
      <c r="L243" s="132">
        <v>0</v>
      </c>
      <c r="M243" s="134">
        <v>0.15789473684210525</v>
      </c>
      <c r="N243" s="134">
        <v>0.05</v>
      </c>
      <c r="O243" s="134">
        <v>0.2</v>
      </c>
      <c r="P243" s="132">
        <v>19</v>
      </c>
      <c r="Q243" s="132">
        <v>16</v>
      </c>
    </row>
    <row r="244" spans="1:17">
      <c r="A244" s="140">
        <v>51810944</v>
      </c>
      <c r="B244" s="131" t="s">
        <v>395</v>
      </c>
      <c r="C244" s="132">
        <v>7200</v>
      </c>
      <c r="D244" s="133">
        <v>0</v>
      </c>
      <c r="E244" s="132">
        <v>18.999999999068677</v>
      </c>
      <c r="F244" s="132">
        <v>0</v>
      </c>
      <c r="G244" s="132">
        <v>0</v>
      </c>
      <c r="H244" s="132">
        <v>0</v>
      </c>
      <c r="I244" s="132">
        <v>0</v>
      </c>
      <c r="J244" s="132">
        <v>0</v>
      </c>
      <c r="K244" s="132">
        <v>0</v>
      </c>
      <c r="L244" s="132">
        <v>0</v>
      </c>
      <c r="M244" s="134">
        <v>0</v>
      </c>
      <c r="N244" s="134">
        <v>0</v>
      </c>
      <c r="O244" s="134">
        <v>0</v>
      </c>
      <c r="P244" s="132">
        <v>15</v>
      </c>
      <c r="Q244" s="132">
        <v>15</v>
      </c>
    </row>
    <row r="245" spans="1:17">
      <c r="A245" s="142">
        <v>51810944</v>
      </c>
      <c r="B245" s="131" t="s">
        <v>729</v>
      </c>
      <c r="C245" s="132">
        <v>2880</v>
      </c>
      <c r="D245" s="133">
        <v>0</v>
      </c>
      <c r="E245" s="132">
        <v>0</v>
      </c>
      <c r="F245" s="132">
        <v>0</v>
      </c>
      <c r="G245" s="132">
        <v>0</v>
      </c>
      <c r="H245" s="132">
        <v>0</v>
      </c>
      <c r="I245" s="132">
        <v>1.9999999960418791</v>
      </c>
      <c r="J245" s="132">
        <v>0</v>
      </c>
      <c r="K245" s="132">
        <v>0</v>
      </c>
      <c r="L245" s="132">
        <v>0</v>
      </c>
      <c r="M245" s="134">
        <v>6.944444430700969E-4</v>
      </c>
      <c r="N245" s="134">
        <v>0</v>
      </c>
      <c r="O245" s="134">
        <v>6.944444430700969E-4</v>
      </c>
      <c r="P245" s="132">
        <v>6</v>
      </c>
      <c r="Q245" s="132">
        <v>6</v>
      </c>
    </row>
    <row r="246" spans="1:17">
      <c r="A246" s="130">
        <v>51811768</v>
      </c>
      <c r="B246" s="131" t="s">
        <v>396</v>
      </c>
      <c r="C246" s="132">
        <v>9600</v>
      </c>
      <c r="D246" s="133">
        <v>0</v>
      </c>
      <c r="E246" s="132">
        <v>31.999999968102202</v>
      </c>
      <c r="F246" s="132">
        <v>0</v>
      </c>
      <c r="G246" s="132">
        <v>0</v>
      </c>
      <c r="H246" s="132">
        <v>0</v>
      </c>
      <c r="I246" s="132">
        <v>26.999999983236194</v>
      </c>
      <c r="J246" s="132">
        <v>0</v>
      </c>
      <c r="K246" s="132">
        <v>960</v>
      </c>
      <c r="L246" s="132">
        <v>0</v>
      </c>
      <c r="M246" s="134">
        <v>0.10281249999825377</v>
      </c>
      <c r="N246" s="134">
        <v>4.7619047619047616E-2</v>
      </c>
      <c r="O246" s="134">
        <v>0.14553571428405121</v>
      </c>
      <c r="P246" s="132">
        <v>20</v>
      </c>
      <c r="Q246" s="132">
        <v>18</v>
      </c>
    </row>
    <row r="247" spans="1:17">
      <c r="A247" s="130">
        <v>51811770</v>
      </c>
      <c r="B247" s="131" t="s">
        <v>435</v>
      </c>
      <c r="C247" s="132">
        <v>8640</v>
      </c>
      <c r="D247" s="133">
        <v>0</v>
      </c>
      <c r="E247" s="132">
        <v>40.999999976484105</v>
      </c>
      <c r="F247" s="132">
        <v>0</v>
      </c>
      <c r="G247" s="132">
        <v>0</v>
      </c>
      <c r="H247" s="132">
        <v>0</v>
      </c>
      <c r="I247" s="132">
        <v>0</v>
      </c>
      <c r="J247" s="132">
        <v>0</v>
      </c>
      <c r="K247" s="132">
        <v>0</v>
      </c>
      <c r="L247" s="132">
        <v>0</v>
      </c>
      <c r="M247" s="134">
        <v>0</v>
      </c>
      <c r="N247" s="134">
        <v>0.1</v>
      </c>
      <c r="O247" s="134">
        <v>0.1</v>
      </c>
      <c r="P247" s="132">
        <v>18</v>
      </c>
      <c r="Q247" s="132">
        <v>18</v>
      </c>
    </row>
    <row r="248" spans="1:17">
      <c r="A248" s="130">
        <v>51812950</v>
      </c>
      <c r="B248" s="131" t="s">
        <v>397</v>
      </c>
      <c r="C248" s="132">
        <v>8640</v>
      </c>
      <c r="D248" s="133">
        <v>0</v>
      </c>
      <c r="E248" s="132">
        <v>12.999999979510903</v>
      </c>
      <c r="F248" s="132">
        <v>0</v>
      </c>
      <c r="G248" s="132">
        <v>0</v>
      </c>
      <c r="H248" s="132">
        <v>0</v>
      </c>
      <c r="I248" s="132">
        <v>0</v>
      </c>
      <c r="J248" s="132">
        <v>0</v>
      </c>
      <c r="K248" s="132">
        <v>2400</v>
      </c>
      <c r="L248" s="132">
        <v>538.00000000395812</v>
      </c>
      <c r="M248" s="134">
        <v>0.34004629629675442</v>
      </c>
      <c r="N248" s="134">
        <v>0.14285714285714285</v>
      </c>
      <c r="O248" s="134">
        <v>0.43432539682578952</v>
      </c>
      <c r="P248" s="132">
        <v>18</v>
      </c>
      <c r="Q248" s="132">
        <v>13</v>
      </c>
    </row>
    <row r="249" spans="1:17">
      <c r="A249" s="130">
        <v>51813982</v>
      </c>
      <c r="B249" s="131" t="s">
        <v>398</v>
      </c>
      <c r="C249" s="132">
        <v>9600</v>
      </c>
      <c r="D249" s="133">
        <v>0</v>
      </c>
      <c r="E249" s="132">
        <v>21.999999914768903</v>
      </c>
      <c r="F249" s="132">
        <v>0</v>
      </c>
      <c r="G249" s="132">
        <v>0</v>
      </c>
      <c r="H249" s="132">
        <v>0</v>
      </c>
      <c r="I249" s="132">
        <v>0</v>
      </c>
      <c r="J249" s="132">
        <v>0</v>
      </c>
      <c r="K249" s="132">
        <v>0</v>
      </c>
      <c r="L249" s="132">
        <v>41.000000007916242</v>
      </c>
      <c r="M249" s="134">
        <v>4.2708333341579417E-3</v>
      </c>
      <c r="N249" s="134">
        <v>0</v>
      </c>
      <c r="O249" s="134">
        <v>4.2708333341579417E-3</v>
      </c>
      <c r="P249" s="132">
        <v>20</v>
      </c>
      <c r="Q249" s="132">
        <v>20</v>
      </c>
    </row>
    <row r="250" spans="1:17">
      <c r="A250" s="130">
        <v>51814218</v>
      </c>
      <c r="B250" s="131" t="s">
        <v>399</v>
      </c>
      <c r="C250" s="132">
        <v>9600</v>
      </c>
      <c r="D250" s="133">
        <v>0</v>
      </c>
      <c r="E250" s="132">
        <v>1.9999999960418791</v>
      </c>
      <c r="F250" s="132">
        <v>31.999999999534339</v>
      </c>
      <c r="G250" s="132">
        <v>0</v>
      </c>
      <c r="H250" s="132">
        <v>0</v>
      </c>
      <c r="I250" s="132">
        <v>204.99999999767169</v>
      </c>
      <c r="J250" s="132">
        <v>0</v>
      </c>
      <c r="K250" s="132">
        <v>0</v>
      </c>
      <c r="L250" s="132">
        <v>0</v>
      </c>
      <c r="M250" s="134">
        <v>2.1354166666424135E-2</v>
      </c>
      <c r="N250" s="134">
        <v>4.7619047619047616E-2</v>
      </c>
      <c r="O250" s="134">
        <v>6.7956349206118219E-2</v>
      </c>
      <c r="P250" s="132">
        <v>20</v>
      </c>
      <c r="Q250" s="132">
        <v>20</v>
      </c>
    </row>
    <row r="251" spans="1:17">
      <c r="A251" s="130">
        <v>51814220</v>
      </c>
      <c r="B251" s="131" t="s">
        <v>400</v>
      </c>
      <c r="C251" s="132">
        <v>10080</v>
      </c>
      <c r="D251" s="133">
        <v>0</v>
      </c>
      <c r="E251" s="132">
        <v>14.999999954598024</v>
      </c>
      <c r="F251" s="132">
        <v>0</v>
      </c>
      <c r="G251" s="132">
        <v>0</v>
      </c>
      <c r="H251" s="132">
        <v>0</v>
      </c>
      <c r="I251" s="132">
        <v>79.999999977881089</v>
      </c>
      <c r="J251" s="132">
        <v>0</v>
      </c>
      <c r="K251" s="132">
        <v>5280</v>
      </c>
      <c r="L251" s="132">
        <v>0</v>
      </c>
      <c r="M251" s="134">
        <v>0.53174603174383739</v>
      </c>
      <c r="N251" s="134">
        <v>0</v>
      </c>
      <c r="O251" s="134">
        <v>0.53174603174383739</v>
      </c>
      <c r="P251" s="132">
        <v>21</v>
      </c>
      <c r="Q251" s="1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3" bestFit="1" customWidth="1"/>
    <col min="2" max="2" width="10" style="13" bestFit="1" customWidth="1"/>
    <col min="3" max="3" width="9.140625" style="13" bestFit="1" customWidth="1"/>
    <col min="4" max="5" width="10.42578125" style="13" bestFit="1" customWidth="1"/>
    <col min="6" max="6" width="12.85546875" style="13" bestFit="1" customWidth="1"/>
    <col min="7" max="7" width="4.28515625" style="13" bestFit="1" customWidth="1"/>
    <col min="8" max="8" width="10.42578125" style="13" bestFit="1" customWidth="1"/>
    <col min="9" max="9" width="19.42578125" style="13" bestFit="1" customWidth="1"/>
    <col min="10" max="10" width="11.28515625" style="13" bestFit="1" customWidth="1"/>
    <col min="11" max="11" width="15" style="13" bestFit="1" customWidth="1"/>
    <col min="12" max="12" width="6.5703125" style="13" bestFit="1" customWidth="1"/>
    <col min="13" max="13" width="21.5703125" style="13" bestFit="1" customWidth="1"/>
    <col min="14" max="14" width="19.140625" style="13" bestFit="1" customWidth="1"/>
    <col min="15" max="15" width="15.42578125" style="13" bestFit="1" customWidth="1"/>
    <col min="16" max="16" width="13.42578125" style="13" bestFit="1" customWidth="1"/>
    <col min="17" max="16384" width="9.140625" style="13"/>
  </cols>
  <sheetData>
    <row r="1" spans="1:16">
      <c r="A1" s="126" t="s">
        <v>16</v>
      </c>
      <c r="B1" s="126" t="s">
        <v>47</v>
      </c>
      <c r="C1" s="126" t="s">
        <v>48</v>
      </c>
      <c r="D1" s="126" t="s">
        <v>49</v>
      </c>
      <c r="E1" s="126" t="s">
        <v>50</v>
      </c>
      <c r="F1" s="126" t="s">
        <v>51</v>
      </c>
      <c r="G1" s="126" t="s">
        <v>52</v>
      </c>
      <c r="H1" s="126" t="s">
        <v>53</v>
      </c>
      <c r="I1" s="126" t="s">
        <v>54</v>
      </c>
      <c r="J1" s="126" t="s">
        <v>55</v>
      </c>
      <c r="K1" s="126" t="s">
        <v>56</v>
      </c>
      <c r="L1" s="127" t="s">
        <v>57</v>
      </c>
      <c r="M1" s="127" t="s">
        <v>58</v>
      </c>
      <c r="N1" s="126" t="s">
        <v>59</v>
      </c>
      <c r="O1" s="126" t="s">
        <v>60</v>
      </c>
      <c r="P1" s="126" t="s">
        <v>61</v>
      </c>
    </row>
    <row r="2" spans="1:16">
      <c r="A2" s="131" t="s">
        <v>401</v>
      </c>
      <c r="B2" s="132">
        <v>163680</v>
      </c>
      <c r="C2" s="133">
        <v>0</v>
      </c>
      <c r="D2" s="132">
        <v>6419.0000002096767</v>
      </c>
      <c r="E2" s="132">
        <v>5869.9999996268198</v>
      </c>
      <c r="F2" s="132">
        <v>0</v>
      </c>
      <c r="G2" s="132">
        <v>0</v>
      </c>
      <c r="H2" s="132">
        <v>2285.0000000568825</v>
      </c>
      <c r="I2" s="132">
        <v>0</v>
      </c>
      <c r="J2" s="132">
        <v>10560</v>
      </c>
      <c r="K2" s="132">
        <v>212.9999999855645</v>
      </c>
      <c r="L2" s="134">
        <v>7.977761485851935E-2</v>
      </c>
      <c r="M2" s="134">
        <v>3.6723163841807911E-2</v>
      </c>
      <c r="N2" s="134">
        <v>0.11357109227896921</v>
      </c>
      <c r="O2" s="132">
        <v>341</v>
      </c>
      <c r="P2" s="132">
        <v>319</v>
      </c>
    </row>
    <row r="3" spans="1:16">
      <c r="A3" s="131" t="s">
        <v>402</v>
      </c>
      <c r="B3" s="132">
        <v>86880</v>
      </c>
      <c r="C3" s="133">
        <v>0</v>
      </c>
      <c r="D3" s="132">
        <v>2909.9999999277002</v>
      </c>
      <c r="E3" s="132">
        <v>2737.0000001496983</v>
      </c>
      <c r="F3" s="132">
        <v>0</v>
      </c>
      <c r="G3" s="132">
        <v>0</v>
      </c>
      <c r="H3" s="132">
        <v>483.99999998531996</v>
      </c>
      <c r="I3" s="132">
        <v>0</v>
      </c>
      <c r="J3" s="132">
        <v>3360</v>
      </c>
      <c r="K3" s="132">
        <v>88.000000003958121</v>
      </c>
      <c r="L3" s="134">
        <v>4.5257826887537732E-2</v>
      </c>
      <c r="M3" s="134">
        <v>5.2356020942408377E-2</v>
      </c>
      <c r="N3" s="134">
        <v>9.5244328097614295E-2</v>
      </c>
      <c r="O3" s="132">
        <v>181</v>
      </c>
      <c r="P3" s="132">
        <v>174</v>
      </c>
    </row>
    <row r="4" spans="1:16">
      <c r="A4" s="131" t="s">
        <v>403</v>
      </c>
      <c r="B4" s="132">
        <v>126419.99999994761</v>
      </c>
      <c r="C4" s="133">
        <v>0</v>
      </c>
      <c r="D4" s="132">
        <v>5920.9999999829497</v>
      </c>
      <c r="E4" s="132">
        <v>5527.0000000507807</v>
      </c>
      <c r="F4" s="132">
        <v>0</v>
      </c>
      <c r="G4" s="132">
        <v>0</v>
      </c>
      <c r="H4" s="132">
        <v>1507.9999999387655</v>
      </c>
      <c r="I4" s="132">
        <v>0</v>
      </c>
      <c r="J4" s="132">
        <v>9120</v>
      </c>
      <c r="K4" s="132">
        <v>614.00000001071021</v>
      </c>
      <c r="L4" s="134">
        <v>8.8925802878928442E-2</v>
      </c>
      <c r="M4" s="134">
        <v>4.3576940535650498E-2</v>
      </c>
      <c r="N4" s="134">
        <v>0.12862762899043889</v>
      </c>
      <c r="O4" s="132">
        <v>266</v>
      </c>
      <c r="P4" s="132">
        <v>247</v>
      </c>
    </row>
    <row r="5" spans="1:16">
      <c r="A5" s="131" t="s">
        <v>404</v>
      </c>
      <c r="B5" s="132">
        <v>168960</v>
      </c>
      <c r="C5" s="133">
        <v>0</v>
      </c>
      <c r="D5" s="132">
        <v>1356.9999998237472</v>
      </c>
      <c r="E5" s="132">
        <v>1984.0000000176951</v>
      </c>
      <c r="F5" s="132">
        <v>0</v>
      </c>
      <c r="G5" s="132">
        <v>0</v>
      </c>
      <c r="H5" s="132">
        <v>1416.9999999572815</v>
      </c>
      <c r="I5" s="132">
        <v>0</v>
      </c>
      <c r="J5" s="132">
        <v>11520</v>
      </c>
      <c r="K5" s="132">
        <v>382.99999999580905</v>
      </c>
      <c r="L5" s="134">
        <v>7.883522727244964E-2</v>
      </c>
      <c r="M5" s="134">
        <v>4.0871934604904632E-2</v>
      </c>
      <c r="N5" s="134">
        <v>0.11648501362371191</v>
      </c>
      <c r="O5" s="132">
        <v>352</v>
      </c>
      <c r="P5" s="132">
        <v>328</v>
      </c>
    </row>
    <row r="6" spans="1:16">
      <c r="A6" s="131" t="s">
        <v>405</v>
      </c>
      <c r="B6" s="132">
        <v>126720</v>
      </c>
      <c r="C6" s="133">
        <v>0</v>
      </c>
      <c r="D6" s="132">
        <v>1884.9999998214994</v>
      </c>
      <c r="E6" s="132">
        <v>2603.999999970908</v>
      </c>
      <c r="F6" s="132">
        <v>0</v>
      </c>
      <c r="G6" s="132">
        <v>0</v>
      </c>
      <c r="H6" s="132">
        <v>2210.0000000207101</v>
      </c>
      <c r="I6" s="132">
        <v>0</v>
      </c>
      <c r="J6" s="132">
        <v>5280</v>
      </c>
      <c r="K6" s="132">
        <v>116.99999999371357</v>
      </c>
      <c r="L6" s="134">
        <v>6.00299873738512E-2</v>
      </c>
      <c r="M6" s="134">
        <v>4.3478260869565216E-2</v>
      </c>
      <c r="N6" s="134">
        <v>0.10089824879237941</v>
      </c>
      <c r="O6" s="132">
        <v>264</v>
      </c>
      <c r="P6" s="132">
        <v>253</v>
      </c>
    </row>
    <row r="7" spans="1:16">
      <c r="A7" s="131" t="s">
        <v>406</v>
      </c>
      <c r="B7" s="132">
        <v>129600</v>
      </c>
      <c r="C7" s="133">
        <v>0</v>
      </c>
      <c r="D7" s="132">
        <v>2086.0000000020418</v>
      </c>
      <c r="E7" s="132">
        <v>8903.0000001443441</v>
      </c>
      <c r="F7" s="132">
        <v>0</v>
      </c>
      <c r="G7" s="132">
        <v>0</v>
      </c>
      <c r="H7" s="132">
        <v>654.00000001602348</v>
      </c>
      <c r="I7" s="132">
        <v>0</v>
      </c>
      <c r="J7" s="132">
        <v>12480</v>
      </c>
      <c r="K7" s="132">
        <v>0</v>
      </c>
      <c r="L7" s="134">
        <v>0.10134259259271623</v>
      </c>
      <c r="M7" s="134">
        <v>6.5743944636678195E-2</v>
      </c>
      <c r="N7" s="134">
        <v>0.16619415807571608</v>
      </c>
      <c r="O7" s="132">
        <v>270</v>
      </c>
      <c r="P7" s="132">
        <v>244</v>
      </c>
    </row>
    <row r="8" spans="1:16">
      <c r="A8" s="131" t="s">
        <v>407</v>
      </c>
      <c r="B8" s="132">
        <v>41760</v>
      </c>
      <c r="C8" s="133">
        <v>0</v>
      </c>
      <c r="D8" s="132">
        <v>146.99999997620938</v>
      </c>
      <c r="E8" s="132">
        <v>366.00000005098991</v>
      </c>
      <c r="F8" s="132">
        <v>0</v>
      </c>
      <c r="G8" s="132">
        <v>0</v>
      </c>
      <c r="H8" s="132">
        <v>228.999999971129</v>
      </c>
      <c r="I8" s="132">
        <v>0</v>
      </c>
      <c r="J8" s="132">
        <v>1440</v>
      </c>
      <c r="K8" s="132">
        <v>0</v>
      </c>
      <c r="L8" s="134">
        <v>3.9966475095094087E-2</v>
      </c>
      <c r="M8" s="134">
        <v>3.3333333333333333E-2</v>
      </c>
      <c r="N8" s="134">
        <v>7.1967592591924284E-2</v>
      </c>
      <c r="O8" s="132">
        <v>87</v>
      </c>
      <c r="P8" s="132">
        <v>84</v>
      </c>
    </row>
    <row r="9" spans="1:16">
      <c r="A9" s="131" t="s">
        <v>408</v>
      </c>
      <c r="B9" s="132">
        <v>122400</v>
      </c>
      <c r="C9" s="133">
        <v>0</v>
      </c>
      <c r="D9" s="132">
        <v>450.99999990892132</v>
      </c>
      <c r="E9" s="132">
        <v>685.0000000358325</v>
      </c>
      <c r="F9" s="132">
        <v>0</v>
      </c>
      <c r="G9" s="132">
        <v>0</v>
      </c>
      <c r="H9" s="132">
        <v>3016.9999998841158</v>
      </c>
      <c r="I9" s="132">
        <v>0</v>
      </c>
      <c r="J9" s="132">
        <v>13920</v>
      </c>
      <c r="K9" s="132">
        <v>785.00000000232831</v>
      </c>
      <c r="L9" s="134">
        <v>0.14478758169841865</v>
      </c>
      <c r="M9" s="134">
        <v>6.25E-2</v>
      </c>
      <c r="N9" s="134">
        <v>0.19823835784226748</v>
      </c>
      <c r="O9" s="132">
        <v>255</v>
      </c>
      <c r="P9" s="132">
        <v>226</v>
      </c>
    </row>
    <row r="10" spans="1:16">
      <c r="A10" s="131" t="s">
        <v>409</v>
      </c>
      <c r="B10" s="132">
        <v>102240</v>
      </c>
      <c r="C10" s="133">
        <v>0</v>
      </c>
      <c r="D10" s="132">
        <v>2998.0000000493451</v>
      </c>
      <c r="E10" s="132">
        <v>2553.0000000661239</v>
      </c>
      <c r="F10" s="132">
        <v>0</v>
      </c>
      <c r="G10" s="132">
        <v>0</v>
      </c>
      <c r="H10" s="132">
        <v>1769.9999999441206</v>
      </c>
      <c r="I10" s="132">
        <v>0</v>
      </c>
      <c r="J10" s="132">
        <v>12960</v>
      </c>
      <c r="K10" s="132">
        <v>1521.9999999948777</v>
      </c>
      <c r="L10" s="134">
        <v>0.1589593114235035</v>
      </c>
      <c r="M10" s="134">
        <v>3.6199095022624438E-2</v>
      </c>
      <c r="N10" s="134">
        <v>0.18940422322717759</v>
      </c>
      <c r="O10" s="132">
        <v>213</v>
      </c>
      <c r="P10" s="132">
        <v>186</v>
      </c>
    </row>
    <row r="11" spans="1:16">
      <c r="A11" s="131" t="s">
        <v>410</v>
      </c>
      <c r="B11" s="132">
        <v>112800</v>
      </c>
      <c r="C11" s="133">
        <v>0</v>
      </c>
      <c r="D11" s="132">
        <v>1445.9999997995328</v>
      </c>
      <c r="E11" s="132">
        <v>2027.9999999993015</v>
      </c>
      <c r="F11" s="132">
        <v>0</v>
      </c>
      <c r="G11" s="132">
        <v>0</v>
      </c>
      <c r="H11" s="132">
        <v>1807.9999999552965</v>
      </c>
      <c r="I11" s="132">
        <v>0</v>
      </c>
      <c r="J11" s="132">
        <v>12960</v>
      </c>
      <c r="K11" s="132">
        <v>180</v>
      </c>
      <c r="L11" s="134">
        <v>0.13251773049605758</v>
      </c>
      <c r="M11" s="134">
        <v>4.0816326530612242E-2</v>
      </c>
      <c r="N11" s="134">
        <v>0.16792517006764707</v>
      </c>
      <c r="O11" s="132">
        <v>235</v>
      </c>
      <c r="P11" s="132">
        <v>208</v>
      </c>
    </row>
    <row r="12" spans="1:16">
      <c r="A12" s="131" t="s">
        <v>411</v>
      </c>
      <c r="B12" s="132">
        <v>174720</v>
      </c>
      <c r="C12" s="133">
        <v>0</v>
      </c>
      <c r="D12" s="132">
        <v>12537.000000326527</v>
      </c>
      <c r="E12" s="132">
        <v>2464.999999853806</v>
      </c>
      <c r="F12" s="132">
        <v>0</v>
      </c>
      <c r="G12" s="132">
        <v>0</v>
      </c>
      <c r="H12" s="132">
        <v>2881.0000001188691</v>
      </c>
      <c r="I12" s="132">
        <v>0</v>
      </c>
      <c r="J12" s="132">
        <v>9600</v>
      </c>
      <c r="K12" s="132">
        <v>721.9999999855645</v>
      </c>
      <c r="L12" s="134">
        <v>7.5566620879718605E-2</v>
      </c>
      <c r="M12" s="134">
        <v>3.9577836411609502E-2</v>
      </c>
      <c r="N12" s="134">
        <v>0.11215369393197247</v>
      </c>
      <c r="O12" s="132">
        <v>364</v>
      </c>
      <c r="P12" s="132">
        <v>344</v>
      </c>
    </row>
    <row r="13" spans="1:16">
      <c r="A13" s="131" t="s">
        <v>412</v>
      </c>
      <c r="B13" s="132">
        <v>132960</v>
      </c>
      <c r="C13" s="133">
        <v>0</v>
      </c>
      <c r="D13" s="132">
        <v>3234.0000000362834</v>
      </c>
      <c r="E13" s="132">
        <v>6374.0000000410018</v>
      </c>
      <c r="F13" s="132">
        <v>0</v>
      </c>
      <c r="G13" s="132">
        <v>0</v>
      </c>
      <c r="H13" s="132">
        <v>637.00000002165325</v>
      </c>
      <c r="I13" s="132">
        <v>0</v>
      </c>
      <c r="J13" s="132">
        <v>11520</v>
      </c>
      <c r="K13" s="132">
        <v>360.00000001047738</v>
      </c>
      <c r="L13" s="134">
        <v>9.4141095066426969E-2</v>
      </c>
      <c r="M13" s="134">
        <v>4.4827586206896551E-2</v>
      </c>
      <c r="N13" s="134">
        <v>0.13474856321862164</v>
      </c>
      <c r="O13" s="132">
        <v>277</v>
      </c>
      <c r="P13" s="132">
        <v>253</v>
      </c>
    </row>
    <row r="14" spans="1:16">
      <c r="A14" s="131" t="s">
        <v>413</v>
      </c>
      <c r="B14" s="132">
        <v>142560</v>
      </c>
      <c r="C14" s="133">
        <v>0</v>
      </c>
      <c r="D14" s="132">
        <v>1958.000000086995</v>
      </c>
      <c r="E14" s="132">
        <v>2429.0000000491273</v>
      </c>
      <c r="F14" s="132">
        <v>0</v>
      </c>
      <c r="G14" s="132">
        <v>0</v>
      </c>
      <c r="H14" s="132">
        <v>5249.0000000280234</v>
      </c>
      <c r="I14" s="132">
        <v>0</v>
      </c>
      <c r="J14" s="132">
        <v>14880</v>
      </c>
      <c r="K14" s="132">
        <v>435.99999999627471</v>
      </c>
      <c r="L14" s="134">
        <v>0.14425505050522094</v>
      </c>
      <c r="M14" s="134">
        <v>1.9801980198019802E-2</v>
      </c>
      <c r="N14" s="134">
        <v>0.16120049504967202</v>
      </c>
      <c r="O14" s="132">
        <v>297</v>
      </c>
      <c r="P14" s="132">
        <v>266</v>
      </c>
    </row>
    <row r="15" spans="1:16">
      <c r="A15" s="131" t="s">
        <v>414</v>
      </c>
      <c r="B15" s="132">
        <v>139680</v>
      </c>
      <c r="C15" s="133">
        <v>0</v>
      </c>
      <c r="D15" s="132">
        <v>737.99999963976575</v>
      </c>
      <c r="E15" s="132">
        <v>950.0000000372529</v>
      </c>
      <c r="F15" s="132">
        <v>0</v>
      </c>
      <c r="G15" s="132">
        <v>0</v>
      </c>
      <c r="H15" s="132">
        <v>2506.9999998856802</v>
      </c>
      <c r="I15" s="132">
        <v>0</v>
      </c>
      <c r="J15" s="132">
        <v>16800</v>
      </c>
      <c r="K15" s="132">
        <v>740.00000001047738</v>
      </c>
      <c r="L15" s="134">
        <v>0.14352090492480066</v>
      </c>
      <c r="M15" s="134">
        <v>4.2763157894736843E-2</v>
      </c>
      <c r="N15" s="134">
        <v>0.18014665570104274</v>
      </c>
      <c r="O15" s="132">
        <v>291</v>
      </c>
      <c r="P15" s="132">
        <v>256</v>
      </c>
    </row>
    <row r="16" spans="1:16">
      <c r="A16" s="131" t="s">
        <v>415</v>
      </c>
      <c r="B16" s="132">
        <v>112499.99999981839</v>
      </c>
      <c r="C16" s="133">
        <v>0</v>
      </c>
      <c r="D16" s="132">
        <v>15853.999999984389</v>
      </c>
      <c r="E16" s="132">
        <v>1350.0000000209548</v>
      </c>
      <c r="F16" s="132">
        <v>0</v>
      </c>
      <c r="G16" s="132">
        <v>0</v>
      </c>
      <c r="H16" s="132">
        <v>8133.999999914563</v>
      </c>
      <c r="I16" s="132">
        <v>0</v>
      </c>
      <c r="J16" s="132">
        <v>17879.999999965075</v>
      </c>
      <c r="K16" s="132">
        <v>59.999999996247908</v>
      </c>
      <c r="L16" s="134">
        <v>0.2317688888881598</v>
      </c>
      <c r="M16" s="134">
        <v>6.0150375939940881E-2</v>
      </c>
      <c r="N16" s="134">
        <v>0.28086204027231565</v>
      </c>
      <c r="O16" s="132">
        <v>238</v>
      </c>
      <c r="P16" s="132">
        <v>200</v>
      </c>
    </row>
    <row r="17" spans="1:16">
      <c r="A17" s="131" t="s">
        <v>416</v>
      </c>
      <c r="B17" s="132">
        <v>76800</v>
      </c>
      <c r="C17" s="133">
        <v>0</v>
      </c>
      <c r="D17" s="132">
        <v>313.99999986019105</v>
      </c>
      <c r="E17" s="132">
        <v>3129.0000000295695</v>
      </c>
      <c r="F17" s="132">
        <v>0</v>
      </c>
      <c r="G17" s="132">
        <v>0</v>
      </c>
      <c r="H17" s="132">
        <v>538.99999995902181</v>
      </c>
      <c r="I17" s="132">
        <v>0</v>
      </c>
      <c r="J17" s="132">
        <v>9120</v>
      </c>
      <c r="K17" s="132">
        <v>172.0000000053551</v>
      </c>
      <c r="L17" s="134">
        <v>0.12800781249953616</v>
      </c>
      <c r="M17" s="134">
        <v>5.8823529411764705E-2</v>
      </c>
      <c r="N17" s="134">
        <v>0.17930147058779874</v>
      </c>
      <c r="O17" s="132">
        <v>160</v>
      </c>
      <c r="P17" s="132">
        <v>141</v>
      </c>
    </row>
    <row r="18" spans="1:16">
      <c r="A18" s="131" t="s">
        <v>417</v>
      </c>
      <c r="B18" s="132">
        <v>95579.999999996508</v>
      </c>
      <c r="C18" s="133">
        <v>0</v>
      </c>
      <c r="D18" s="132">
        <v>6263.9999999021729</v>
      </c>
      <c r="E18" s="132">
        <v>7443.0000000719447</v>
      </c>
      <c r="F18" s="132">
        <v>0</v>
      </c>
      <c r="G18" s="132">
        <v>0</v>
      </c>
      <c r="H18" s="132">
        <v>325.99999998346902</v>
      </c>
      <c r="I18" s="132">
        <v>0</v>
      </c>
      <c r="J18" s="132">
        <v>7259.9999999965075</v>
      </c>
      <c r="K18" s="132">
        <v>820.00000001164153</v>
      </c>
      <c r="L18" s="134">
        <v>8.7947269303117026E-2</v>
      </c>
      <c r="M18" s="134">
        <v>4.7818290496116425E-2</v>
      </c>
      <c r="N18" s="134">
        <v>0.13156007172735681</v>
      </c>
      <c r="O18" s="132">
        <v>199</v>
      </c>
      <c r="P18" s="132">
        <v>184</v>
      </c>
    </row>
    <row r="19" spans="1:16">
      <c r="A19" s="131" t="s">
        <v>418</v>
      </c>
      <c r="B19" s="132">
        <v>109440</v>
      </c>
      <c r="C19" s="133">
        <v>0</v>
      </c>
      <c r="D19" s="132">
        <v>5027.0000000807231</v>
      </c>
      <c r="E19" s="132">
        <v>2046.9999999734455</v>
      </c>
      <c r="F19" s="132">
        <v>0</v>
      </c>
      <c r="G19" s="132">
        <v>0</v>
      </c>
      <c r="H19" s="132">
        <v>1463.0000000961591</v>
      </c>
      <c r="I19" s="132">
        <v>0</v>
      </c>
      <c r="J19" s="132">
        <v>4320</v>
      </c>
      <c r="K19" s="132">
        <v>235.9999999939464</v>
      </c>
      <c r="L19" s="134">
        <v>5.4998172515443214E-2</v>
      </c>
      <c r="M19" s="134">
        <v>1.7241379310344827E-2</v>
      </c>
      <c r="N19" s="134">
        <v>7.1291307472073503E-2</v>
      </c>
      <c r="O19" s="132">
        <v>228</v>
      </c>
      <c r="P19" s="132">
        <v>219</v>
      </c>
    </row>
    <row r="20" spans="1:16">
      <c r="A20" s="131" t="s">
        <v>436</v>
      </c>
      <c r="B20" s="132">
        <v>19680</v>
      </c>
      <c r="C20" s="133">
        <v>0</v>
      </c>
      <c r="D20" s="132">
        <v>296.00000000084754</v>
      </c>
      <c r="E20" s="132">
        <v>361.9999999939464</v>
      </c>
      <c r="F20" s="132">
        <v>0</v>
      </c>
      <c r="G20" s="132">
        <v>0</v>
      </c>
      <c r="H20" s="132">
        <v>562.00000001932494</v>
      </c>
      <c r="I20" s="132">
        <v>0</v>
      </c>
      <c r="J20" s="132">
        <v>2400</v>
      </c>
      <c r="K20" s="132">
        <v>708.99999999557622</v>
      </c>
      <c r="L20" s="134">
        <v>0.18653455284628562</v>
      </c>
      <c r="M20" s="134">
        <v>2.3809523809523808E-2</v>
      </c>
      <c r="N20" s="134">
        <v>0.20590277777851693</v>
      </c>
      <c r="O20" s="132">
        <v>41</v>
      </c>
      <c r="P20" s="132">
        <v>36</v>
      </c>
    </row>
    <row r="21" spans="1:16">
      <c r="A21" s="131" t="s">
        <v>420</v>
      </c>
      <c r="B21" s="132">
        <v>27840</v>
      </c>
      <c r="C21" s="133">
        <v>0</v>
      </c>
      <c r="D21" s="132">
        <v>75.999999985755451</v>
      </c>
      <c r="E21" s="132">
        <v>779.99999999650754</v>
      </c>
      <c r="F21" s="132">
        <v>0</v>
      </c>
      <c r="G21" s="132">
        <v>0</v>
      </c>
      <c r="H21" s="132">
        <v>229.9999999809196</v>
      </c>
      <c r="I21" s="132">
        <v>0</v>
      </c>
      <c r="J21" s="132">
        <v>2880</v>
      </c>
      <c r="K21" s="132">
        <v>0</v>
      </c>
      <c r="L21" s="134">
        <v>0.11170977011425717</v>
      </c>
      <c r="M21" s="134">
        <v>0.21621621621621623</v>
      </c>
      <c r="N21" s="134">
        <v>0.30377252252198533</v>
      </c>
      <c r="O21" s="132">
        <v>58</v>
      </c>
      <c r="P21" s="132">
        <v>52</v>
      </c>
    </row>
    <row r="22" spans="1:16">
      <c r="A22" s="131" t="s">
        <v>601</v>
      </c>
      <c r="B22" s="132">
        <v>39360</v>
      </c>
      <c r="C22" s="133">
        <v>0</v>
      </c>
      <c r="D22" s="132">
        <v>1201.9999998495346</v>
      </c>
      <c r="E22" s="132">
        <v>210.00000000395812</v>
      </c>
      <c r="F22" s="132">
        <v>0</v>
      </c>
      <c r="G22" s="132">
        <v>0</v>
      </c>
      <c r="H22" s="132">
        <v>1809.9999999689112</v>
      </c>
      <c r="I22" s="132">
        <v>0</v>
      </c>
      <c r="J22" s="132">
        <v>4800</v>
      </c>
      <c r="K22" s="132">
        <v>422.00000001350418</v>
      </c>
      <c r="L22" s="134">
        <v>0.17865853658491909</v>
      </c>
      <c r="M22" s="134">
        <v>0.10869565217391304</v>
      </c>
      <c r="N22" s="134">
        <v>0.26793478260829745</v>
      </c>
      <c r="O22" s="132">
        <v>82</v>
      </c>
      <c r="P22" s="132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42" t="s">
        <v>81</v>
      </c>
      <c r="B1" s="43" t="s">
        <v>89</v>
      </c>
      <c r="C1" s="43" t="s">
        <v>1</v>
      </c>
      <c r="D1" s="43" t="s">
        <v>26</v>
      </c>
      <c r="E1" s="43" t="s">
        <v>90</v>
      </c>
      <c r="F1" s="43" t="s">
        <v>77</v>
      </c>
      <c r="G1" s="43" t="s">
        <v>91</v>
      </c>
      <c r="H1" s="43" t="s">
        <v>28</v>
      </c>
      <c r="I1" s="43" t="s">
        <v>92</v>
      </c>
      <c r="J1" s="43" t="s">
        <v>93</v>
      </c>
    </row>
    <row r="2" spans="1:10" ht="15.75" thickBot="1">
      <c r="A2" s="121" t="s">
        <v>404</v>
      </c>
      <c r="B2" s="122">
        <v>51588225</v>
      </c>
      <c r="C2" s="122" t="s">
        <v>439</v>
      </c>
      <c r="D2" s="122" t="s">
        <v>677</v>
      </c>
      <c r="E2" s="123">
        <v>15</v>
      </c>
      <c r="F2" s="123">
        <v>15</v>
      </c>
      <c r="G2" s="123">
        <v>0</v>
      </c>
      <c r="H2" s="123">
        <v>4</v>
      </c>
      <c r="I2" s="124">
        <v>0.21</v>
      </c>
      <c r="J2" s="124">
        <v>0</v>
      </c>
    </row>
    <row r="3" spans="1:10" ht="15.75" thickBot="1">
      <c r="A3" s="121" t="s">
        <v>658</v>
      </c>
      <c r="B3" s="122">
        <v>51588229</v>
      </c>
      <c r="C3" s="122" t="s">
        <v>439</v>
      </c>
      <c r="D3" s="122" t="s">
        <v>677</v>
      </c>
      <c r="E3" s="123">
        <v>13</v>
      </c>
      <c r="F3" s="123">
        <v>12</v>
      </c>
      <c r="G3" s="123">
        <v>1</v>
      </c>
      <c r="H3" s="123">
        <v>6</v>
      </c>
      <c r="I3" s="124">
        <v>0.32</v>
      </c>
      <c r="J3" s="124">
        <v>0.08</v>
      </c>
    </row>
    <row r="4" spans="1:10" ht="15.75" thickBot="1">
      <c r="A4" s="121" t="s">
        <v>405</v>
      </c>
      <c r="B4" s="122">
        <v>51578947</v>
      </c>
      <c r="C4" s="122" t="s">
        <v>438</v>
      </c>
      <c r="D4" s="122" t="s">
        <v>420</v>
      </c>
      <c r="E4" s="123">
        <v>20</v>
      </c>
      <c r="F4" s="123">
        <v>20</v>
      </c>
      <c r="G4" s="123">
        <v>0</v>
      </c>
      <c r="H4" s="123">
        <v>0</v>
      </c>
      <c r="I4" s="124">
        <v>0</v>
      </c>
      <c r="J4" s="124">
        <v>0</v>
      </c>
    </row>
    <row r="5" spans="1:10" ht="15.75" thickBot="1">
      <c r="A5" s="121" t="s">
        <v>414</v>
      </c>
      <c r="B5" s="122">
        <v>51698640</v>
      </c>
      <c r="C5" s="122" t="s">
        <v>438</v>
      </c>
      <c r="D5" s="122" t="s">
        <v>420</v>
      </c>
      <c r="E5" s="123">
        <v>16</v>
      </c>
      <c r="F5" s="123">
        <v>16</v>
      </c>
      <c r="G5" s="123">
        <v>0</v>
      </c>
      <c r="H5" s="123">
        <v>4</v>
      </c>
      <c r="I5" s="124">
        <v>0.2</v>
      </c>
      <c r="J5" s="124">
        <v>0</v>
      </c>
    </row>
    <row r="6" spans="1:10" ht="15.75" thickBot="1">
      <c r="A6" s="121" t="s">
        <v>663</v>
      </c>
      <c r="B6" s="122">
        <v>51591945</v>
      </c>
      <c r="C6" s="122" t="s">
        <v>438</v>
      </c>
      <c r="D6" s="122" t="s">
        <v>420</v>
      </c>
      <c r="E6" s="123">
        <v>21</v>
      </c>
      <c r="F6" s="123">
        <v>20</v>
      </c>
      <c r="G6" s="123">
        <v>1</v>
      </c>
      <c r="H6" s="123">
        <v>0</v>
      </c>
      <c r="I6" s="124">
        <v>0</v>
      </c>
      <c r="J6" s="124">
        <v>0.05</v>
      </c>
    </row>
    <row r="7" spans="1:10" ht="15.75" thickBot="1">
      <c r="A7" s="121" t="s">
        <v>411</v>
      </c>
      <c r="B7" s="122">
        <v>51615282</v>
      </c>
      <c r="C7" s="122" t="s">
        <v>421</v>
      </c>
      <c r="D7" s="122" t="s">
        <v>677</v>
      </c>
      <c r="E7" s="123">
        <v>19</v>
      </c>
      <c r="F7" s="123">
        <v>18</v>
      </c>
      <c r="G7" s="123">
        <v>1</v>
      </c>
      <c r="H7" s="123">
        <v>1</v>
      </c>
      <c r="I7" s="124">
        <v>0.05</v>
      </c>
      <c r="J7" s="124">
        <v>0.05</v>
      </c>
    </row>
    <row r="8" spans="1:10" ht="15.75" thickBot="1">
      <c r="A8" s="121" t="s">
        <v>418</v>
      </c>
      <c r="B8" s="122">
        <v>51607523</v>
      </c>
      <c r="C8" s="122" t="s">
        <v>678</v>
      </c>
      <c r="D8" s="122" t="s">
        <v>682</v>
      </c>
      <c r="E8" s="123">
        <v>22</v>
      </c>
      <c r="F8" s="123">
        <v>22</v>
      </c>
      <c r="G8" s="123">
        <v>0</v>
      </c>
      <c r="H8" s="123">
        <v>0</v>
      </c>
      <c r="I8" s="124">
        <v>0</v>
      </c>
      <c r="J8" s="124">
        <v>0</v>
      </c>
    </row>
    <row r="9" spans="1:10" ht="15.75" thickBot="1">
      <c r="A9" s="121" t="s">
        <v>401</v>
      </c>
      <c r="B9" s="122">
        <v>51559927</v>
      </c>
      <c r="C9" s="122" t="s">
        <v>679</v>
      </c>
      <c r="D9" s="122" t="s">
        <v>682</v>
      </c>
      <c r="E9" s="123">
        <v>20</v>
      </c>
      <c r="F9" s="123">
        <v>20</v>
      </c>
      <c r="G9" s="123">
        <v>0</v>
      </c>
      <c r="H9" s="123">
        <v>1</v>
      </c>
      <c r="I9" s="124">
        <v>0.05</v>
      </c>
      <c r="J9" s="124">
        <v>0</v>
      </c>
    </row>
    <row r="10" spans="1:10" ht="15.75" thickBot="1">
      <c r="A10" s="121" t="s">
        <v>413</v>
      </c>
      <c r="B10" s="122">
        <v>51547597</v>
      </c>
      <c r="C10" s="122" t="s">
        <v>681</v>
      </c>
      <c r="D10" s="122" t="s">
        <v>730</v>
      </c>
      <c r="E10" s="123">
        <v>8</v>
      </c>
      <c r="F10" s="123">
        <v>8</v>
      </c>
      <c r="G10" s="123">
        <v>0</v>
      </c>
      <c r="H10" s="123">
        <v>11</v>
      </c>
      <c r="I10" s="124">
        <v>0.57999999999999996</v>
      </c>
      <c r="J10" s="124">
        <v>0</v>
      </c>
    </row>
    <row r="11" spans="1:10" ht="15.75" thickBot="1">
      <c r="A11" s="121" t="s">
        <v>409</v>
      </c>
      <c r="B11" s="122">
        <v>51588223</v>
      </c>
      <c r="C11" s="122" t="s">
        <v>680</v>
      </c>
      <c r="D11" s="122" t="s">
        <v>436</v>
      </c>
      <c r="E11" s="123">
        <v>18</v>
      </c>
      <c r="F11" s="123">
        <v>18</v>
      </c>
      <c r="G11" s="123">
        <v>0</v>
      </c>
      <c r="H11" s="123">
        <v>3</v>
      </c>
      <c r="I11" s="124">
        <v>0.14000000000000001</v>
      </c>
      <c r="J11" s="124">
        <v>0</v>
      </c>
    </row>
    <row r="12" spans="1:10" ht="15.75" thickBot="1">
      <c r="A12" s="121" t="s">
        <v>412</v>
      </c>
      <c r="B12" s="122">
        <v>51576660</v>
      </c>
      <c r="C12" s="122" t="s">
        <v>680</v>
      </c>
      <c r="D12" s="122" t="s">
        <v>436</v>
      </c>
      <c r="E12" s="123">
        <v>22</v>
      </c>
      <c r="F12" s="123">
        <v>22</v>
      </c>
      <c r="G12" s="123">
        <v>0</v>
      </c>
      <c r="H12" s="123">
        <v>0</v>
      </c>
      <c r="I12" s="124">
        <v>0</v>
      </c>
      <c r="J12" s="124">
        <v>0</v>
      </c>
    </row>
    <row r="13" spans="1:10" ht="15.75" thickBot="1">
      <c r="A13" s="121" t="s">
        <v>406</v>
      </c>
      <c r="B13" s="122">
        <v>51591940</v>
      </c>
      <c r="C13" s="122" t="s">
        <v>680</v>
      </c>
      <c r="D13" s="122" t="s">
        <v>436</v>
      </c>
      <c r="E13" s="123">
        <v>18</v>
      </c>
      <c r="F13" s="123">
        <v>18</v>
      </c>
      <c r="G13" s="123">
        <v>0</v>
      </c>
      <c r="H13" s="123">
        <v>3</v>
      </c>
      <c r="I13" s="124">
        <v>0.14000000000000001</v>
      </c>
      <c r="J13" s="124">
        <v>0</v>
      </c>
    </row>
    <row r="14" spans="1:10" ht="15.75" thickBot="1">
      <c r="A14" s="121" t="s">
        <v>417</v>
      </c>
      <c r="B14" s="122">
        <v>51691175</v>
      </c>
      <c r="C14" s="122" t="s">
        <v>680</v>
      </c>
      <c r="D14" s="122" t="s">
        <v>436</v>
      </c>
      <c r="E14" s="123">
        <v>19</v>
      </c>
      <c r="F14" s="123">
        <v>19</v>
      </c>
      <c r="G14" s="123">
        <v>0</v>
      </c>
      <c r="H14" s="123">
        <v>1</v>
      </c>
      <c r="I14" s="124">
        <v>0.05</v>
      </c>
      <c r="J14" s="124">
        <v>0</v>
      </c>
    </row>
    <row r="15" spans="1:10" ht="15.75" thickBot="1">
      <c r="A15" s="121" t="s">
        <v>403</v>
      </c>
      <c r="B15" s="122">
        <v>51698635</v>
      </c>
      <c r="C15" s="122" t="s">
        <v>697</v>
      </c>
      <c r="D15" s="122" t="s">
        <v>436</v>
      </c>
      <c r="E15" s="123">
        <v>18</v>
      </c>
      <c r="F15" s="123">
        <v>18</v>
      </c>
      <c r="G15" s="123">
        <v>0</v>
      </c>
      <c r="H15" s="123">
        <v>2</v>
      </c>
      <c r="I15" s="124">
        <v>0.1</v>
      </c>
      <c r="J15" s="124">
        <v>0</v>
      </c>
    </row>
    <row r="16" spans="1:10" ht="15.75" thickBot="1">
      <c r="A16" s="121" t="s">
        <v>402</v>
      </c>
      <c r="B16" s="122">
        <v>51577893</v>
      </c>
      <c r="C16" s="122" t="s">
        <v>678</v>
      </c>
      <c r="D16" s="122" t="s">
        <v>682</v>
      </c>
      <c r="E16" s="123">
        <v>20</v>
      </c>
      <c r="F16" s="123">
        <v>20</v>
      </c>
      <c r="G16" s="123">
        <v>0</v>
      </c>
      <c r="H16" s="123">
        <v>2</v>
      </c>
      <c r="I16" s="124">
        <v>0.09</v>
      </c>
      <c r="J16" s="124">
        <v>0</v>
      </c>
    </row>
    <row r="17" spans="1:10" ht="15.75" thickBot="1">
      <c r="A17" s="121" t="s">
        <v>416</v>
      </c>
      <c r="B17" s="122">
        <v>51737073</v>
      </c>
      <c r="C17" s="122" t="s">
        <v>438</v>
      </c>
      <c r="D17" s="122" t="s">
        <v>677</v>
      </c>
      <c r="E17" s="123">
        <v>16</v>
      </c>
      <c r="F17" s="123">
        <v>16</v>
      </c>
      <c r="G17" s="123">
        <v>0</v>
      </c>
      <c r="H17" s="123">
        <v>4</v>
      </c>
      <c r="I17" s="124">
        <v>0.2</v>
      </c>
      <c r="J17" s="124">
        <v>0</v>
      </c>
    </row>
    <row r="18" spans="1:10" ht="15.75" thickBot="1">
      <c r="A18" s="121" t="s">
        <v>408</v>
      </c>
      <c r="B18" s="122">
        <v>51609647</v>
      </c>
      <c r="C18" s="122" t="s">
        <v>439</v>
      </c>
      <c r="D18" s="122" t="s">
        <v>677</v>
      </c>
      <c r="E18" s="123">
        <v>15</v>
      </c>
      <c r="F18" s="123">
        <v>15</v>
      </c>
      <c r="G18" s="123">
        <v>0</v>
      </c>
      <c r="H18" s="123">
        <v>5</v>
      </c>
      <c r="I18" s="124">
        <v>0.25</v>
      </c>
      <c r="J18" s="124">
        <v>0</v>
      </c>
    </row>
    <row r="19" spans="1:10" ht="15.75" thickBot="1">
      <c r="A19" s="121" t="s">
        <v>653</v>
      </c>
      <c r="B19" s="122">
        <v>51566784</v>
      </c>
      <c r="C19" s="122" t="s">
        <v>710</v>
      </c>
      <c r="D19" s="122" t="s">
        <v>677</v>
      </c>
      <c r="E19" s="123">
        <v>16</v>
      </c>
      <c r="F19" s="123">
        <v>14</v>
      </c>
      <c r="G19" s="123">
        <v>2</v>
      </c>
      <c r="H19" s="123">
        <v>4</v>
      </c>
      <c r="I19" s="124">
        <v>0.2</v>
      </c>
      <c r="J19" s="124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3" bestFit="1" customWidth="1"/>
    <col min="2" max="2" width="9.85546875" style="13" bestFit="1" customWidth="1"/>
    <col min="3" max="3" width="15.42578125" style="13" bestFit="1" customWidth="1"/>
    <col min="4" max="4" width="8.7109375" style="13" bestFit="1" customWidth="1"/>
    <col min="5" max="5" width="9" style="13" bestFit="1" customWidth="1"/>
    <col min="6" max="6" width="10.42578125" style="13" bestFit="1" customWidth="1"/>
    <col min="7" max="7" width="11" style="13" bestFit="1" customWidth="1"/>
    <col min="8" max="16384" width="9.140625" style="13"/>
  </cols>
  <sheetData>
    <row r="1" spans="1:7" ht="15.75" thickBot="1">
      <c r="A1" s="42" t="s">
        <v>81</v>
      </c>
      <c r="B1" s="43" t="s">
        <v>89</v>
      </c>
      <c r="C1" s="43" t="s">
        <v>1</v>
      </c>
      <c r="D1" s="43" t="s">
        <v>94</v>
      </c>
      <c r="E1" s="43" t="s">
        <v>95</v>
      </c>
      <c r="F1" s="43" t="s">
        <v>96</v>
      </c>
      <c r="G1" s="43" t="s">
        <v>97</v>
      </c>
    </row>
    <row r="2" spans="1:7" ht="15.75" thickBot="1">
      <c r="A2" s="121" t="s">
        <v>404</v>
      </c>
      <c r="B2" s="122">
        <v>51588225</v>
      </c>
      <c r="C2" s="122" t="s">
        <v>439</v>
      </c>
      <c r="D2" s="122">
        <v>18</v>
      </c>
      <c r="E2" s="128">
        <v>0</v>
      </c>
      <c r="F2" s="122">
        <v>18</v>
      </c>
      <c r="G2" s="124">
        <v>0</v>
      </c>
    </row>
    <row r="3" spans="1:7" ht="15.75" thickBot="1">
      <c r="A3" s="121" t="s">
        <v>658</v>
      </c>
      <c r="B3" s="122">
        <v>51588229</v>
      </c>
      <c r="C3" s="122" t="s">
        <v>439</v>
      </c>
      <c r="D3" s="122">
        <v>0</v>
      </c>
      <c r="E3" s="122">
        <v>0</v>
      </c>
      <c r="F3" s="122">
        <v>0</v>
      </c>
      <c r="G3" s="124">
        <v>0</v>
      </c>
    </row>
    <row r="4" spans="1:7" ht="15.75" thickBot="1">
      <c r="A4" s="121" t="s">
        <v>405</v>
      </c>
      <c r="B4" s="122">
        <v>51578947</v>
      </c>
      <c r="C4" s="122" t="s">
        <v>438</v>
      </c>
      <c r="D4" s="122">
        <v>14</v>
      </c>
      <c r="E4" s="122">
        <v>1</v>
      </c>
      <c r="F4" s="122">
        <v>13</v>
      </c>
      <c r="G4" s="124">
        <v>7.0000000000000007E-2</v>
      </c>
    </row>
    <row r="5" spans="1:7" ht="15.75" thickBot="1">
      <c r="A5" s="121" t="s">
        <v>414</v>
      </c>
      <c r="B5" s="122">
        <v>51698640</v>
      </c>
      <c r="C5" s="122" t="s">
        <v>438</v>
      </c>
      <c r="D5" s="122">
        <v>15</v>
      </c>
      <c r="E5" s="122">
        <v>0</v>
      </c>
      <c r="F5" s="122">
        <v>15</v>
      </c>
      <c r="G5" s="124">
        <v>0</v>
      </c>
    </row>
    <row r="6" spans="1:7" ht="15.75" thickBot="1">
      <c r="A6" s="121" t="s">
        <v>663</v>
      </c>
      <c r="B6" s="122">
        <v>51591945</v>
      </c>
      <c r="C6" s="122" t="s">
        <v>438</v>
      </c>
      <c r="D6" s="122">
        <v>0</v>
      </c>
      <c r="E6" s="122">
        <v>0</v>
      </c>
      <c r="F6" s="122">
        <v>0</v>
      </c>
      <c r="G6" s="124">
        <v>0</v>
      </c>
    </row>
    <row r="7" spans="1:7" ht="15.75" thickBot="1">
      <c r="A7" s="121" t="s">
        <v>411</v>
      </c>
      <c r="B7" s="122">
        <v>51615282</v>
      </c>
      <c r="C7" s="122" t="s">
        <v>421</v>
      </c>
      <c r="D7" s="122">
        <v>19</v>
      </c>
      <c r="E7" s="122">
        <v>0</v>
      </c>
      <c r="F7" s="122">
        <v>19</v>
      </c>
      <c r="G7" s="124">
        <v>0</v>
      </c>
    </row>
    <row r="8" spans="1:7" ht="15.75" thickBot="1">
      <c r="A8" s="121" t="s">
        <v>418</v>
      </c>
      <c r="B8" s="122">
        <v>51607523</v>
      </c>
      <c r="C8" s="122" t="s">
        <v>678</v>
      </c>
      <c r="D8" s="122">
        <v>11</v>
      </c>
      <c r="E8" s="122">
        <v>0</v>
      </c>
      <c r="F8" s="122">
        <v>11</v>
      </c>
      <c r="G8" s="124">
        <v>0</v>
      </c>
    </row>
    <row r="9" spans="1:7" ht="15.75" thickBot="1">
      <c r="A9" s="121" t="s">
        <v>401</v>
      </c>
      <c r="B9" s="122">
        <v>51559927</v>
      </c>
      <c r="C9" s="122" t="s">
        <v>679</v>
      </c>
      <c r="D9" s="122">
        <v>18</v>
      </c>
      <c r="E9" s="128">
        <v>2</v>
      </c>
      <c r="F9" s="122">
        <v>16</v>
      </c>
      <c r="G9" s="124">
        <v>0.12</v>
      </c>
    </row>
    <row r="10" spans="1:7" ht="15.75" thickBot="1">
      <c r="A10" s="121" t="s">
        <v>413</v>
      </c>
      <c r="B10" s="122">
        <v>51547597</v>
      </c>
      <c r="C10" s="122" t="s">
        <v>681</v>
      </c>
      <c r="D10" s="122">
        <v>15</v>
      </c>
      <c r="E10" s="128">
        <v>0</v>
      </c>
      <c r="F10" s="122">
        <v>15</v>
      </c>
      <c r="G10" s="124">
        <v>0</v>
      </c>
    </row>
    <row r="11" spans="1:7" ht="15.75" thickBot="1">
      <c r="A11" s="121" t="s">
        <v>409</v>
      </c>
      <c r="B11" s="122">
        <v>51588223</v>
      </c>
      <c r="C11" s="122" t="s">
        <v>680</v>
      </c>
      <c r="D11" s="122">
        <v>11</v>
      </c>
      <c r="E11" s="128">
        <v>0</v>
      </c>
      <c r="F11" s="122">
        <v>11</v>
      </c>
      <c r="G11" s="124">
        <v>0</v>
      </c>
    </row>
    <row r="12" spans="1:7" ht="15.75" thickBot="1">
      <c r="A12" s="121" t="s">
        <v>412</v>
      </c>
      <c r="B12" s="122">
        <v>51576660</v>
      </c>
      <c r="C12" s="122" t="s">
        <v>680</v>
      </c>
      <c r="D12" s="122">
        <v>14</v>
      </c>
      <c r="E12" s="128">
        <v>0</v>
      </c>
      <c r="F12" s="122">
        <v>14</v>
      </c>
      <c r="G12" s="124">
        <v>0</v>
      </c>
    </row>
    <row r="13" spans="1:7" ht="15.75" thickBot="1">
      <c r="A13" s="121" t="s">
        <v>406</v>
      </c>
      <c r="B13" s="122">
        <v>51591940</v>
      </c>
      <c r="C13" s="122" t="s">
        <v>680</v>
      </c>
      <c r="D13" s="122">
        <v>15</v>
      </c>
      <c r="E13" s="128">
        <v>0</v>
      </c>
      <c r="F13" s="122">
        <v>15</v>
      </c>
      <c r="G13" s="124">
        <v>0</v>
      </c>
    </row>
    <row r="14" spans="1:7" ht="15.75" thickBot="1">
      <c r="A14" s="121" t="s">
        <v>417</v>
      </c>
      <c r="B14" s="122">
        <v>51691175</v>
      </c>
      <c r="C14" s="122" t="s">
        <v>680</v>
      </c>
      <c r="D14" s="122">
        <v>11</v>
      </c>
      <c r="E14" s="128">
        <v>1</v>
      </c>
      <c r="F14" s="122">
        <v>10</v>
      </c>
      <c r="G14" s="124">
        <v>0.1</v>
      </c>
    </row>
    <row r="15" spans="1:7" ht="15.75" thickBot="1">
      <c r="A15" s="121" t="s">
        <v>403</v>
      </c>
      <c r="B15" s="122">
        <v>51698635</v>
      </c>
      <c r="C15" s="122" t="s">
        <v>697</v>
      </c>
      <c r="D15" s="122">
        <v>12</v>
      </c>
      <c r="E15" s="128">
        <v>0</v>
      </c>
      <c r="F15" s="122">
        <v>12</v>
      </c>
      <c r="G15" s="124">
        <v>0</v>
      </c>
    </row>
    <row r="16" spans="1:7" ht="15.75" thickBot="1">
      <c r="A16" s="121" t="s">
        <v>402</v>
      </c>
      <c r="B16" s="122">
        <v>51577893</v>
      </c>
      <c r="C16" s="122" t="s">
        <v>678</v>
      </c>
      <c r="D16" s="122">
        <v>9</v>
      </c>
      <c r="E16" s="128">
        <v>0</v>
      </c>
      <c r="F16" s="122">
        <v>9</v>
      </c>
      <c r="G16" s="124">
        <v>0</v>
      </c>
    </row>
    <row r="17" spans="1:7" ht="15.75" thickBot="1">
      <c r="A17" s="121" t="s">
        <v>416</v>
      </c>
      <c r="B17" s="122">
        <v>51737073</v>
      </c>
      <c r="C17" s="122" t="s">
        <v>438</v>
      </c>
      <c r="D17" s="122">
        <v>15</v>
      </c>
      <c r="E17" s="128">
        <v>3</v>
      </c>
      <c r="F17" s="122">
        <v>12</v>
      </c>
      <c r="G17" s="124">
        <v>0.22</v>
      </c>
    </row>
    <row r="18" spans="1:7" ht="15.75" thickBot="1">
      <c r="A18" s="121" t="s">
        <v>408</v>
      </c>
      <c r="B18" s="122">
        <v>51609647</v>
      </c>
      <c r="C18" s="122" t="s">
        <v>439</v>
      </c>
      <c r="D18" s="122">
        <v>18</v>
      </c>
      <c r="E18" s="128">
        <v>0</v>
      </c>
      <c r="F18" s="122">
        <v>18</v>
      </c>
      <c r="G18" s="124">
        <v>0</v>
      </c>
    </row>
    <row r="19" spans="1:7" ht="15.75" thickBot="1">
      <c r="A19" s="121" t="s">
        <v>653</v>
      </c>
      <c r="B19" s="122">
        <v>51566784</v>
      </c>
      <c r="C19" s="122" t="s">
        <v>710</v>
      </c>
      <c r="D19" s="122">
        <v>0</v>
      </c>
      <c r="E19" s="128">
        <v>0</v>
      </c>
      <c r="F19" s="122">
        <v>0</v>
      </c>
      <c r="G19" s="124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7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3" customWidth="1"/>
    <col min="2" max="2" width="25.85546875" style="13" bestFit="1" customWidth="1"/>
    <col min="3" max="3" width="17.28515625" style="13" customWidth="1"/>
    <col min="4" max="4" width="19.7109375" style="13" customWidth="1"/>
    <col min="5" max="5" width="7.7109375" style="13" bestFit="1" customWidth="1"/>
    <col min="6" max="16384" width="9.140625" style="13"/>
  </cols>
  <sheetData>
    <row r="1" spans="1:5">
      <c r="A1" s="65" t="s">
        <v>0</v>
      </c>
      <c r="B1" s="65" t="s">
        <v>139</v>
      </c>
      <c r="C1" s="66" t="s">
        <v>140</v>
      </c>
      <c r="D1" s="66" t="s">
        <v>141</v>
      </c>
      <c r="E1" s="67" t="s">
        <v>142</v>
      </c>
    </row>
    <row r="2" spans="1:5">
      <c r="A2" s="5">
        <v>51591940</v>
      </c>
      <c r="B2" s="5" t="s">
        <v>582</v>
      </c>
      <c r="C2" s="5">
        <v>17</v>
      </c>
      <c r="D2" s="5">
        <v>11</v>
      </c>
      <c r="E2" s="143">
        <f>IFERROR(D2/C2,1)</f>
        <v>0.6470588235294118</v>
      </c>
    </row>
    <row r="3" spans="1:5">
      <c r="A3" s="5">
        <v>51588223</v>
      </c>
      <c r="B3" s="5" t="s">
        <v>591</v>
      </c>
      <c r="C3" s="5">
        <v>10</v>
      </c>
      <c r="D3" s="5">
        <v>9</v>
      </c>
      <c r="E3" s="143">
        <f t="shared" ref="E3:E17" si="0">IFERROR(D3/C3,1)</f>
        <v>0.9</v>
      </c>
    </row>
    <row r="4" spans="1:5">
      <c r="A4" s="5">
        <v>51732808</v>
      </c>
      <c r="B4" s="5" t="s">
        <v>643</v>
      </c>
      <c r="C4" s="5">
        <v>3</v>
      </c>
      <c r="D4" s="5">
        <v>3</v>
      </c>
      <c r="E4" s="143">
        <f t="shared" si="0"/>
        <v>1</v>
      </c>
    </row>
    <row r="5" spans="1:5">
      <c r="A5" s="5">
        <v>51576660</v>
      </c>
      <c r="B5" s="5" t="s">
        <v>560</v>
      </c>
      <c r="C5" s="5">
        <v>3</v>
      </c>
      <c r="D5" s="5">
        <v>3</v>
      </c>
      <c r="E5" s="143">
        <f t="shared" si="0"/>
        <v>1</v>
      </c>
    </row>
    <row r="6" spans="1:5">
      <c r="A6" s="5">
        <v>51547597</v>
      </c>
      <c r="B6" s="5" t="s">
        <v>598</v>
      </c>
      <c r="C6" s="5">
        <v>0</v>
      </c>
      <c r="D6" s="5">
        <v>0</v>
      </c>
      <c r="E6" s="143">
        <f t="shared" si="0"/>
        <v>1</v>
      </c>
    </row>
    <row r="7" spans="1:5">
      <c r="A7" s="5">
        <v>51559927</v>
      </c>
      <c r="B7" s="5" t="s">
        <v>525</v>
      </c>
      <c r="C7" s="5">
        <v>8</v>
      </c>
      <c r="D7" s="5">
        <v>8</v>
      </c>
      <c r="E7" s="143">
        <f t="shared" si="0"/>
        <v>1</v>
      </c>
    </row>
    <row r="8" spans="1:5">
      <c r="A8" s="5">
        <v>51607523</v>
      </c>
      <c r="B8" s="5" t="s">
        <v>537</v>
      </c>
      <c r="C8" s="5">
        <v>2</v>
      </c>
      <c r="D8" s="5">
        <v>2</v>
      </c>
      <c r="E8" s="143">
        <f t="shared" si="0"/>
        <v>1</v>
      </c>
    </row>
    <row r="9" spans="1:5">
      <c r="A9" s="5">
        <v>51577893</v>
      </c>
      <c r="B9" s="5" t="s">
        <v>642</v>
      </c>
      <c r="C9" s="5">
        <v>1</v>
      </c>
      <c r="D9" s="5">
        <v>1</v>
      </c>
      <c r="E9" s="143">
        <f t="shared" si="0"/>
        <v>1</v>
      </c>
    </row>
    <row r="10" spans="1:5">
      <c r="A10" s="5">
        <v>51578947</v>
      </c>
      <c r="B10" s="5" t="s">
        <v>481</v>
      </c>
      <c r="C10" s="5">
        <v>9</v>
      </c>
      <c r="D10" s="5">
        <v>8</v>
      </c>
      <c r="E10" s="143">
        <f t="shared" si="0"/>
        <v>0.88888888888888884</v>
      </c>
    </row>
    <row r="11" spans="1:5">
      <c r="A11" s="5">
        <v>51588225</v>
      </c>
      <c r="B11" s="5" t="s">
        <v>445</v>
      </c>
      <c r="C11" s="5">
        <v>9</v>
      </c>
      <c r="D11" s="5">
        <v>9</v>
      </c>
      <c r="E11" s="143">
        <f t="shared" si="0"/>
        <v>1</v>
      </c>
    </row>
    <row r="12" spans="1:5">
      <c r="A12" s="5">
        <v>51698640</v>
      </c>
      <c r="B12" s="5" t="s">
        <v>644</v>
      </c>
      <c r="C12" s="5">
        <v>1</v>
      </c>
      <c r="D12" s="5">
        <v>1</v>
      </c>
      <c r="E12" s="143">
        <f t="shared" si="0"/>
        <v>1</v>
      </c>
    </row>
    <row r="13" spans="1:5">
      <c r="A13" s="5">
        <v>51615282</v>
      </c>
      <c r="B13" s="5" t="s">
        <v>645</v>
      </c>
      <c r="C13" s="5">
        <v>14</v>
      </c>
      <c r="D13" s="5">
        <v>14</v>
      </c>
      <c r="E13" s="143">
        <f t="shared" si="0"/>
        <v>1</v>
      </c>
    </row>
    <row r="14" spans="1:5">
      <c r="A14" s="5">
        <v>51609647</v>
      </c>
      <c r="B14" s="5" t="s">
        <v>629</v>
      </c>
      <c r="C14" s="5">
        <v>11</v>
      </c>
      <c r="D14" s="5">
        <v>11</v>
      </c>
      <c r="E14" s="143">
        <f t="shared" si="0"/>
        <v>1</v>
      </c>
    </row>
    <row r="15" spans="1:5">
      <c r="A15" s="5">
        <v>51737073</v>
      </c>
      <c r="B15" s="5" t="s">
        <v>630</v>
      </c>
      <c r="C15" s="5">
        <v>3</v>
      </c>
      <c r="D15" s="5">
        <v>3</v>
      </c>
      <c r="E15" s="143">
        <f t="shared" si="0"/>
        <v>1</v>
      </c>
    </row>
    <row r="16" spans="1:5">
      <c r="A16" s="5">
        <v>51568888</v>
      </c>
      <c r="B16" s="5" t="s">
        <v>601</v>
      </c>
      <c r="C16" s="5">
        <v>0</v>
      </c>
      <c r="D16" s="5">
        <v>0</v>
      </c>
      <c r="E16" s="143">
        <f t="shared" si="0"/>
        <v>1</v>
      </c>
    </row>
    <row r="17" spans="1:5">
      <c r="A17" s="5">
        <v>51591942</v>
      </c>
      <c r="B17" s="5" t="s">
        <v>646</v>
      </c>
      <c r="C17" s="5">
        <v>0</v>
      </c>
      <c r="D17" s="5">
        <v>0</v>
      </c>
      <c r="E17" s="14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Roster</vt:lpstr>
      <vt:lpstr>Dump_Agent_prod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Agent Scorecard</vt:lpstr>
      <vt:lpstr>dump</vt:lpstr>
      <vt:lpstr>TL_raw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2020-02-07T23:38:54Z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de07a2de-b830-4701-a364-2687ba6c8d8c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