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3" activeTab="15"/>
  </bookViews>
  <sheets>
    <sheet name="Roster" sheetId="5" state="hidden" r:id="rId1"/>
    <sheet name="Dump_Agent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8" state="hidden" r:id="rId6"/>
    <sheet name="Dump_Attendance_TL-Self" sheetId="8" state="hidden" r:id="rId7"/>
    <sheet name="Dump_Attrition_TL" sheetId="16" state="hidden" r:id="rId8"/>
    <sheet name="Dump_TL Prod" sheetId="17" state="hidden" r:id="rId9"/>
    <sheet name="Dump_LMS" sheetId="20" state="hidden" r:id="rId10"/>
    <sheet name="Coaching_raw" sheetId="19" state="hidden" r:id="rId11"/>
    <sheet name="Dump_Leadership" sheetId="21" state="hidden" r:id="rId12"/>
    <sheet name="Cash Collection" sheetId="22" state="hidden" r:id="rId13"/>
    <sheet name="AGENT_raw" sheetId="6" r:id="rId14"/>
    <sheet name="Agent Scorecard" sheetId="10" r:id="rId15"/>
    <sheet name="dump" sheetId="23" r:id="rId16"/>
    <sheet name="Sheet1" sheetId="24" r:id="rId17"/>
    <sheet name="TL_raw" sheetId="15" state="hidden" r:id="rId18"/>
    <sheet name="TL Scorecard" sheetId="14" r:id="rId19"/>
  </sheets>
  <externalReferences>
    <externalReference r:id="rId20"/>
  </externalReferences>
  <definedNames>
    <definedName name="_xlnm._FilterDatabase" localSheetId="14" hidden="1">'Agent Scorecard'!$A$9:$Y$44</definedName>
    <definedName name="_xlnm._FilterDatabase" localSheetId="13" hidden="1">AGENT_raw!$A$1:$AF$36</definedName>
    <definedName name="_xlnm._FilterDatabase" localSheetId="10" hidden="1">Coaching_raw!$A$1:$E$1</definedName>
    <definedName name="_xlnm._FilterDatabase" localSheetId="1" hidden="1">Dump_Agent_prod!$A$1:$AC$103</definedName>
    <definedName name="_xlnm._FilterDatabase" localSheetId="4" hidden="1">Dump_Attendance_Agent!$A$1:$R$1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9" hidden="1">Dump_LMS!$L$1:$P$1</definedName>
    <definedName name="_xlnm._FilterDatabase" localSheetId="2" hidden="1">Dump_QA!$A$1:$AD$3</definedName>
    <definedName name="_xlnm._FilterDatabase" localSheetId="3" hidden="1">Dump_WPU!$A$1:$R$228</definedName>
    <definedName name="_xlnm._FilterDatabase" localSheetId="0" hidden="1">Roster!$A$1:$M$51</definedName>
    <definedName name="_xlnm._FilterDatabase" localSheetId="18" hidden="1">'TL Scorecard'!$A$11:$AG$13</definedName>
    <definedName name="_xlnm._FilterDatabase" localSheetId="17" hidden="1">TL_raw!$A$1:$X$3</definedName>
    <definedName name="AHT">[1]CallTimes!$G:$G</definedName>
    <definedName name="Calls">[1]CallTimes!$F:$F</definedName>
    <definedName name="callsID">[1]CallTimes!$A:$A</definedName>
    <definedName name="IDABS">[1]Abs!$A:$A</definedName>
    <definedName name="Present">[1]Abs!$D:$D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23" l="1"/>
  <c r="Z10" i="23"/>
  <c r="AB10" i="23" s="1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10" i="23"/>
  <c r="Z11" i="23" l="1"/>
  <c r="AB11" i="23" s="1"/>
  <c r="Z13" i="23"/>
  <c r="AB13" i="23" s="1"/>
  <c r="Z14" i="23"/>
  <c r="AB14" i="23" s="1"/>
  <c r="Z15" i="23"/>
  <c r="AB15" i="23" s="1"/>
  <c r="Z16" i="23"/>
  <c r="AB16" i="23" s="1"/>
  <c r="Z17" i="23"/>
  <c r="AB17" i="23" s="1"/>
  <c r="Z18" i="23"/>
  <c r="AB18" i="23" s="1"/>
  <c r="Z19" i="23"/>
  <c r="AB19" i="23" s="1"/>
  <c r="Z20" i="23"/>
  <c r="AB20" i="23" s="1"/>
  <c r="Z21" i="23"/>
  <c r="AB21" i="23" s="1"/>
  <c r="Z22" i="23"/>
  <c r="AB22" i="23" s="1"/>
  <c r="Z23" i="23"/>
  <c r="AB23" i="23" s="1"/>
  <c r="Z24" i="23"/>
  <c r="AB24" i="23" s="1"/>
  <c r="Z25" i="23"/>
  <c r="AB25" i="23" s="1"/>
  <c r="Z26" i="23"/>
  <c r="AB26" i="23" s="1"/>
  <c r="Z27" i="23"/>
  <c r="AB27" i="23" s="1"/>
  <c r="Z28" i="23"/>
  <c r="AB28" i="23" s="1"/>
  <c r="Z29" i="23"/>
  <c r="AB29" i="23" s="1"/>
  <c r="Z30" i="23"/>
  <c r="AB30" i="23" s="1"/>
  <c r="Z31" i="23"/>
  <c r="AB31" i="23" s="1"/>
  <c r="Z32" i="23"/>
  <c r="AB32" i="23" s="1"/>
  <c r="Z33" i="23"/>
  <c r="AB33" i="23" s="1"/>
  <c r="Z34" i="23"/>
  <c r="AB34" i="23" s="1"/>
  <c r="Z35" i="23"/>
  <c r="AB35" i="23" s="1"/>
  <c r="Z36" i="23"/>
  <c r="AB36" i="23" s="1"/>
  <c r="Z37" i="23"/>
  <c r="AB37" i="23" s="1"/>
  <c r="Z38" i="23"/>
  <c r="AB38" i="23" s="1"/>
  <c r="Z39" i="23"/>
  <c r="AB39" i="23" s="1"/>
  <c r="Z40" i="23"/>
  <c r="AB40" i="23" s="1"/>
  <c r="AF8" i="6" l="1"/>
  <c r="D42" i="21" l="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J3" i="15" l="1"/>
  <c r="K3" i="15"/>
  <c r="M3" i="15" s="1"/>
  <c r="L3" i="15"/>
  <c r="Q3" i="15"/>
  <c r="R3" i="15"/>
  <c r="S3" i="15"/>
  <c r="T3" i="15"/>
  <c r="W3" i="15"/>
  <c r="X3" i="15"/>
  <c r="E17" i="19" l="1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O237" i="2" l="1"/>
  <c r="N237" i="2"/>
  <c r="M237" i="2"/>
  <c r="L237" i="2"/>
  <c r="K237" i="2"/>
  <c r="Q237" i="2" s="1"/>
  <c r="J237" i="2"/>
  <c r="O236" i="2"/>
  <c r="N236" i="2"/>
  <c r="M236" i="2"/>
  <c r="L236" i="2"/>
  <c r="K236" i="2"/>
  <c r="Q236" i="2" s="1"/>
  <c r="J236" i="2"/>
  <c r="O235" i="2"/>
  <c r="N235" i="2"/>
  <c r="M235" i="2"/>
  <c r="L235" i="2"/>
  <c r="Q235" i="2" s="1"/>
  <c r="K235" i="2"/>
  <c r="J235" i="2"/>
  <c r="O234" i="2"/>
  <c r="N234" i="2"/>
  <c r="M234" i="2"/>
  <c r="Q234" i="2" s="1"/>
  <c r="L234" i="2"/>
  <c r="K234" i="2"/>
  <c r="P234" i="2" s="1"/>
  <c r="R234" i="2" s="1"/>
  <c r="J234" i="2"/>
  <c r="O233" i="2"/>
  <c r="N233" i="2"/>
  <c r="M233" i="2"/>
  <c r="L233" i="2"/>
  <c r="K233" i="2"/>
  <c r="Q233" i="2" s="1"/>
  <c r="J233" i="2"/>
  <c r="O232" i="2"/>
  <c r="N232" i="2"/>
  <c r="M232" i="2"/>
  <c r="L232" i="2"/>
  <c r="K232" i="2"/>
  <c r="Q232" i="2" s="1"/>
  <c r="J232" i="2"/>
  <c r="O231" i="2"/>
  <c r="N231" i="2"/>
  <c r="M231" i="2"/>
  <c r="L231" i="2"/>
  <c r="Q231" i="2" s="1"/>
  <c r="K231" i="2"/>
  <c r="J231" i="2"/>
  <c r="O230" i="2"/>
  <c r="N230" i="2"/>
  <c r="M230" i="2"/>
  <c r="Q230" i="2" s="1"/>
  <c r="L230" i="2"/>
  <c r="K230" i="2"/>
  <c r="P230" i="2" s="1"/>
  <c r="R230" i="2" s="1"/>
  <c r="J230" i="2"/>
  <c r="O229" i="2"/>
  <c r="N229" i="2"/>
  <c r="M229" i="2"/>
  <c r="L229" i="2"/>
  <c r="K229" i="2"/>
  <c r="Q229" i="2" s="1"/>
  <c r="J229" i="2"/>
  <c r="O227" i="2"/>
  <c r="N227" i="2"/>
  <c r="M227" i="2"/>
  <c r="L227" i="2"/>
  <c r="K227" i="2"/>
  <c r="Q227" i="2" s="1"/>
  <c r="J227" i="2"/>
  <c r="P231" i="2" l="1"/>
  <c r="R231" i="2" s="1"/>
  <c r="P235" i="2"/>
  <c r="R235" i="2" s="1"/>
  <c r="P227" i="2"/>
  <c r="R227" i="2" s="1"/>
  <c r="P232" i="2"/>
  <c r="R232" i="2" s="1"/>
  <c r="P236" i="2"/>
  <c r="R236" i="2" s="1"/>
  <c r="P229" i="2"/>
  <c r="R229" i="2" s="1"/>
  <c r="P233" i="2"/>
  <c r="R233" i="2" s="1"/>
  <c r="P237" i="2"/>
  <c r="R237" i="2" s="1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AD64" i="3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AD68" i="3"/>
  <c r="AE68" i="3"/>
  <c r="AF68" i="3"/>
  <c r="AG68" i="3"/>
  <c r="AH68" i="3"/>
  <c r="AI68" i="3"/>
  <c r="AD69" i="3"/>
  <c r="AE69" i="3"/>
  <c r="AF69" i="3"/>
  <c r="AG69" i="3"/>
  <c r="AH69" i="3"/>
  <c r="AI69" i="3"/>
  <c r="AD70" i="3"/>
  <c r="AE70" i="3"/>
  <c r="AF70" i="3"/>
  <c r="AG70" i="3"/>
  <c r="AH70" i="3"/>
  <c r="AI70" i="3"/>
  <c r="AD71" i="3"/>
  <c r="AE71" i="3"/>
  <c r="AF71" i="3"/>
  <c r="AG71" i="3"/>
  <c r="AH71" i="3"/>
  <c r="AI71" i="3"/>
  <c r="AD72" i="3"/>
  <c r="AE72" i="3"/>
  <c r="AF72" i="3"/>
  <c r="AG72" i="3"/>
  <c r="AH72" i="3"/>
  <c r="AI72" i="3"/>
  <c r="AD73" i="3"/>
  <c r="AE73" i="3"/>
  <c r="AF73" i="3"/>
  <c r="AG73" i="3"/>
  <c r="AH73" i="3"/>
  <c r="AI73" i="3"/>
  <c r="AD74" i="3"/>
  <c r="AE74" i="3"/>
  <c r="AF74" i="3"/>
  <c r="AG74" i="3"/>
  <c r="AH74" i="3"/>
  <c r="AI74" i="3"/>
  <c r="AD75" i="3"/>
  <c r="AE75" i="3"/>
  <c r="AF75" i="3"/>
  <c r="AG75" i="3"/>
  <c r="AH75" i="3"/>
  <c r="AI75" i="3"/>
  <c r="AD76" i="3"/>
  <c r="AE76" i="3"/>
  <c r="AF76" i="3"/>
  <c r="AG76" i="3"/>
  <c r="AH76" i="3"/>
  <c r="AI76" i="3"/>
  <c r="AD77" i="3"/>
  <c r="AE77" i="3"/>
  <c r="AF77" i="3"/>
  <c r="AG77" i="3"/>
  <c r="AH77" i="3"/>
  <c r="AI77" i="3"/>
  <c r="AD78" i="3"/>
  <c r="AE78" i="3"/>
  <c r="AF78" i="3"/>
  <c r="AG78" i="3"/>
  <c r="AH78" i="3"/>
  <c r="AI78" i="3"/>
  <c r="AD79" i="3"/>
  <c r="AE79" i="3"/>
  <c r="AF79" i="3"/>
  <c r="AG79" i="3"/>
  <c r="AH79" i="3"/>
  <c r="AI79" i="3"/>
  <c r="AD80" i="3"/>
  <c r="AE80" i="3"/>
  <c r="AF80" i="3"/>
  <c r="AG80" i="3"/>
  <c r="AH80" i="3"/>
  <c r="AI80" i="3"/>
  <c r="AD81" i="3"/>
  <c r="AE81" i="3"/>
  <c r="AF81" i="3"/>
  <c r="AG81" i="3"/>
  <c r="AH81" i="3"/>
  <c r="AI81" i="3"/>
  <c r="AD82" i="3"/>
  <c r="AE82" i="3"/>
  <c r="AF82" i="3"/>
  <c r="AG82" i="3"/>
  <c r="AH82" i="3"/>
  <c r="AI82" i="3"/>
  <c r="AD83" i="3"/>
  <c r="AE83" i="3"/>
  <c r="AF83" i="3"/>
  <c r="AG83" i="3"/>
  <c r="AH83" i="3"/>
  <c r="AI83" i="3"/>
  <c r="AD84" i="3"/>
  <c r="AE84" i="3"/>
  <c r="AF84" i="3"/>
  <c r="AG84" i="3"/>
  <c r="AH84" i="3"/>
  <c r="AI84" i="3"/>
  <c r="AD85" i="3"/>
  <c r="AE85" i="3"/>
  <c r="AF85" i="3"/>
  <c r="AG85" i="3"/>
  <c r="AH85" i="3"/>
  <c r="AI85" i="3"/>
  <c r="AD86" i="3"/>
  <c r="AE86" i="3"/>
  <c r="AF86" i="3"/>
  <c r="AG86" i="3"/>
  <c r="AH86" i="3"/>
  <c r="AI86" i="3"/>
  <c r="AD87" i="3"/>
  <c r="AE87" i="3"/>
  <c r="AF87" i="3"/>
  <c r="AG87" i="3"/>
  <c r="AH87" i="3"/>
  <c r="AI87" i="3"/>
  <c r="AD88" i="3"/>
  <c r="AE88" i="3"/>
  <c r="AF88" i="3"/>
  <c r="AG88" i="3"/>
  <c r="AH88" i="3"/>
  <c r="AI88" i="3"/>
  <c r="AD89" i="3"/>
  <c r="AE89" i="3"/>
  <c r="AF89" i="3"/>
  <c r="AG89" i="3"/>
  <c r="AH89" i="3"/>
  <c r="AI89" i="3"/>
  <c r="AD90" i="3"/>
  <c r="AE90" i="3"/>
  <c r="AF90" i="3"/>
  <c r="AG90" i="3"/>
  <c r="AH90" i="3"/>
  <c r="AI90" i="3"/>
  <c r="AD91" i="3"/>
  <c r="AE91" i="3"/>
  <c r="AF91" i="3"/>
  <c r="AG91" i="3"/>
  <c r="AH91" i="3"/>
  <c r="AI91" i="3"/>
  <c r="AD92" i="3"/>
  <c r="AE92" i="3"/>
  <c r="AF92" i="3"/>
  <c r="AG92" i="3"/>
  <c r="AH92" i="3"/>
  <c r="AI92" i="3"/>
  <c r="AD93" i="3"/>
  <c r="AE93" i="3"/>
  <c r="AF93" i="3"/>
  <c r="AG93" i="3"/>
  <c r="AH93" i="3"/>
  <c r="AI93" i="3"/>
  <c r="AD94" i="3"/>
  <c r="AE94" i="3"/>
  <c r="AF94" i="3"/>
  <c r="AG94" i="3"/>
  <c r="AH94" i="3"/>
  <c r="AI94" i="3"/>
  <c r="AD95" i="3"/>
  <c r="AE95" i="3"/>
  <c r="AF95" i="3"/>
  <c r="AG95" i="3"/>
  <c r="AH95" i="3"/>
  <c r="AI95" i="3"/>
  <c r="AD96" i="3"/>
  <c r="AE96" i="3"/>
  <c r="AF96" i="3"/>
  <c r="AG96" i="3"/>
  <c r="AH96" i="3"/>
  <c r="AI96" i="3"/>
  <c r="D44" i="10" l="1"/>
  <c r="B3" i="6"/>
  <c r="C3" i="6"/>
  <c r="D3" i="6"/>
  <c r="E3" i="6"/>
  <c r="F3" i="6"/>
  <c r="G3" i="6"/>
  <c r="H3" i="6"/>
  <c r="AA3" i="6" s="1"/>
  <c r="I3" i="6"/>
  <c r="J3" i="6"/>
  <c r="M3" i="6" s="1"/>
  <c r="K3" i="6"/>
  <c r="L3" i="6"/>
  <c r="O3" i="6"/>
  <c r="P3" i="6"/>
  <c r="R3" i="6"/>
  <c r="S3" i="6"/>
  <c r="U3" i="6"/>
  <c r="V3" i="6"/>
  <c r="X3" i="6"/>
  <c r="Y3" i="6"/>
  <c r="Z3" i="6"/>
  <c r="AE3" i="6"/>
  <c r="B4" i="6"/>
  <c r="C4" i="6"/>
  <c r="D4" i="6"/>
  <c r="E4" i="6"/>
  <c r="F4" i="6"/>
  <c r="G4" i="6"/>
  <c r="H4" i="6"/>
  <c r="AA4" i="6" s="1"/>
  <c r="I4" i="6"/>
  <c r="J4" i="6"/>
  <c r="M4" i="6" s="1"/>
  <c r="K4" i="6"/>
  <c r="L4" i="6"/>
  <c r="O4" i="6"/>
  <c r="P4" i="6"/>
  <c r="R4" i="6"/>
  <c r="S4" i="6"/>
  <c r="U4" i="6"/>
  <c r="V4" i="6"/>
  <c r="X4" i="6"/>
  <c r="Y4" i="6"/>
  <c r="Z4" i="6"/>
  <c r="AE4" i="6"/>
  <c r="B5" i="6"/>
  <c r="C5" i="6"/>
  <c r="D5" i="6"/>
  <c r="E5" i="6"/>
  <c r="F5" i="6"/>
  <c r="G5" i="6"/>
  <c r="H5" i="6"/>
  <c r="AA5" i="6" s="1"/>
  <c r="I5" i="6"/>
  <c r="J5" i="6"/>
  <c r="M5" i="6" s="1"/>
  <c r="K5" i="6"/>
  <c r="L5" i="6"/>
  <c r="N5" i="6" s="1"/>
  <c r="O5" i="6"/>
  <c r="P5" i="6"/>
  <c r="R5" i="6"/>
  <c r="S5" i="6"/>
  <c r="U5" i="6"/>
  <c r="V5" i="6"/>
  <c r="X5" i="6"/>
  <c r="Y5" i="6"/>
  <c r="Z5" i="6"/>
  <c r="AE5" i="6"/>
  <c r="AF5" i="6" s="1"/>
  <c r="B6" i="6"/>
  <c r="C6" i="6"/>
  <c r="D6" i="6"/>
  <c r="E6" i="6"/>
  <c r="F6" i="6"/>
  <c r="G6" i="6"/>
  <c r="H6" i="6"/>
  <c r="AA6" i="6" s="1"/>
  <c r="I6" i="6"/>
  <c r="J6" i="6"/>
  <c r="M6" i="6" s="1"/>
  <c r="K6" i="6"/>
  <c r="L6" i="6"/>
  <c r="O6" i="6"/>
  <c r="P6" i="6"/>
  <c r="R6" i="6"/>
  <c r="S6" i="6"/>
  <c r="U6" i="6"/>
  <c r="V6" i="6"/>
  <c r="X6" i="6"/>
  <c r="Y6" i="6"/>
  <c r="Z6" i="6"/>
  <c r="AE6" i="6"/>
  <c r="AF6" i="6" s="1"/>
  <c r="B7" i="6"/>
  <c r="C7" i="6"/>
  <c r="D7" i="6"/>
  <c r="E7" i="6"/>
  <c r="F7" i="6"/>
  <c r="G7" i="6"/>
  <c r="H7" i="6"/>
  <c r="AA7" i="6" s="1"/>
  <c r="I7" i="6"/>
  <c r="J7" i="6"/>
  <c r="M7" i="6" s="1"/>
  <c r="K7" i="6"/>
  <c r="L7" i="6"/>
  <c r="O7" i="6"/>
  <c r="P7" i="6"/>
  <c r="R7" i="6"/>
  <c r="S7" i="6"/>
  <c r="U7" i="6"/>
  <c r="V7" i="6"/>
  <c r="X7" i="6"/>
  <c r="Y7" i="6"/>
  <c r="Z7" i="6"/>
  <c r="AE7" i="6"/>
  <c r="B8" i="6"/>
  <c r="C8" i="6"/>
  <c r="D8" i="6"/>
  <c r="E8" i="6"/>
  <c r="F8" i="6"/>
  <c r="G8" i="6"/>
  <c r="H8" i="6"/>
  <c r="AA8" i="6" s="1"/>
  <c r="I8" i="6"/>
  <c r="J8" i="6"/>
  <c r="M8" i="6" s="1"/>
  <c r="K8" i="6"/>
  <c r="L8" i="6"/>
  <c r="O8" i="6"/>
  <c r="P8" i="6"/>
  <c r="R8" i="6"/>
  <c r="S8" i="6"/>
  <c r="U8" i="6"/>
  <c r="V8" i="6"/>
  <c r="X8" i="6"/>
  <c r="Y8" i="6"/>
  <c r="Z8" i="6"/>
  <c r="AE8" i="6"/>
  <c r="B9" i="6"/>
  <c r="C9" i="6"/>
  <c r="D9" i="6"/>
  <c r="E9" i="6"/>
  <c r="F9" i="6"/>
  <c r="G9" i="6"/>
  <c r="H9" i="6"/>
  <c r="AA9" i="6" s="1"/>
  <c r="I9" i="6"/>
  <c r="J9" i="6"/>
  <c r="M9" i="6" s="1"/>
  <c r="K9" i="6"/>
  <c r="L9" i="6"/>
  <c r="O9" i="6"/>
  <c r="P9" i="6"/>
  <c r="R9" i="6"/>
  <c r="S9" i="6"/>
  <c r="U9" i="6"/>
  <c r="V9" i="6"/>
  <c r="X9" i="6"/>
  <c r="Y9" i="6"/>
  <c r="Z9" i="6"/>
  <c r="AE9" i="6"/>
  <c r="B10" i="6"/>
  <c r="C10" i="6"/>
  <c r="D10" i="6"/>
  <c r="E10" i="6"/>
  <c r="F10" i="6"/>
  <c r="G10" i="6"/>
  <c r="H10" i="6"/>
  <c r="AA10" i="6" s="1"/>
  <c r="I10" i="6"/>
  <c r="J10" i="6"/>
  <c r="M10" i="6" s="1"/>
  <c r="K10" i="6"/>
  <c r="L10" i="6"/>
  <c r="O10" i="6"/>
  <c r="P10" i="6"/>
  <c r="R10" i="6"/>
  <c r="S10" i="6"/>
  <c r="U10" i="6"/>
  <c r="V10" i="6"/>
  <c r="X10" i="6"/>
  <c r="Y10" i="6"/>
  <c r="Z10" i="6"/>
  <c r="AE10" i="6"/>
  <c r="AF10" i="6" s="1"/>
  <c r="B11" i="6"/>
  <c r="C11" i="6"/>
  <c r="D11" i="6"/>
  <c r="E11" i="6"/>
  <c r="F11" i="6"/>
  <c r="G11" i="6"/>
  <c r="H11" i="6"/>
  <c r="AA11" i="6" s="1"/>
  <c r="I11" i="6"/>
  <c r="J11" i="6"/>
  <c r="M11" i="6" s="1"/>
  <c r="K11" i="6"/>
  <c r="L11" i="6"/>
  <c r="O11" i="6"/>
  <c r="P11" i="6"/>
  <c r="R11" i="6"/>
  <c r="S11" i="6"/>
  <c r="U11" i="6"/>
  <c r="V11" i="6"/>
  <c r="X11" i="6"/>
  <c r="Y11" i="6"/>
  <c r="Z11" i="6"/>
  <c r="AE11" i="6"/>
  <c r="B12" i="6"/>
  <c r="C12" i="6"/>
  <c r="D12" i="6"/>
  <c r="E12" i="6"/>
  <c r="F12" i="6"/>
  <c r="G12" i="6"/>
  <c r="H12" i="6"/>
  <c r="AA12" i="6" s="1"/>
  <c r="I12" i="6"/>
  <c r="J12" i="6"/>
  <c r="M12" i="6" s="1"/>
  <c r="K12" i="6"/>
  <c r="L12" i="6"/>
  <c r="O12" i="6"/>
  <c r="P12" i="6"/>
  <c r="R12" i="6"/>
  <c r="S12" i="6"/>
  <c r="U12" i="6"/>
  <c r="V12" i="6"/>
  <c r="X12" i="6"/>
  <c r="Y12" i="6"/>
  <c r="Z12" i="6"/>
  <c r="AE12" i="6"/>
  <c r="B13" i="6"/>
  <c r="C13" i="6"/>
  <c r="D13" i="6"/>
  <c r="E13" i="6"/>
  <c r="F13" i="6"/>
  <c r="G13" i="6"/>
  <c r="H13" i="6"/>
  <c r="AA13" i="6" s="1"/>
  <c r="I13" i="6"/>
  <c r="J13" i="6"/>
  <c r="M13" i="6" s="1"/>
  <c r="K13" i="6"/>
  <c r="L13" i="6"/>
  <c r="O13" i="6"/>
  <c r="P13" i="6"/>
  <c r="R13" i="6"/>
  <c r="S13" i="6"/>
  <c r="U13" i="6"/>
  <c r="V13" i="6"/>
  <c r="X13" i="6"/>
  <c r="Y13" i="6"/>
  <c r="Z13" i="6"/>
  <c r="AE13" i="6"/>
  <c r="B14" i="6"/>
  <c r="C14" i="6"/>
  <c r="D14" i="6"/>
  <c r="E14" i="6"/>
  <c r="F14" i="6"/>
  <c r="G14" i="6"/>
  <c r="H14" i="6"/>
  <c r="AA14" i="6" s="1"/>
  <c r="I14" i="6"/>
  <c r="J14" i="6"/>
  <c r="M14" i="6" s="1"/>
  <c r="K14" i="6"/>
  <c r="L14" i="6"/>
  <c r="O14" i="6"/>
  <c r="P14" i="6"/>
  <c r="R14" i="6"/>
  <c r="S14" i="6"/>
  <c r="U14" i="6"/>
  <c r="V14" i="6"/>
  <c r="X14" i="6"/>
  <c r="Y14" i="6"/>
  <c r="Z14" i="6"/>
  <c r="AE14" i="6"/>
  <c r="B15" i="6"/>
  <c r="C15" i="6"/>
  <c r="D15" i="6"/>
  <c r="E15" i="6"/>
  <c r="F15" i="6"/>
  <c r="G15" i="6"/>
  <c r="H15" i="6"/>
  <c r="AA15" i="6" s="1"/>
  <c r="I15" i="6"/>
  <c r="J15" i="6"/>
  <c r="M15" i="6" s="1"/>
  <c r="K15" i="6"/>
  <c r="L15" i="6"/>
  <c r="O15" i="6"/>
  <c r="P15" i="6"/>
  <c r="R15" i="6"/>
  <c r="S15" i="6"/>
  <c r="U15" i="6"/>
  <c r="V15" i="6"/>
  <c r="X15" i="6"/>
  <c r="Y15" i="6"/>
  <c r="Z15" i="6"/>
  <c r="AE15" i="6"/>
  <c r="B16" i="6"/>
  <c r="C16" i="6"/>
  <c r="D16" i="6"/>
  <c r="E16" i="6"/>
  <c r="F16" i="6"/>
  <c r="G16" i="6"/>
  <c r="H16" i="6"/>
  <c r="AA16" i="6" s="1"/>
  <c r="I16" i="6"/>
  <c r="J16" i="6"/>
  <c r="M16" i="6" s="1"/>
  <c r="K16" i="6"/>
  <c r="L16" i="6"/>
  <c r="O16" i="6"/>
  <c r="P16" i="6"/>
  <c r="R16" i="6"/>
  <c r="S16" i="6"/>
  <c r="U16" i="6"/>
  <c r="V16" i="6"/>
  <c r="X16" i="6"/>
  <c r="Y16" i="6"/>
  <c r="Z16" i="6"/>
  <c r="AE16" i="6"/>
  <c r="B17" i="6"/>
  <c r="C17" i="6"/>
  <c r="D17" i="6"/>
  <c r="E17" i="6"/>
  <c r="F17" i="6"/>
  <c r="G17" i="6"/>
  <c r="H17" i="6"/>
  <c r="AA17" i="6" s="1"/>
  <c r="I17" i="6"/>
  <c r="J17" i="6"/>
  <c r="M17" i="6" s="1"/>
  <c r="K17" i="6"/>
  <c r="L17" i="6"/>
  <c r="O17" i="6"/>
  <c r="P17" i="6"/>
  <c r="R17" i="6"/>
  <c r="S17" i="6"/>
  <c r="U17" i="6"/>
  <c r="V17" i="6"/>
  <c r="X17" i="6"/>
  <c r="Y17" i="6"/>
  <c r="Z17" i="6"/>
  <c r="AE17" i="6"/>
  <c r="B18" i="6"/>
  <c r="C18" i="6"/>
  <c r="D18" i="6"/>
  <c r="E18" i="6"/>
  <c r="F18" i="6"/>
  <c r="G18" i="6"/>
  <c r="H18" i="6"/>
  <c r="AA18" i="6" s="1"/>
  <c r="I18" i="6"/>
  <c r="J18" i="6"/>
  <c r="M18" i="6" s="1"/>
  <c r="K18" i="6"/>
  <c r="L18" i="6"/>
  <c r="O18" i="6"/>
  <c r="P18" i="6"/>
  <c r="R18" i="6"/>
  <c r="S18" i="6"/>
  <c r="U18" i="6"/>
  <c r="V18" i="6"/>
  <c r="X18" i="6"/>
  <c r="Y18" i="6"/>
  <c r="Z18" i="6"/>
  <c r="AE18" i="6"/>
  <c r="B19" i="6"/>
  <c r="C19" i="6"/>
  <c r="D19" i="6"/>
  <c r="E19" i="6"/>
  <c r="F19" i="6"/>
  <c r="G19" i="6"/>
  <c r="H19" i="6"/>
  <c r="AA19" i="6" s="1"/>
  <c r="I19" i="6"/>
  <c r="J19" i="6"/>
  <c r="M19" i="6" s="1"/>
  <c r="K19" i="6"/>
  <c r="L19" i="6"/>
  <c r="O19" i="6"/>
  <c r="P19" i="6"/>
  <c r="R19" i="6"/>
  <c r="S19" i="6"/>
  <c r="U19" i="6"/>
  <c r="V19" i="6"/>
  <c r="X19" i="6"/>
  <c r="Y19" i="6"/>
  <c r="Z19" i="6"/>
  <c r="AE19" i="6"/>
  <c r="B20" i="6"/>
  <c r="C20" i="6"/>
  <c r="D20" i="6"/>
  <c r="E20" i="6"/>
  <c r="F20" i="6"/>
  <c r="G20" i="6"/>
  <c r="H20" i="6"/>
  <c r="AA20" i="6" s="1"/>
  <c r="I20" i="6"/>
  <c r="J20" i="6"/>
  <c r="M20" i="6" s="1"/>
  <c r="K20" i="6"/>
  <c r="L20" i="6"/>
  <c r="O20" i="6"/>
  <c r="P20" i="6"/>
  <c r="R20" i="6"/>
  <c r="S20" i="6"/>
  <c r="U20" i="6"/>
  <c r="V20" i="6"/>
  <c r="X20" i="6"/>
  <c r="Y20" i="6"/>
  <c r="Z20" i="6"/>
  <c r="AE20" i="6"/>
  <c r="B21" i="6"/>
  <c r="C21" i="6"/>
  <c r="D21" i="6"/>
  <c r="E21" i="6"/>
  <c r="F21" i="6"/>
  <c r="G21" i="6"/>
  <c r="H21" i="6"/>
  <c r="AA21" i="6" s="1"/>
  <c r="I21" i="6"/>
  <c r="J21" i="6"/>
  <c r="M21" i="6" s="1"/>
  <c r="K21" i="6"/>
  <c r="L21" i="6"/>
  <c r="O21" i="6"/>
  <c r="P21" i="6"/>
  <c r="R21" i="6"/>
  <c r="S21" i="6"/>
  <c r="U21" i="6"/>
  <c r="V21" i="6"/>
  <c r="X21" i="6"/>
  <c r="Y21" i="6"/>
  <c r="Z21" i="6"/>
  <c r="AE21" i="6"/>
  <c r="B22" i="6"/>
  <c r="C22" i="6"/>
  <c r="D22" i="6"/>
  <c r="E22" i="6"/>
  <c r="F22" i="6"/>
  <c r="G22" i="6"/>
  <c r="H22" i="6"/>
  <c r="AA22" i="6" s="1"/>
  <c r="I22" i="6"/>
  <c r="J22" i="6"/>
  <c r="M22" i="6" s="1"/>
  <c r="K22" i="6"/>
  <c r="L22" i="6"/>
  <c r="O22" i="6"/>
  <c r="P22" i="6"/>
  <c r="R22" i="6"/>
  <c r="S22" i="6"/>
  <c r="U22" i="6"/>
  <c r="V22" i="6"/>
  <c r="X22" i="6"/>
  <c r="Y22" i="6"/>
  <c r="Z22" i="6"/>
  <c r="AE22" i="6"/>
  <c r="B23" i="6"/>
  <c r="C23" i="6"/>
  <c r="D23" i="6"/>
  <c r="E23" i="6"/>
  <c r="F23" i="6"/>
  <c r="G23" i="6"/>
  <c r="H23" i="6"/>
  <c r="AA23" i="6" s="1"/>
  <c r="I23" i="6"/>
  <c r="J23" i="6"/>
  <c r="M23" i="6" s="1"/>
  <c r="K23" i="6"/>
  <c r="L23" i="6"/>
  <c r="O23" i="6"/>
  <c r="P23" i="6"/>
  <c r="R23" i="6"/>
  <c r="S23" i="6"/>
  <c r="U23" i="6"/>
  <c r="V23" i="6"/>
  <c r="X23" i="6"/>
  <c r="Y23" i="6"/>
  <c r="Z23" i="6"/>
  <c r="AE23" i="6"/>
  <c r="B24" i="6"/>
  <c r="C24" i="6"/>
  <c r="D24" i="6"/>
  <c r="E24" i="6"/>
  <c r="F24" i="6"/>
  <c r="G24" i="6"/>
  <c r="H24" i="6"/>
  <c r="AA24" i="6" s="1"/>
  <c r="I24" i="6"/>
  <c r="J24" i="6"/>
  <c r="M24" i="6" s="1"/>
  <c r="K24" i="6"/>
  <c r="L24" i="6"/>
  <c r="O24" i="6"/>
  <c r="P24" i="6"/>
  <c r="R24" i="6"/>
  <c r="S24" i="6"/>
  <c r="U24" i="6"/>
  <c r="V24" i="6"/>
  <c r="X24" i="6"/>
  <c r="Y24" i="6"/>
  <c r="Z24" i="6"/>
  <c r="AE24" i="6"/>
  <c r="B25" i="6"/>
  <c r="C25" i="6"/>
  <c r="D25" i="6"/>
  <c r="E25" i="6"/>
  <c r="F25" i="6"/>
  <c r="G25" i="6"/>
  <c r="H25" i="6"/>
  <c r="AA25" i="6" s="1"/>
  <c r="I25" i="6"/>
  <c r="J25" i="6"/>
  <c r="M25" i="6" s="1"/>
  <c r="K25" i="6"/>
  <c r="L25" i="6"/>
  <c r="O25" i="6"/>
  <c r="P25" i="6"/>
  <c r="R25" i="6"/>
  <c r="S25" i="6"/>
  <c r="U25" i="6"/>
  <c r="V25" i="6"/>
  <c r="X25" i="6"/>
  <c r="Y25" i="6"/>
  <c r="Z25" i="6"/>
  <c r="AE25" i="6"/>
  <c r="B26" i="6"/>
  <c r="C26" i="6"/>
  <c r="D26" i="6"/>
  <c r="E26" i="6"/>
  <c r="F26" i="6"/>
  <c r="G26" i="6"/>
  <c r="H26" i="6"/>
  <c r="AA26" i="6" s="1"/>
  <c r="I26" i="6"/>
  <c r="J26" i="6"/>
  <c r="M26" i="6" s="1"/>
  <c r="K26" i="6"/>
  <c r="L26" i="6"/>
  <c r="O26" i="6"/>
  <c r="P26" i="6"/>
  <c r="R26" i="6"/>
  <c r="S26" i="6"/>
  <c r="U26" i="6"/>
  <c r="V26" i="6"/>
  <c r="X26" i="6"/>
  <c r="Y26" i="6"/>
  <c r="Z26" i="6"/>
  <c r="AE26" i="6"/>
  <c r="B27" i="6"/>
  <c r="C27" i="6"/>
  <c r="D27" i="6"/>
  <c r="E27" i="6"/>
  <c r="F27" i="6"/>
  <c r="G27" i="6"/>
  <c r="H27" i="6"/>
  <c r="AA27" i="6" s="1"/>
  <c r="I27" i="6"/>
  <c r="J27" i="6"/>
  <c r="M27" i="6" s="1"/>
  <c r="K27" i="6"/>
  <c r="L27" i="6"/>
  <c r="O27" i="6"/>
  <c r="P27" i="6"/>
  <c r="R27" i="6"/>
  <c r="S27" i="6"/>
  <c r="U27" i="6"/>
  <c r="V27" i="6"/>
  <c r="X27" i="6"/>
  <c r="Y27" i="6"/>
  <c r="Z27" i="6"/>
  <c r="AE27" i="6"/>
  <c r="B28" i="6"/>
  <c r="C28" i="6"/>
  <c r="D28" i="6"/>
  <c r="E28" i="6"/>
  <c r="F28" i="6"/>
  <c r="G28" i="6"/>
  <c r="H28" i="6"/>
  <c r="AA28" i="6" s="1"/>
  <c r="I28" i="6"/>
  <c r="J28" i="6"/>
  <c r="M28" i="6" s="1"/>
  <c r="K28" i="6"/>
  <c r="L28" i="6"/>
  <c r="O28" i="6"/>
  <c r="P28" i="6"/>
  <c r="R28" i="6"/>
  <c r="S28" i="6"/>
  <c r="U28" i="6"/>
  <c r="V28" i="6"/>
  <c r="X28" i="6"/>
  <c r="Y28" i="6"/>
  <c r="Z28" i="6"/>
  <c r="AE28" i="6"/>
  <c r="B29" i="6"/>
  <c r="C29" i="6"/>
  <c r="D29" i="6"/>
  <c r="E29" i="6"/>
  <c r="F29" i="6"/>
  <c r="G29" i="6"/>
  <c r="H29" i="6"/>
  <c r="AA29" i="6" s="1"/>
  <c r="I29" i="6"/>
  <c r="J29" i="6"/>
  <c r="M29" i="6" s="1"/>
  <c r="K29" i="6"/>
  <c r="L29" i="6"/>
  <c r="O29" i="6"/>
  <c r="P29" i="6"/>
  <c r="R29" i="6"/>
  <c r="S29" i="6"/>
  <c r="U29" i="6"/>
  <c r="V29" i="6"/>
  <c r="X29" i="6"/>
  <c r="Y29" i="6"/>
  <c r="Z29" i="6"/>
  <c r="AE29" i="6"/>
  <c r="B30" i="6"/>
  <c r="C30" i="6"/>
  <c r="D30" i="6"/>
  <c r="E30" i="6"/>
  <c r="F30" i="6"/>
  <c r="G30" i="6"/>
  <c r="H30" i="6"/>
  <c r="AA30" i="6" s="1"/>
  <c r="I30" i="6"/>
  <c r="J30" i="6"/>
  <c r="M30" i="6" s="1"/>
  <c r="K30" i="6"/>
  <c r="L30" i="6"/>
  <c r="O30" i="6"/>
  <c r="P30" i="6"/>
  <c r="R30" i="6"/>
  <c r="S30" i="6"/>
  <c r="U30" i="6"/>
  <c r="V30" i="6"/>
  <c r="X30" i="6"/>
  <c r="Y30" i="6"/>
  <c r="Z30" i="6"/>
  <c r="AE30" i="6"/>
  <c r="B31" i="6"/>
  <c r="C31" i="6"/>
  <c r="D31" i="6"/>
  <c r="E31" i="6"/>
  <c r="F31" i="6"/>
  <c r="G31" i="6"/>
  <c r="H31" i="6"/>
  <c r="AA31" i="6" s="1"/>
  <c r="I31" i="6"/>
  <c r="J31" i="6"/>
  <c r="M31" i="6" s="1"/>
  <c r="K31" i="6"/>
  <c r="L31" i="6"/>
  <c r="O31" i="6"/>
  <c r="P31" i="6"/>
  <c r="R31" i="6"/>
  <c r="S31" i="6"/>
  <c r="U31" i="6"/>
  <c r="V31" i="6"/>
  <c r="X31" i="6"/>
  <c r="Y31" i="6"/>
  <c r="Z31" i="6"/>
  <c r="AE31" i="6"/>
  <c r="B32" i="6"/>
  <c r="C32" i="6"/>
  <c r="D32" i="6"/>
  <c r="E32" i="6"/>
  <c r="F32" i="6"/>
  <c r="G32" i="6"/>
  <c r="H32" i="6"/>
  <c r="AA32" i="6" s="1"/>
  <c r="I32" i="6"/>
  <c r="J32" i="6"/>
  <c r="M32" i="6" s="1"/>
  <c r="K32" i="6"/>
  <c r="L32" i="6"/>
  <c r="O32" i="6"/>
  <c r="P32" i="6"/>
  <c r="R32" i="6"/>
  <c r="S32" i="6"/>
  <c r="U32" i="6"/>
  <c r="V32" i="6"/>
  <c r="X32" i="6"/>
  <c r="Y32" i="6"/>
  <c r="Z32" i="6"/>
  <c r="AE32" i="6"/>
  <c r="B33" i="6"/>
  <c r="C33" i="6"/>
  <c r="D33" i="6"/>
  <c r="E33" i="6"/>
  <c r="F33" i="6"/>
  <c r="G33" i="6"/>
  <c r="H33" i="6"/>
  <c r="AA33" i="6" s="1"/>
  <c r="I33" i="6"/>
  <c r="J33" i="6"/>
  <c r="M33" i="6" s="1"/>
  <c r="K33" i="6"/>
  <c r="L33" i="6"/>
  <c r="O33" i="6"/>
  <c r="P33" i="6"/>
  <c r="R33" i="6"/>
  <c r="S33" i="6"/>
  <c r="U33" i="6"/>
  <c r="V33" i="6"/>
  <c r="X33" i="6"/>
  <c r="Y33" i="6"/>
  <c r="Z33" i="6"/>
  <c r="AE33" i="6"/>
  <c r="B34" i="6"/>
  <c r="C34" i="6"/>
  <c r="D34" i="6"/>
  <c r="E34" i="6"/>
  <c r="F34" i="6"/>
  <c r="G34" i="6"/>
  <c r="H34" i="6"/>
  <c r="AA34" i="6" s="1"/>
  <c r="I34" i="6"/>
  <c r="J34" i="6"/>
  <c r="M34" i="6" s="1"/>
  <c r="K34" i="6"/>
  <c r="L34" i="6"/>
  <c r="O34" i="6"/>
  <c r="P34" i="6"/>
  <c r="R34" i="6"/>
  <c r="S34" i="6"/>
  <c r="U34" i="6"/>
  <c r="V34" i="6"/>
  <c r="X34" i="6"/>
  <c r="Y34" i="6"/>
  <c r="Z34" i="6"/>
  <c r="AE34" i="6"/>
  <c r="B35" i="6"/>
  <c r="C35" i="6"/>
  <c r="D35" i="6"/>
  <c r="C44" i="10" s="1"/>
  <c r="E35" i="6"/>
  <c r="F35" i="6"/>
  <c r="G35" i="6"/>
  <c r="H35" i="6"/>
  <c r="AA35" i="6" s="1"/>
  <c r="I35" i="6"/>
  <c r="J35" i="6"/>
  <c r="M35" i="6" s="1"/>
  <c r="K35" i="6"/>
  <c r="L35" i="6"/>
  <c r="O35" i="6"/>
  <c r="P35" i="6"/>
  <c r="R35" i="6"/>
  <c r="S35" i="6"/>
  <c r="U35" i="6"/>
  <c r="V35" i="6"/>
  <c r="X35" i="6"/>
  <c r="Y35" i="6"/>
  <c r="T44" i="10" s="1"/>
  <c r="U44" i="10" s="1"/>
  <c r="Z35" i="6"/>
  <c r="AE35" i="6"/>
  <c r="B36" i="6"/>
  <c r="C36" i="6"/>
  <c r="D36" i="6"/>
  <c r="E36" i="6"/>
  <c r="F36" i="6"/>
  <c r="G36" i="6"/>
  <c r="H36" i="6"/>
  <c r="AA36" i="6" s="1"/>
  <c r="I36" i="6"/>
  <c r="J36" i="6"/>
  <c r="M36" i="6" s="1"/>
  <c r="K36" i="6"/>
  <c r="L36" i="6"/>
  <c r="O36" i="6"/>
  <c r="P36" i="6"/>
  <c r="R36" i="6"/>
  <c r="S36" i="6"/>
  <c r="U36" i="6"/>
  <c r="V36" i="6"/>
  <c r="X36" i="6"/>
  <c r="Y36" i="6"/>
  <c r="Z36" i="6"/>
  <c r="AE36" i="6"/>
  <c r="T2" i="15"/>
  <c r="AF4" i="6" l="1"/>
  <c r="E44" i="10"/>
  <c r="R44" i="10"/>
  <c r="S44" i="10" s="1"/>
  <c r="H44" i="10"/>
  <c r="I44" i="10" s="1"/>
  <c r="B44" i="10"/>
  <c r="V44" i="10"/>
  <c r="W44" i="10" s="1"/>
  <c r="AF27" i="6"/>
  <c r="AF15" i="6"/>
  <c r="AF7" i="6"/>
  <c r="W15" i="6"/>
  <c r="N4" i="6"/>
  <c r="AF36" i="6"/>
  <c r="W36" i="6"/>
  <c r="AF32" i="6"/>
  <c r="AF24" i="6"/>
  <c r="AF20" i="6"/>
  <c r="AF16" i="6"/>
  <c r="Q15" i="6"/>
  <c r="T10" i="6"/>
  <c r="N6" i="6"/>
  <c r="T29" i="6"/>
  <c r="T25" i="6"/>
  <c r="T21" i="6"/>
  <c r="T17" i="6"/>
  <c r="T13" i="6"/>
  <c r="T5" i="6"/>
  <c r="T28" i="6"/>
  <c r="T24" i="6"/>
  <c r="T20" i="6"/>
  <c r="T16" i="6"/>
  <c r="T15" i="6"/>
  <c r="Q4" i="6"/>
  <c r="N16" i="6"/>
  <c r="N12" i="6"/>
  <c r="N15" i="6"/>
  <c r="Q6" i="6"/>
  <c r="N7" i="6"/>
  <c r="AF28" i="6"/>
  <c r="AF35" i="6"/>
  <c r="AF31" i="6"/>
  <c r="AF21" i="6"/>
  <c r="W21" i="6"/>
  <c r="AF17" i="6"/>
  <c r="Q10" i="6"/>
  <c r="W35" i="6"/>
  <c r="P44" i="10" s="1"/>
  <c r="Q44" i="10" s="1"/>
  <c r="W31" i="6"/>
  <c r="T35" i="6"/>
  <c r="T31" i="6"/>
  <c r="N35" i="6"/>
  <c r="N31" i="6"/>
  <c r="AB30" i="6"/>
  <c r="AB12" i="6"/>
  <c r="AB23" i="6"/>
  <c r="AB19" i="6"/>
  <c r="N33" i="6"/>
  <c r="AF30" i="6"/>
  <c r="AF33" i="6"/>
  <c r="Q33" i="6"/>
  <c r="AF29" i="6"/>
  <c r="W29" i="6"/>
  <c r="AF23" i="6"/>
  <c r="AF13" i="6"/>
  <c r="N8" i="6"/>
  <c r="AF3" i="6"/>
  <c r="W32" i="6"/>
  <c r="AF25" i="6"/>
  <c r="W25" i="6"/>
  <c r="AF19" i="6"/>
  <c r="AF12" i="6"/>
  <c r="Q12" i="6"/>
  <c r="N10" i="6"/>
  <c r="W8" i="6"/>
  <c r="AB27" i="6"/>
  <c r="N3" i="6"/>
  <c r="Q35" i="6"/>
  <c r="L44" i="10" s="1"/>
  <c r="M44" i="10" s="1"/>
  <c r="W33" i="6"/>
  <c r="T32" i="6"/>
  <c r="N28" i="6"/>
  <c r="W27" i="6"/>
  <c r="N24" i="6"/>
  <c r="W23" i="6"/>
  <c r="N20" i="6"/>
  <c r="W19" i="6"/>
  <c r="Q17" i="6"/>
  <c r="W13" i="6"/>
  <c r="Q13" i="6"/>
  <c r="T12" i="6"/>
  <c r="W10" i="6"/>
  <c r="Q8" i="6"/>
  <c r="T34" i="6"/>
  <c r="AB22" i="6"/>
  <c r="Q21" i="6"/>
  <c r="AB18" i="6"/>
  <c r="AB14" i="6"/>
  <c r="AB9" i="6"/>
  <c r="AB7" i="6"/>
  <c r="T3" i="6"/>
  <c r="AB26" i="6"/>
  <c r="AF34" i="6"/>
  <c r="W34" i="6"/>
  <c r="T33" i="6"/>
  <c r="Q31" i="6"/>
  <c r="N29" i="6"/>
  <c r="Q28" i="6"/>
  <c r="N27" i="6"/>
  <c r="N25" i="6"/>
  <c r="Q24" i="6"/>
  <c r="N23" i="6"/>
  <c r="N21" i="6"/>
  <c r="Q20" i="6"/>
  <c r="N19" i="6"/>
  <c r="N17" i="6"/>
  <c r="Q16" i="6"/>
  <c r="AF14" i="6"/>
  <c r="Q14" i="6"/>
  <c r="AF9" i="6"/>
  <c r="T8" i="6"/>
  <c r="T6" i="6"/>
  <c r="W5" i="6"/>
  <c r="AB4" i="6"/>
  <c r="Q3" i="6"/>
  <c r="Q36" i="6"/>
  <c r="AB36" i="6"/>
  <c r="Q18" i="6"/>
  <c r="W11" i="6"/>
  <c r="Q11" i="6"/>
  <c r="W9" i="6"/>
  <c r="Q9" i="6"/>
  <c r="N30" i="6"/>
  <c r="T36" i="6"/>
  <c r="AB35" i="6"/>
  <c r="AB31" i="6"/>
  <c r="Q30" i="6"/>
  <c r="AB28" i="6"/>
  <c r="T26" i="6"/>
  <c r="T22" i="6"/>
  <c r="AB20" i="6"/>
  <c r="T18" i="6"/>
  <c r="AB15" i="6"/>
  <c r="N14" i="6"/>
  <c r="N13" i="6"/>
  <c r="T11" i="6"/>
  <c r="T9" i="6"/>
  <c r="AB8" i="6"/>
  <c r="W7" i="6"/>
  <c r="Q7" i="6"/>
  <c r="AB5" i="6"/>
  <c r="Q34" i="6"/>
  <c r="AB34" i="6"/>
  <c r="Q32" i="6"/>
  <c r="AB32" i="6"/>
  <c r="T30" i="6"/>
  <c r="Q26" i="6"/>
  <c r="Q22" i="6"/>
  <c r="N36" i="6"/>
  <c r="N34" i="6"/>
  <c r="N32" i="6"/>
  <c r="W30" i="6"/>
  <c r="AB29" i="6"/>
  <c r="T27" i="6"/>
  <c r="AF26" i="6"/>
  <c r="N26" i="6"/>
  <c r="AB25" i="6"/>
  <c r="T23" i="6"/>
  <c r="Q23" i="6"/>
  <c r="AF22" i="6"/>
  <c r="N22" i="6"/>
  <c r="AB21" i="6"/>
  <c r="T19" i="6"/>
  <c r="Q19" i="6"/>
  <c r="AF18" i="6"/>
  <c r="N18" i="6"/>
  <c r="AB17" i="6"/>
  <c r="AB16" i="6"/>
  <c r="T14" i="6"/>
  <c r="AB13" i="6"/>
  <c r="AF11" i="6"/>
  <c r="N11" i="6"/>
  <c r="N9" i="6"/>
  <c r="T7" i="6"/>
  <c r="AB6" i="6"/>
  <c r="T4" i="6"/>
  <c r="W14" i="6"/>
  <c r="W6" i="6"/>
  <c r="Q5" i="6"/>
  <c r="W12" i="6"/>
  <c r="W4" i="6"/>
  <c r="Q29" i="6"/>
  <c r="W28" i="6"/>
  <c r="Q27" i="6"/>
  <c r="W26" i="6"/>
  <c r="Q25" i="6"/>
  <c r="W24" i="6"/>
  <c r="W22" i="6"/>
  <c r="W20" i="6"/>
  <c r="W18" i="6"/>
  <c r="W17" i="6"/>
  <c r="W16" i="6"/>
  <c r="W3" i="6"/>
  <c r="N44" i="10" l="1"/>
  <c r="O44" i="10" s="1"/>
  <c r="J44" i="10"/>
  <c r="K44" i="10" s="1"/>
  <c r="F44" i="10"/>
  <c r="I2" i="6"/>
  <c r="H2" i="6"/>
  <c r="L2" i="6"/>
  <c r="K2" i="6"/>
  <c r="J2" i="6"/>
  <c r="M2" i="6" s="1"/>
  <c r="AE2" i="6"/>
  <c r="G44" i="10" l="1"/>
  <c r="X44" i="10" s="1"/>
  <c r="AB2" i="6"/>
  <c r="Y3" i="17" l="1"/>
  <c r="Y4" i="17"/>
  <c r="Y5" i="17"/>
  <c r="Y6" i="17"/>
  <c r="Y7" i="17"/>
  <c r="Y8" i="17"/>
  <c r="Y9" i="17"/>
  <c r="Y10" i="17"/>
  <c r="Y11" i="17"/>
  <c r="Y12" i="17"/>
  <c r="Y2" i="17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2" i="1"/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AA2" i="6" l="1"/>
  <c r="J3" i="2" l="1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8" i="2"/>
  <c r="K228" i="2"/>
  <c r="L228" i="2"/>
  <c r="M228" i="2"/>
  <c r="N228" i="2"/>
  <c r="O228" i="2"/>
  <c r="P164" i="2" l="1"/>
  <c r="Q164" i="2"/>
  <c r="P162" i="2"/>
  <c r="Q162" i="2"/>
  <c r="R162" i="2" s="1"/>
  <c r="P160" i="2"/>
  <c r="Q160" i="2"/>
  <c r="P158" i="2"/>
  <c r="Q158" i="2"/>
  <c r="P142" i="2"/>
  <c r="Q142" i="2"/>
  <c r="P140" i="2"/>
  <c r="Q140" i="2"/>
  <c r="P138" i="2"/>
  <c r="Q138" i="2"/>
  <c r="P136" i="2"/>
  <c r="Q136" i="2"/>
  <c r="P134" i="2"/>
  <c r="Q134" i="2"/>
  <c r="P132" i="2"/>
  <c r="Q132" i="2"/>
  <c r="R132" i="2" s="1"/>
  <c r="P82" i="2"/>
  <c r="Q82" i="2"/>
  <c r="P80" i="2"/>
  <c r="Q80" i="2"/>
  <c r="R80" i="2" s="1"/>
  <c r="P78" i="2"/>
  <c r="Q78" i="2"/>
  <c r="P76" i="2"/>
  <c r="Q76" i="2"/>
  <c r="P74" i="2"/>
  <c r="Q74" i="2"/>
  <c r="P72" i="2"/>
  <c r="Q72" i="2"/>
  <c r="R72" i="2" s="1"/>
  <c r="P70" i="2"/>
  <c r="Q70" i="2"/>
  <c r="P68" i="2"/>
  <c r="Q68" i="2"/>
  <c r="P66" i="2"/>
  <c r="Q66" i="2"/>
  <c r="P64" i="2"/>
  <c r="Q64" i="2"/>
  <c r="P62" i="2"/>
  <c r="Q62" i="2"/>
  <c r="P33" i="2"/>
  <c r="Q33" i="2"/>
  <c r="P25" i="2"/>
  <c r="Q25" i="2"/>
  <c r="P13" i="2"/>
  <c r="Q13" i="2"/>
  <c r="P9" i="2"/>
  <c r="Q9" i="2"/>
  <c r="Q226" i="2"/>
  <c r="P226" i="2"/>
  <c r="Q218" i="2"/>
  <c r="P218" i="2"/>
  <c r="Q214" i="2"/>
  <c r="P214" i="2"/>
  <c r="Q210" i="2"/>
  <c r="P210" i="2"/>
  <c r="Q206" i="2"/>
  <c r="P206" i="2"/>
  <c r="R206" i="2" s="1"/>
  <c r="Q202" i="2"/>
  <c r="P202" i="2"/>
  <c r="Q200" i="2"/>
  <c r="P200" i="2"/>
  <c r="Q198" i="2"/>
  <c r="P198" i="2"/>
  <c r="Q196" i="2"/>
  <c r="P196" i="2"/>
  <c r="Q194" i="2"/>
  <c r="P194" i="2"/>
  <c r="Q192" i="2"/>
  <c r="P192" i="2"/>
  <c r="R192" i="2" s="1"/>
  <c r="Q190" i="2"/>
  <c r="P190" i="2"/>
  <c r="Q188" i="2"/>
  <c r="P188" i="2"/>
  <c r="Q186" i="2"/>
  <c r="P186" i="2"/>
  <c r="Q184" i="2"/>
  <c r="P184" i="2"/>
  <c r="R184" i="2" s="1"/>
  <c r="Q182" i="2"/>
  <c r="P182" i="2"/>
  <c r="Q180" i="2"/>
  <c r="P180" i="2"/>
  <c r="R180" i="2" s="1"/>
  <c r="Q178" i="2"/>
  <c r="P178" i="2"/>
  <c r="Q176" i="2"/>
  <c r="P176" i="2"/>
  <c r="Q174" i="2"/>
  <c r="P174" i="2"/>
  <c r="P172" i="2"/>
  <c r="Q172" i="2"/>
  <c r="R172" i="2" s="1"/>
  <c r="P170" i="2"/>
  <c r="Q170" i="2"/>
  <c r="P168" i="2"/>
  <c r="Q168" i="2"/>
  <c r="R168" i="2" s="1"/>
  <c r="P166" i="2"/>
  <c r="Q166" i="2"/>
  <c r="P59" i="2"/>
  <c r="Q59" i="2"/>
  <c r="P57" i="2"/>
  <c r="Q57" i="2"/>
  <c r="P55" i="2"/>
  <c r="Q55" i="2"/>
  <c r="P53" i="2"/>
  <c r="Q53" i="2"/>
  <c r="P51" i="2"/>
  <c r="Q51" i="2"/>
  <c r="R51" i="2" s="1"/>
  <c r="P36" i="2"/>
  <c r="Q36" i="2"/>
  <c r="P32" i="2"/>
  <c r="Q32" i="2"/>
  <c r="P28" i="2"/>
  <c r="Q28" i="2"/>
  <c r="P24" i="2"/>
  <c r="Q24" i="2"/>
  <c r="R24" i="2" s="1"/>
  <c r="P20" i="2"/>
  <c r="Q20" i="2"/>
  <c r="P16" i="2"/>
  <c r="Q16" i="2"/>
  <c r="P12" i="2"/>
  <c r="Q12" i="2"/>
  <c r="P8" i="2"/>
  <c r="Q8" i="2"/>
  <c r="R8" i="2" s="1"/>
  <c r="P4" i="2"/>
  <c r="Q4" i="2"/>
  <c r="P154" i="2"/>
  <c r="Q154" i="2"/>
  <c r="P150" i="2"/>
  <c r="Q150" i="2"/>
  <c r="P130" i="2"/>
  <c r="Q130" i="2"/>
  <c r="R130" i="2" s="1"/>
  <c r="P126" i="2"/>
  <c r="Q126" i="2"/>
  <c r="P124" i="2"/>
  <c r="Q124" i="2"/>
  <c r="P122" i="2"/>
  <c r="Q122" i="2"/>
  <c r="P120" i="2"/>
  <c r="Q120" i="2"/>
  <c r="P118" i="2"/>
  <c r="Q118" i="2"/>
  <c r="P116" i="2"/>
  <c r="Q116" i="2"/>
  <c r="P110" i="2"/>
  <c r="Q110" i="2"/>
  <c r="P102" i="2"/>
  <c r="Q102" i="2"/>
  <c r="R102" i="2" s="1"/>
  <c r="P100" i="2"/>
  <c r="Q100" i="2"/>
  <c r="P98" i="2"/>
  <c r="Q98" i="2"/>
  <c r="R98" i="2" s="1"/>
  <c r="P96" i="2"/>
  <c r="Q96" i="2"/>
  <c r="P92" i="2"/>
  <c r="Q92" i="2"/>
  <c r="P88" i="2"/>
  <c r="Q88" i="2"/>
  <c r="P86" i="2"/>
  <c r="Q86" i="2"/>
  <c r="R86" i="2" s="1"/>
  <c r="P84" i="2"/>
  <c r="Q84" i="2"/>
  <c r="P39" i="2"/>
  <c r="Q39" i="2"/>
  <c r="P37" i="2"/>
  <c r="Q37" i="2"/>
  <c r="P29" i="2"/>
  <c r="Q29" i="2"/>
  <c r="P21" i="2"/>
  <c r="Q21" i="2"/>
  <c r="Q228" i="2"/>
  <c r="P228" i="2"/>
  <c r="R228" i="2" s="1"/>
  <c r="Q224" i="2"/>
  <c r="P224" i="2"/>
  <c r="Q222" i="2"/>
  <c r="P222" i="2"/>
  <c r="R222" i="2" s="1"/>
  <c r="Q220" i="2"/>
  <c r="P220" i="2"/>
  <c r="Q216" i="2"/>
  <c r="P216" i="2"/>
  <c r="R216" i="2" s="1"/>
  <c r="Q212" i="2"/>
  <c r="P212" i="2"/>
  <c r="Q208" i="2"/>
  <c r="P208" i="2"/>
  <c r="Q204" i="2"/>
  <c r="P204" i="2"/>
  <c r="P165" i="2"/>
  <c r="Q165" i="2"/>
  <c r="P163" i="2"/>
  <c r="Q163" i="2"/>
  <c r="P161" i="2"/>
  <c r="Q161" i="2"/>
  <c r="P159" i="2"/>
  <c r="Q159" i="2"/>
  <c r="P157" i="2"/>
  <c r="Q157" i="2"/>
  <c r="P155" i="2"/>
  <c r="Q155" i="2"/>
  <c r="P153" i="2"/>
  <c r="Q153" i="2"/>
  <c r="P151" i="2"/>
  <c r="Q151" i="2"/>
  <c r="P149" i="2"/>
  <c r="Q149" i="2"/>
  <c r="P147" i="2"/>
  <c r="Q147" i="2"/>
  <c r="P145" i="2"/>
  <c r="Q145" i="2"/>
  <c r="P143" i="2"/>
  <c r="Q143" i="2"/>
  <c r="P141" i="2"/>
  <c r="Q141" i="2"/>
  <c r="P139" i="2"/>
  <c r="Q139" i="2"/>
  <c r="P137" i="2"/>
  <c r="Q137" i="2"/>
  <c r="P135" i="2"/>
  <c r="Q135" i="2"/>
  <c r="P133" i="2"/>
  <c r="Q133" i="2"/>
  <c r="R133" i="2" s="1"/>
  <c r="P131" i="2"/>
  <c r="Q131" i="2"/>
  <c r="P129" i="2"/>
  <c r="Q129" i="2"/>
  <c r="P127" i="2"/>
  <c r="Q127" i="2"/>
  <c r="P125" i="2"/>
  <c r="Q125" i="2"/>
  <c r="R125" i="2" s="1"/>
  <c r="P123" i="2"/>
  <c r="Q123" i="2"/>
  <c r="P121" i="2"/>
  <c r="Q121" i="2"/>
  <c r="R121" i="2" s="1"/>
  <c r="P119" i="2"/>
  <c r="Q119" i="2"/>
  <c r="P117" i="2"/>
  <c r="Q117" i="2"/>
  <c r="P115" i="2"/>
  <c r="Q115" i="2"/>
  <c r="P113" i="2"/>
  <c r="Q113" i="2"/>
  <c r="P111" i="2"/>
  <c r="Q111" i="2"/>
  <c r="P109" i="2"/>
  <c r="Q109" i="2"/>
  <c r="P107" i="2"/>
  <c r="Q107" i="2"/>
  <c r="P105" i="2"/>
  <c r="Q105" i="2"/>
  <c r="R105" i="2" s="1"/>
  <c r="P103" i="2"/>
  <c r="Q103" i="2"/>
  <c r="P101" i="2"/>
  <c r="Q101" i="2"/>
  <c r="P99" i="2"/>
  <c r="Q99" i="2"/>
  <c r="P97" i="2"/>
  <c r="Q97" i="2"/>
  <c r="P95" i="2"/>
  <c r="Q95" i="2"/>
  <c r="P93" i="2"/>
  <c r="Q93" i="2"/>
  <c r="P91" i="2"/>
  <c r="Q91" i="2"/>
  <c r="P89" i="2"/>
  <c r="Q89" i="2"/>
  <c r="P87" i="2"/>
  <c r="Q87" i="2"/>
  <c r="P85" i="2"/>
  <c r="Q85" i="2"/>
  <c r="P83" i="2"/>
  <c r="Q83" i="2"/>
  <c r="P81" i="2"/>
  <c r="Q81" i="2"/>
  <c r="P79" i="2"/>
  <c r="Q79" i="2"/>
  <c r="P77" i="2"/>
  <c r="Q77" i="2"/>
  <c r="P75" i="2"/>
  <c r="Q75" i="2"/>
  <c r="P73" i="2"/>
  <c r="Q73" i="2"/>
  <c r="P71" i="2"/>
  <c r="Q71" i="2"/>
  <c r="P69" i="2"/>
  <c r="Q69" i="2"/>
  <c r="P67" i="2"/>
  <c r="Q67" i="2"/>
  <c r="P65" i="2"/>
  <c r="Q65" i="2"/>
  <c r="P63" i="2"/>
  <c r="Q63" i="2"/>
  <c r="P61" i="2"/>
  <c r="Q61" i="2"/>
  <c r="P50" i="2"/>
  <c r="Q50" i="2"/>
  <c r="P48" i="2"/>
  <c r="Q48" i="2"/>
  <c r="R48" i="2" s="1"/>
  <c r="P46" i="2"/>
  <c r="Q46" i="2"/>
  <c r="P44" i="2"/>
  <c r="Q44" i="2"/>
  <c r="R44" i="2" s="1"/>
  <c r="P42" i="2"/>
  <c r="Q42" i="2"/>
  <c r="P40" i="2"/>
  <c r="Q40" i="2"/>
  <c r="P38" i="2"/>
  <c r="Q38" i="2"/>
  <c r="P35" i="2"/>
  <c r="Q35" i="2"/>
  <c r="P31" i="2"/>
  <c r="Q31" i="2"/>
  <c r="P27" i="2"/>
  <c r="Q27" i="2"/>
  <c r="R27" i="2" s="1"/>
  <c r="P23" i="2"/>
  <c r="Q23" i="2"/>
  <c r="P19" i="2"/>
  <c r="Q19" i="2"/>
  <c r="P15" i="2"/>
  <c r="Q15" i="2"/>
  <c r="P11" i="2"/>
  <c r="Q11" i="2"/>
  <c r="R11" i="2" s="1"/>
  <c r="P7" i="2"/>
  <c r="Q7" i="2"/>
  <c r="P3" i="2"/>
  <c r="Q3" i="2"/>
  <c r="P156" i="2"/>
  <c r="Q156" i="2"/>
  <c r="P152" i="2"/>
  <c r="Q152" i="2"/>
  <c r="P148" i="2"/>
  <c r="Q148" i="2"/>
  <c r="P146" i="2"/>
  <c r="Q146" i="2"/>
  <c r="P144" i="2"/>
  <c r="Q144" i="2"/>
  <c r="P128" i="2"/>
  <c r="Q128" i="2"/>
  <c r="R128" i="2" s="1"/>
  <c r="P114" i="2"/>
  <c r="Q114" i="2"/>
  <c r="P112" i="2"/>
  <c r="Q112" i="2"/>
  <c r="R112" i="2" s="1"/>
  <c r="P108" i="2"/>
  <c r="Q108" i="2"/>
  <c r="P106" i="2"/>
  <c r="Q106" i="2"/>
  <c r="R106" i="2" s="1"/>
  <c r="P104" i="2"/>
  <c r="Q104" i="2"/>
  <c r="P94" i="2"/>
  <c r="Q94" i="2"/>
  <c r="R94" i="2" s="1"/>
  <c r="P90" i="2"/>
  <c r="Q90" i="2"/>
  <c r="P49" i="2"/>
  <c r="Q49" i="2"/>
  <c r="P47" i="2"/>
  <c r="Q47" i="2"/>
  <c r="P45" i="2"/>
  <c r="Q45" i="2"/>
  <c r="P43" i="2"/>
  <c r="Q43" i="2"/>
  <c r="P41" i="2"/>
  <c r="Q41" i="2"/>
  <c r="R41" i="2" s="1"/>
  <c r="P17" i="2"/>
  <c r="Q17" i="2"/>
  <c r="P5" i="2"/>
  <c r="Q5" i="2"/>
  <c r="P225" i="2"/>
  <c r="Q225" i="2"/>
  <c r="R225" i="2" s="1"/>
  <c r="P223" i="2"/>
  <c r="Q223" i="2"/>
  <c r="P221" i="2"/>
  <c r="Q221" i="2"/>
  <c r="P219" i="2"/>
  <c r="Q219" i="2"/>
  <c r="P217" i="2"/>
  <c r="Q217" i="2"/>
  <c r="P215" i="2"/>
  <c r="Q215" i="2"/>
  <c r="R215" i="2" s="1"/>
  <c r="P213" i="2"/>
  <c r="Q213" i="2"/>
  <c r="P211" i="2"/>
  <c r="Q211" i="2"/>
  <c r="P209" i="2"/>
  <c r="Q209" i="2"/>
  <c r="P207" i="2"/>
  <c r="Q207" i="2"/>
  <c r="P205" i="2"/>
  <c r="Q205" i="2"/>
  <c r="P203" i="2"/>
  <c r="Q203" i="2"/>
  <c r="P201" i="2"/>
  <c r="Q201" i="2"/>
  <c r="P199" i="2"/>
  <c r="Q199" i="2"/>
  <c r="P197" i="2"/>
  <c r="Q197" i="2"/>
  <c r="P195" i="2"/>
  <c r="Q195" i="2"/>
  <c r="P193" i="2"/>
  <c r="Q193" i="2"/>
  <c r="P191" i="2"/>
  <c r="Q191" i="2"/>
  <c r="P189" i="2"/>
  <c r="Q189" i="2"/>
  <c r="P187" i="2"/>
  <c r="Q187" i="2"/>
  <c r="P185" i="2"/>
  <c r="Q185" i="2"/>
  <c r="P183" i="2"/>
  <c r="Q183" i="2"/>
  <c r="R183" i="2" s="1"/>
  <c r="P181" i="2"/>
  <c r="Q181" i="2"/>
  <c r="P179" i="2"/>
  <c r="Q179" i="2"/>
  <c r="P177" i="2"/>
  <c r="Q177" i="2"/>
  <c r="P175" i="2"/>
  <c r="Q175" i="2"/>
  <c r="P173" i="2"/>
  <c r="Q173" i="2"/>
  <c r="P171" i="2"/>
  <c r="Q171" i="2"/>
  <c r="P169" i="2"/>
  <c r="Q169" i="2"/>
  <c r="P167" i="2"/>
  <c r="Q167" i="2"/>
  <c r="P60" i="2"/>
  <c r="Q60" i="2"/>
  <c r="R60" i="2" s="1"/>
  <c r="P58" i="2"/>
  <c r="Q58" i="2"/>
  <c r="P56" i="2"/>
  <c r="Q56" i="2"/>
  <c r="P54" i="2"/>
  <c r="Q54" i="2"/>
  <c r="P52" i="2"/>
  <c r="Q52" i="2"/>
  <c r="R52" i="2" s="1"/>
  <c r="P34" i="2"/>
  <c r="Q34" i="2"/>
  <c r="P30" i="2"/>
  <c r="Q30" i="2"/>
  <c r="P26" i="2"/>
  <c r="Q26" i="2"/>
  <c r="P22" i="2"/>
  <c r="Q22" i="2"/>
  <c r="R22" i="2" s="1"/>
  <c r="T29" i="10" s="1"/>
  <c r="U29" i="10" s="1"/>
  <c r="P18" i="2"/>
  <c r="Q18" i="2"/>
  <c r="P14" i="2"/>
  <c r="Q14" i="2"/>
  <c r="R14" i="2" s="1"/>
  <c r="P10" i="2"/>
  <c r="Q10" i="2"/>
  <c r="P6" i="2"/>
  <c r="Q6" i="2"/>
  <c r="R138" i="2"/>
  <c r="R126" i="2"/>
  <c r="R23" i="2"/>
  <c r="R220" i="2"/>
  <c r="R71" i="2"/>
  <c r="R223" i="2"/>
  <c r="R115" i="2"/>
  <c r="R95" i="2"/>
  <c r="R63" i="2"/>
  <c r="R47" i="2"/>
  <c r="R31" i="2"/>
  <c r="R30" i="2"/>
  <c r="R118" i="2"/>
  <c r="R200" i="2"/>
  <c r="R144" i="2"/>
  <c r="R116" i="2"/>
  <c r="R75" i="2"/>
  <c r="R103" i="2"/>
  <c r="R196" i="2"/>
  <c r="R191" i="2"/>
  <c r="R111" i="2"/>
  <c r="R99" i="2"/>
  <c r="R79" i="2"/>
  <c r="R224" i="2"/>
  <c r="R204" i="2"/>
  <c r="R207" i="2"/>
  <c r="R143" i="2"/>
  <c r="R195" i="2"/>
  <c r="R199" i="2"/>
  <c r="R167" i="2"/>
  <c r="R194" i="2"/>
  <c r="R174" i="2"/>
  <c r="R117" i="2"/>
  <c r="R135" i="2"/>
  <c r="R129" i="2"/>
  <c r="R96" i="2"/>
  <c r="R88" i="2"/>
  <c r="R64" i="2"/>
  <c r="R42" i="2"/>
  <c r="R34" i="2"/>
  <c r="R32" i="2"/>
  <c r="R10" i="2"/>
  <c r="R83" i="2"/>
  <c r="R59" i="2"/>
  <c r="R43" i="2"/>
  <c r="R16" i="2"/>
  <c r="R7" i="2"/>
  <c r="R108" i="2"/>
  <c r="R100" i="2"/>
  <c r="R92" i="2"/>
  <c r="R84" i="2"/>
  <c r="R78" i="2"/>
  <c r="R76" i="2"/>
  <c r="R70" i="2"/>
  <c r="R62" i="2"/>
  <c r="R54" i="2"/>
  <c r="R46" i="2"/>
  <c r="R38" i="2"/>
  <c r="T42" i="10" s="1"/>
  <c r="U42" i="10" s="1"/>
  <c r="R36" i="2"/>
  <c r="R20" i="2"/>
  <c r="T27" i="10" s="1"/>
  <c r="U27" i="10" s="1"/>
  <c r="R15" i="2"/>
  <c r="R4" i="2"/>
  <c r="B11" i="10"/>
  <c r="J5" i="2"/>
  <c r="C11" i="10"/>
  <c r="E11" i="10"/>
  <c r="H11" i="10"/>
  <c r="I11" i="10" s="1"/>
  <c r="R11" i="10"/>
  <c r="S11" i="10" s="1"/>
  <c r="V11" i="10"/>
  <c r="W11" i="10" s="1"/>
  <c r="J7" i="2"/>
  <c r="C13" i="10"/>
  <c r="H13" i="10"/>
  <c r="I13" i="10" s="1"/>
  <c r="R13" i="10"/>
  <c r="S13" i="10" s="1"/>
  <c r="V13" i="10"/>
  <c r="W13" i="10" s="1"/>
  <c r="B14" i="10"/>
  <c r="J8" i="2"/>
  <c r="E14" i="10"/>
  <c r="B15" i="10"/>
  <c r="J9" i="2"/>
  <c r="E15" i="10"/>
  <c r="R15" i="10"/>
  <c r="S15" i="10" s="1"/>
  <c r="J10" i="2"/>
  <c r="C16" i="10"/>
  <c r="R16" i="10"/>
  <c r="S16" i="10" s="1"/>
  <c r="V16" i="10"/>
  <c r="W16" i="10" s="1"/>
  <c r="C17" i="10"/>
  <c r="H17" i="10"/>
  <c r="I17" i="10" s="1"/>
  <c r="V17" i="10"/>
  <c r="W17" i="10" s="1"/>
  <c r="B18" i="10"/>
  <c r="J12" i="2"/>
  <c r="C18" i="10"/>
  <c r="E18" i="10"/>
  <c r="H18" i="10"/>
  <c r="I18" i="10" s="1"/>
  <c r="R18" i="10"/>
  <c r="S18" i="10" s="1"/>
  <c r="V18" i="10"/>
  <c r="W18" i="10" s="1"/>
  <c r="B19" i="10"/>
  <c r="E19" i="10"/>
  <c r="B20" i="10"/>
  <c r="J13" i="2"/>
  <c r="E20" i="10"/>
  <c r="R20" i="10"/>
  <c r="S20" i="10" s="1"/>
  <c r="J14" i="2"/>
  <c r="C21" i="10"/>
  <c r="R21" i="10"/>
  <c r="S21" i="10" s="1"/>
  <c r="V21" i="10"/>
  <c r="W21" i="10" s="1"/>
  <c r="J15" i="2"/>
  <c r="C22" i="10"/>
  <c r="H22" i="10"/>
  <c r="I22" i="10" s="1"/>
  <c r="V22" i="10"/>
  <c r="W22" i="10" s="1"/>
  <c r="B23" i="10"/>
  <c r="J16" i="2"/>
  <c r="E23" i="10"/>
  <c r="B24" i="10"/>
  <c r="J17" i="2"/>
  <c r="C24" i="10"/>
  <c r="E24" i="10"/>
  <c r="H24" i="10"/>
  <c r="I24" i="10" s="1"/>
  <c r="R24" i="10"/>
  <c r="S24" i="10" s="1"/>
  <c r="V24" i="10"/>
  <c r="W24" i="10" s="1"/>
  <c r="B25" i="10"/>
  <c r="J18" i="2"/>
  <c r="C25" i="10"/>
  <c r="E25" i="10"/>
  <c r="H25" i="10"/>
  <c r="I25" i="10" s="1"/>
  <c r="R25" i="10"/>
  <c r="S25" i="10" s="1"/>
  <c r="V25" i="10"/>
  <c r="W25" i="10" s="1"/>
  <c r="B26" i="10"/>
  <c r="J19" i="2"/>
  <c r="C26" i="10"/>
  <c r="E26" i="10"/>
  <c r="H26" i="10"/>
  <c r="I26" i="10" s="1"/>
  <c r="R26" i="10"/>
  <c r="S26" i="10" s="1"/>
  <c r="V26" i="10"/>
  <c r="W26" i="10" s="1"/>
  <c r="B27" i="10"/>
  <c r="J20" i="2"/>
  <c r="C27" i="10"/>
  <c r="E27" i="10"/>
  <c r="H27" i="10"/>
  <c r="I27" i="10" s="1"/>
  <c r="R27" i="10"/>
  <c r="S27" i="10" s="1"/>
  <c r="V27" i="10"/>
  <c r="W27" i="10" s="1"/>
  <c r="B28" i="10"/>
  <c r="J21" i="2"/>
  <c r="C28" i="10"/>
  <c r="E28" i="10"/>
  <c r="H28" i="10"/>
  <c r="I28" i="10" s="1"/>
  <c r="R28" i="10"/>
  <c r="S28" i="10" s="1"/>
  <c r="V28" i="10"/>
  <c r="W28" i="10" s="1"/>
  <c r="B29" i="10"/>
  <c r="J22" i="2"/>
  <c r="C29" i="10"/>
  <c r="E29" i="10"/>
  <c r="H29" i="10"/>
  <c r="I29" i="10" s="1"/>
  <c r="R29" i="10"/>
  <c r="S29" i="10" s="1"/>
  <c r="V29" i="10"/>
  <c r="W29" i="10" s="1"/>
  <c r="J23" i="2"/>
  <c r="C30" i="10"/>
  <c r="H30" i="10"/>
  <c r="I30" i="10" s="1"/>
  <c r="R30" i="10"/>
  <c r="S30" i="10" s="1"/>
  <c r="V30" i="10"/>
  <c r="W30" i="10" s="1"/>
  <c r="J24" i="2"/>
  <c r="C31" i="10"/>
  <c r="H31" i="10"/>
  <c r="I31" i="10" s="1"/>
  <c r="V31" i="10"/>
  <c r="W31" i="10" s="1"/>
  <c r="B32" i="10"/>
  <c r="J25" i="2"/>
  <c r="E32" i="10"/>
  <c r="B33" i="10"/>
  <c r="E33" i="10"/>
  <c r="R33" i="10"/>
  <c r="S33" i="10" s="1"/>
  <c r="J28" i="2"/>
  <c r="C34" i="10"/>
  <c r="H34" i="10"/>
  <c r="I34" i="10" s="1"/>
  <c r="R34" i="10"/>
  <c r="S34" i="10" s="1"/>
  <c r="V34" i="10"/>
  <c r="W34" i="10" s="1"/>
  <c r="J29" i="2"/>
  <c r="C35" i="10"/>
  <c r="H35" i="10"/>
  <c r="I35" i="10" s="1"/>
  <c r="V35" i="10"/>
  <c r="W35" i="10" s="1"/>
  <c r="B36" i="10"/>
  <c r="J30" i="2"/>
  <c r="E36" i="10"/>
  <c r="B37" i="10"/>
  <c r="J31" i="2"/>
  <c r="E37" i="10"/>
  <c r="R37" i="10"/>
  <c r="S37" i="10" s="1"/>
  <c r="B38" i="10"/>
  <c r="J32" i="2"/>
  <c r="E38" i="10"/>
  <c r="R38" i="10"/>
  <c r="S38" i="10" s="1"/>
  <c r="B39" i="10"/>
  <c r="J33" i="2"/>
  <c r="C39" i="10"/>
  <c r="E39" i="10"/>
  <c r="H39" i="10"/>
  <c r="I39" i="10" s="1"/>
  <c r="R39" i="10"/>
  <c r="S39" i="10" s="1"/>
  <c r="V39" i="10"/>
  <c r="W39" i="10" s="1"/>
  <c r="C40" i="10"/>
  <c r="H40" i="10"/>
  <c r="I40" i="10" s="1"/>
  <c r="V40" i="10"/>
  <c r="W40" i="10" s="1"/>
  <c r="J35" i="2"/>
  <c r="C41" i="10"/>
  <c r="H41" i="10"/>
  <c r="I41" i="10" s="1"/>
  <c r="V41" i="10"/>
  <c r="W41" i="10" s="1"/>
  <c r="B42" i="10"/>
  <c r="J36" i="2"/>
  <c r="C42" i="10"/>
  <c r="E42" i="10"/>
  <c r="H42" i="10"/>
  <c r="I42" i="10" s="1"/>
  <c r="R42" i="10"/>
  <c r="S42" i="10" s="1"/>
  <c r="V42" i="10"/>
  <c r="W42" i="10" s="1"/>
  <c r="B43" i="10"/>
  <c r="J37" i="2"/>
  <c r="C43" i="10"/>
  <c r="E43" i="10"/>
  <c r="H43" i="10"/>
  <c r="I43" i="10" s="1"/>
  <c r="R43" i="10"/>
  <c r="S43" i="10" s="1"/>
  <c r="V43" i="10"/>
  <c r="W43" i="10" s="1"/>
  <c r="H21" i="10" l="1"/>
  <c r="I21" i="10" s="1"/>
  <c r="H16" i="10"/>
  <c r="I16" i="10" s="1"/>
  <c r="J27" i="10"/>
  <c r="K27" i="10" s="1"/>
  <c r="J51" i="2"/>
  <c r="J6" i="2"/>
  <c r="J28" i="10"/>
  <c r="K28" i="10" s="1"/>
  <c r="J24" i="10"/>
  <c r="K24" i="10" s="1"/>
  <c r="V23" i="10"/>
  <c r="W23" i="10" s="1"/>
  <c r="H23" i="10"/>
  <c r="I23" i="10" s="1"/>
  <c r="C23" i="10"/>
  <c r="R22" i="10"/>
  <c r="S22" i="10" s="1"/>
  <c r="E21" i="10"/>
  <c r="B21" i="10"/>
  <c r="J20" i="10"/>
  <c r="K20" i="10" s="1"/>
  <c r="J21" i="10"/>
  <c r="K21" i="10" s="1"/>
  <c r="V19" i="10"/>
  <c r="W19" i="10" s="1"/>
  <c r="H19" i="10"/>
  <c r="I19" i="10" s="1"/>
  <c r="C19" i="10"/>
  <c r="R17" i="10"/>
  <c r="S17" i="10" s="1"/>
  <c r="J11" i="2"/>
  <c r="E16" i="10"/>
  <c r="B16" i="10"/>
  <c r="V14" i="10"/>
  <c r="W14" i="10" s="1"/>
  <c r="H14" i="10"/>
  <c r="I14" i="10" s="1"/>
  <c r="C14" i="10"/>
  <c r="J11" i="10"/>
  <c r="K11" i="10" s="1"/>
  <c r="X11" i="10" s="1"/>
  <c r="J13" i="10"/>
  <c r="K13" i="10" s="1"/>
  <c r="J33" i="10"/>
  <c r="K33" i="10" s="1"/>
  <c r="J27" i="2"/>
  <c r="J26" i="2"/>
  <c r="J30" i="10"/>
  <c r="K30" i="10" s="1"/>
  <c r="J15" i="10"/>
  <c r="K15" i="10" s="1"/>
  <c r="T40" i="10"/>
  <c r="U40" i="10" s="1"/>
  <c r="J43" i="10"/>
  <c r="K43" i="10" s="1"/>
  <c r="R41" i="10"/>
  <c r="S41" i="10" s="1"/>
  <c r="R40" i="10"/>
  <c r="S40" i="10" s="1"/>
  <c r="J34" i="2"/>
  <c r="J36" i="10"/>
  <c r="K36" i="10" s="1"/>
  <c r="J35" i="10"/>
  <c r="K35" i="10" s="1"/>
  <c r="V36" i="10"/>
  <c r="W36" i="10" s="1"/>
  <c r="H36" i="10"/>
  <c r="I36" i="10" s="1"/>
  <c r="C36" i="10"/>
  <c r="R35" i="10"/>
  <c r="S35" i="10" s="1"/>
  <c r="E34" i="10"/>
  <c r="B34" i="10"/>
  <c r="J31" i="10"/>
  <c r="K31" i="10" s="1"/>
  <c r="V32" i="10"/>
  <c r="W32" i="10" s="1"/>
  <c r="H32" i="10"/>
  <c r="I32" i="10" s="1"/>
  <c r="C32" i="10"/>
  <c r="R31" i="10"/>
  <c r="S31" i="10" s="1"/>
  <c r="E30" i="10"/>
  <c r="B30" i="10"/>
  <c r="J29" i="10"/>
  <c r="K29" i="10" s="1"/>
  <c r="J25" i="10"/>
  <c r="K25" i="10" s="1"/>
  <c r="R23" i="10"/>
  <c r="S23" i="10" s="1"/>
  <c r="E22" i="10"/>
  <c r="B22" i="10"/>
  <c r="J22" i="10"/>
  <c r="K22" i="10" s="1"/>
  <c r="V20" i="10"/>
  <c r="W20" i="10" s="1"/>
  <c r="H20" i="10"/>
  <c r="I20" i="10" s="1"/>
  <c r="C20" i="10"/>
  <c r="R19" i="10"/>
  <c r="S19" i="10" s="1"/>
  <c r="J61" i="2"/>
  <c r="E17" i="10"/>
  <c r="B17" i="10"/>
  <c r="J16" i="10"/>
  <c r="K16" i="10" s="1"/>
  <c r="J17" i="10"/>
  <c r="K17" i="10" s="1"/>
  <c r="V15" i="10"/>
  <c r="W15" i="10" s="1"/>
  <c r="H15" i="10"/>
  <c r="I15" i="10" s="1"/>
  <c r="C15" i="10"/>
  <c r="R14" i="10"/>
  <c r="S14" i="10" s="1"/>
  <c r="E13" i="10"/>
  <c r="B13" i="10"/>
  <c r="J41" i="10"/>
  <c r="K41" i="10" s="1"/>
  <c r="J38" i="10"/>
  <c r="K38" i="10" s="1"/>
  <c r="J42" i="10"/>
  <c r="K42" i="10" s="1"/>
  <c r="J40" i="10"/>
  <c r="K40" i="10" s="1"/>
  <c r="E41" i="10"/>
  <c r="B41" i="10"/>
  <c r="E40" i="10"/>
  <c r="B40" i="10"/>
  <c r="J39" i="10"/>
  <c r="K39" i="10" s="1"/>
  <c r="J37" i="10"/>
  <c r="K37" i="10" s="1"/>
  <c r="V38" i="10"/>
  <c r="W38" i="10" s="1"/>
  <c r="H38" i="10"/>
  <c r="I38" i="10" s="1"/>
  <c r="C38" i="10"/>
  <c r="V37" i="10"/>
  <c r="W37" i="10" s="1"/>
  <c r="H37" i="10"/>
  <c r="I37" i="10" s="1"/>
  <c r="C37" i="10"/>
  <c r="R36" i="10"/>
  <c r="S36" i="10" s="1"/>
  <c r="E35" i="10"/>
  <c r="B35" i="10"/>
  <c r="J34" i="10"/>
  <c r="K34" i="10" s="1"/>
  <c r="J32" i="10"/>
  <c r="K32" i="10" s="1"/>
  <c r="V33" i="10"/>
  <c r="W33" i="10" s="1"/>
  <c r="H33" i="10"/>
  <c r="I33" i="10" s="1"/>
  <c r="C33" i="10"/>
  <c r="R32" i="10"/>
  <c r="S32" i="10" s="1"/>
  <c r="E31" i="10"/>
  <c r="B31" i="10"/>
  <c r="J26" i="10"/>
  <c r="K26" i="10" s="1"/>
  <c r="J23" i="10"/>
  <c r="K23" i="10" s="1"/>
  <c r="J19" i="10"/>
  <c r="K19" i="10" s="1"/>
  <c r="J18" i="10"/>
  <c r="K18" i="10" s="1"/>
  <c r="J14" i="10"/>
  <c r="K14" i="10" s="1"/>
  <c r="R201" i="2"/>
  <c r="R159" i="2"/>
  <c r="R55" i="2"/>
  <c r="R122" i="2"/>
  <c r="R175" i="2"/>
  <c r="R68" i="2"/>
  <c r="R67" i="2"/>
  <c r="R152" i="2"/>
  <c r="R160" i="2"/>
  <c r="R3" i="2"/>
  <c r="R91" i="2"/>
  <c r="R134" i="2"/>
  <c r="R151" i="2"/>
  <c r="R219" i="2"/>
  <c r="R110" i="2"/>
  <c r="R12" i="2"/>
  <c r="T18" i="10" s="1"/>
  <c r="U18" i="10" s="1"/>
  <c r="R26" i="2"/>
  <c r="R40" i="2"/>
  <c r="R56" i="2"/>
  <c r="R104" i="2"/>
  <c r="R142" i="2"/>
  <c r="R158" i="2"/>
  <c r="R190" i="2"/>
  <c r="R213" i="2"/>
  <c r="R164" i="2"/>
  <c r="R208" i="2"/>
  <c r="R39" i="2"/>
  <c r="R155" i="2"/>
  <c r="R187" i="2"/>
  <c r="R212" i="2"/>
  <c r="T38" i="10"/>
  <c r="U38" i="10" s="1"/>
  <c r="T23" i="10"/>
  <c r="U23" i="10" s="1"/>
  <c r="R33" i="2"/>
  <c r="R97" i="2"/>
  <c r="R50" i="2"/>
  <c r="R82" i="2"/>
  <c r="R140" i="2"/>
  <c r="R87" i="2"/>
  <c r="R28" i="2"/>
  <c r="T34" i="10" s="1"/>
  <c r="U34" i="10" s="1"/>
  <c r="R58" i="2"/>
  <c r="R90" i="2"/>
  <c r="R136" i="2"/>
  <c r="R146" i="2"/>
  <c r="R178" i="2"/>
  <c r="R147" i="2"/>
  <c r="R163" i="2"/>
  <c r="R179" i="2"/>
  <c r="R211" i="2"/>
  <c r="R35" i="2"/>
  <c r="R107" i="2"/>
  <c r="R156" i="2"/>
  <c r="R176" i="2"/>
  <c r="R188" i="2"/>
  <c r="R203" i="2"/>
  <c r="R148" i="2"/>
  <c r="R18" i="2"/>
  <c r="T25" i="10" s="1"/>
  <c r="U25" i="10" s="1"/>
  <c r="R6" i="2"/>
  <c r="R13" i="2"/>
  <c r="R81" i="2"/>
  <c r="R89" i="2"/>
  <c r="R74" i="2"/>
  <c r="R137" i="2"/>
  <c r="R210" i="2"/>
  <c r="R61" i="2"/>
  <c r="T19" i="10" s="1"/>
  <c r="U19" i="10" s="1"/>
  <c r="R65" i="2"/>
  <c r="R73" i="2"/>
  <c r="R9" i="2"/>
  <c r="T15" i="10" s="1"/>
  <c r="U15" i="10" s="1"/>
  <c r="R45" i="2"/>
  <c r="R5" i="2"/>
  <c r="T11" i="10" s="1"/>
  <c r="U11" i="10" s="1"/>
  <c r="R131" i="2"/>
  <c r="R141" i="2"/>
  <c r="R157" i="2"/>
  <c r="R173" i="2"/>
  <c r="R189" i="2"/>
  <c r="R205" i="2"/>
  <c r="R221" i="2"/>
  <c r="R171" i="2"/>
  <c r="R120" i="2"/>
  <c r="R49" i="2"/>
  <c r="R57" i="2"/>
  <c r="R113" i="2"/>
  <c r="R66" i="2"/>
  <c r="R114" i="2"/>
  <c r="R69" i="2"/>
  <c r="R124" i="2"/>
  <c r="F29" i="10"/>
  <c r="G29" i="10" s="1"/>
  <c r="F24" i="10"/>
  <c r="G24" i="10" s="1"/>
  <c r="F43" i="10"/>
  <c r="G43" i="10" s="1"/>
  <c r="F11" i="10"/>
  <c r="G11" i="10" s="1"/>
  <c r="F35" i="10"/>
  <c r="G35" i="10" s="1"/>
  <c r="F26" i="10"/>
  <c r="G26" i="10" s="1"/>
  <c r="F33" i="10"/>
  <c r="G33" i="10" s="1"/>
  <c r="F27" i="10"/>
  <c r="G27" i="10" s="1"/>
  <c r="F42" i="10"/>
  <c r="G42" i="10" s="1"/>
  <c r="F28" i="10"/>
  <c r="G28" i="10" s="1"/>
  <c r="F39" i="10"/>
  <c r="G39" i="10" s="1"/>
  <c r="F38" i="10"/>
  <c r="G38" i="10" s="1"/>
  <c r="F25" i="10"/>
  <c r="G25" i="10" s="1"/>
  <c r="F22" i="10"/>
  <c r="G22" i="10" s="1"/>
  <c r="F13" i="10"/>
  <c r="G13" i="10" s="1"/>
  <c r="R21" i="2"/>
  <c r="T28" i="10" s="1"/>
  <c r="U28" i="10" s="1"/>
  <c r="R161" i="2"/>
  <c r="R193" i="2"/>
  <c r="R149" i="2"/>
  <c r="R17" i="2"/>
  <c r="T24" i="10" s="1"/>
  <c r="U24" i="10" s="1"/>
  <c r="R29" i="2"/>
  <c r="R25" i="2"/>
  <c r="T32" i="10" s="1"/>
  <c r="U32" i="10" s="1"/>
  <c r="R109" i="2"/>
  <c r="R19" i="2"/>
  <c r="T26" i="10" s="1"/>
  <c r="U26" i="10" s="1"/>
  <c r="R53" i="2"/>
  <c r="R127" i="2"/>
  <c r="R123" i="2"/>
  <c r="R150" i="2"/>
  <c r="R166" i="2"/>
  <c r="R182" i="2"/>
  <c r="R198" i="2"/>
  <c r="R214" i="2"/>
  <c r="R226" i="2"/>
  <c r="R169" i="2"/>
  <c r="R37" i="2"/>
  <c r="R119" i="2"/>
  <c r="R85" i="2"/>
  <c r="R145" i="2"/>
  <c r="R177" i="2"/>
  <c r="R209" i="2"/>
  <c r="R181" i="2"/>
  <c r="R185" i="2"/>
  <c r="R101" i="2"/>
  <c r="R77" i="2"/>
  <c r="R139" i="2"/>
  <c r="R154" i="2"/>
  <c r="R170" i="2"/>
  <c r="R186" i="2"/>
  <c r="R202" i="2"/>
  <c r="R218" i="2"/>
  <c r="R197" i="2"/>
  <c r="R165" i="2"/>
  <c r="R93" i="2"/>
  <c r="R153" i="2"/>
  <c r="R217" i="2"/>
  <c r="F21" i="10" l="1"/>
  <c r="G21" i="10" s="1"/>
  <c r="F32" i="10"/>
  <c r="G32" i="10" s="1"/>
  <c r="F15" i="10"/>
  <c r="G15" i="10" s="1"/>
  <c r="F16" i="10"/>
  <c r="G16" i="10" s="1"/>
  <c r="F30" i="10"/>
  <c r="G30" i="10" s="1"/>
  <c r="F37" i="10"/>
  <c r="G37" i="10" s="1"/>
  <c r="T30" i="10"/>
  <c r="U30" i="10" s="1"/>
  <c r="F19" i="10"/>
  <c r="G19" i="10" s="1"/>
  <c r="F40" i="10"/>
  <c r="G40" i="10" s="1"/>
  <c r="F14" i="10"/>
  <c r="G14" i="10" s="1"/>
  <c r="T36" i="10"/>
  <c r="U36" i="10" s="1"/>
  <c r="F17" i="10"/>
  <c r="G17" i="10" s="1"/>
  <c r="F36" i="10"/>
  <c r="G36" i="10" s="1"/>
  <c r="F23" i="10"/>
  <c r="G23" i="10" s="1"/>
  <c r="F20" i="10"/>
  <c r="G20" i="10" s="1"/>
  <c r="F34" i="10"/>
  <c r="G34" i="10" s="1"/>
  <c r="F18" i="10"/>
  <c r="G18" i="10" s="1"/>
  <c r="F41" i="10"/>
  <c r="G41" i="10" s="1"/>
  <c r="F31" i="10"/>
  <c r="G31" i="10" s="1"/>
  <c r="T43" i="10"/>
  <c r="U43" i="10" s="1"/>
  <c r="T41" i="10"/>
  <c r="U41" i="10" s="1"/>
  <c r="T39" i="10"/>
  <c r="U39" i="10" s="1"/>
  <c r="T37" i="10"/>
  <c r="U37" i="10" s="1"/>
  <c r="T33" i="10"/>
  <c r="U33" i="10" s="1"/>
  <c r="T20" i="10"/>
  <c r="U20" i="10" s="1"/>
  <c r="N11" i="10"/>
  <c r="O11" i="10" s="1"/>
  <c r="L39" i="10"/>
  <c r="M39" i="10" s="1"/>
  <c r="P39" i="10"/>
  <c r="Q39" i="10" s="1"/>
  <c r="T31" i="10" l="1"/>
  <c r="U31" i="10" s="1"/>
  <c r="L22" i="10"/>
  <c r="M22" i="10" s="1"/>
  <c r="N16" i="10"/>
  <c r="O16" i="10" s="1"/>
  <c r="P27" i="10"/>
  <c r="Q27" i="10" s="1"/>
  <c r="L27" i="10"/>
  <c r="M27" i="10" s="1"/>
  <c r="N39" i="10"/>
  <c r="O39" i="10" s="1"/>
  <c r="X39" i="10" s="1"/>
  <c r="L36" i="10"/>
  <c r="M36" i="10" s="1"/>
  <c r="P19" i="10"/>
  <c r="Q19" i="10" s="1"/>
  <c r="N28" i="10"/>
  <c r="O28" i="10" s="1"/>
  <c r="P25" i="10"/>
  <c r="Q25" i="10" s="1"/>
  <c r="L25" i="10"/>
  <c r="M25" i="10" s="1"/>
  <c r="N29" i="10"/>
  <c r="O29" i="10" s="1"/>
  <c r="N37" i="10"/>
  <c r="O37" i="10" s="1"/>
  <c r="N15" i="10"/>
  <c r="O15" i="10" s="1"/>
  <c r="P43" i="10"/>
  <c r="Q43" i="10" s="1"/>
  <c r="L43" i="10"/>
  <c r="M43" i="10" s="1"/>
  <c r="P11" i="10"/>
  <c r="Q11" i="10" s="1"/>
  <c r="L11" i="10"/>
  <c r="M11" i="10" s="1"/>
  <c r="N42" i="10"/>
  <c r="O42" i="10" s="1"/>
  <c r="N26" i="10"/>
  <c r="O26" i="10" s="1"/>
  <c r="N24" i="10"/>
  <c r="O24" i="10" s="1"/>
  <c r="N13" i="10"/>
  <c r="O13" i="10" s="1"/>
  <c r="T16" i="10"/>
  <c r="U16" i="10" s="1"/>
  <c r="T17" i="10"/>
  <c r="U17" i="10" s="1"/>
  <c r="T35" i="10"/>
  <c r="U35" i="10" s="1"/>
  <c r="T21" i="10"/>
  <c r="U21" i="10" s="1"/>
  <c r="T22" i="10"/>
  <c r="U22" i="10" s="1"/>
  <c r="T13" i="10"/>
  <c r="U13" i="10" s="1"/>
  <c r="T14" i="10"/>
  <c r="U14" i="10" s="1"/>
  <c r="N22" i="10"/>
  <c r="O22" i="10" s="1"/>
  <c r="L16" i="10"/>
  <c r="M16" i="10" s="1"/>
  <c r="N27" i="10"/>
  <c r="O27" i="10" s="1"/>
  <c r="P30" i="10"/>
  <c r="Q30" i="10" s="1"/>
  <c r="L30" i="10"/>
  <c r="M30" i="10" s="1"/>
  <c r="N35" i="10"/>
  <c r="O35" i="10" s="1"/>
  <c r="N19" i="10"/>
  <c r="O19" i="10" s="1"/>
  <c r="P38" i="10"/>
  <c r="Q38" i="10" s="1"/>
  <c r="P28" i="10"/>
  <c r="Q28" i="10" s="1"/>
  <c r="L28" i="10"/>
  <c r="M28" i="10" s="1"/>
  <c r="N25" i="10"/>
  <c r="O25" i="10" s="1"/>
  <c r="P29" i="10"/>
  <c r="Q29" i="10" s="1"/>
  <c r="L29" i="10"/>
  <c r="M29" i="10" s="1"/>
  <c r="N32" i="10"/>
  <c r="O32" i="10" s="1"/>
  <c r="P37" i="10"/>
  <c r="Q37" i="10" s="1"/>
  <c r="L37" i="10"/>
  <c r="M37" i="10" s="1"/>
  <c r="P23" i="10"/>
  <c r="Q23" i="10" s="1"/>
  <c r="L23" i="10"/>
  <c r="M23" i="10" s="1"/>
  <c r="N43" i="10"/>
  <c r="O43" i="10" s="1"/>
  <c r="P34" i="10"/>
  <c r="Q34" i="10" s="1"/>
  <c r="L34" i="10"/>
  <c r="M34" i="10" s="1"/>
  <c r="P42" i="10"/>
  <c r="Q42" i="10" s="1"/>
  <c r="L42" i="10"/>
  <c r="M42" i="10" s="1"/>
  <c r="P26" i="10"/>
  <c r="Q26" i="10" s="1"/>
  <c r="L26" i="10"/>
  <c r="M26" i="10" s="1"/>
  <c r="P24" i="10"/>
  <c r="Q24" i="10" s="1"/>
  <c r="L24" i="10"/>
  <c r="M24" i="10" s="1"/>
  <c r="P21" i="10"/>
  <c r="Q21" i="10" s="1"/>
  <c r="P13" i="10"/>
  <c r="Q13" i="10" s="1"/>
  <c r="AA103" i="1"/>
  <c r="AA102" i="1"/>
  <c r="AA101" i="1"/>
  <c r="AA100" i="1"/>
  <c r="AA99" i="1"/>
  <c r="AA98" i="1"/>
  <c r="AA97" i="1"/>
  <c r="AA96" i="1"/>
  <c r="AA95" i="1"/>
  <c r="AA94" i="1"/>
  <c r="AA93" i="1"/>
  <c r="AA91" i="1"/>
  <c r="X27" i="10" l="1"/>
  <c r="L13" i="10"/>
  <c r="M13" i="10" s="1"/>
  <c r="X13" i="10" s="1"/>
  <c r="P15" i="10"/>
  <c r="Q15" i="10" s="1"/>
  <c r="N33" i="10"/>
  <c r="O33" i="10" s="1"/>
  <c r="P32" i="10"/>
  <c r="Q32" i="10" s="1"/>
  <c r="N38" i="10"/>
  <c r="O38" i="10" s="1"/>
  <c r="L19" i="10"/>
  <c r="M19" i="10" s="1"/>
  <c r="X19" i="10" s="1"/>
  <c r="N41" i="10"/>
  <c r="O41" i="10" s="1"/>
  <c r="X37" i="10"/>
  <c r="X28" i="10"/>
  <c r="L14" i="10"/>
  <c r="M14" i="10" s="1"/>
  <c r="L35" i="10"/>
  <c r="M35" i="10" s="1"/>
  <c r="N40" i="10"/>
  <c r="O40" i="10" s="1"/>
  <c r="L20" i="10"/>
  <c r="M20" i="10" s="1"/>
  <c r="N36" i="10"/>
  <c r="O36" i="10" s="1"/>
  <c r="L17" i="10"/>
  <c r="M17" i="10" s="1"/>
  <c r="P14" i="10"/>
  <c r="Q14" i="10" s="1"/>
  <c r="L33" i="10"/>
  <c r="M33" i="10" s="1"/>
  <c r="P35" i="10"/>
  <c r="Q35" i="10" s="1"/>
  <c r="N17" i="10"/>
  <c r="O17" i="10" s="1"/>
  <c r="X42" i="10"/>
  <c r="X43" i="10"/>
  <c r="P20" i="10"/>
  <c r="Q20" i="10" s="1"/>
  <c r="N31" i="10"/>
  <c r="O31" i="10" s="1"/>
  <c r="L18" i="10"/>
  <c r="M18" i="10" s="1"/>
  <c r="L41" i="10"/>
  <c r="M41" i="10" s="1"/>
  <c r="P16" i="10"/>
  <c r="Q16" i="10" s="1"/>
  <c r="X16" i="10" s="1"/>
  <c r="P17" i="10"/>
  <c r="Q17" i="10" s="1"/>
  <c r="L40" i="10"/>
  <c r="M40" i="10" s="1"/>
  <c r="N20" i="10"/>
  <c r="O20" i="10" s="1"/>
  <c r="L31" i="10"/>
  <c r="M31" i="10" s="1"/>
  <c r="P33" i="10"/>
  <c r="Q33" i="10" s="1"/>
  <c r="N30" i="10"/>
  <c r="O30" i="10" s="1"/>
  <c r="X30" i="10" s="1"/>
  <c r="L21" i="10"/>
  <c r="M21" i="10" s="1"/>
  <c r="L15" i="10"/>
  <c r="M15" i="10" s="1"/>
  <c r="N14" i="10"/>
  <c r="O14" i="10" s="1"/>
  <c r="X25" i="10"/>
  <c r="L38" i="10"/>
  <c r="M38" i="10" s="1"/>
  <c r="P18" i="10"/>
  <c r="Q18" i="10" s="1"/>
  <c r="P41" i="10"/>
  <c r="Q41" i="10" s="1"/>
  <c r="N21" i="10"/>
  <c r="O21" i="10" s="1"/>
  <c r="P40" i="10"/>
  <c r="Q40" i="10" s="1"/>
  <c r="N34" i="10"/>
  <c r="O34" i="10" s="1"/>
  <c r="X34" i="10" s="1"/>
  <c r="N23" i="10"/>
  <c r="O23" i="10" s="1"/>
  <c r="X23" i="10" s="1"/>
  <c r="L32" i="10"/>
  <c r="M32" i="10" s="1"/>
  <c r="P31" i="10"/>
  <c r="Q31" i="10" s="1"/>
  <c r="N18" i="10"/>
  <c r="O18" i="10" s="1"/>
  <c r="P36" i="10"/>
  <c r="Q36" i="10" s="1"/>
  <c r="P22" i="10"/>
  <c r="Q22" i="10" s="1"/>
  <c r="X22" i="10" s="1"/>
  <c r="X26" i="10"/>
  <c r="X29" i="10"/>
  <c r="X24" i="10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2" i="1"/>
  <c r="AA2" i="1"/>
  <c r="X38" i="10" l="1"/>
  <c r="X21" i="10"/>
  <c r="X33" i="10"/>
  <c r="X15" i="10"/>
  <c r="X32" i="10"/>
  <c r="X35" i="10"/>
  <c r="X20" i="10"/>
  <c r="X14" i="10"/>
  <c r="X36" i="10"/>
  <c r="X17" i="10"/>
  <c r="X31" i="10"/>
  <c r="X41" i="10"/>
  <c r="X18" i="10"/>
  <c r="X40" i="10"/>
  <c r="AA13" i="14"/>
  <c r="AB13" i="14" s="1"/>
  <c r="W2" i="15"/>
  <c r="B3" i="15" l="1"/>
  <c r="C3" i="15"/>
  <c r="D3" i="15"/>
  <c r="E3" i="15"/>
  <c r="F3" i="15"/>
  <c r="G3" i="15"/>
  <c r="S13" i="14"/>
  <c r="T13" i="14" s="1"/>
  <c r="U13" i="14"/>
  <c r="V13" i="14" s="1"/>
  <c r="AC13" i="14"/>
  <c r="AD13" i="14" s="1"/>
  <c r="AI1" i="6"/>
  <c r="B2" i="6"/>
  <c r="B12" i="10" s="1"/>
  <c r="C2" i="6"/>
  <c r="D2" i="6"/>
  <c r="C12" i="10" s="1"/>
  <c r="E2" i="6"/>
  <c r="F2" i="6"/>
  <c r="E12" i="10" s="1"/>
  <c r="G2" i="6"/>
  <c r="H12" i="10"/>
  <c r="I12" i="10" s="1"/>
  <c r="X2" i="6"/>
  <c r="R12" i="10" s="1"/>
  <c r="S12" i="10" s="1"/>
  <c r="I3" i="15" l="1"/>
  <c r="Z3" i="15" s="1"/>
  <c r="AA3" i="15" s="1"/>
  <c r="AB3" i="15"/>
  <c r="AC3" i="15" s="1"/>
  <c r="Y3" i="15"/>
  <c r="H3" i="15"/>
  <c r="AC5" i="6"/>
  <c r="AC6" i="6"/>
  <c r="AC15" i="6"/>
  <c r="AC22" i="6"/>
  <c r="AC21" i="6"/>
  <c r="AC14" i="6"/>
  <c r="AC29" i="6"/>
  <c r="AC28" i="6"/>
  <c r="AC19" i="6"/>
  <c r="AC11" i="6"/>
  <c r="AC17" i="6"/>
  <c r="AC24" i="6"/>
  <c r="AC12" i="6"/>
  <c r="AC33" i="6"/>
  <c r="AC30" i="6"/>
  <c r="AC32" i="6"/>
  <c r="AC4" i="6"/>
  <c r="AC7" i="6"/>
  <c r="AC34" i="6"/>
  <c r="AC31" i="6"/>
  <c r="AC16" i="6"/>
  <c r="AC3" i="6"/>
  <c r="AC8" i="6"/>
  <c r="AC18" i="6"/>
  <c r="AC36" i="6"/>
  <c r="AC23" i="6"/>
  <c r="AC10" i="6"/>
  <c r="AC9" i="6"/>
  <c r="AC13" i="6"/>
  <c r="AC26" i="6"/>
  <c r="AC25" i="6"/>
  <c r="AC20" i="6"/>
  <c r="AC27" i="6"/>
  <c r="AC35" i="6"/>
  <c r="J166" i="2"/>
  <c r="J161" i="2"/>
  <c r="AF2" i="6"/>
  <c r="J12" i="10" s="1"/>
  <c r="K12" i="10" s="1"/>
  <c r="J4" i="2"/>
  <c r="B13" i="14"/>
  <c r="AB2" i="15"/>
  <c r="O13" i="14"/>
  <c r="P13" i="14" s="1"/>
  <c r="N2" i="6"/>
  <c r="Q13" i="14"/>
  <c r="R13" i="14" s="1"/>
  <c r="J10" i="10" l="1"/>
  <c r="K10" i="10" s="1"/>
  <c r="C13" i="14"/>
  <c r="D13" i="14" s="1"/>
  <c r="F10" i="10"/>
  <c r="G10" i="10" s="1"/>
  <c r="F12" i="10"/>
  <c r="G12" i="10" s="1"/>
  <c r="G13" i="14"/>
  <c r="H13" i="14" s="1"/>
  <c r="O26" i="20" l="1"/>
  <c r="N26" i="20"/>
  <c r="L26" i="20"/>
  <c r="O25" i="20"/>
  <c r="N25" i="20"/>
  <c r="L25" i="20"/>
  <c r="O24" i="20"/>
  <c r="N24" i="20"/>
  <c r="L24" i="20"/>
  <c r="O23" i="20"/>
  <c r="N23" i="20"/>
  <c r="L23" i="20"/>
  <c r="O22" i="20"/>
  <c r="N22" i="20"/>
  <c r="L22" i="20"/>
  <c r="O21" i="20"/>
  <c r="N21" i="20"/>
  <c r="L21" i="20"/>
  <c r="O20" i="20"/>
  <c r="N20" i="20"/>
  <c r="L20" i="20"/>
  <c r="O19" i="20"/>
  <c r="N19" i="20"/>
  <c r="L19" i="20"/>
  <c r="O18" i="20"/>
  <c r="N18" i="20"/>
  <c r="L18" i="20"/>
  <c r="O17" i="20"/>
  <c r="N17" i="20"/>
  <c r="L17" i="20"/>
  <c r="O16" i="20"/>
  <c r="N16" i="20"/>
  <c r="L16" i="20"/>
  <c r="O15" i="20"/>
  <c r="N15" i="20"/>
  <c r="L15" i="20"/>
  <c r="O14" i="20"/>
  <c r="N14" i="20"/>
  <c r="L14" i="20"/>
  <c r="O13" i="20"/>
  <c r="N13" i="20"/>
  <c r="L13" i="20"/>
  <c r="O12" i="20"/>
  <c r="N12" i="20"/>
  <c r="L12" i="20"/>
  <c r="O11" i="20"/>
  <c r="N11" i="20"/>
  <c r="L11" i="20"/>
  <c r="O10" i="20"/>
  <c r="N10" i="20"/>
  <c r="L10" i="20"/>
  <c r="O9" i="20"/>
  <c r="N9" i="20"/>
  <c r="L9" i="20"/>
  <c r="O8" i="20"/>
  <c r="N8" i="20"/>
  <c r="P8" i="20" s="1"/>
  <c r="L8" i="20"/>
  <c r="O7" i="20"/>
  <c r="N7" i="20"/>
  <c r="L7" i="20"/>
  <c r="O6" i="20"/>
  <c r="N6" i="20"/>
  <c r="L6" i="20"/>
  <c r="O5" i="20"/>
  <c r="N5" i="20"/>
  <c r="L5" i="20"/>
  <c r="O4" i="20"/>
  <c r="N4" i="20"/>
  <c r="P4" i="20" s="1"/>
  <c r="L4" i="20"/>
  <c r="O3" i="20"/>
  <c r="N3" i="20"/>
  <c r="L3" i="20"/>
  <c r="O2" i="20"/>
  <c r="N2" i="20"/>
  <c r="L2" i="20"/>
  <c r="V3" i="15" s="1"/>
  <c r="P11" i="20" l="1"/>
  <c r="P15" i="20"/>
  <c r="P3" i="20"/>
  <c r="P19" i="20"/>
  <c r="P23" i="20"/>
  <c r="P5" i="20"/>
  <c r="P9" i="20"/>
  <c r="P13" i="20"/>
  <c r="P17" i="20"/>
  <c r="P21" i="20"/>
  <c r="P12" i="20"/>
  <c r="P16" i="20"/>
  <c r="P20" i="20"/>
  <c r="P24" i="20"/>
  <c r="P7" i="20"/>
  <c r="P6" i="20"/>
  <c r="P10" i="20"/>
  <c r="P14" i="20"/>
  <c r="P18" i="20"/>
  <c r="P22" i="20"/>
  <c r="P26" i="20"/>
  <c r="Z2" i="6"/>
  <c r="V12" i="10" s="1"/>
  <c r="W12" i="10" s="1"/>
  <c r="P2" i="20"/>
  <c r="P25" i="20"/>
  <c r="Y13" i="14"/>
  <c r="Z13" i="14" s="1"/>
  <c r="O2" i="2"/>
  <c r="N2" i="2"/>
  <c r="M2" i="2"/>
  <c r="L2" i="2"/>
  <c r="K2" i="2"/>
  <c r="V2" i="6"/>
  <c r="U2" i="6"/>
  <c r="P3" i="15" s="1"/>
  <c r="P2" i="6"/>
  <c r="O2" i="6"/>
  <c r="N3" i="15" s="1"/>
  <c r="AI4" i="3"/>
  <c r="AH4" i="3"/>
  <c r="AG4" i="3"/>
  <c r="AF4" i="3"/>
  <c r="AE4" i="3"/>
  <c r="AD4" i="3"/>
  <c r="Q2" i="2" l="1"/>
  <c r="P2" i="2"/>
  <c r="R2" i="6"/>
  <c r="O3" i="15" s="1"/>
  <c r="S2" i="6"/>
  <c r="Q2" i="6"/>
  <c r="L12" i="10" s="1"/>
  <c r="M12" i="10" s="1"/>
  <c r="W2" i="6"/>
  <c r="P12" i="10" s="1"/>
  <c r="Q12" i="10" s="1"/>
  <c r="R2" i="2" l="1"/>
  <c r="I13" i="14"/>
  <c r="J13" i="14" s="1"/>
  <c r="T2" i="6"/>
  <c r="N12" i="10" s="1"/>
  <c r="O12" i="10" s="1"/>
  <c r="M13" i="14"/>
  <c r="N13" i="14" s="1"/>
  <c r="K13" i="14"/>
  <c r="L13" i="14" s="1"/>
  <c r="Y2" i="6"/>
  <c r="T12" i="10" s="1"/>
  <c r="U12" i="10" s="1"/>
  <c r="D2" i="15"/>
  <c r="C2" i="15"/>
  <c r="X12" i="10" l="1"/>
  <c r="B2" i="15"/>
  <c r="J2" i="15" l="1"/>
  <c r="K2" i="15"/>
  <c r="X2" i="15"/>
  <c r="S2" i="15" l="1"/>
  <c r="J2" i="2"/>
  <c r="U3" i="15" s="1"/>
  <c r="W13" i="14" l="1"/>
  <c r="X13" i="14" s="1"/>
  <c r="D10" i="10" l="1"/>
  <c r="E13" i="14" l="1"/>
  <c r="F13" i="14" s="1"/>
  <c r="AE13" i="14" s="1"/>
  <c r="AF1" i="15" l="1"/>
  <c r="AC2" i="6" l="1"/>
  <c r="AC2" i="15" l="1"/>
  <c r="G12" i="14" s="1"/>
  <c r="H12" i="14" s="1"/>
  <c r="Q2" i="15" l="1"/>
  <c r="L2" i="15"/>
  <c r="R2" i="15"/>
  <c r="AC12" i="14" l="1"/>
  <c r="AD12" i="14" s="1"/>
  <c r="AA12" i="14"/>
  <c r="AB12" i="14" s="1"/>
  <c r="V10" i="10" l="1"/>
  <c r="H10" i="10" l="1"/>
  <c r="I10" i="10" s="1"/>
  <c r="U12" i="14" l="1"/>
  <c r="V12" i="14" s="1"/>
  <c r="S12" i="14"/>
  <c r="T12" i="14" s="1"/>
  <c r="G2" i="15" l="1"/>
  <c r="F2" i="15"/>
  <c r="E2" i="15"/>
  <c r="N10" i="10" l="1"/>
  <c r="E12" i="14"/>
  <c r="F12" i="14" s="1"/>
  <c r="O12" i="14"/>
  <c r="Q12" i="14"/>
  <c r="R12" i="14" s="1"/>
  <c r="P10" i="10" l="1"/>
  <c r="L10" i="10"/>
  <c r="C10" i="10" l="1"/>
  <c r="O2" i="15"/>
  <c r="K12" i="14" s="1"/>
  <c r="P2" i="15"/>
  <c r="M12" i="14" s="1"/>
  <c r="N2" i="15"/>
  <c r="I12" i="14" s="1"/>
  <c r="Y2" i="15"/>
  <c r="M2" i="15"/>
  <c r="B12" i="14"/>
  <c r="M10" i="10"/>
  <c r="V2" i="15" l="1"/>
  <c r="Y12" i="14" s="1"/>
  <c r="Z12" i="14" s="1"/>
  <c r="U2" i="15"/>
  <c r="R10" i="10"/>
  <c r="S10" i="10" s="1"/>
  <c r="P12" i="14"/>
  <c r="N12" i="14"/>
  <c r="I2" i="15"/>
  <c r="Z2" i="15" s="1"/>
  <c r="O10" i="10"/>
  <c r="Q10" i="10"/>
  <c r="AA2" i="15" l="1"/>
  <c r="C12" i="14"/>
  <c r="D12" i="14" s="1"/>
  <c r="L12" i="14"/>
  <c r="W12" i="14"/>
  <c r="T10" i="10" l="1"/>
  <c r="U10" i="10" s="1"/>
  <c r="W10" i="10"/>
  <c r="J12" i="14"/>
  <c r="X12" i="14"/>
  <c r="X10" i="10" l="1"/>
  <c r="AE12" i="14"/>
  <c r="AF13" i="14" s="1"/>
  <c r="E10" i="10"/>
  <c r="Y10" i="10" l="1"/>
  <c r="Y44" i="10"/>
  <c r="Y39" i="10"/>
  <c r="Y26" i="10"/>
  <c r="Y25" i="10"/>
  <c r="Y22" i="10"/>
  <c r="Y11" i="10"/>
  <c r="Y19" i="10"/>
  <c r="Y43" i="10"/>
  <c r="Y42" i="10"/>
  <c r="Y30" i="10"/>
  <c r="Y29" i="10"/>
  <c r="Y28" i="10"/>
  <c r="Y37" i="10"/>
  <c r="Y24" i="10"/>
  <c r="Y34" i="10"/>
  <c r="Y13" i="10"/>
  <c r="Y27" i="10"/>
  <c r="Y23" i="10"/>
  <c r="Y16" i="10"/>
  <c r="Y20" i="10"/>
  <c r="Y35" i="10"/>
  <c r="Y38" i="10"/>
  <c r="Y14" i="10"/>
  <c r="Y36" i="10"/>
  <c r="Y41" i="10"/>
  <c r="Y33" i="10"/>
  <c r="Y21" i="10"/>
  <c r="Y31" i="10"/>
  <c r="Y15" i="10"/>
  <c r="Y18" i="10"/>
  <c r="Y32" i="10"/>
  <c r="Y40" i="10"/>
  <c r="Y17" i="10"/>
  <c r="Y12" i="10"/>
  <c r="AF12" i="14"/>
  <c r="B10" i="10" l="1"/>
  <c r="H2" i="15" l="1"/>
</calcChain>
</file>

<file path=xl/comments1.xml><?xml version="1.0" encoding="utf-8"?>
<comments xmlns="http://schemas.openxmlformats.org/spreadsheetml/2006/main">
  <authors>
    <author>Ferdie Pambago</author>
  </authors>
  <commentList>
    <comment ref="AB3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10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11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24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33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</commentList>
</comments>
</file>

<file path=xl/sharedStrings.xml><?xml version="1.0" encoding="utf-8"?>
<sst xmlns="http://schemas.openxmlformats.org/spreadsheetml/2006/main" count="2385" uniqueCount="803">
  <si>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</si>
  <si>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</si>
  <si>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</si>
  <si>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</si>
  <si>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</si>
  <si>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</si>
  <si>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</si>
  <si>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</si>
  <si>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</si>
  <si>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</si>
  <si>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</si>
  <si>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</si>
  <si>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</si>
  <si>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</si>
  <si>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</si>
  <si>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</si>
  <si>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</si>
  <si>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</si>
  <si>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</si>
  <si>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</si>
  <si>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</si>
  <si>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</si>
  <si>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</si>
  <si>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</si>
  <si>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</si>
  <si>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</si>
  <si>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</si>
  <si>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</si>
  <si>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</si>
  <si>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</si>
  <si>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</si>
  <si>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</si>
  <si>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</si>
  <si>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</si>
  <si>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</si>
  <si>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</si>
  <si>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</si>
  <si>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</si>
  <si>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</si>
  <si>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</si>
  <si>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</si>
  <si>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</si>
  <si>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</si>
  <si>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</si>
  <si>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</si>
  <si>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</si>
  <si>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</si>
  <si>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</si>
  <si>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</si>
  <si>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</si>
  <si>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</si>
  <si>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</si>
  <si>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</si>
  <si>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</si>
  <si>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</si>
  <si>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</si>
  <si>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</si>
  <si>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</si>
  <si>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</si>
  <si>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</si>
  <si>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</si>
  <si>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</si>
  <si>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</si>
  <si>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</si>
  <si>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</si>
  <si>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</si>
  <si>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Quality</t>
  </si>
  <si>
    <t>Behaviour</t>
  </si>
  <si>
    <t>Overall Weightage</t>
  </si>
  <si>
    <t>Weightage</t>
  </si>
  <si>
    <t>Source of information</t>
  </si>
  <si>
    <t>MIS</t>
  </si>
  <si>
    <t>BECA %</t>
  </si>
  <si>
    <t>Unplanned Leaves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</si>
  <si>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</si>
  <si>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</si>
  <si>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</si>
  <si>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</si>
  <si>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</si>
  <si>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</si>
  <si>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</si>
  <si>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</si>
  <si>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</si>
  <si>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</si>
  <si>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</si>
  <si>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</si>
  <si>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</si>
  <si>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</si>
  <si>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</si>
  <si>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</si>
  <si>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</si>
  <si>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</si>
  <si>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</si>
  <si>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</si>
  <si>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</si>
  <si>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</si>
  <si>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</si>
  <si>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</si>
  <si>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</si>
  <si>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</si>
  <si>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</si>
  <si>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</si>
  <si>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Leadership Role</t>
  </si>
  <si>
    <t>Unplanned-Self</t>
  </si>
  <si>
    <t>Planned-Team</t>
  </si>
  <si>
    <t>Unplanned-Personal Abs %</t>
  </si>
  <si>
    <t>Planned-Team Abs %</t>
  </si>
  <si>
    <t>Unplanned-Team Abs %</t>
  </si>
  <si>
    <t>Coaching</t>
  </si>
  <si>
    <t>Productivity</t>
  </si>
  <si>
    <t>Compliance</t>
  </si>
  <si>
    <t>Metric measured</t>
  </si>
  <si>
    <t>AHT in Sec</t>
  </si>
  <si>
    <t>AHT</t>
  </si>
  <si>
    <t>Transfer Rate</t>
  </si>
  <si>
    <t>Transfer Calls</t>
  </si>
  <si>
    <t>ACD calls</t>
  </si>
  <si>
    <t>Employee Name</t>
  </si>
  <si>
    <t>SCHEDULED</t>
  </si>
  <si>
    <t>Calls Handled %</t>
  </si>
  <si>
    <t>Ave Calls Handled</t>
  </si>
  <si>
    <t>Team Stats</t>
  </si>
  <si>
    <t>Personal</t>
  </si>
  <si>
    <t>Gove mance</t>
  </si>
  <si>
    <t>Productitvity</t>
  </si>
  <si>
    <t>Team Attendance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</si>
  <si>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</si>
  <si>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</si>
  <si>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</si>
  <si>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</si>
  <si>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</si>
  <si>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</si>
  <si>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Metric Measured</t>
  </si>
  <si>
    <t>Planned</t>
  </si>
  <si>
    <t>WPU Completion</t>
  </si>
  <si>
    <t>LMS Completion</t>
  </si>
  <si>
    <t>Coaching Compliance</t>
  </si>
  <si>
    <t>Target</t>
  </si>
  <si>
    <t>Calls handled Target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</si>
  <si>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</si>
  <si>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</si>
  <si>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</si>
  <si>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</si>
  <si>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</si>
  <si>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</si>
  <si>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</si>
  <si>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</si>
  <si>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</si>
  <si>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</si>
  <si>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</si>
  <si>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</si>
  <si>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</si>
  <si>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</si>
  <si>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</si>
  <si>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</si>
  <si>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forecast %</t>
  </si>
  <si>
    <t>Target to  100%</t>
  </si>
  <si>
    <t>Task</t>
  </si>
  <si>
    <t>Unplanned-Team</t>
  </si>
  <si>
    <t>Duplicate Finder</t>
  </si>
  <si>
    <t>Exemption days</t>
  </si>
  <si>
    <t>Cash Collection</t>
  </si>
  <si>
    <t>Cash Collection %</t>
  </si>
  <si>
    <t>Ave.Call Handled</t>
  </si>
  <si>
    <t>Emp. Name</t>
  </si>
  <si>
    <t>Ave. Calls Handled</t>
  </si>
  <si>
    <t>Cash Col %</t>
  </si>
  <si>
    <t>Niverba, Melissa Miles</t>
  </si>
  <si>
    <t>Del Rosario, Rosemarie</t>
  </si>
  <si>
    <t>Rempillo, Michelle</t>
  </si>
  <si>
    <t>Nepomuceno, Annie</t>
  </si>
  <si>
    <t>Taan, Milliard Jayson</t>
  </si>
  <si>
    <t>Solijon, Ryan</t>
  </si>
  <si>
    <t>Acelejado, Gerald</t>
  </si>
  <si>
    <t>Florida, Ana Fila</t>
  </si>
  <si>
    <t>Antonio, Majeed</t>
  </si>
  <si>
    <t>Marquez, Steven Glenn</t>
  </si>
  <si>
    <t>Varona, Jherwin</t>
  </si>
  <si>
    <t>Ducusin, Kevin John</t>
  </si>
  <si>
    <t>Dela Paz, Jemilly</t>
  </si>
  <si>
    <t>Boado, Ruel</t>
  </si>
  <si>
    <t>Casinao, Jonalyn</t>
  </si>
  <si>
    <t>Olivadez, Jezza</t>
  </si>
  <si>
    <t>Botona, Mary Grace</t>
  </si>
  <si>
    <t>Bechayda, Florife</t>
  </si>
  <si>
    <t>Conorado, John Micheal</t>
  </si>
  <si>
    <t>Yanto, Czarina Marie</t>
  </si>
  <si>
    <t>Dominguez, Ann Princess</t>
  </si>
  <si>
    <t>Pilar, Marian May</t>
  </si>
  <si>
    <t>Cerrer, Catherine Mae</t>
  </si>
  <si>
    <t>Mantala, Regine Sumayra</t>
  </si>
  <si>
    <t>Tan, Annelyn</t>
  </si>
  <si>
    <t>Natividad, Jerome</t>
  </si>
  <si>
    <t>Lacandula, Maricris</t>
  </si>
  <si>
    <t>Lozares, Eurvene Mark Santiago</t>
  </si>
  <si>
    <t>Bato, Abdul Rahman</t>
  </si>
  <si>
    <t>Fajardo, Mervin Derla</t>
  </si>
  <si>
    <t>Gojit, Naiza Almiñana</t>
  </si>
  <si>
    <t>Ramos, Aileen</t>
  </si>
  <si>
    <t>Lanzar, Marvin</t>
  </si>
  <si>
    <t>Mariano, John Paulo</t>
  </si>
  <si>
    <t>Condeno, CalyJack Philip</t>
  </si>
  <si>
    <t>Reyes, Thea Marie</t>
  </si>
  <si>
    <t>Pil, Maristella</t>
  </si>
  <si>
    <t>Jaurigue, Jeffrey</t>
  </si>
  <si>
    <t>Catalan, Honorato</t>
  </si>
  <si>
    <t>Ibardaloza, Jethro</t>
  </si>
  <si>
    <t>Mercado, Christopher John</t>
  </si>
  <si>
    <t>More, Kevin Lois</t>
  </si>
  <si>
    <t>Vuelta, Rances Mae</t>
  </si>
  <si>
    <t>Bahin, Loida</t>
  </si>
  <si>
    <t>Guina, Selina</t>
  </si>
  <si>
    <t>Gorospe, Emerlyn</t>
  </si>
  <si>
    <t>Rico, Gerald Allison</t>
  </si>
  <si>
    <t>Lobaton, Rufmarie</t>
  </si>
  <si>
    <t>De Vera, Darlina</t>
  </si>
  <si>
    <t>Lazo II, Daniel</t>
  </si>
  <si>
    <t>Malte, John Rickert</t>
  </si>
  <si>
    <t>Reyes, Josefa</t>
  </si>
  <si>
    <t>Malaca, Marvin</t>
  </si>
  <si>
    <t>Mayangyang, Kaycee</t>
  </si>
  <si>
    <t>Jolo, Jo Anne</t>
  </si>
  <si>
    <t>Austria, Jobert</t>
  </si>
  <si>
    <t>Ordono, Vickilou</t>
  </si>
  <si>
    <t>Cruz, Michael</t>
  </si>
  <si>
    <t>Lingon, Mechelle</t>
  </si>
  <si>
    <t>Jao, Rolando</t>
  </si>
  <si>
    <t>Narvasa, John Michael</t>
  </si>
  <si>
    <t>Oba, Raquel</t>
  </si>
  <si>
    <t>Saman, Kristine</t>
  </si>
  <si>
    <t>Advincula, Theodolph</t>
  </si>
  <si>
    <t>Macabenta III, Carlos</t>
  </si>
  <si>
    <t>Biscarra, Rhiel Angelo</t>
  </si>
  <si>
    <t>Parungo, Armie</t>
  </si>
  <si>
    <t>Manalo, Jeffrey</t>
  </si>
  <si>
    <t>Sanguyo, Micko John</t>
  </si>
  <si>
    <t>Catarbas, Paul Aries</t>
  </si>
  <si>
    <t>Flores, Allain</t>
  </si>
  <si>
    <t>Catina, Sidro Miguel</t>
  </si>
  <si>
    <t>Precia, Rena Jean</t>
  </si>
  <si>
    <t>Bernarte, Lene Rose</t>
  </si>
  <si>
    <t>Verdejo, Monica Ann</t>
  </si>
  <si>
    <t>Teves, Roselyn</t>
  </si>
  <si>
    <t>Beltran, Nanette</t>
  </si>
  <si>
    <t>Del Rosario, Josefina</t>
  </si>
  <si>
    <t>Cariño, Maria Tiffany</t>
  </si>
  <si>
    <t>Ocampo, Joshua Michael</t>
  </si>
  <si>
    <t>Sotelo, Mark Allen</t>
  </si>
  <si>
    <t>Latupan, Norbert Arpy</t>
  </si>
  <si>
    <t>Ventura, Doris Donna</t>
  </si>
  <si>
    <t>Articona, Nicole Joy</t>
  </si>
  <si>
    <t>Hamor, Bienalyn Rose Ann</t>
  </si>
  <si>
    <t>Brosas, Mark Jason</t>
  </si>
  <si>
    <t>Pansoy, Fernando Jr</t>
  </si>
  <si>
    <t>Luna, Angelie</t>
  </si>
  <si>
    <t>Magcayang, Sandra</t>
  </si>
  <si>
    <t>Gregorio, Chris-John</t>
  </si>
  <si>
    <t>Castor, Carmela</t>
  </si>
  <si>
    <t>Escobar, Kevin Anne</t>
  </si>
  <si>
    <t>Bayanban, Eddie</t>
  </si>
  <si>
    <t>Calicdan, Kloyd Matthew</t>
  </si>
  <si>
    <t>Sanchez, Melvin</t>
  </si>
  <si>
    <t>Calvar, Honey Lyn</t>
  </si>
  <si>
    <t>Antoni, Cyrus</t>
  </si>
  <si>
    <t>Camitan, Nerissa</t>
  </si>
  <si>
    <t>Lagua, Sheryl</t>
  </si>
  <si>
    <t>Tanyag, Alma</t>
  </si>
  <si>
    <t>Santos, Joy Maureen</t>
  </si>
  <si>
    <t>Maralit, Rozzel</t>
  </si>
  <si>
    <t>Ticay, Geraldine</t>
  </si>
  <si>
    <t>Mozo, Gabriel</t>
  </si>
  <si>
    <t>Ronelle, Dalay</t>
  </si>
  <si>
    <t>Culala, Christine Joy</t>
  </si>
  <si>
    <t>Mariano, Sabrina Marie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</si>
  <si>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</si>
  <si>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</si>
  <si>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</si>
  <si>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</si>
  <si>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 xml:space="preserve">Tudlong, Lydia Mae  </t>
  </si>
  <si>
    <t xml:space="preserve">Paculanang, Maricar  </t>
  </si>
  <si>
    <t xml:space="preserve">Villanueva, Alyssa Nikka Dinoro  </t>
  </si>
  <si>
    <t xml:space="preserve">Oliveros, Al-Oliver Caido  </t>
  </si>
  <si>
    <t xml:space="preserve">Peñaflor, Mary Sherry Rose Jurena Pelias  </t>
  </si>
  <si>
    <t xml:space="preserve">Malawani, Abdulbasit </t>
  </si>
  <si>
    <t>Sharma, Saumitra</t>
  </si>
  <si>
    <t>Team Leader</t>
  </si>
  <si>
    <t>SUPPORT</t>
  </si>
  <si>
    <t>ACTIVE</t>
  </si>
  <si>
    <t>PPMC IB L2</t>
  </si>
  <si>
    <t>Wave 4</t>
  </si>
  <si>
    <t>Senior CSR</t>
  </si>
  <si>
    <t>PRODUCTION</t>
  </si>
  <si>
    <t>PPMC BPM</t>
  </si>
  <si>
    <t>Wave 1</t>
  </si>
  <si>
    <t>Rodriguez, Rose Anne</t>
  </si>
  <si>
    <t>Trainer</t>
  </si>
  <si>
    <t>PPMC IB/BPM</t>
  </si>
  <si>
    <t>Wave 6</t>
  </si>
  <si>
    <t>PPMC</t>
  </si>
  <si>
    <t>Wave 2</t>
  </si>
  <si>
    <t>SME</t>
  </si>
  <si>
    <t>Flores, Ma. Adelfa</t>
  </si>
  <si>
    <t>Leona, Christian Geemee</t>
  </si>
  <si>
    <t>Quality Analyst</t>
  </si>
  <si>
    <t>CSR</t>
  </si>
  <si>
    <t>Abigail Manubay</t>
  </si>
  <si>
    <t>Wave 12</t>
  </si>
  <si>
    <t>Wave 7</t>
  </si>
  <si>
    <t>Wave 10</t>
  </si>
  <si>
    <t>Trainer RN</t>
  </si>
  <si>
    <t>Wave 22</t>
  </si>
  <si>
    <t>Wave 11</t>
  </si>
  <si>
    <t>Wave 21</t>
  </si>
  <si>
    <t>Wave 14</t>
  </si>
  <si>
    <t>Wave 17</t>
  </si>
  <si>
    <t>Deputy Manager</t>
  </si>
  <si>
    <t>Wave 20</t>
  </si>
  <si>
    <t>Wave 19</t>
  </si>
  <si>
    <t>PPMC L1</t>
  </si>
  <si>
    <t>Costin, Lovelyryn</t>
  </si>
  <si>
    <t>Saway, Kim Edward</t>
  </si>
  <si>
    <t>Rosita, Gilbert</t>
  </si>
  <si>
    <t>Aliga, Mark Lester</t>
  </si>
  <si>
    <t>Oliveros, Kristel Aissa</t>
  </si>
  <si>
    <t>Oyando, Jayson</t>
  </si>
  <si>
    <t xml:space="preserve">Staff_Time </t>
  </si>
  <si>
    <t xml:space="preserve">Production_Hrs </t>
  </si>
  <si>
    <t xml:space="preserve">In Calls </t>
  </si>
  <si>
    <t xml:space="preserve">AHT </t>
  </si>
  <si>
    <t>Conference Calls</t>
  </si>
  <si>
    <t xml:space="preserve">TransferOutCalls </t>
  </si>
  <si>
    <t xml:space="preserve">Avail Time </t>
  </si>
  <si>
    <t xml:space="preserve">Avg Hold </t>
  </si>
  <si>
    <t xml:space="preserve">Avg Wrap </t>
  </si>
  <si>
    <t xml:space="preserve">Avg Talk </t>
  </si>
  <si>
    <t xml:space="preserve">Talk_Time </t>
  </si>
  <si>
    <t xml:space="preserve">Hold_Time </t>
  </si>
  <si>
    <t xml:space="preserve">Wrap_Time </t>
  </si>
  <si>
    <t xml:space="preserve">Short_Break </t>
  </si>
  <si>
    <t xml:space="preserve">Dinner_Break </t>
  </si>
  <si>
    <t xml:space="preserve">Outbound </t>
  </si>
  <si>
    <t xml:space="preserve">Back Office </t>
  </si>
  <si>
    <t xml:space="preserve">Training </t>
  </si>
  <si>
    <t xml:space="preserve">Coaching </t>
  </si>
  <si>
    <t xml:space="preserve">Team Meeting </t>
  </si>
  <si>
    <t xml:space="preserve">Tech Issues </t>
  </si>
  <si>
    <t xml:space="preserve">Occ% </t>
  </si>
  <si>
    <t xml:space="preserve">Util% </t>
  </si>
  <si>
    <t>Lene Rose Binamir Bernarte</t>
  </si>
  <si>
    <t xml:space="preserve">Brosas , Mark Jason </t>
  </si>
  <si>
    <t>Rena Jean Suganob Precia</t>
  </si>
  <si>
    <t xml:space="preserve">Pansoy Jr, Fernando </t>
  </si>
  <si>
    <t xml:space="preserve">Articona, Nicole Joy </t>
  </si>
  <si>
    <t>Lingon, Mechelle Asotea</t>
  </si>
  <si>
    <t xml:space="preserve">Paculanang, Maricar  </t>
  </si>
  <si>
    <t>Villanueva, Alyssa Nikka</t>
  </si>
  <si>
    <t>Emerlyn Gorospe</t>
  </si>
  <si>
    <t>Paul Aries Catarbas</t>
  </si>
  <si>
    <t>Gerald Allison Rico</t>
  </si>
  <si>
    <t>Gabriel Mozo</t>
  </si>
  <si>
    <t>Marvin Malaca</t>
  </si>
  <si>
    <t>Alma Delmundo Tanyag</t>
  </si>
  <si>
    <t>Angelie Luna</t>
  </si>
  <si>
    <t>Honey Lyn Calvar</t>
  </si>
  <si>
    <t>Jobert Austria</t>
  </si>
  <si>
    <t>Melvin Sanchez</t>
  </si>
  <si>
    <t>Lagua, Sheryl Edradan</t>
  </si>
  <si>
    <t>Ordoño ,Vickilou</t>
  </si>
  <si>
    <t>Olavidez, Jezza</t>
  </si>
  <si>
    <t>Mayangyang,Kaycee</t>
  </si>
  <si>
    <t>Kloyd Matthew Calicdan</t>
  </si>
  <si>
    <t xml:space="preserve">Camitan, Nerissa </t>
  </si>
  <si>
    <t>Tudlong, Lydia Mae</t>
  </si>
  <si>
    <t>Peñaflor, Mary Sherry Rose Jurena</t>
  </si>
  <si>
    <t>John Rickert Malte</t>
  </si>
  <si>
    <t>Rufmarie Lobaton</t>
  </si>
  <si>
    <t>Darina De Vera</t>
  </si>
  <si>
    <t>Allain Flores</t>
  </si>
  <si>
    <t>Abraham Rico</t>
  </si>
  <si>
    <t>Cindy Kathleen Vicencio</t>
  </si>
  <si>
    <t>Micko John Pausta Sanguyo</t>
  </si>
  <si>
    <t>Mark Lester Aliga</t>
  </si>
  <si>
    <t>Jeffrey Monzones Jaurigue</t>
  </si>
  <si>
    <t xml:space="preserve">Elvira Manuel </t>
  </si>
  <si>
    <t>Sabrina Marie Mariano</t>
  </si>
  <si>
    <t>Alexis Praba</t>
  </si>
  <si>
    <t>Abdulbasit Malawani</t>
  </si>
  <si>
    <t>Kim Edward Saway</t>
  </si>
  <si>
    <t>Kristel Aissa Oliveros</t>
  </si>
  <si>
    <t>Elmer Orfanel</t>
  </si>
  <si>
    <t>Jeffrey Manalo</t>
  </si>
  <si>
    <t>Ma. Rose Pachica</t>
  </si>
  <si>
    <t/>
  </si>
  <si>
    <t>Ruel Boado</t>
  </si>
  <si>
    <t>Maria Tiffany Cariño</t>
  </si>
  <si>
    <t>Christine Joy Culala</t>
  </si>
  <si>
    <t>Darlina De Vera</t>
  </si>
  <si>
    <t>Andie May Peralta  Dela Cruz</t>
  </si>
  <si>
    <t>Josefina Simbajon Del Rosario</t>
  </si>
  <si>
    <t>James Kevin Deciaro  Erivera</t>
  </si>
  <si>
    <t>Kevin Anne Escobar</t>
  </si>
  <si>
    <t>Norbert Arpy Latupan</t>
  </si>
  <si>
    <t>Anastacia Aina Cleveth Exconde  Linato</t>
  </si>
  <si>
    <t>Mechelle Asotea Lingon</t>
  </si>
  <si>
    <t>Carlos Garces Macabenta III</t>
  </si>
  <si>
    <t>Steven Glenn Marquez</t>
  </si>
  <si>
    <t>Al-Oliver Caido  Oliveros</t>
  </si>
  <si>
    <t>Maricar  Paculanang</t>
  </si>
  <si>
    <t>Mary Sherry Rose Jurena Pelias  Peñaflor</t>
  </si>
  <si>
    <t>Alyanna Marie Esquillo  Raymundo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</si>
  <si>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</si>
  <si>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</si>
  <si>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</si>
  <si>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</si>
  <si>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</si>
  <si>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</si>
  <si>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</si>
  <si>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</si>
  <si>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</si>
  <si>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Loida Tiongson Bahin</t>
  </si>
  <si>
    <t>Abdul Rahman Panganting Bato</t>
  </si>
  <si>
    <t>Eddie Bayanban</t>
  </si>
  <si>
    <t>Florife Bechayda</t>
  </si>
  <si>
    <t>Nanette Lacsamana Beltran</t>
  </si>
  <si>
    <t>Rhiel Angelo Viloria Biscarra</t>
  </si>
  <si>
    <t>Mark Jason Briones Brosas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</si>
  <si>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</si>
  <si>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</si>
  <si>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</si>
  <si>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</si>
  <si>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</si>
  <si>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</si>
  <si>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</si>
  <si>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</si>
  <si>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</si>
  <si>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</si>
  <si>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</si>
  <si>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</si>
  <si>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</si>
  <si>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</si>
  <si>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Kevin Lois Ventilacion More</t>
  </si>
  <si>
    <t>John Michael Bajo Narvasa</t>
  </si>
  <si>
    <t>Melissa Miles Niverba</t>
  </si>
  <si>
    <t>Joshua Michael Romero Ocampo</t>
  </si>
  <si>
    <t>Jezza Olivadez</t>
  </si>
  <si>
    <t>Vickilou Ordono</t>
  </si>
  <si>
    <t>Armie Daz Parungo</t>
  </si>
  <si>
    <t>Maristella Pil</t>
  </si>
  <si>
    <t>Marian May Pilar</t>
  </si>
  <si>
    <t>Aileen Ramos</t>
  </si>
  <si>
    <t>Michelle Rempillo</t>
  </si>
  <si>
    <t>Joy Maureen De Guzman Santos</t>
  </si>
  <si>
    <t>Mark Allen Sotelo</t>
  </si>
  <si>
    <t>Jherwin Varona</t>
  </si>
  <si>
    <t>Rances Mae Ramos Vuelta</t>
  </si>
  <si>
    <t>Czarina Marie Yanto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</si>
  <si>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</si>
  <si>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</si>
  <si>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</si>
  <si>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</si>
  <si>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</si>
  <si>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</si>
  <si>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</si>
  <si>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</si>
  <si>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</si>
  <si>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</si>
  <si>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Cyrus Antoni</t>
  </si>
  <si>
    <t>Majeed Antonio</t>
  </si>
  <si>
    <t>Naiza Almiñana Gojit</t>
  </si>
  <si>
    <t>Maricris Lacandula</t>
  </si>
  <si>
    <t>Regine Sumayra Mantala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</si>
  <si>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</si>
  <si>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</si>
  <si>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</si>
  <si>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</si>
  <si>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</si>
  <si>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Mary Ann Cabie</t>
  </si>
  <si>
    <t>Myco Oliver Dedicatoria</t>
  </si>
  <si>
    <t>Richard Defante</t>
  </si>
  <si>
    <t>Joseph Ryan Deyto</t>
  </si>
  <si>
    <t>Jonachelle Gernale</t>
  </si>
  <si>
    <t>Frances Rean Guinto</t>
  </si>
  <si>
    <t>Alvie Joy Rivas Lombendencio</t>
  </si>
  <si>
    <t>John Macabuhay</t>
  </si>
  <si>
    <t>Joanne Mae Toreno</t>
  </si>
  <si>
    <t>Wian Abordo Brinquez</t>
  </si>
  <si>
    <t>John Dale Larioque</t>
  </si>
  <si>
    <t>Mary Ann Rose Oamil</t>
  </si>
  <si>
    <t>Hans Christian Saludares</t>
  </si>
  <si>
    <t>Christine Joyce Santos</t>
  </si>
  <si>
    <t>Krisha Santiago</t>
  </si>
  <si>
    <t>Noel Jr. Tangian</t>
  </si>
  <si>
    <t>Babes Baquillos</t>
  </si>
  <si>
    <t>Sean Rico Lagrosa Aragones</t>
  </si>
  <si>
    <t>Sarah Jane Reyes  Aspa</t>
  </si>
  <si>
    <t>Lovely Marie Ding Ding Azarcon</t>
  </si>
  <si>
    <t>Mark Jackson Castillo</t>
  </si>
  <si>
    <t>John Michael Vincent Cruz</t>
  </si>
  <si>
    <t>Jennifer Pasaporte Golle</t>
  </si>
  <si>
    <t>Karen Ignacio</t>
  </si>
  <si>
    <t>Emmanuel Maddalora</t>
  </si>
  <si>
    <t>Darrel Villanueva Mascual</t>
  </si>
  <si>
    <t>Bienvenido III Ocampo</t>
  </si>
  <si>
    <t>Anthony Tamon</t>
  </si>
  <si>
    <t>Ernesto Jr. Acupinpin</t>
  </si>
  <si>
    <t>Ian Jay Clar</t>
  </si>
  <si>
    <t>Maria Preciosa Lagare</t>
  </si>
  <si>
    <t>Fonseneca Louise Maniquis</t>
  </si>
  <si>
    <t>Evelyn Orfanel</t>
  </si>
  <si>
    <t>Leodith Irene Orillo</t>
  </si>
  <si>
    <t>Deanmark Tortosa</t>
  </si>
  <si>
    <t>Theresa Villaflores</t>
  </si>
  <si>
    <t>Amerodin Alon</t>
  </si>
  <si>
    <t>Ronald Ong Hengoyon</t>
  </si>
  <si>
    <t>Evangeline Medrano</t>
  </si>
  <si>
    <t>Michael Mia</t>
  </si>
  <si>
    <t>Yrvin Nacion</t>
  </si>
  <si>
    <t>Adriana Leny Olaguer</t>
  </si>
  <si>
    <t>Ruth Ann Balabarcon Rodriguez</t>
  </si>
  <si>
    <t>April Mae Albor</t>
  </si>
  <si>
    <t>Mariel Veloso</t>
  </si>
  <si>
    <t>Joanalyn Dela Cruz</t>
  </si>
  <si>
    <t>Michael Victor Marasigan</t>
  </si>
  <si>
    <t>John Edward Morales</t>
  </si>
  <si>
    <t>Joyce Bernadette Agluba</t>
  </si>
  <si>
    <t>Leovino Cruz</t>
  </si>
  <si>
    <t>Jeric Gonzales</t>
  </si>
  <si>
    <t>Bert Allan Acena</t>
  </si>
  <si>
    <t>Marven Venales</t>
  </si>
  <si>
    <t>Christian Adove</t>
  </si>
  <si>
    <t>Charie Hope Alcantara</t>
  </si>
  <si>
    <t>Mary Grace Botona</t>
  </si>
  <si>
    <t>Fernando Jr Apolonio Pansoy</t>
  </si>
  <si>
    <t>Ryan Solijon</t>
  </si>
  <si>
    <t>Mary Ann Maniago</t>
  </si>
  <si>
    <t>Roxanne Esquivias</t>
  </si>
  <si>
    <t>Jhenesis  Abunagan</t>
  </si>
  <si>
    <t>Manly Alcantara</t>
  </si>
  <si>
    <t>Nikki Almerino</t>
  </si>
  <si>
    <t>Armando D Ancheta Jr.</t>
  </si>
  <si>
    <t>Mary Grace Andallo</t>
  </si>
  <si>
    <t>Ninio Angeles</t>
  </si>
  <si>
    <t>Jhon Paul Atibula</t>
  </si>
  <si>
    <t>Miled Grace Austria</t>
  </si>
  <si>
    <t>Janwen Madraga Bacalso</t>
  </si>
  <si>
    <t>Esperanza  Bacene</t>
  </si>
  <si>
    <t>Franny Vista Bergonia</t>
  </si>
  <si>
    <t>Arlo Paligutan Bernales</t>
  </si>
  <si>
    <t>Den Aldemar Berro</t>
  </si>
  <si>
    <t>Aura Cajurao</t>
  </si>
  <si>
    <t>Joy Calayan</t>
  </si>
  <si>
    <t>Johannez Andrei Chubong</t>
  </si>
  <si>
    <t>Ma. Monica Claro</t>
  </si>
  <si>
    <t>Maristela Cristobal</t>
  </si>
  <si>
    <t>Wallido Cundangan</t>
  </si>
  <si>
    <t>Memirena Domasig Daoa</t>
  </si>
  <si>
    <t>Quendolyn Dellova</t>
  </si>
  <si>
    <t>Rowell Golloso Estaras</t>
  </si>
  <si>
    <t>Kimberly Famisaran</t>
  </si>
  <si>
    <t>John Alonzo Fernando</t>
  </si>
  <si>
    <t>Crizabel Flores</t>
  </si>
  <si>
    <t>Marvin Gabarda</t>
  </si>
  <si>
    <t>Mylene Gevero</t>
  </si>
  <si>
    <t>Christine Gonzalo</t>
  </si>
  <si>
    <t>John Noel Jose Dinginbayan Jose</t>
  </si>
  <si>
    <t>Terrence Albert Jose Laconsa</t>
  </si>
  <si>
    <t>Marc Ioan Lacsamana</t>
  </si>
  <si>
    <t>Richard Anthony Lim</t>
  </si>
  <si>
    <t>Fernel Lizardo</t>
  </si>
  <si>
    <t>Michael Dumantay Luyas</t>
  </si>
  <si>
    <t>Ma Novilla Mantilla</t>
  </si>
  <si>
    <t>Leian Mae Mariano</t>
  </si>
  <si>
    <t>Saniata Dela Cruz Mentoya</t>
  </si>
  <si>
    <t>Carlo Miguel</t>
  </si>
  <si>
    <t>Betsy Monterola</t>
  </si>
  <si>
    <t>Marvin Morente</t>
  </si>
  <si>
    <t>Melry Manalo Padua</t>
  </si>
  <si>
    <t>Mary Ann Manalo Pagadora</t>
  </si>
  <si>
    <t>Giovanni Peque</t>
  </si>
  <si>
    <t>Aiza Gay Pereira</t>
  </si>
  <si>
    <t>Rjay Rodelas</t>
  </si>
  <si>
    <t>Robin Rodrigo</t>
  </si>
  <si>
    <t>Melvin Sarmiento</t>
  </si>
  <si>
    <t>Rhuan Abanes Serias</t>
  </si>
  <si>
    <t>Melgie Sumalinog</t>
  </si>
  <si>
    <t>Lee Tolentino</t>
  </si>
  <si>
    <t>Melanie Urbano</t>
  </si>
  <si>
    <t>Kristina Abogado Villaflor</t>
  </si>
  <si>
    <t>Kenneth Ben Albior</t>
  </si>
  <si>
    <t>Bernard Banares</t>
  </si>
  <si>
    <t>Joy Refulgente</t>
  </si>
  <si>
    <t>Jayson Oyando</t>
  </si>
  <si>
    <t>Regie Quiling</t>
  </si>
  <si>
    <t xml:space="preserve">Cariaso, Mary Erlynn </t>
  </si>
  <si>
    <t>Dellova, Quendolyn</t>
  </si>
  <si>
    <t>Dal, Jhun Albert L</t>
  </si>
  <si>
    <t>Mariano, Leian Mae</t>
  </si>
  <si>
    <t>Vicencio, Cindy Kathleen</t>
  </si>
  <si>
    <t>Alcantara, Manly</t>
  </si>
  <si>
    <t>Gevero, Mylene</t>
  </si>
  <si>
    <t>Albor, April Mae</t>
  </si>
  <si>
    <t>de Jesus, Adelina</t>
  </si>
  <si>
    <t>Flores, Crizabel</t>
  </si>
  <si>
    <t>Ferrolino, Johnry Pacia</t>
  </si>
  <si>
    <t>Candido, Mira Kristina</t>
  </si>
  <si>
    <t>Galam, Ma. Cristina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</si>
  <si>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</si>
  <si>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</si>
  <si>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</si>
  <si>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</si>
  <si>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</si>
  <si>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</si>
  <si>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</si>
  <si>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Villaflor, Kristina</t>
  </si>
  <si>
    <t>Austria, Miled Grace</t>
  </si>
  <si>
    <t>Angeles, Ninio</t>
  </si>
  <si>
    <t>Velasco, Alvin</t>
  </si>
  <si>
    <t>Alon, Amerodin</t>
  </si>
  <si>
    <t>Medrano, Evangeline</t>
  </si>
  <si>
    <t>Deyto, Joseph Ryan</t>
  </si>
  <si>
    <t>Golle, Jennifer</t>
  </si>
  <si>
    <t>Laconsay, Terrence Albert</t>
  </si>
  <si>
    <t>Rodriguez, Ruth Ann</t>
  </si>
  <si>
    <t>Hengoyon, Ronald</t>
  </si>
  <si>
    <t>Aragones, Sean Rico</t>
  </si>
  <si>
    <t>Raymundo, Emerson</t>
  </si>
  <si>
    <t>Bernales, Arlo</t>
  </si>
  <si>
    <t>Pejer, Sheila Mae</t>
  </si>
  <si>
    <t>Lombendencio, Alvie Joy</t>
  </si>
  <si>
    <t>Samante, Marben</t>
  </si>
  <si>
    <t>Gabarda, Marvin</t>
  </si>
  <si>
    <t>Cristobal, Maristela</t>
  </si>
  <si>
    <t>Celis, April</t>
  </si>
  <si>
    <t>Oblepias, Nenebeth Ann</t>
  </si>
  <si>
    <t>Brinquez, Wian</t>
  </si>
  <si>
    <t>Aspa, Sarah Jane</t>
  </si>
  <si>
    <t>Saludares, Hans Christian</t>
  </si>
  <si>
    <t>Castillo, Mark Jackson</t>
  </si>
  <si>
    <t>Sarmiento, Melvin</t>
  </si>
  <si>
    <t>Quintos, Joan</t>
  </si>
  <si>
    <t>Dakis, Nikka Yzabelle</t>
  </si>
  <si>
    <t>Andallo, Mary Grace</t>
  </si>
  <si>
    <t>Refulgente, Joy</t>
  </si>
  <si>
    <t>Maniquis, Fonseneca Louise</t>
  </si>
  <si>
    <t>Santiago, Krisha</t>
  </si>
  <si>
    <t>Miguel, Carlo</t>
  </si>
  <si>
    <t>Bonoan, Aiza</t>
  </si>
  <si>
    <t>Monterola, Betsy</t>
  </si>
  <si>
    <t>Bergancia, Mary Grace</t>
  </si>
  <si>
    <t>Veloso, Mariel</t>
  </si>
  <si>
    <t>Marasigan, Michael Victor</t>
  </si>
  <si>
    <t>Barruga, Jason</t>
  </si>
  <si>
    <t>Peque, Giovanni</t>
  </si>
  <si>
    <t>Manuel, Maria Elisa</t>
  </si>
  <si>
    <t>Morales, John Edward</t>
  </si>
  <si>
    <t>Urbano, Melanie</t>
  </si>
  <si>
    <t>Olaguer, Adriana Leny</t>
  </si>
  <si>
    <t>Panes, Matthew Ivan</t>
  </si>
  <si>
    <t>Mia, Michael</t>
  </si>
  <si>
    <t>Claro, Ma. Monica</t>
  </si>
  <si>
    <t>Nacion, Yrvin</t>
  </si>
  <si>
    <t>Villaflores, Theresa</t>
  </si>
  <si>
    <t>Acupinpin, Ernesto Jr.</t>
  </si>
  <si>
    <t>Clar, Ian Jay</t>
  </si>
  <si>
    <t>Dela Cruz, Joanalyn</t>
  </si>
  <si>
    <t>Rodelas, Rjay</t>
  </si>
  <si>
    <t>Morente, Marvin</t>
  </si>
  <si>
    <t>Ocampo, Bienvenido III</t>
  </si>
  <si>
    <t>Lim, Richard Anthony</t>
  </si>
  <si>
    <t>Fernandez, Honey</t>
  </si>
  <si>
    <t>Tolentino, Lee</t>
  </si>
  <si>
    <t>Banares, Bernard</t>
  </si>
  <si>
    <t>Larioque, John Dale</t>
  </si>
  <si>
    <t>Orillo, Leodith Irene</t>
  </si>
  <si>
    <t>Oamil, Mary Ann Rose</t>
  </si>
  <si>
    <t>Par, Aldrin</t>
  </si>
  <si>
    <t>Lizardo, Fernel</t>
  </si>
  <si>
    <t>Bacalso, Janwen</t>
  </si>
  <si>
    <t>Bada, Vernadine</t>
  </si>
  <si>
    <t>Ramos, Christian Joy</t>
  </si>
  <si>
    <t>Mascual, Darrel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</si>
  <si>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</si>
  <si>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</si>
  <si>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</si>
  <si>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</si>
  <si>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</si>
  <si>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</si>
  <si>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</si>
  <si>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</si>
  <si>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</si>
  <si>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</si>
  <si>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Agluba, Joyce Bernadette</t>
  </si>
  <si>
    <t>Tangian, Noel Jr.</t>
  </si>
  <si>
    <t>Baquillos, Babes</t>
  </si>
  <si>
    <t>Uton, Jeorge</t>
  </si>
  <si>
    <t>Cajurao, Aura</t>
  </si>
  <si>
    <t>Tortosa, Deanmark</t>
  </si>
  <si>
    <t>Luyas, Michael</t>
  </si>
  <si>
    <t>Boiser, Marie Johanne Pauline</t>
  </si>
  <si>
    <t>Cundangan, Wallido</t>
  </si>
  <si>
    <t>Salvo, Zchaira Angel</t>
  </si>
  <si>
    <t>Gonzalo, Christine</t>
  </si>
  <si>
    <t xml:space="preserve">Abunagan, Jhenesis </t>
  </si>
  <si>
    <t>Azarcon, Lovely Marie</t>
  </si>
  <si>
    <t>Toreno, Joanne Mae</t>
  </si>
  <si>
    <t>Ignacio, Karen</t>
  </si>
  <si>
    <t>Lagare, Maria Preciosa</t>
  </si>
  <si>
    <t>Quiling, Regie</t>
  </si>
  <si>
    <t>Tamon, Anthony</t>
  </si>
  <si>
    <t>John Michael Vincent, Cruz</t>
  </si>
  <si>
    <t>Orfanel, Evelyn</t>
  </si>
  <si>
    <t>Lacsamana, Marc Ioan</t>
  </si>
  <si>
    <t>Gob, Elisabelle</t>
  </si>
  <si>
    <t xml:space="preserve">Lumotac, Ferdinand Jr. 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</si>
  <si>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</si>
  <si>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</si>
  <si>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</si>
  <si>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</si>
  <si>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</si>
  <si>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</si>
  <si>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Olaguer, Jacqueline</t>
  </si>
  <si>
    <t>Manuel, Elvira</t>
  </si>
  <si>
    <t>Berro, Den Aldemar</t>
  </si>
  <si>
    <t>Sumalinog, Melgie</t>
  </si>
  <si>
    <t>Caspe, Katrina</t>
  </si>
  <si>
    <t>Guinto, Frances Rean</t>
  </si>
  <si>
    <t>Mantilla, Ma Novilla</t>
  </si>
  <si>
    <t>Santos, Christine Joyce</t>
  </si>
  <si>
    <t xml:space="preserve">Praba, Alexis </t>
  </si>
  <si>
    <t xml:space="preserve">Bacene, Esperanza </t>
  </si>
  <si>
    <t>Bulanio, Zenith</t>
  </si>
  <si>
    <t xml:space="preserve">Rico, Abraham </t>
  </si>
  <si>
    <t>Defante, Richard</t>
  </si>
  <si>
    <t>Maddalora, Emmanuel</t>
  </si>
  <si>
    <t>Dedicatoria, Myco Oliver</t>
  </si>
  <si>
    <t>Ordoñez, Sarah Marie</t>
  </si>
  <si>
    <t>Gallenero, Danessa Tanael</t>
  </si>
  <si>
    <t xml:space="preserve">Atibula, Jhon Paul </t>
  </si>
  <si>
    <t xml:space="preserve">Placido, Karen </t>
  </si>
  <si>
    <t xml:space="preserve">Calimosa, Marilyn </t>
  </si>
  <si>
    <t>Acena, Bert Allan</t>
  </si>
  <si>
    <t>Alcantara, Charie Hope</t>
  </si>
  <si>
    <t>Bautista, Monica</t>
  </si>
  <si>
    <t>Famisaran, Kimberly</t>
  </si>
  <si>
    <t>Pereira, Aiza Gay</t>
  </si>
  <si>
    <t>Rodrigo, Robin</t>
  </si>
  <si>
    <t>Venales, Marven</t>
  </si>
  <si>
    <t>Evangelista, Jose Roy</t>
  </si>
  <si>
    <t>Estaras, Rowell Golloso</t>
  </si>
  <si>
    <t>Adove, Christian</t>
  </si>
  <si>
    <t>Alcantara, Ma. Concepcion</t>
  </si>
  <si>
    <t>Jalop, Mary Ann</t>
  </si>
  <si>
    <t>Kaiser BU/AH</t>
  </si>
  <si>
    <t>Fernandez, Rosanna Eslava</t>
  </si>
  <si>
    <t>Kaiser Closet</t>
  </si>
  <si>
    <t>Kaiser SMC Resupply</t>
  </si>
  <si>
    <t>Sleep CS</t>
  </si>
  <si>
    <t>DME EQ</t>
  </si>
  <si>
    <t>Sleep EQ</t>
  </si>
  <si>
    <t>Rowel Estaras</t>
  </si>
  <si>
    <t>Honorato Catalan</t>
  </si>
  <si>
    <t>Eurvene Mark Lozares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</si>
  <si>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</si>
  <si>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</si>
  <si>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</si>
  <si>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</si>
  <si>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</si>
  <si>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</si>
  <si>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Bangloy, Regina Grace</t>
  </si>
  <si>
    <t>Bolaños, Joseph Del Agua</t>
  </si>
  <si>
    <t>Brazas, Enjel Damasco</t>
  </si>
  <si>
    <t>Esquivias, Roxanne</t>
  </si>
  <si>
    <t>Pachica, Ma. Rose</t>
  </si>
  <si>
    <t>Quality Lead</t>
  </si>
  <si>
    <t>Natividad, Henry Jr.</t>
  </si>
  <si>
    <t>Sapungan Jr, Reynaldo</t>
  </si>
  <si>
    <t>#N/A</t>
  </si>
  <si>
    <t>Ma Adelfa Flores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</si>
  <si>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</si>
  <si>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</si>
  <si>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</si>
  <si>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</si>
  <si>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</si>
  <si>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</si>
  <si>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</si>
  <si>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</si>
  <si>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</si>
  <si>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</si>
  <si>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</si>
  <si>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</si>
  <si>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</si>
  <si>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Joseph Del Agua Bolaños</t>
  </si>
  <si>
    <t>Conorado, John Michael</t>
  </si>
  <si>
    <t>Cruz, John Michael Vincent</t>
  </si>
  <si>
    <t>Cruz, John Michael</t>
  </si>
  <si>
    <t xml:space="preserve">Raagas, Jake </t>
  </si>
  <si>
    <t>Dec'19</t>
  </si>
  <si>
    <t>Jan'20</t>
  </si>
  <si>
    <t>Feb'20</t>
  </si>
  <si>
    <t xml:space="preserve">Aranda, Gracel </t>
  </si>
  <si>
    <t xml:space="preserve">Germino, John Paul  </t>
  </si>
  <si>
    <t xml:space="preserve">Miralles, Jan Louise </t>
  </si>
  <si>
    <t>Grand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</si>
</sst>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%"/>
    <numFmt numFmtId="166" formatCode="[h]:mm:ss;@"/>
    <numFmt numFmtId="167" formatCode="0.000"/>
    <numFmt numFmtId="168" formatCode="_ * #,##0.00_ ;_ * \-#,##0.00_ ;_ * &quot;-&quot;??_ ;_ @_ "/>
    <numFmt numFmtId="169" formatCode="_-[$$-409]* #,##0.00_ ;_-[$$-409]* \-#,##0.00\ ;_-[$$-409]* &quot;-&quot;??_ ;_-@_ "/>
    <numFmt numFmtId="170" formatCode="0.0"/>
  </numFmts>
  <fonts count="4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theme="0"/>
      <name val="Tahoma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ndara"/>
      <family val="2"/>
    </font>
    <font>
      <sz val="11"/>
      <color rgb="FF000000"/>
      <name val="Calibri"/>
      <family val="2"/>
      <scheme val="minor"/>
    </font>
    <font>
      <b/>
      <sz val="8"/>
      <color theme="0"/>
      <name val="Tahoma"/>
      <family val="2"/>
    </font>
    <font>
      <sz val="8"/>
      <color theme="1"/>
      <name val="Tahoma"/>
      <family val="2"/>
    </font>
    <font>
      <b/>
      <sz val="11"/>
      <color rgb="FFFFFFFF"/>
      <name val="Calibri"/>
      <family val="2"/>
    </font>
    <font>
      <b/>
      <sz val="8"/>
      <color theme="1"/>
      <name val="Tahoma"/>
      <family val="2"/>
    </font>
    <font>
      <sz val="11"/>
      <color rgb="FF000000"/>
      <name val="Calibri"/>
      <family val="2"/>
    </font>
    <font>
      <sz val="10"/>
      <color rgb="FF000000"/>
      <name val="Tahoman"/>
    </font>
    <font>
      <b/>
      <sz val="10"/>
      <color rgb="FF000000"/>
      <name val="Tahoman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0000"/>
        <bgColor theme="8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rgb="FF70AD47"/>
        <bgColor rgb="FF70AD4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9D9D9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rgb="FF548235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0.499984740745262"/>
      </left>
      <right/>
      <top/>
      <bottom style="medium">
        <color theme="8" tint="0.7999816888943144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 style="medium">
        <color theme="1" tint="0.499984740745262"/>
      </left>
      <right/>
      <top/>
      <bottom/>
      <diagonal/>
    </border>
  </borders>
  <cellStyleXfs count="89">
    <xf numFmtId="0" fontId="0" fillId="0" borderId="0"/>
    <xf numFmtId="9" fontId="5" fillId="0" borderId="0" applyFont="0" applyFill="0" applyBorder="0" applyAlignment="0" applyProtection="0"/>
    <xf numFmtId="0" fontId="23" fillId="0" borderId="0"/>
    <xf numFmtId="0" fontId="24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6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0" fontId="27" fillId="30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0" borderId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5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5" fillId="0" borderId="0"/>
    <xf numFmtId="0" fontId="28" fillId="0" borderId="0" applyNumberFormat="0" applyFont="0" applyFill="0" applyBorder="0" applyAlignment="0" applyProtection="0"/>
    <xf numFmtId="0" fontId="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222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9" fontId="2" fillId="0" borderId="0" xfId="0" applyNumberFormat="1" applyFont="1"/>
    <xf numFmtId="0" fontId="6" fillId="11" borderId="0" xfId="0" applyFont="1" applyFill="1" applyAlignment="1">
      <alignment horizontal="center" vertical="center"/>
    </xf>
    <xf numFmtId="2" fontId="8" fillId="0" borderId="0" xfId="0" applyNumberFormat="1" applyFont="1"/>
    <xf numFmtId="0" fontId="11" fillId="14" borderId="5" xfId="0" applyFont="1" applyFill="1" applyBorder="1" applyAlignment="1">
      <alignment horizontal="center" vertical="center"/>
    </xf>
    <xf numFmtId="10" fontId="11" fillId="14" borderId="5" xfId="0" applyNumberFormat="1" applyFont="1" applyFill="1" applyBorder="1" applyAlignment="1">
      <alignment horizontal="center" vertical="center"/>
    </xf>
    <xf numFmtId="9" fontId="6" fillId="11" borderId="0" xfId="0" applyNumberFormat="1" applyFont="1" applyFill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9" fontId="13" fillId="4" borderId="4" xfId="0" applyNumberFormat="1" applyFont="1" applyFill="1" applyBorder="1" applyAlignment="1">
      <alignment horizontal="center" vertical="center"/>
    </xf>
    <xf numFmtId="164" fontId="3" fillId="16" borderId="3" xfId="0" applyNumberFormat="1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9" borderId="1" xfId="0" applyNumberFormat="1" applyFont="1" applyFill="1" applyBorder="1" applyAlignment="1">
      <alignment horizontal="center" vertical="center"/>
    </xf>
    <xf numFmtId="0" fontId="4" fillId="7" borderId="0" xfId="0" applyNumberFormat="1" applyFont="1" applyFill="1"/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9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4" fillId="19" borderId="6" xfId="0" applyFont="1" applyFill="1" applyBorder="1" applyAlignment="1">
      <alignment horizontal="center" vertical="center"/>
    </xf>
    <xf numFmtId="0" fontId="14" fillId="19" borderId="7" xfId="0" applyFont="1" applyFill="1" applyBorder="1" applyAlignment="1">
      <alignment horizontal="center" vertical="center"/>
    </xf>
    <xf numFmtId="0" fontId="0" fillId="0" borderId="0" xfId="0" applyAlignment="1"/>
    <xf numFmtId="0" fontId="15" fillId="1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166" fontId="6" fillId="8" borderId="1" xfId="0" applyNumberFormat="1" applyFont="1" applyFill="1" applyBorder="1" applyAlignment="1">
      <alignment horizontal="center" vertical="center"/>
    </xf>
    <xf numFmtId="166" fontId="8" fillId="0" borderId="0" xfId="0" applyNumberFormat="1" applyFont="1"/>
    <xf numFmtId="1" fontId="6" fillId="8" borderId="1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9" fontId="6" fillId="8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66" fontId="18" fillId="20" borderId="1" xfId="0" applyNumberFormat="1" applyFont="1" applyFill="1" applyBorder="1" applyAlignment="1">
      <alignment horizontal="center"/>
    </xf>
    <xf numFmtId="2" fontId="17" fillId="0" borderId="0" xfId="0" applyNumberFormat="1" applyFont="1"/>
    <xf numFmtId="0" fontId="15" fillId="10" borderId="1" xfId="0" applyFont="1" applyFill="1" applyBorder="1" applyAlignment="1">
      <alignment vertical="center"/>
    </xf>
    <xf numFmtId="9" fontId="6" fillId="21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6" fillId="21" borderId="1" xfId="0" applyNumberFormat="1" applyFont="1" applyFill="1" applyBorder="1" applyAlignment="1">
      <alignment horizontal="center" vertical="center"/>
    </xf>
    <xf numFmtId="10" fontId="2" fillId="0" borderId="0" xfId="0" applyNumberFormat="1" applyFont="1"/>
    <xf numFmtId="0" fontId="15" fillId="10" borderId="10" xfId="0" applyFont="1" applyFill="1" applyBorder="1" applyAlignment="1">
      <alignment vertical="center"/>
    </xf>
    <xf numFmtId="9" fontId="15" fillId="10" borderId="10" xfId="0" applyNumberFormat="1" applyFon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67" fontId="0" fillId="0" borderId="0" xfId="0" applyNumberFormat="1"/>
    <xf numFmtId="2" fontId="6" fillId="21" borderId="1" xfId="0" applyNumberFormat="1" applyFont="1" applyFill="1" applyBorder="1" applyAlignment="1">
      <alignment vertical="center"/>
    </xf>
    <xf numFmtId="2" fontId="6" fillId="22" borderId="1" xfId="0" applyNumberFormat="1" applyFont="1" applyFill="1" applyBorder="1" applyAlignment="1">
      <alignment vertical="center"/>
    </xf>
    <xf numFmtId="0" fontId="2" fillId="0" borderId="1" xfId="0" applyFont="1" applyBorder="1"/>
    <xf numFmtId="0" fontId="20" fillId="2" borderId="0" xfId="0" applyFont="1" applyFill="1" applyAlignment="1">
      <alignment horizontal="center" vertical="center"/>
    </xf>
    <xf numFmtId="0" fontId="21" fillId="2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9" fontId="2" fillId="0" borderId="1" xfId="0" applyNumberFormat="1" applyFont="1" applyBorder="1"/>
    <xf numFmtId="2" fontId="0" fillId="0" borderId="0" xfId="0" applyNumberFormat="1" applyAlignment="1">
      <alignment horizontal="center" vertical="center"/>
    </xf>
    <xf numFmtId="10" fontId="8" fillId="17" borderId="4" xfId="0" applyNumberFormat="1" applyFont="1" applyFill="1" applyBorder="1" applyAlignment="1">
      <alignment horizontal="center" vertical="center"/>
    </xf>
    <xf numFmtId="2" fontId="8" fillId="17" borderId="4" xfId="0" applyNumberFormat="1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10" fontId="8" fillId="17" borderId="4" xfId="1" applyNumberFormat="1" applyFont="1" applyFill="1" applyBorder="1" applyAlignment="1">
      <alignment horizontal="center" vertical="center"/>
    </xf>
    <xf numFmtId="165" fontId="8" fillId="17" borderId="4" xfId="1" applyNumberFormat="1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7" fillId="23" borderId="4" xfId="0" applyFont="1" applyFill="1" applyBorder="1"/>
    <xf numFmtId="0" fontId="8" fillId="23" borderId="4" xfId="0" applyFont="1" applyFill="1" applyBorder="1"/>
    <xf numFmtId="0" fontId="8" fillId="23" borderId="4" xfId="0" applyFont="1" applyFill="1" applyBorder="1" applyAlignment="1">
      <alignment horizontal="center" vertical="center"/>
    </xf>
    <xf numFmtId="2" fontId="12" fillId="27" borderId="4" xfId="0" applyNumberFormat="1" applyFont="1" applyFill="1" applyBorder="1" applyAlignment="1">
      <alignment horizontal="center" vertical="center"/>
    </xf>
    <xf numFmtId="0" fontId="12" fillId="27" borderId="4" xfId="0" applyFont="1" applyFill="1" applyBorder="1"/>
    <xf numFmtId="9" fontId="8" fillId="17" borderId="4" xfId="0" applyNumberFormat="1" applyFont="1" applyFill="1" applyBorder="1" applyAlignment="1">
      <alignment horizontal="center" vertical="center"/>
    </xf>
    <xf numFmtId="0" fontId="7" fillId="0" borderId="0" xfId="0" applyFont="1"/>
    <xf numFmtId="10" fontId="21" fillId="24" borderId="1" xfId="1" applyNumberFormat="1" applyFont="1" applyFill="1" applyBorder="1" applyAlignment="1">
      <alignment horizontal="center"/>
    </xf>
    <xf numFmtId="0" fontId="2" fillId="0" borderId="0" xfId="0" applyFont="1"/>
    <xf numFmtId="10" fontId="0" fillId="0" borderId="0" xfId="0" applyNumberFormat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/>
    </xf>
    <xf numFmtId="0" fontId="2" fillId="28" borderId="0" xfId="0" applyNumberFormat="1" applyFont="1" applyFill="1" applyBorder="1" applyAlignment="1">
      <alignment horizontal="center" vertical="top"/>
    </xf>
    <xf numFmtId="0" fontId="2" fillId="28" borderId="0" xfId="0" applyFont="1" applyFill="1" applyBorder="1" applyAlignment="1">
      <alignment horizontal="center"/>
    </xf>
    <xf numFmtId="0" fontId="2" fillId="28" borderId="0" xfId="0" applyFont="1" applyFill="1" applyBorder="1" applyAlignment="1"/>
    <xf numFmtId="0" fontId="2" fillId="28" borderId="0" xfId="0" applyFont="1" applyFill="1" applyBorder="1" applyAlignment="1">
      <alignment horizontal="center" vertical="top"/>
    </xf>
    <xf numFmtId="14" fontId="2" fillId="28" borderId="0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9" borderId="0" xfId="0" applyFont="1" applyFill="1" applyAlignment="1">
      <alignment horizontal="center"/>
    </xf>
    <xf numFmtId="0" fontId="2" fillId="29" borderId="0" xfId="0" applyFont="1" applyFill="1" applyBorder="1" applyAlignment="1">
      <alignment horizontal="center"/>
    </xf>
    <xf numFmtId="0" fontId="2" fillId="29" borderId="0" xfId="0" applyFont="1" applyFill="1" applyBorder="1" applyAlignment="1">
      <alignment horizontal="center" vertical="top"/>
    </xf>
    <xf numFmtId="14" fontId="2" fillId="29" borderId="0" xfId="0" applyNumberFormat="1" applyFont="1" applyFill="1" applyBorder="1" applyAlignment="1">
      <alignment horizontal="center"/>
    </xf>
    <xf numFmtId="166" fontId="12" fillId="2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10" fontId="31" fillId="14" borderId="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0" fontId="2" fillId="0" borderId="17" xfId="0" applyNumberFormat="1" applyFont="1" applyBorder="1" applyAlignment="1">
      <alignment horizontal="center" vertical="top"/>
    </xf>
    <xf numFmtId="0" fontId="2" fillId="0" borderId="18" xfId="0" applyFont="1" applyBorder="1" applyAlignment="1"/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1" xfId="0" applyNumberFormat="1" applyFont="1" applyBorder="1" applyAlignment="1">
      <alignment horizontal="center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3" fillId="0" borderId="20" xfId="3" applyFont="1" applyBorder="1" applyAlignment="1">
      <alignment horizontal="center" vertical="top"/>
    </xf>
    <xf numFmtId="0" fontId="2" fillId="0" borderId="21" xfId="0" applyNumberFormat="1" applyFont="1" applyBorder="1" applyAlignment="1">
      <alignment horizontal="center" vertical="top"/>
    </xf>
    <xf numFmtId="0" fontId="2" fillId="0" borderId="22" xfId="0" applyFont="1" applyBorder="1" applyAlignment="1"/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29" borderId="0" xfId="0" applyFont="1" applyFill="1" applyAlignment="1"/>
    <xf numFmtId="0" fontId="22" fillId="15" borderId="1" xfId="0" applyFont="1" applyFill="1" applyBorder="1" applyAlignment="1">
      <alignment horizontal="center" vertical="center"/>
    </xf>
    <xf numFmtId="9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4" fontId="6" fillId="21" borderId="0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4" fontId="0" fillId="0" borderId="0" xfId="0" applyNumberFormat="1"/>
    <xf numFmtId="2" fontId="19" fillId="0" borderId="10" xfId="0" applyNumberFormat="1" applyFont="1" applyFill="1" applyBorder="1" applyAlignment="1">
      <alignment horizontal="center" vertical="center"/>
    </xf>
    <xf numFmtId="0" fontId="6" fillId="31" borderId="24" xfId="0" applyFont="1" applyFill="1" applyBorder="1" applyAlignment="1">
      <alignment horizontal="center" vertical="center"/>
    </xf>
    <xf numFmtId="0" fontId="6" fillId="31" borderId="25" xfId="0" applyFont="1" applyFill="1" applyBorder="1" applyAlignment="1">
      <alignment horizontal="center" vertical="center"/>
    </xf>
    <xf numFmtId="9" fontId="6" fillId="21" borderId="0" xfId="0" applyNumberFormat="1" applyFont="1" applyFill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2" fillId="10" borderId="12" xfId="0" applyNumberFormat="1" applyFont="1" applyFill="1" applyBorder="1" applyAlignment="1">
      <alignment horizontal="center" vertical="center"/>
    </xf>
    <xf numFmtId="9" fontId="12" fillId="10" borderId="13" xfId="0" applyNumberFormat="1" applyFont="1" applyFill="1" applyBorder="1" applyAlignment="1">
      <alignment horizontal="center" vertical="center"/>
    </xf>
    <xf numFmtId="9" fontId="12" fillId="10" borderId="14" xfId="0" applyNumberFormat="1" applyFont="1" applyFill="1" applyBorder="1" applyAlignment="1">
      <alignment horizontal="center" vertical="center"/>
    </xf>
    <xf numFmtId="0" fontId="12" fillId="27" borderId="4" xfId="0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33" fillId="32" borderId="26" xfId="0" applyFont="1" applyFill="1" applyBorder="1" applyAlignment="1">
      <alignment horizontal="center" vertical="center"/>
    </xf>
    <xf numFmtId="0" fontId="34" fillId="15" borderId="27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8" xfId="0" applyNumberFormat="1" applyFont="1" applyFill="1" applyBorder="1" applyAlignment="1">
      <alignment horizontal="center" vertical="center"/>
    </xf>
    <xf numFmtId="1" fontId="32" fillId="33" borderId="28" xfId="0" applyNumberFormat="1" applyFont="1" applyFill="1" applyBorder="1" applyAlignment="1">
      <alignment horizontal="center" vertical="center"/>
    </xf>
    <xf numFmtId="10" fontId="32" fillId="33" borderId="28" xfId="0" applyNumberFormat="1" applyFont="1" applyFill="1" applyBorder="1" applyAlignment="1">
      <alignment horizontal="center" vertical="center"/>
    </xf>
    <xf numFmtId="0" fontId="35" fillId="34" borderId="29" xfId="0" applyFont="1" applyFill="1" applyBorder="1" applyAlignment="1">
      <alignment horizontal="center" vertical="center"/>
    </xf>
    <xf numFmtId="0" fontId="35" fillId="34" borderId="30" xfId="0" applyFont="1" applyFill="1" applyBorder="1" applyAlignment="1">
      <alignment horizontal="center" vertical="center"/>
    </xf>
    <xf numFmtId="0" fontId="35" fillId="35" borderId="30" xfId="0" applyFont="1" applyFill="1" applyBorder="1" applyAlignment="1">
      <alignment horizontal="center" vertical="center"/>
    </xf>
    <xf numFmtId="9" fontId="35" fillId="35" borderId="30" xfId="0" applyNumberFormat="1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4" fillId="36" borderId="31" xfId="0" applyFont="1" applyFill="1" applyBorder="1"/>
    <xf numFmtId="0" fontId="2" fillId="37" borderId="0" xfId="0" applyFont="1" applyFill="1"/>
    <xf numFmtId="169" fontId="2" fillId="37" borderId="0" xfId="0" applyNumberFormat="1" applyFont="1" applyFill="1" applyAlignment="1">
      <alignment horizontal="center" vertical="center"/>
    </xf>
    <xf numFmtId="3" fontId="8" fillId="0" borderId="0" xfId="0" applyNumberFormat="1" applyFont="1" applyFill="1"/>
    <xf numFmtId="0" fontId="17" fillId="38" borderId="3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166" fontId="0" fillId="0" borderId="33" xfId="0" applyNumberFormat="1" applyFont="1" applyBorder="1" applyAlignment="1">
      <alignment horizontal="center" vertical="center"/>
    </xf>
    <xf numFmtId="166" fontId="0" fillId="0" borderId="32" xfId="0" applyNumberFormat="1" applyFont="1" applyBorder="1" applyAlignment="1">
      <alignment horizontal="center" vertical="center"/>
    </xf>
    <xf numFmtId="0" fontId="0" fillId="0" borderId="33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10" fontId="0" fillId="0" borderId="32" xfId="0" applyNumberFormat="1" applyFont="1" applyBorder="1" applyAlignment="1">
      <alignment horizontal="center" vertical="center"/>
    </xf>
    <xf numFmtId="10" fontId="0" fillId="0" borderId="33" xfId="0" applyNumberFormat="1" applyFont="1" applyBorder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34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34" xfId="0" applyNumberFormat="1" applyFont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1" fontId="37" fillId="39" borderId="1" xfId="0" applyNumberFormat="1" applyFont="1" applyFill="1" applyBorder="1" applyAlignment="1">
      <alignment horizontal="center" vertical="center"/>
    </xf>
    <xf numFmtId="0" fontId="34" fillId="15" borderId="35" xfId="0" applyFont="1" applyFill="1" applyBorder="1" applyAlignment="1">
      <alignment horizontal="center" vertical="center"/>
    </xf>
    <xf numFmtId="0" fontId="34" fillId="15" borderId="28" xfId="0" applyFont="1" applyFill="1" applyBorder="1" applyAlignment="1">
      <alignment horizontal="center" vertical="center"/>
    </xf>
    <xf numFmtId="0" fontId="34" fillId="15" borderId="36" xfId="0" applyFont="1" applyFill="1" applyBorder="1" applyAlignment="1">
      <alignment horizontal="center" vertical="center"/>
    </xf>
    <xf numFmtId="10" fontId="4" fillId="0" borderId="0" xfId="1" applyNumberFormat="1" applyFont="1"/>
    <xf numFmtId="0" fontId="4" fillId="36" borderId="37" xfId="0" applyFont="1" applyFill="1" applyBorder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2" fontId="2" fillId="29" borderId="0" xfId="0" applyNumberFormat="1" applyFont="1" applyFill="1"/>
    <xf numFmtId="0" fontId="10" fillId="0" borderId="1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9" fontId="15" fillId="10" borderId="1" xfId="0" applyNumberFormat="1" applyFont="1" applyFill="1" applyBorder="1" applyAlignment="1">
      <alignment horizontal="center" vertical="center"/>
    </xf>
    <xf numFmtId="9" fontId="15" fillId="10" borderId="8" xfId="0" applyNumberFormat="1" applyFont="1" applyFill="1" applyBorder="1" applyAlignment="1">
      <alignment horizontal="center" vertical="center"/>
    </xf>
    <xf numFmtId="9" fontId="15" fillId="10" borderId="9" xfId="0" applyNumberFormat="1" applyFont="1" applyFill="1" applyBorder="1" applyAlignment="1">
      <alignment horizontal="center" vertical="center"/>
    </xf>
    <xf numFmtId="9" fontId="15" fillId="10" borderId="10" xfId="0" applyNumberFormat="1" applyFont="1" applyFill="1" applyBorder="1" applyAlignment="1">
      <alignment horizontal="center" vertical="center"/>
    </xf>
    <xf numFmtId="9" fontId="15" fillId="10" borderId="15" xfId="0" applyNumberFormat="1" applyFont="1" applyFill="1" applyBorder="1" applyAlignment="1">
      <alignment horizontal="center" vertical="center"/>
    </xf>
    <xf numFmtId="9" fontId="15" fillId="10" borderId="16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9" fontId="12" fillId="10" borderId="1" xfId="0" applyNumberFormat="1" applyFont="1" applyFill="1" applyBorder="1" applyAlignment="1">
      <alignment horizontal="center" vertical="center"/>
    </xf>
    <xf numFmtId="9" fontId="12" fillId="10" borderId="8" xfId="0" applyNumberFormat="1" applyFont="1" applyFill="1" applyBorder="1" applyAlignment="1">
      <alignment horizontal="center" vertical="center"/>
    </xf>
    <xf numFmtId="9" fontId="12" fillId="10" borderId="9" xfId="0" applyNumberFormat="1" applyFont="1" applyFill="1" applyBorder="1" applyAlignment="1">
      <alignment horizontal="center" vertical="center"/>
    </xf>
    <xf numFmtId="9" fontId="12" fillId="10" borderId="10" xfId="0" applyNumberFormat="1" applyFont="1" applyFill="1" applyBorder="1" applyAlignment="1">
      <alignment horizontal="center" vertical="center"/>
    </xf>
    <xf numFmtId="9" fontId="12" fillId="10" borderId="12" xfId="0" applyNumberFormat="1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/>
    </xf>
    <xf numFmtId="0" fontId="0" fillId="0" borderId="1" xfId="0" applyBorder="1" applyAlignment="1"/>
    <xf numFmtId="170" fontId="8" fillId="0" borderId="1" xfId="0" applyNumberFormat="1" applyFont="1" applyBorder="1" applyAlignment="1">
      <alignment horizontal="center" vertical="center"/>
    </xf>
  </cellXfs>
  <cellStyles count="89">
    <cellStyle name="%" xfId="4"/>
    <cellStyle name="% 2" xfId="5"/>
    <cellStyle name="% 2 10" xfId="7"/>
    <cellStyle name="Comma 2" xfId="9"/>
    <cellStyle name="Comma 3" xfId="64"/>
    <cellStyle name="Currency 2" xfId="11"/>
    <cellStyle name="Neutral 2" xfId="12"/>
    <cellStyle name="Nor}al" xfId="17"/>
    <cellStyle name="Normal" xfId="0" builtinId="0"/>
    <cellStyle name="Normal 102" xfId="10"/>
    <cellStyle name="Normal 2" xfId="3"/>
    <cellStyle name="Normal 2 10" xfId="25"/>
    <cellStyle name="Normal 2 11" xfId="13"/>
    <cellStyle name="Normal 2 2" xfId="18"/>
    <cellStyle name="Normal 2 2 10" xfId="57"/>
    <cellStyle name="Normal 2 2 10 2" xfId="63"/>
    <cellStyle name="Normal 2 2 10 3" xfId="82"/>
    <cellStyle name="Normal 2 2 10 4" xfId="76"/>
    <cellStyle name="Normal 2 2 10 5" xfId="70"/>
    <cellStyle name="Normal 2 2 10 5 2" xfId="88"/>
    <cellStyle name="Normal 2 2 11" xfId="26"/>
    <cellStyle name="Normal 2 2 2" xfId="22"/>
    <cellStyle name="Normal 2 2 2 2" xfId="27"/>
    <cellStyle name="Normal 2 2 3" xfId="29"/>
    <cellStyle name="Normal 2 2 3 2" xfId="38"/>
    <cellStyle name="Normal 2 2 3_New Tracker eff 03.01" xfId="45"/>
    <cellStyle name="Normal 2 2 4" xfId="35"/>
    <cellStyle name="Normal 2 2 4 2" xfId="43"/>
    <cellStyle name="Normal 2 2 4_New Tracker eff 03.01" xfId="46"/>
    <cellStyle name="Normal 2 2 5" xfId="36"/>
    <cellStyle name="Normal 2 2 6" xfId="53"/>
    <cellStyle name="Normal 2 2 6 2" xfId="59"/>
    <cellStyle name="Normal 2 2 6 3" xfId="78"/>
    <cellStyle name="Normal 2 2 6 4" xfId="72"/>
    <cellStyle name="Normal 2 2 6 5" xfId="66"/>
    <cellStyle name="Normal 2 2 6 5 2" xfId="84"/>
    <cellStyle name="Normal 2 2 7" xfId="54"/>
    <cellStyle name="Normal 2 2 7 2" xfId="60"/>
    <cellStyle name="Normal 2 2 7 3" xfId="79"/>
    <cellStyle name="Normal 2 2 7 4" xfId="73"/>
    <cellStyle name="Normal 2 2 7 5" xfId="67"/>
    <cellStyle name="Normal 2 2 7 5 2" xfId="85"/>
    <cellStyle name="Normal 2 2 8" xfId="55"/>
    <cellStyle name="Normal 2 2 8 2" xfId="61"/>
    <cellStyle name="Normal 2 2 8 3" xfId="80"/>
    <cellStyle name="Normal 2 2 8 4" xfId="74"/>
    <cellStyle name="Normal 2 2 8 5" xfId="68"/>
    <cellStyle name="Normal 2 2 8 5 2" xfId="86"/>
    <cellStyle name="Normal 2 2 9" xfId="56"/>
    <cellStyle name="Normal 2 2 9 2" xfId="62"/>
    <cellStyle name="Normal 2 2 9 3" xfId="81"/>
    <cellStyle name="Normal 2 2 9 4" xfId="75"/>
    <cellStyle name="Normal 2 2 9 5" xfId="69"/>
    <cellStyle name="Normal 2 2 9 5 2" xfId="87"/>
    <cellStyle name="Normal 2 2_New Tracker eff 03.01" xfId="31"/>
    <cellStyle name="Normal 2 3" xfId="20"/>
    <cellStyle name="Normal 2 3 2" xfId="21"/>
    <cellStyle name="Normal 2 3 2 2" xfId="37"/>
    <cellStyle name="Normal 2 3 3" xfId="28"/>
    <cellStyle name="Normal 2 3_New Tracker eff 03.01" xfId="47"/>
    <cellStyle name="Normal 2 4" xfId="23"/>
    <cellStyle name="Normal 2 4 2" xfId="39"/>
    <cellStyle name="Normal 2 4 3" xfId="30"/>
    <cellStyle name="Normal 2 4_New Tracker eff 03.01" xfId="48"/>
    <cellStyle name="Normal 2 5" xfId="32"/>
    <cellStyle name="Normal 2 5 2" xfId="40"/>
    <cellStyle name="Normal 2 5_New Tracker eff 03.01" xfId="49"/>
    <cellStyle name="Normal 2 6" xfId="33"/>
    <cellStyle name="Normal 2 6 2" xfId="41"/>
    <cellStyle name="Normal 2 6_New Tracker eff 03.01" xfId="50"/>
    <cellStyle name="Normal 2 7" xfId="34"/>
    <cellStyle name="Normal 2 7 2" xfId="42"/>
    <cellStyle name="Normal 2 7_New Tracker eff 03.01" xfId="51"/>
    <cellStyle name="Normal 2 8" xfId="44"/>
    <cellStyle name="Normal 2 9" xfId="52"/>
    <cellStyle name="Normal 2 9 2" xfId="58"/>
    <cellStyle name="Normal 2 9 3" xfId="77"/>
    <cellStyle name="Normal 2 9 4" xfId="71"/>
    <cellStyle name="Normal 2 9 5" xfId="65"/>
    <cellStyle name="Normal 2 9 5 2" xfId="83"/>
    <cellStyle name="Normal 2_Sheet1" xfId="24"/>
    <cellStyle name="Normal 3" xfId="2"/>
    <cellStyle name="Normal 3 2" xfId="19"/>
    <cellStyle name="Normal 60" xfId="14"/>
    <cellStyle name="Normal 8" xfId="6"/>
    <cellStyle name="Percent" xfId="1" builtinId="5"/>
    <cellStyle name="Percent 2" xfId="15"/>
    <cellStyle name="Percent 3" xfId="16"/>
    <cellStyle name="Style 1" xf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font>
        <color theme="1"/>
      </font>
      <border>
        <left style="thin">
          <color theme="6" tint="-0.249977111117893"/>
        </left>
        <right style="thin">
          <color theme="6" tint="-0.249977111117893"/>
        </right>
      </border>
    </dxf>
    <dxf>
      <font>
        <color theme="1"/>
      </font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  <dxf>
      <fill>
        <patternFill>
          <bgColor rgb="FFCCCCFF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rgb="FFCCCCFF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6600FF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color theme="5"/>
      </font>
      <border>
        <bottom style="thin">
          <color theme="8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5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5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ont>
        <b/>
        <i val="0"/>
        <color theme="7"/>
      </font>
      <fill>
        <patternFill>
          <bgColor theme="5"/>
        </patternFill>
      </fill>
    </dxf>
    <dxf>
      <font>
        <b/>
        <i val="0"/>
        <color theme="7"/>
      </font>
      <fill>
        <patternFill>
          <bgColor theme="5"/>
        </patternFill>
      </fill>
    </dxf>
    <dxf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Apria Pivot Table Style" table="0" count="8">
      <tableStyleElement type="wholeTable" dxfId="64"/>
      <tableStyleElement type="headerRow" dxfId="63"/>
      <tableStyleElement type="totalRow" dxfId="62"/>
      <tableStyleElement type="firstRowStripe" dxfId="61"/>
      <tableStyleElement type="firstSubtotalRow" dxfId="60"/>
      <tableStyleElement type="secondSubtotalRow" dxfId="59"/>
      <tableStyleElement type="pageFieldLabels" dxfId="58"/>
      <tableStyleElement type="pageFieldValues" dxfId="57"/>
    </tableStyle>
    <tableStyle name="Apria Pivot Table Style 2" table="0" count="8">
      <tableStyleElement type="wholeTable" dxfId="56"/>
      <tableStyleElement type="headerRow" dxfId="55"/>
      <tableStyleElement type="totalRow" dxfId="54"/>
      <tableStyleElement type="firstRowStripe" dxfId="53"/>
      <tableStyleElement type="firstSubtotalRow" dxfId="52"/>
      <tableStyleElement type="secondSubtotalRow" dxfId="51"/>
      <tableStyleElement type="pageFieldLabels" dxfId="50"/>
      <tableStyleElement type="pageFieldValues" dxfId="49"/>
    </tableStyle>
    <tableStyle name="Apria Slicer Style" pivot="0" table="0" count="2">
      <tableStyleElement type="wholeTable" dxfId="48"/>
      <tableStyleElement type="headerRow" dxfId="47"/>
    </tableStyle>
    <tableStyle name="PivotTable Style 1" table="0" count="5">
      <tableStyleElement type="wholeTable" dxfId="46"/>
      <tableStyleElement type="headerRow" dxfId="45"/>
      <tableStyleElement type="totalRow" dxfId="44"/>
      <tableStyleElement type="lastColumn" dxfId="43"/>
      <tableStyleElement type="pageFieldLabels" dxfId="42"/>
    </tableStyle>
    <tableStyle name="PivotTable Style 1 2" table="0" count="5">
      <tableStyleElement type="wholeTable" dxfId="41"/>
      <tableStyleElement type="headerRow" dxfId="40"/>
      <tableStyleElement type="totalRow" dxfId="39"/>
      <tableStyleElement type="lastColumn" dxfId="38"/>
      <tableStyleElement type="pageFieldLabels" dxfId="37"/>
    </tableStyle>
    <tableStyle name="PivotStyleMedium4 2" table="0" count="13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HeaderCell" dxfId="31"/>
      <tableStyleElement type="firstSubtotalRow" dxfId="30"/>
      <tableStyleElement type="secondSubtotalRow" dxfId="29"/>
      <tableStyleElement type="firstColumnSubheading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John.Banal/AppData/Local/Microsoft/Windows/INetCache/Content.Outlook/UMBT8BH4/L1L2%20(0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ster"/>
      <sheetName val="Abs"/>
      <sheetName val="CallTimes"/>
      <sheetName val="Sheet5"/>
    </sheetNames>
    <sheetDataSet>
      <sheetData sheetId="0"/>
      <sheetData sheetId="1"/>
      <sheetData sheetId="2">
        <row r="1">
          <cell r="A1" t="str">
            <v>SAP ID</v>
          </cell>
          <cell r="D1" t="str">
            <v xml:space="preserve"> Present</v>
          </cell>
        </row>
        <row r="2">
          <cell r="A2">
            <v>51511057</v>
          </cell>
          <cell r="D2">
            <v>5</v>
          </cell>
        </row>
        <row r="3">
          <cell r="A3">
            <v>51545798</v>
          </cell>
          <cell r="D3">
            <v>19</v>
          </cell>
        </row>
        <row r="4">
          <cell r="A4">
            <v>51558115</v>
          </cell>
          <cell r="D4">
            <v>17</v>
          </cell>
        </row>
        <row r="5">
          <cell r="A5">
            <v>51564575</v>
          </cell>
          <cell r="D5">
            <v>19</v>
          </cell>
        </row>
        <row r="6">
          <cell r="A6">
            <v>51582026</v>
          </cell>
          <cell r="D6">
            <v>19</v>
          </cell>
        </row>
        <row r="7">
          <cell r="A7">
            <v>51585202</v>
          </cell>
          <cell r="D7">
            <v>20</v>
          </cell>
        </row>
        <row r="8">
          <cell r="A8">
            <v>51585203</v>
          </cell>
          <cell r="D8">
            <v>5</v>
          </cell>
        </row>
        <row r="9">
          <cell r="A9">
            <v>51586624</v>
          </cell>
          <cell r="D9">
            <v>16</v>
          </cell>
        </row>
        <row r="10">
          <cell r="A10">
            <v>51588218</v>
          </cell>
          <cell r="D10">
            <v>20</v>
          </cell>
        </row>
        <row r="11">
          <cell r="A11">
            <v>51588228</v>
          </cell>
          <cell r="D11">
            <v>19</v>
          </cell>
        </row>
        <row r="12">
          <cell r="A12">
            <v>51588235</v>
          </cell>
          <cell r="D12">
            <v>3</v>
          </cell>
        </row>
        <row r="13">
          <cell r="A13">
            <v>51591938</v>
          </cell>
          <cell r="D13">
            <v>17</v>
          </cell>
        </row>
        <row r="14">
          <cell r="A14">
            <v>51591949</v>
          </cell>
          <cell r="D14">
            <v>17</v>
          </cell>
        </row>
        <row r="15">
          <cell r="A15">
            <v>51596839</v>
          </cell>
          <cell r="D15">
            <v>0</v>
          </cell>
        </row>
        <row r="16">
          <cell r="A16">
            <v>51598218</v>
          </cell>
          <cell r="D16">
            <v>17</v>
          </cell>
        </row>
        <row r="17">
          <cell r="A17">
            <v>51600383</v>
          </cell>
          <cell r="D17">
            <v>20</v>
          </cell>
        </row>
        <row r="18">
          <cell r="A18">
            <v>51604889</v>
          </cell>
          <cell r="D18">
            <v>14</v>
          </cell>
        </row>
        <row r="19">
          <cell r="A19">
            <v>51605129</v>
          </cell>
          <cell r="D19">
            <v>17</v>
          </cell>
        </row>
        <row r="20">
          <cell r="A20">
            <v>51607264</v>
          </cell>
          <cell r="D20">
            <v>19</v>
          </cell>
        </row>
        <row r="21">
          <cell r="A21">
            <v>51607270</v>
          </cell>
          <cell r="D21">
            <v>19</v>
          </cell>
        </row>
        <row r="22">
          <cell r="A22">
            <v>51609008</v>
          </cell>
          <cell r="D22">
            <v>21</v>
          </cell>
        </row>
        <row r="23">
          <cell r="A23">
            <v>51609016</v>
          </cell>
          <cell r="D23">
            <v>15</v>
          </cell>
        </row>
        <row r="24">
          <cell r="A24">
            <v>51609644</v>
          </cell>
          <cell r="D24">
            <v>19</v>
          </cell>
        </row>
        <row r="25">
          <cell r="A25">
            <v>51611764</v>
          </cell>
          <cell r="D25">
            <v>14</v>
          </cell>
        </row>
        <row r="26">
          <cell r="A26">
            <v>51615298</v>
          </cell>
          <cell r="D26">
            <v>19</v>
          </cell>
        </row>
        <row r="27">
          <cell r="A27">
            <v>51615809</v>
          </cell>
          <cell r="D27">
            <v>0</v>
          </cell>
        </row>
        <row r="28">
          <cell r="A28">
            <v>51615813</v>
          </cell>
          <cell r="D28">
            <v>16</v>
          </cell>
        </row>
        <row r="29">
          <cell r="A29">
            <v>51615818</v>
          </cell>
          <cell r="D29">
            <v>10</v>
          </cell>
        </row>
        <row r="30">
          <cell r="A30">
            <v>51615825</v>
          </cell>
          <cell r="D30">
            <v>19</v>
          </cell>
        </row>
        <row r="31">
          <cell r="A31">
            <v>51637918</v>
          </cell>
          <cell r="D31">
            <v>18</v>
          </cell>
        </row>
        <row r="32">
          <cell r="A32">
            <v>51637922</v>
          </cell>
          <cell r="D32">
            <v>19</v>
          </cell>
        </row>
        <row r="33">
          <cell r="A33">
            <v>51637929</v>
          </cell>
          <cell r="D33">
            <v>19</v>
          </cell>
        </row>
        <row r="34">
          <cell r="A34">
            <v>51638206</v>
          </cell>
          <cell r="D34">
            <v>20</v>
          </cell>
        </row>
        <row r="35">
          <cell r="A35">
            <v>51643108</v>
          </cell>
          <cell r="D35">
            <v>0</v>
          </cell>
        </row>
        <row r="36">
          <cell r="A36">
            <v>51649057</v>
          </cell>
          <cell r="D36">
            <v>18</v>
          </cell>
        </row>
        <row r="37">
          <cell r="A37">
            <v>51649576</v>
          </cell>
          <cell r="D37">
            <v>20</v>
          </cell>
        </row>
        <row r="38">
          <cell r="A38">
            <v>51661970</v>
          </cell>
          <cell r="D38">
            <v>20</v>
          </cell>
        </row>
        <row r="39">
          <cell r="A39">
            <v>51661971</v>
          </cell>
          <cell r="D39">
            <v>19</v>
          </cell>
        </row>
        <row r="40">
          <cell r="A40">
            <v>51662324</v>
          </cell>
          <cell r="D40">
            <v>20</v>
          </cell>
        </row>
        <row r="41">
          <cell r="A41">
            <v>51665079</v>
          </cell>
          <cell r="D41">
            <v>19</v>
          </cell>
        </row>
        <row r="42">
          <cell r="A42">
            <v>51667176</v>
          </cell>
          <cell r="D42">
            <v>17</v>
          </cell>
        </row>
        <row r="43">
          <cell r="A43">
            <v>51692290</v>
          </cell>
          <cell r="D43">
            <v>18</v>
          </cell>
        </row>
        <row r="44">
          <cell r="A44">
            <v>51694202</v>
          </cell>
          <cell r="D44">
            <v>19</v>
          </cell>
        </row>
        <row r="45">
          <cell r="A45">
            <v>51695853</v>
          </cell>
          <cell r="D45">
            <v>16</v>
          </cell>
        </row>
        <row r="46">
          <cell r="A46">
            <v>51695859</v>
          </cell>
          <cell r="D46">
            <v>18</v>
          </cell>
        </row>
        <row r="47">
          <cell r="A47">
            <v>51696227</v>
          </cell>
          <cell r="D47">
            <v>17</v>
          </cell>
        </row>
        <row r="48">
          <cell r="A48">
            <v>51696233</v>
          </cell>
          <cell r="D48">
            <v>18</v>
          </cell>
        </row>
        <row r="49">
          <cell r="A49">
            <v>51696340</v>
          </cell>
          <cell r="D49">
            <v>19</v>
          </cell>
        </row>
        <row r="50">
          <cell r="A50">
            <v>51696342</v>
          </cell>
          <cell r="D50">
            <v>16</v>
          </cell>
        </row>
        <row r="51">
          <cell r="A51">
            <v>51697018</v>
          </cell>
          <cell r="D51">
            <v>16</v>
          </cell>
        </row>
        <row r="52">
          <cell r="A52">
            <v>51697019</v>
          </cell>
          <cell r="D52">
            <v>12</v>
          </cell>
        </row>
        <row r="53">
          <cell r="A53">
            <v>51697023</v>
          </cell>
          <cell r="D53">
            <v>17</v>
          </cell>
        </row>
        <row r="54">
          <cell r="A54">
            <v>51697117</v>
          </cell>
          <cell r="D54">
            <v>18</v>
          </cell>
        </row>
        <row r="55">
          <cell r="A55">
            <v>51699630</v>
          </cell>
          <cell r="D55">
            <v>18</v>
          </cell>
        </row>
        <row r="56">
          <cell r="A56">
            <v>51699632</v>
          </cell>
          <cell r="D56">
            <v>0</v>
          </cell>
        </row>
        <row r="57">
          <cell r="A57">
            <v>51700458</v>
          </cell>
          <cell r="D57">
            <v>17</v>
          </cell>
        </row>
        <row r="58">
          <cell r="A58">
            <v>51701116</v>
          </cell>
          <cell r="D58">
            <v>20</v>
          </cell>
        </row>
        <row r="59">
          <cell r="A59">
            <v>51701118</v>
          </cell>
          <cell r="D59">
            <v>19</v>
          </cell>
        </row>
        <row r="60">
          <cell r="A60">
            <v>51701985</v>
          </cell>
          <cell r="D60">
            <v>19</v>
          </cell>
        </row>
        <row r="61">
          <cell r="A61">
            <v>51703005</v>
          </cell>
          <cell r="D61">
            <v>12</v>
          </cell>
        </row>
        <row r="62">
          <cell r="A62">
            <v>51705903</v>
          </cell>
          <cell r="D62">
            <v>20</v>
          </cell>
        </row>
        <row r="63">
          <cell r="A63">
            <v>51706571</v>
          </cell>
          <cell r="D63">
            <v>21</v>
          </cell>
        </row>
        <row r="64">
          <cell r="A64">
            <v>51709110</v>
          </cell>
          <cell r="D64">
            <v>19</v>
          </cell>
        </row>
        <row r="65">
          <cell r="A65">
            <v>51715671</v>
          </cell>
          <cell r="D65">
            <v>19</v>
          </cell>
        </row>
        <row r="66">
          <cell r="A66">
            <v>51715940</v>
          </cell>
          <cell r="D66">
            <v>20</v>
          </cell>
        </row>
        <row r="67">
          <cell r="A67">
            <v>51715941</v>
          </cell>
          <cell r="D67">
            <v>20</v>
          </cell>
        </row>
        <row r="68">
          <cell r="A68">
            <v>51716764</v>
          </cell>
          <cell r="D68">
            <v>19</v>
          </cell>
        </row>
        <row r="69">
          <cell r="A69">
            <v>51717245</v>
          </cell>
          <cell r="D69">
            <v>14</v>
          </cell>
        </row>
        <row r="70">
          <cell r="A70">
            <v>51717293</v>
          </cell>
          <cell r="D70">
            <v>14</v>
          </cell>
        </row>
        <row r="71">
          <cell r="A71">
            <v>51718187</v>
          </cell>
          <cell r="D71">
            <v>2</v>
          </cell>
        </row>
        <row r="72">
          <cell r="A72">
            <v>51718193</v>
          </cell>
          <cell r="D72">
            <v>19</v>
          </cell>
        </row>
        <row r="73">
          <cell r="A73">
            <v>51718507</v>
          </cell>
          <cell r="D73">
            <v>18</v>
          </cell>
        </row>
        <row r="74">
          <cell r="A74">
            <v>51718513</v>
          </cell>
          <cell r="D74">
            <v>18</v>
          </cell>
        </row>
        <row r="75">
          <cell r="A75">
            <v>51719214</v>
          </cell>
          <cell r="D75">
            <v>18</v>
          </cell>
        </row>
        <row r="76">
          <cell r="A76">
            <v>51719217</v>
          </cell>
          <cell r="D76">
            <v>19</v>
          </cell>
        </row>
        <row r="77">
          <cell r="A77">
            <v>51719218</v>
          </cell>
          <cell r="D77">
            <v>19</v>
          </cell>
        </row>
        <row r="78">
          <cell r="A78">
            <v>51719219</v>
          </cell>
          <cell r="D78">
            <v>20</v>
          </cell>
        </row>
        <row r="79">
          <cell r="A79">
            <v>51719239</v>
          </cell>
          <cell r="D79">
            <v>5</v>
          </cell>
        </row>
        <row r="80">
          <cell r="A80">
            <v>51719966</v>
          </cell>
          <cell r="D80">
            <v>13</v>
          </cell>
        </row>
        <row r="81">
          <cell r="A81">
            <v>51720810</v>
          </cell>
          <cell r="D81">
            <v>16</v>
          </cell>
        </row>
        <row r="82">
          <cell r="A82">
            <v>51720817</v>
          </cell>
          <cell r="D82">
            <v>20</v>
          </cell>
        </row>
        <row r="83">
          <cell r="A83">
            <v>51720821</v>
          </cell>
          <cell r="D83">
            <v>16</v>
          </cell>
        </row>
        <row r="84">
          <cell r="A84">
            <v>51721298</v>
          </cell>
          <cell r="D84">
            <v>17</v>
          </cell>
        </row>
        <row r="85">
          <cell r="A85">
            <v>51721450</v>
          </cell>
          <cell r="D85">
            <v>19</v>
          </cell>
        </row>
        <row r="86">
          <cell r="A86">
            <v>51721454</v>
          </cell>
          <cell r="D86">
            <v>20</v>
          </cell>
        </row>
        <row r="87">
          <cell r="A87">
            <v>51721456</v>
          </cell>
          <cell r="D87">
            <v>18</v>
          </cell>
        </row>
        <row r="88">
          <cell r="A88">
            <v>51721457</v>
          </cell>
          <cell r="D88">
            <v>15</v>
          </cell>
        </row>
        <row r="89">
          <cell r="A89">
            <v>51721458</v>
          </cell>
          <cell r="D89">
            <v>18</v>
          </cell>
        </row>
        <row r="90">
          <cell r="A90">
            <v>51721462</v>
          </cell>
          <cell r="D90">
            <v>15</v>
          </cell>
        </row>
        <row r="91">
          <cell r="A91">
            <v>51721464</v>
          </cell>
          <cell r="D91">
            <v>20</v>
          </cell>
        </row>
        <row r="92">
          <cell r="A92">
            <v>51721469</v>
          </cell>
          <cell r="D92">
            <v>20</v>
          </cell>
        </row>
        <row r="93">
          <cell r="A93">
            <v>51721470</v>
          </cell>
          <cell r="D93">
            <v>20</v>
          </cell>
        </row>
        <row r="94">
          <cell r="A94">
            <v>51721472</v>
          </cell>
          <cell r="D94">
            <v>20</v>
          </cell>
        </row>
        <row r="95">
          <cell r="A95">
            <v>51721475</v>
          </cell>
          <cell r="D95">
            <v>20</v>
          </cell>
        </row>
        <row r="96">
          <cell r="A96">
            <v>51721477</v>
          </cell>
          <cell r="D96">
            <v>10</v>
          </cell>
        </row>
        <row r="97">
          <cell r="A97">
            <v>51721479</v>
          </cell>
          <cell r="D97">
            <v>16</v>
          </cell>
        </row>
        <row r="98">
          <cell r="A98">
            <v>51721483</v>
          </cell>
          <cell r="D98">
            <v>17</v>
          </cell>
        </row>
        <row r="99">
          <cell r="A99">
            <v>51721815</v>
          </cell>
          <cell r="D99">
            <v>13</v>
          </cell>
        </row>
        <row r="100">
          <cell r="A100">
            <v>51721817</v>
          </cell>
          <cell r="D100">
            <v>20</v>
          </cell>
        </row>
        <row r="101">
          <cell r="A101">
            <v>51721818</v>
          </cell>
          <cell r="D101">
            <v>19</v>
          </cell>
        </row>
        <row r="102">
          <cell r="A102">
            <v>51721821</v>
          </cell>
          <cell r="D102">
            <v>17</v>
          </cell>
        </row>
        <row r="103">
          <cell r="A103">
            <v>51721823</v>
          </cell>
          <cell r="D103">
            <v>20</v>
          </cell>
        </row>
        <row r="104">
          <cell r="A104">
            <v>51721824</v>
          </cell>
          <cell r="D104">
            <v>20</v>
          </cell>
        </row>
        <row r="105">
          <cell r="A105">
            <v>51722211</v>
          </cell>
          <cell r="D105">
            <v>20</v>
          </cell>
        </row>
        <row r="106">
          <cell r="A106">
            <v>51722213</v>
          </cell>
          <cell r="D106">
            <v>19</v>
          </cell>
        </row>
        <row r="107">
          <cell r="A107">
            <v>51722217</v>
          </cell>
          <cell r="D107">
            <v>20</v>
          </cell>
        </row>
        <row r="108">
          <cell r="A108">
            <v>51722219</v>
          </cell>
          <cell r="D108">
            <v>19</v>
          </cell>
        </row>
        <row r="109">
          <cell r="A109">
            <v>51722220</v>
          </cell>
          <cell r="D109">
            <v>19</v>
          </cell>
        </row>
        <row r="110">
          <cell r="A110">
            <v>51722234</v>
          </cell>
          <cell r="D110">
            <v>16</v>
          </cell>
        </row>
        <row r="111">
          <cell r="A111">
            <v>51722397</v>
          </cell>
          <cell r="D111">
            <v>0</v>
          </cell>
        </row>
        <row r="112">
          <cell r="A112">
            <v>51722399</v>
          </cell>
          <cell r="D112">
            <v>20</v>
          </cell>
        </row>
        <row r="113">
          <cell r="A113">
            <v>51722772</v>
          </cell>
          <cell r="D113">
            <v>19</v>
          </cell>
        </row>
        <row r="114">
          <cell r="A114">
            <v>51722864</v>
          </cell>
          <cell r="D114">
            <v>18</v>
          </cell>
        </row>
        <row r="115">
          <cell r="A115">
            <v>51722942</v>
          </cell>
          <cell r="D115">
            <v>17</v>
          </cell>
        </row>
        <row r="116">
          <cell r="A116">
            <v>51723236</v>
          </cell>
          <cell r="D116">
            <v>14</v>
          </cell>
        </row>
        <row r="117">
          <cell r="A117">
            <v>51723237</v>
          </cell>
          <cell r="D117">
            <v>18</v>
          </cell>
        </row>
        <row r="118">
          <cell r="A118">
            <v>51723238</v>
          </cell>
          <cell r="D118">
            <v>18</v>
          </cell>
        </row>
        <row r="119">
          <cell r="A119">
            <v>51723670</v>
          </cell>
          <cell r="D119">
            <v>20</v>
          </cell>
        </row>
        <row r="120">
          <cell r="A120">
            <v>51723671</v>
          </cell>
          <cell r="D120">
            <v>0</v>
          </cell>
        </row>
        <row r="121">
          <cell r="A121">
            <v>51723675</v>
          </cell>
          <cell r="D121">
            <v>11</v>
          </cell>
        </row>
        <row r="122">
          <cell r="A122">
            <v>51723910</v>
          </cell>
          <cell r="D122">
            <v>17</v>
          </cell>
        </row>
        <row r="123">
          <cell r="A123">
            <v>51724157</v>
          </cell>
          <cell r="D123">
            <v>0</v>
          </cell>
        </row>
        <row r="124">
          <cell r="A124">
            <v>51724272</v>
          </cell>
          <cell r="D124">
            <v>18</v>
          </cell>
        </row>
        <row r="125">
          <cell r="A125">
            <v>51724274</v>
          </cell>
          <cell r="D125">
            <v>18</v>
          </cell>
        </row>
        <row r="126">
          <cell r="A126">
            <v>51724277</v>
          </cell>
          <cell r="D126">
            <v>20</v>
          </cell>
        </row>
        <row r="127">
          <cell r="A127">
            <v>51724732</v>
          </cell>
          <cell r="D127">
            <v>10</v>
          </cell>
        </row>
        <row r="128">
          <cell r="A128">
            <v>51724734</v>
          </cell>
          <cell r="D128">
            <v>18</v>
          </cell>
        </row>
        <row r="129">
          <cell r="A129">
            <v>51724905</v>
          </cell>
          <cell r="D129">
            <v>18</v>
          </cell>
        </row>
        <row r="130">
          <cell r="A130">
            <v>51725134</v>
          </cell>
          <cell r="D130">
            <v>17</v>
          </cell>
        </row>
        <row r="131">
          <cell r="A131">
            <v>51725448</v>
          </cell>
          <cell r="D131">
            <v>19</v>
          </cell>
        </row>
        <row r="132">
          <cell r="A132">
            <v>51725454</v>
          </cell>
          <cell r="D132">
            <v>19</v>
          </cell>
        </row>
        <row r="133">
          <cell r="A133">
            <v>51725455</v>
          </cell>
          <cell r="D133">
            <v>14</v>
          </cell>
        </row>
        <row r="134">
          <cell r="A134">
            <v>51725467</v>
          </cell>
          <cell r="D134">
            <v>18</v>
          </cell>
        </row>
        <row r="135">
          <cell r="A135">
            <v>51725688</v>
          </cell>
          <cell r="D135">
            <v>20</v>
          </cell>
        </row>
        <row r="136">
          <cell r="A136">
            <v>51725689</v>
          </cell>
          <cell r="D136">
            <v>18</v>
          </cell>
        </row>
        <row r="137">
          <cell r="A137">
            <v>51725691</v>
          </cell>
          <cell r="D137">
            <v>17</v>
          </cell>
        </row>
        <row r="138">
          <cell r="A138">
            <v>51725693</v>
          </cell>
          <cell r="D138">
            <v>20</v>
          </cell>
        </row>
        <row r="139">
          <cell r="A139">
            <v>51726356</v>
          </cell>
          <cell r="D139">
            <v>0</v>
          </cell>
        </row>
        <row r="140">
          <cell r="A140">
            <v>51726359</v>
          </cell>
          <cell r="D140">
            <v>19</v>
          </cell>
        </row>
        <row r="141">
          <cell r="A141">
            <v>51726361</v>
          </cell>
          <cell r="D141">
            <v>19</v>
          </cell>
        </row>
        <row r="142">
          <cell r="A142">
            <v>51726926</v>
          </cell>
          <cell r="D142">
            <v>19</v>
          </cell>
        </row>
        <row r="143">
          <cell r="A143">
            <v>51726928</v>
          </cell>
          <cell r="D143">
            <v>20</v>
          </cell>
        </row>
        <row r="144">
          <cell r="A144">
            <v>51727437</v>
          </cell>
          <cell r="D144">
            <v>18</v>
          </cell>
        </row>
        <row r="145">
          <cell r="A145">
            <v>51727438</v>
          </cell>
          <cell r="D145">
            <v>17</v>
          </cell>
        </row>
        <row r="146">
          <cell r="A146">
            <v>51727439</v>
          </cell>
          <cell r="D146">
            <v>20</v>
          </cell>
        </row>
        <row r="147">
          <cell r="A147">
            <v>51727440</v>
          </cell>
          <cell r="D147">
            <v>13</v>
          </cell>
        </row>
        <row r="148">
          <cell r="A148">
            <v>51727444</v>
          </cell>
          <cell r="D148">
            <v>20</v>
          </cell>
        </row>
        <row r="149">
          <cell r="A149">
            <v>51727777</v>
          </cell>
          <cell r="D149">
            <v>20</v>
          </cell>
        </row>
        <row r="150">
          <cell r="A150">
            <v>51727788</v>
          </cell>
          <cell r="D150">
            <v>18</v>
          </cell>
        </row>
        <row r="151">
          <cell r="A151">
            <v>51727792</v>
          </cell>
          <cell r="D151">
            <v>10</v>
          </cell>
        </row>
        <row r="152">
          <cell r="A152">
            <v>51727796</v>
          </cell>
          <cell r="D152">
            <v>19</v>
          </cell>
        </row>
        <row r="153">
          <cell r="A153">
            <v>51727800</v>
          </cell>
          <cell r="D153">
            <v>18</v>
          </cell>
        </row>
        <row r="154">
          <cell r="A154">
            <v>51727806</v>
          </cell>
          <cell r="D154">
            <v>5</v>
          </cell>
        </row>
        <row r="155">
          <cell r="A155">
            <v>51728030</v>
          </cell>
          <cell r="D155">
            <v>18</v>
          </cell>
        </row>
        <row r="156">
          <cell r="A156">
            <v>51728256</v>
          </cell>
          <cell r="D156">
            <v>20</v>
          </cell>
        </row>
        <row r="157">
          <cell r="A157">
            <v>51728258</v>
          </cell>
          <cell r="D157">
            <v>20</v>
          </cell>
        </row>
        <row r="158">
          <cell r="A158">
            <v>51728561</v>
          </cell>
          <cell r="D158">
            <v>14</v>
          </cell>
        </row>
        <row r="159">
          <cell r="A159">
            <v>51728819</v>
          </cell>
          <cell r="D159">
            <v>18</v>
          </cell>
        </row>
        <row r="160">
          <cell r="A160">
            <v>51729165</v>
          </cell>
          <cell r="D160">
            <v>19</v>
          </cell>
        </row>
        <row r="161">
          <cell r="A161">
            <v>51729961</v>
          </cell>
          <cell r="D161">
            <v>18</v>
          </cell>
        </row>
        <row r="162">
          <cell r="A162">
            <v>51729967</v>
          </cell>
          <cell r="D162">
            <v>19</v>
          </cell>
        </row>
        <row r="163">
          <cell r="A163">
            <v>51730049</v>
          </cell>
          <cell r="D163">
            <v>10</v>
          </cell>
        </row>
        <row r="164">
          <cell r="A164">
            <v>51730933</v>
          </cell>
          <cell r="D164">
            <v>19</v>
          </cell>
        </row>
        <row r="165">
          <cell r="A165">
            <v>51732711</v>
          </cell>
          <cell r="D165">
            <v>20</v>
          </cell>
        </row>
        <row r="166">
          <cell r="A166">
            <v>51732948</v>
          </cell>
          <cell r="D166">
            <v>17</v>
          </cell>
        </row>
        <row r="167">
          <cell r="A167">
            <v>51736813</v>
          </cell>
          <cell r="D167">
            <v>18</v>
          </cell>
        </row>
        <row r="168">
          <cell r="A168">
            <v>51737710</v>
          </cell>
          <cell r="D168">
            <v>18</v>
          </cell>
        </row>
        <row r="169">
          <cell r="A169">
            <v>51739116</v>
          </cell>
          <cell r="D169">
            <v>20</v>
          </cell>
        </row>
        <row r="170">
          <cell r="A170">
            <v>51741205</v>
          </cell>
          <cell r="D170">
            <v>18</v>
          </cell>
        </row>
        <row r="171">
          <cell r="A171">
            <v>51741229</v>
          </cell>
          <cell r="D171">
            <v>18</v>
          </cell>
        </row>
        <row r="172">
          <cell r="A172">
            <v>51741418</v>
          </cell>
          <cell r="D172">
            <v>19</v>
          </cell>
        </row>
        <row r="173">
          <cell r="A173">
            <v>51742024</v>
          </cell>
          <cell r="D173">
            <v>21</v>
          </cell>
        </row>
        <row r="174">
          <cell r="A174">
            <v>51742442</v>
          </cell>
          <cell r="D174">
            <v>20</v>
          </cell>
        </row>
        <row r="175">
          <cell r="A175">
            <v>51742634</v>
          </cell>
          <cell r="D175">
            <v>19</v>
          </cell>
        </row>
        <row r="176">
          <cell r="A176">
            <v>51742635</v>
          </cell>
          <cell r="D176">
            <v>19</v>
          </cell>
        </row>
        <row r="177">
          <cell r="A177">
            <v>51742636</v>
          </cell>
          <cell r="D177">
            <v>19</v>
          </cell>
        </row>
        <row r="178">
          <cell r="A178">
            <v>51742637</v>
          </cell>
          <cell r="D178">
            <v>19</v>
          </cell>
        </row>
        <row r="179">
          <cell r="A179">
            <v>51742638</v>
          </cell>
          <cell r="D179">
            <v>19</v>
          </cell>
        </row>
        <row r="180">
          <cell r="A180">
            <v>51743021</v>
          </cell>
          <cell r="D180">
            <v>13</v>
          </cell>
        </row>
        <row r="181">
          <cell r="A181">
            <v>51743041</v>
          </cell>
          <cell r="D181">
            <v>16</v>
          </cell>
        </row>
        <row r="182">
          <cell r="A182">
            <v>51743068</v>
          </cell>
          <cell r="D182">
            <v>18</v>
          </cell>
        </row>
        <row r="183">
          <cell r="A183">
            <v>51743515</v>
          </cell>
          <cell r="D183">
            <v>19</v>
          </cell>
        </row>
        <row r="184">
          <cell r="A184">
            <v>51744224</v>
          </cell>
          <cell r="D184">
            <v>19</v>
          </cell>
        </row>
        <row r="185">
          <cell r="A185">
            <v>51744285</v>
          </cell>
          <cell r="D185">
            <v>19</v>
          </cell>
        </row>
        <row r="186">
          <cell r="A186">
            <v>51744287</v>
          </cell>
          <cell r="D186">
            <v>15</v>
          </cell>
        </row>
        <row r="187">
          <cell r="A187">
            <v>51744975</v>
          </cell>
          <cell r="D187">
            <v>15</v>
          </cell>
        </row>
        <row r="188">
          <cell r="A188">
            <v>51746044</v>
          </cell>
          <cell r="D188">
            <v>18</v>
          </cell>
        </row>
        <row r="189">
          <cell r="A189">
            <v>51746048</v>
          </cell>
          <cell r="D189">
            <v>19</v>
          </cell>
        </row>
        <row r="190">
          <cell r="A190">
            <v>51746424</v>
          </cell>
          <cell r="D190">
            <v>20</v>
          </cell>
        </row>
        <row r="191">
          <cell r="A191">
            <v>51748839</v>
          </cell>
          <cell r="D191">
            <v>18</v>
          </cell>
        </row>
        <row r="192">
          <cell r="A192">
            <v>51763970</v>
          </cell>
          <cell r="D192">
            <v>19</v>
          </cell>
        </row>
        <row r="193">
          <cell r="A193">
            <v>51764418</v>
          </cell>
          <cell r="D193">
            <v>5</v>
          </cell>
        </row>
        <row r="194">
          <cell r="A194">
            <v>51764419</v>
          </cell>
          <cell r="D194">
            <v>16</v>
          </cell>
        </row>
        <row r="195">
          <cell r="A195">
            <v>51764511</v>
          </cell>
          <cell r="D195">
            <v>21</v>
          </cell>
        </row>
        <row r="196">
          <cell r="A196">
            <v>51764512</v>
          </cell>
          <cell r="D196">
            <v>20</v>
          </cell>
        </row>
        <row r="197">
          <cell r="A197">
            <v>51764516</v>
          </cell>
          <cell r="D197">
            <v>18</v>
          </cell>
        </row>
        <row r="198">
          <cell r="A198">
            <v>51764660</v>
          </cell>
          <cell r="D198">
            <v>16</v>
          </cell>
        </row>
        <row r="199">
          <cell r="A199">
            <v>51765992</v>
          </cell>
          <cell r="D199">
            <v>19</v>
          </cell>
        </row>
        <row r="200">
          <cell r="A200">
            <v>51768433</v>
          </cell>
          <cell r="D200">
            <v>17</v>
          </cell>
        </row>
        <row r="201">
          <cell r="A201">
            <v>51768434</v>
          </cell>
          <cell r="D201">
            <v>15</v>
          </cell>
        </row>
        <row r="202">
          <cell r="A202">
            <v>51770309</v>
          </cell>
          <cell r="D202">
            <v>20</v>
          </cell>
        </row>
        <row r="203">
          <cell r="A203">
            <v>51770763</v>
          </cell>
          <cell r="D203">
            <v>20</v>
          </cell>
        </row>
        <row r="204">
          <cell r="A204">
            <v>51781014</v>
          </cell>
          <cell r="D204">
            <v>19</v>
          </cell>
        </row>
        <row r="205">
          <cell r="A205">
            <v>51781016</v>
          </cell>
          <cell r="D205">
            <v>17</v>
          </cell>
        </row>
        <row r="206">
          <cell r="A206">
            <v>51785245</v>
          </cell>
          <cell r="D206">
            <v>20</v>
          </cell>
        </row>
        <row r="207">
          <cell r="A207">
            <v>51785246</v>
          </cell>
          <cell r="D207">
            <v>19</v>
          </cell>
        </row>
        <row r="208">
          <cell r="A208">
            <v>51786815</v>
          </cell>
          <cell r="D208">
            <v>0</v>
          </cell>
        </row>
        <row r="209">
          <cell r="A209">
            <v>51787985</v>
          </cell>
          <cell r="D209">
            <v>16</v>
          </cell>
        </row>
        <row r="210">
          <cell r="A210">
            <v>51788324</v>
          </cell>
          <cell r="D210">
            <v>20</v>
          </cell>
        </row>
        <row r="211">
          <cell r="A211">
            <v>51788758</v>
          </cell>
          <cell r="D211">
            <v>16</v>
          </cell>
        </row>
        <row r="212">
          <cell r="A212">
            <v>51790902</v>
          </cell>
          <cell r="D212">
            <v>19</v>
          </cell>
        </row>
        <row r="213">
          <cell r="A213">
            <v>51801658</v>
          </cell>
          <cell r="D213">
            <v>13</v>
          </cell>
        </row>
        <row r="214">
          <cell r="A214">
            <v>51801659</v>
          </cell>
          <cell r="D214">
            <v>0</v>
          </cell>
        </row>
        <row r="215">
          <cell r="A215">
            <v>51802519</v>
          </cell>
          <cell r="D215">
            <v>19</v>
          </cell>
        </row>
        <row r="216">
          <cell r="A216">
            <v>51802874</v>
          </cell>
          <cell r="D216">
            <v>20</v>
          </cell>
        </row>
        <row r="217">
          <cell r="A217">
            <v>51803947</v>
          </cell>
          <cell r="D217">
            <v>19</v>
          </cell>
        </row>
        <row r="218">
          <cell r="A218">
            <v>51803954</v>
          </cell>
          <cell r="D218">
            <v>19</v>
          </cell>
        </row>
        <row r="219">
          <cell r="A219">
            <v>51803955</v>
          </cell>
          <cell r="D219">
            <v>16</v>
          </cell>
        </row>
        <row r="220">
          <cell r="A220">
            <v>51808053</v>
          </cell>
          <cell r="D220">
            <v>8</v>
          </cell>
        </row>
        <row r="221">
          <cell r="A221">
            <v>51810297</v>
          </cell>
          <cell r="D221">
            <v>20</v>
          </cell>
        </row>
        <row r="222">
          <cell r="A222">
            <v>51810942</v>
          </cell>
          <cell r="D222">
            <v>3</v>
          </cell>
        </row>
        <row r="223">
          <cell r="A223">
            <v>51810944</v>
          </cell>
          <cell r="D223">
            <v>20</v>
          </cell>
        </row>
        <row r="224">
          <cell r="A224">
            <v>51811768</v>
          </cell>
          <cell r="D224">
            <v>18</v>
          </cell>
        </row>
        <row r="225">
          <cell r="A225">
            <v>51811770</v>
          </cell>
          <cell r="D225">
            <v>20</v>
          </cell>
        </row>
        <row r="226">
          <cell r="A226">
            <v>51812950</v>
          </cell>
          <cell r="D226">
            <v>17</v>
          </cell>
        </row>
        <row r="227">
          <cell r="A227">
            <v>51813982</v>
          </cell>
          <cell r="D227">
            <v>14</v>
          </cell>
        </row>
        <row r="228">
          <cell r="A228">
            <v>51814218</v>
          </cell>
          <cell r="D228">
            <v>20</v>
          </cell>
        </row>
        <row r="229">
          <cell r="A229">
            <v>51815316</v>
          </cell>
          <cell r="D229">
            <v>3</v>
          </cell>
        </row>
        <row r="230">
          <cell r="A230">
            <v>51825648</v>
          </cell>
          <cell r="D230">
            <v>3</v>
          </cell>
        </row>
        <row r="231">
          <cell r="A231">
            <v>51857171</v>
          </cell>
          <cell r="D231">
            <v>0</v>
          </cell>
        </row>
        <row r="232">
          <cell r="A232">
            <v>51857172</v>
          </cell>
          <cell r="D232">
            <v>0</v>
          </cell>
        </row>
        <row r="233">
          <cell r="A233">
            <v>51857173</v>
          </cell>
          <cell r="D233">
            <v>3</v>
          </cell>
        </row>
        <row r="234">
          <cell r="A234">
            <v>51857174</v>
          </cell>
          <cell r="D234">
            <v>3</v>
          </cell>
        </row>
        <row r="235">
          <cell r="A235">
            <v>51857736</v>
          </cell>
          <cell r="D235">
            <v>0</v>
          </cell>
        </row>
      </sheetData>
      <sheetData sheetId="3">
        <row r="1">
          <cell r="A1" t="str">
            <v>Emp ID</v>
          </cell>
          <cell r="F1" t="str">
            <v xml:space="preserve">Calls </v>
          </cell>
          <cell r="G1" t="str">
            <v>A H T</v>
          </cell>
        </row>
        <row r="2">
          <cell r="A2">
            <v>51578947</v>
          </cell>
          <cell r="F2">
            <v>41</v>
          </cell>
          <cell r="G2">
            <v>620.78048780487802</v>
          </cell>
        </row>
        <row r="3">
          <cell r="A3">
            <v>51585201</v>
          </cell>
          <cell r="F3">
            <v>1</v>
          </cell>
          <cell r="G3">
            <v>736</v>
          </cell>
        </row>
        <row r="4">
          <cell r="A4">
            <v>51588218</v>
          </cell>
          <cell r="F4">
            <v>677</v>
          </cell>
          <cell r="G4">
            <v>441.40324963072379</v>
          </cell>
        </row>
        <row r="5">
          <cell r="A5">
            <v>51588225</v>
          </cell>
          <cell r="F5">
            <v>34</v>
          </cell>
          <cell r="G5">
            <v>470.1764705882353</v>
          </cell>
        </row>
        <row r="6">
          <cell r="A6">
            <v>51588228</v>
          </cell>
          <cell r="F6">
            <v>408</v>
          </cell>
          <cell r="G6">
            <v>573.28431372549016</v>
          </cell>
        </row>
        <row r="7">
          <cell r="A7">
            <v>51588229</v>
          </cell>
          <cell r="F7">
            <v>1</v>
          </cell>
          <cell r="G7">
            <v>195</v>
          </cell>
        </row>
        <row r="8">
          <cell r="A8">
            <v>51588235</v>
          </cell>
          <cell r="F8">
            <v>92</v>
          </cell>
          <cell r="G8">
            <v>425.38043478260869</v>
          </cell>
        </row>
        <row r="9">
          <cell r="A9">
            <v>51591938</v>
          </cell>
          <cell r="F9">
            <v>468</v>
          </cell>
          <cell r="G9">
            <v>440.33547008547009</v>
          </cell>
        </row>
        <row r="10">
          <cell r="A10">
            <v>51591945</v>
          </cell>
          <cell r="F10">
            <v>65</v>
          </cell>
          <cell r="G10">
            <v>556.36923076923074</v>
          </cell>
        </row>
        <row r="11">
          <cell r="A11">
            <v>51591949</v>
          </cell>
          <cell r="F11">
            <v>462</v>
          </cell>
          <cell r="G11">
            <v>670.89826839826844</v>
          </cell>
        </row>
        <row r="12">
          <cell r="A12">
            <v>51600382</v>
          </cell>
          <cell r="F12">
            <v>0</v>
          </cell>
        </row>
        <row r="13">
          <cell r="A13">
            <v>51600383</v>
          </cell>
          <cell r="F13">
            <v>485</v>
          </cell>
          <cell r="G13">
            <v>423.08865979381443</v>
          </cell>
        </row>
        <row r="14">
          <cell r="A14">
            <v>51607267</v>
          </cell>
          <cell r="F14">
            <v>20</v>
          </cell>
          <cell r="G14">
            <v>680.25</v>
          </cell>
        </row>
        <row r="15">
          <cell r="A15">
            <v>51609016</v>
          </cell>
          <cell r="F15">
            <v>481</v>
          </cell>
          <cell r="G15">
            <v>287.68814968814968</v>
          </cell>
        </row>
        <row r="16">
          <cell r="A16">
            <v>51609647</v>
          </cell>
          <cell r="F16">
            <v>20</v>
          </cell>
          <cell r="G16">
            <v>961.7</v>
          </cell>
        </row>
        <row r="17">
          <cell r="A17">
            <v>51615813</v>
          </cell>
          <cell r="F17">
            <v>442</v>
          </cell>
          <cell r="G17">
            <v>651.7194570135747</v>
          </cell>
        </row>
        <row r="18">
          <cell r="A18">
            <v>51615823</v>
          </cell>
          <cell r="F18">
            <v>20</v>
          </cell>
          <cell r="G18">
            <v>556.25</v>
          </cell>
        </row>
        <row r="19">
          <cell r="A19">
            <v>51615825</v>
          </cell>
          <cell r="F19">
            <v>513</v>
          </cell>
          <cell r="G19">
            <v>679.18518518518522</v>
          </cell>
        </row>
        <row r="20">
          <cell r="A20">
            <v>51661970</v>
          </cell>
          <cell r="F20">
            <v>598</v>
          </cell>
          <cell r="G20">
            <v>660.07692307692309</v>
          </cell>
        </row>
        <row r="21">
          <cell r="A21">
            <v>51662324</v>
          </cell>
          <cell r="F21">
            <v>541</v>
          </cell>
          <cell r="G21">
            <v>668.14602587800368</v>
          </cell>
        </row>
        <row r="22">
          <cell r="A22">
            <v>51667176</v>
          </cell>
          <cell r="F22">
            <v>445</v>
          </cell>
          <cell r="G22">
            <v>655.23370786516853</v>
          </cell>
        </row>
        <row r="23">
          <cell r="A23">
            <v>51692290</v>
          </cell>
          <cell r="F23">
            <v>546</v>
          </cell>
          <cell r="G23">
            <v>447.91208791208788</v>
          </cell>
        </row>
        <row r="24">
          <cell r="A24">
            <v>51692595</v>
          </cell>
          <cell r="F24">
            <v>0</v>
          </cell>
        </row>
        <row r="25">
          <cell r="A25">
            <v>51692764</v>
          </cell>
          <cell r="F25">
            <v>20</v>
          </cell>
          <cell r="G25">
            <v>849.4</v>
          </cell>
        </row>
        <row r="26">
          <cell r="A26">
            <v>51695853</v>
          </cell>
          <cell r="F26">
            <v>315</v>
          </cell>
          <cell r="G26">
            <v>788.49523809523805</v>
          </cell>
        </row>
        <row r="27">
          <cell r="A27">
            <v>51696233</v>
          </cell>
          <cell r="F27">
            <v>598</v>
          </cell>
          <cell r="G27">
            <v>379.97826086956519</v>
          </cell>
        </row>
        <row r="28">
          <cell r="A28">
            <v>51696340</v>
          </cell>
          <cell r="F28">
            <v>404</v>
          </cell>
          <cell r="G28">
            <v>692.86386138613864</v>
          </cell>
        </row>
        <row r="29">
          <cell r="A29">
            <v>51696342</v>
          </cell>
          <cell r="F29">
            <v>275</v>
          </cell>
          <cell r="G29">
            <v>653.96727272727276</v>
          </cell>
        </row>
        <row r="30">
          <cell r="A30">
            <v>51696344</v>
          </cell>
          <cell r="F30">
            <v>20</v>
          </cell>
          <cell r="G30">
            <v>441.45</v>
          </cell>
        </row>
        <row r="31">
          <cell r="A31">
            <v>51697117</v>
          </cell>
          <cell r="F31">
            <v>550</v>
          </cell>
          <cell r="G31">
            <v>641.19090909090914</v>
          </cell>
        </row>
        <row r="32">
          <cell r="A32">
            <v>51698640</v>
          </cell>
          <cell r="F32">
            <v>55</v>
          </cell>
          <cell r="G32">
            <v>463.4</v>
          </cell>
        </row>
        <row r="33">
          <cell r="A33">
            <v>51703005</v>
          </cell>
          <cell r="F33">
            <v>226</v>
          </cell>
          <cell r="G33">
            <v>385.62831858407077</v>
          </cell>
        </row>
        <row r="34">
          <cell r="A34">
            <v>51715671</v>
          </cell>
          <cell r="F34">
            <v>549</v>
          </cell>
          <cell r="G34">
            <v>636.39526411657562</v>
          </cell>
        </row>
        <row r="35">
          <cell r="A35">
            <v>51715941</v>
          </cell>
          <cell r="F35">
            <v>592</v>
          </cell>
          <cell r="G35">
            <v>307.30743243243245</v>
          </cell>
        </row>
        <row r="36">
          <cell r="A36">
            <v>51716768</v>
          </cell>
          <cell r="F36">
            <v>17</v>
          </cell>
          <cell r="G36">
            <v>711.82352941176475</v>
          </cell>
        </row>
        <row r="37">
          <cell r="A37">
            <v>51717293</v>
          </cell>
          <cell r="F37">
            <v>506</v>
          </cell>
          <cell r="G37">
            <v>393.01185770750988</v>
          </cell>
        </row>
        <row r="38">
          <cell r="A38">
            <v>51718187</v>
          </cell>
          <cell r="F38">
            <v>102</v>
          </cell>
          <cell r="G38">
            <v>321.27450980392155</v>
          </cell>
        </row>
        <row r="39">
          <cell r="A39">
            <v>51718507</v>
          </cell>
          <cell r="F39">
            <v>476</v>
          </cell>
          <cell r="G39">
            <v>510.7920168067227</v>
          </cell>
        </row>
        <row r="40">
          <cell r="A40">
            <v>51719218</v>
          </cell>
          <cell r="F40">
            <v>610</v>
          </cell>
          <cell r="G40">
            <v>459.82622950819672</v>
          </cell>
        </row>
        <row r="41">
          <cell r="A41">
            <v>51719219</v>
          </cell>
          <cell r="F41">
            <v>655</v>
          </cell>
          <cell r="G41">
            <v>481.03358778625955</v>
          </cell>
        </row>
        <row r="42">
          <cell r="A42">
            <v>51719239</v>
          </cell>
          <cell r="F42">
            <v>149</v>
          </cell>
          <cell r="G42">
            <v>327.45637583892619</v>
          </cell>
        </row>
        <row r="43">
          <cell r="A43">
            <v>51719966</v>
          </cell>
          <cell r="F43">
            <v>358</v>
          </cell>
          <cell r="G43">
            <v>473.54748603351953</v>
          </cell>
        </row>
        <row r="44">
          <cell r="A44">
            <v>51721817</v>
          </cell>
          <cell r="F44">
            <v>591</v>
          </cell>
          <cell r="G44">
            <v>620.37732656514379</v>
          </cell>
        </row>
        <row r="45">
          <cell r="A45">
            <v>51722211</v>
          </cell>
          <cell r="F45">
            <v>648</v>
          </cell>
          <cell r="G45">
            <v>622.08796296296293</v>
          </cell>
        </row>
        <row r="46">
          <cell r="A46">
            <v>51722217</v>
          </cell>
          <cell r="F46">
            <v>572</v>
          </cell>
          <cell r="G46">
            <v>667.67132867132864</v>
          </cell>
        </row>
        <row r="47">
          <cell r="A47">
            <v>51722219</v>
          </cell>
          <cell r="F47">
            <v>514</v>
          </cell>
          <cell r="G47">
            <v>605.33073929961085</v>
          </cell>
        </row>
        <row r="48">
          <cell r="A48">
            <v>51722220</v>
          </cell>
          <cell r="F48">
            <v>471</v>
          </cell>
          <cell r="G48">
            <v>667.59447983014866</v>
          </cell>
        </row>
        <row r="49">
          <cell r="A49">
            <v>51722234</v>
          </cell>
          <cell r="F49">
            <v>460</v>
          </cell>
          <cell r="G49">
            <v>602.14347826086953</v>
          </cell>
        </row>
        <row r="50">
          <cell r="A50">
            <v>51722942</v>
          </cell>
          <cell r="F50">
            <v>482</v>
          </cell>
          <cell r="G50">
            <v>475.78008298755185</v>
          </cell>
        </row>
        <row r="51">
          <cell r="A51">
            <v>51723236</v>
          </cell>
          <cell r="F51">
            <v>306</v>
          </cell>
          <cell r="G51">
            <v>645.01633986928107</v>
          </cell>
        </row>
        <row r="52">
          <cell r="A52">
            <v>51723237</v>
          </cell>
          <cell r="F52">
            <v>530</v>
          </cell>
          <cell r="G52">
            <v>680.25471698113211</v>
          </cell>
        </row>
        <row r="53">
          <cell r="A53">
            <v>51723670</v>
          </cell>
          <cell r="F53">
            <v>503</v>
          </cell>
          <cell r="G53">
            <v>666.61033797216703</v>
          </cell>
        </row>
        <row r="54">
          <cell r="A54">
            <v>51723675</v>
          </cell>
          <cell r="F54">
            <v>233</v>
          </cell>
          <cell r="G54">
            <v>681.37768240343348</v>
          </cell>
        </row>
        <row r="55">
          <cell r="A55">
            <v>51723910</v>
          </cell>
          <cell r="F55">
            <v>522</v>
          </cell>
          <cell r="G55">
            <v>539.54022988505744</v>
          </cell>
        </row>
        <row r="56">
          <cell r="A56">
            <v>51724274</v>
          </cell>
          <cell r="F56">
            <v>529</v>
          </cell>
          <cell r="G56">
            <v>633.69376181474479</v>
          </cell>
        </row>
        <row r="57">
          <cell r="A57">
            <v>51724732</v>
          </cell>
          <cell r="F57">
            <v>205</v>
          </cell>
          <cell r="G57">
            <v>667.32682926829273</v>
          </cell>
        </row>
        <row r="58">
          <cell r="A58">
            <v>51724734</v>
          </cell>
          <cell r="F58">
            <v>367</v>
          </cell>
          <cell r="G58">
            <v>767.83923705722066</v>
          </cell>
        </row>
        <row r="59">
          <cell r="A59">
            <v>51724905</v>
          </cell>
          <cell r="F59">
            <v>418</v>
          </cell>
          <cell r="G59">
            <v>491.45693779904309</v>
          </cell>
        </row>
        <row r="60">
          <cell r="A60">
            <v>51725454</v>
          </cell>
          <cell r="F60">
            <v>499</v>
          </cell>
          <cell r="G60">
            <v>657.35270541082161</v>
          </cell>
        </row>
        <row r="61">
          <cell r="A61">
            <v>51725689</v>
          </cell>
          <cell r="F61">
            <v>353</v>
          </cell>
          <cell r="G61">
            <v>678.699716713881</v>
          </cell>
        </row>
        <row r="62">
          <cell r="A62">
            <v>51725691</v>
          </cell>
          <cell r="F62">
            <v>431</v>
          </cell>
          <cell r="G62">
            <v>656.29698375870066</v>
          </cell>
        </row>
        <row r="63">
          <cell r="A63">
            <v>51725693</v>
          </cell>
          <cell r="F63">
            <v>517</v>
          </cell>
          <cell r="G63">
            <v>821.26305609284327</v>
          </cell>
        </row>
        <row r="64">
          <cell r="A64">
            <v>51726359</v>
          </cell>
          <cell r="F64">
            <v>342</v>
          </cell>
          <cell r="G64">
            <v>767.70175438596493</v>
          </cell>
        </row>
        <row r="65">
          <cell r="A65">
            <v>51726361</v>
          </cell>
          <cell r="F65">
            <v>460</v>
          </cell>
          <cell r="G65">
            <v>677.67173913043473</v>
          </cell>
        </row>
        <row r="66">
          <cell r="A66">
            <v>51726926</v>
          </cell>
          <cell r="F66">
            <v>494</v>
          </cell>
          <cell r="G66">
            <v>643.75910931174087</v>
          </cell>
        </row>
        <row r="67">
          <cell r="A67">
            <v>51727440</v>
          </cell>
          <cell r="F67">
            <v>249</v>
          </cell>
          <cell r="G67">
            <v>527.86746987951813</v>
          </cell>
        </row>
        <row r="68">
          <cell r="A68">
            <v>51732948</v>
          </cell>
          <cell r="F68">
            <v>439</v>
          </cell>
          <cell r="G68">
            <v>694.94077448747157</v>
          </cell>
        </row>
        <row r="69">
          <cell r="A69">
            <v>51736813</v>
          </cell>
          <cell r="F69">
            <v>449</v>
          </cell>
          <cell r="G69">
            <v>526.31403118040089</v>
          </cell>
        </row>
        <row r="70">
          <cell r="A70">
            <v>51737073</v>
          </cell>
          <cell r="F70">
            <v>35</v>
          </cell>
          <cell r="G70">
            <v>507.14285714285717</v>
          </cell>
        </row>
        <row r="71">
          <cell r="A71">
            <v>51739116</v>
          </cell>
          <cell r="F71">
            <v>382</v>
          </cell>
          <cell r="G71">
            <v>726.09424083769636</v>
          </cell>
        </row>
        <row r="72">
          <cell r="A72">
            <v>51742442</v>
          </cell>
          <cell r="F72">
            <v>465</v>
          </cell>
          <cell r="G72">
            <v>559.36344086021506</v>
          </cell>
        </row>
        <row r="73">
          <cell r="A73">
            <v>51742634</v>
          </cell>
          <cell r="F73">
            <v>543</v>
          </cell>
          <cell r="G73">
            <v>442.72191528545119</v>
          </cell>
        </row>
        <row r="74">
          <cell r="A74">
            <v>51742636</v>
          </cell>
          <cell r="F74">
            <v>426</v>
          </cell>
          <cell r="G74">
            <v>717.55633802816897</v>
          </cell>
        </row>
        <row r="75">
          <cell r="A75">
            <v>51742637</v>
          </cell>
          <cell r="F75">
            <v>344</v>
          </cell>
          <cell r="G75">
            <v>904.55232558139539</v>
          </cell>
        </row>
        <row r="76">
          <cell r="A76">
            <v>51742638</v>
          </cell>
          <cell r="F76">
            <v>521</v>
          </cell>
          <cell r="G76">
            <v>654.77927063339735</v>
          </cell>
        </row>
        <row r="77">
          <cell r="A77">
            <v>51743041</v>
          </cell>
          <cell r="F77">
            <v>332</v>
          </cell>
          <cell r="G77">
            <v>496.60843373493975</v>
          </cell>
        </row>
        <row r="78">
          <cell r="A78">
            <v>51743068</v>
          </cell>
          <cell r="F78">
            <v>541</v>
          </cell>
          <cell r="G78">
            <v>475.17929759704253</v>
          </cell>
        </row>
        <row r="79">
          <cell r="A79">
            <v>51744975</v>
          </cell>
          <cell r="F79">
            <v>256</v>
          </cell>
          <cell r="G79">
            <v>486.99609375</v>
          </cell>
        </row>
        <row r="80">
          <cell r="A80">
            <v>51746048</v>
          </cell>
          <cell r="F80">
            <v>397</v>
          </cell>
          <cell r="G80">
            <v>525.39294710327454</v>
          </cell>
        </row>
        <row r="81">
          <cell r="A81">
            <v>51768433</v>
          </cell>
          <cell r="F81">
            <v>406</v>
          </cell>
          <cell r="G81">
            <v>333.56650246305418</v>
          </cell>
        </row>
        <row r="82">
          <cell r="A82">
            <v>51768434</v>
          </cell>
          <cell r="F82">
            <v>396</v>
          </cell>
          <cell r="G82">
            <v>430.45202020202021</v>
          </cell>
        </row>
        <row r="83">
          <cell r="A83">
            <v>51781014</v>
          </cell>
          <cell r="F83">
            <v>648</v>
          </cell>
          <cell r="G83">
            <v>346.85956790123458</v>
          </cell>
        </row>
        <row r="84">
          <cell r="A84">
            <v>51781016</v>
          </cell>
          <cell r="F84">
            <v>399</v>
          </cell>
          <cell r="G84">
            <v>300.91228070175441</v>
          </cell>
        </row>
        <row r="85">
          <cell r="A85">
            <v>51785246</v>
          </cell>
          <cell r="F85">
            <v>515</v>
          </cell>
          <cell r="G85">
            <v>513.94368932038833</v>
          </cell>
        </row>
        <row r="86">
          <cell r="A86">
            <v>51787985</v>
          </cell>
          <cell r="F86">
            <v>373</v>
          </cell>
          <cell r="G86">
            <v>601.88203753351206</v>
          </cell>
        </row>
        <row r="87">
          <cell r="A87">
            <v>51788324</v>
          </cell>
          <cell r="F87">
            <v>614</v>
          </cell>
          <cell r="G87">
            <v>433.6628664495114</v>
          </cell>
        </row>
        <row r="88">
          <cell r="A88">
            <v>51788758</v>
          </cell>
          <cell r="F88">
            <v>399</v>
          </cell>
          <cell r="G88">
            <v>527.0802005012531</v>
          </cell>
        </row>
        <row r="89">
          <cell r="A89">
            <v>51801658</v>
          </cell>
          <cell r="F89">
            <v>322</v>
          </cell>
          <cell r="G89">
            <v>422.8229813664596</v>
          </cell>
        </row>
        <row r="90">
          <cell r="A90">
            <v>51802519</v>
          </cell>
          <cell r="F90">
            <v>558</v>
          </cell>
          <cell r="G90">
            <v>340.74014336917566</v>
          </cell>
        </row>
        <row r="91">
          <cell r="A91">
            <v>51802874</v>
          </cell>
          <cell r="F91">
            <v>518</v>
          </cell>
          <cell r="G91">
            <v>434.1061776061776</v>
          </cell>
        </row>
        <row r="92">
          <cell r="A92">
            <v>51808053</v>
          </cell>
          <cell r="F92">
            <v>272</v>
          </cell>
          <cell r="G92">
            <v>375.94117647058823</v>
          </cell>
        </row>
        <row r="93">
          <cell r="A93">
            <v>51810942</v>
          </cell>
          <cell r="F93">
            <v>109</v>
          </cell>
          <cell r="G93">
            <v>391.24770642201833</v>
          </cell>
        </row>
        <row r="94">
          <cell r="A94">
            <v>51810944</v>
          </cell>
          <cell r="F94">
            <v>625</v>
          </cell>
          <cell r="G94">
            <v>449.7088</v>
          </cell>
        </row>
        <row r="95">
          <cell r="A95">
            <v>51811768</v>
          </cell>
          <cell r="F95">
            <v>506</v>
          </cell>
          <cell r="G95">
            <v>499.58498023715413</v>
          </cell>
        </row>
        <row r="96">
          <cell r="A96">
            <v>51811770</v>
          </cell>
          <cell r="F96">
            <v>661</v>
          </cell>
          <cell r="G96">
            <v>480.15431164901662</v>
          </cell>
        </row>
        <row r="97">
          <cell r="A97">
            <v>51812950</v>
          </cell>
          <cell r="F97">
            <v>363</v>
          </cell>
          <cell r="G97">
            <v>713.18457300275486</v>
          </cell>
        </row>
        <row r="98">
          <cell r="A98">
            <v>51813982</v>
          </cell>
          <cell r="F98">
            <v>532</v>
          </cell>
          <cell r="G98">
            <v>308.43421052631578</v>
          </cell>
        </row>
        <row r="99">
          <cell r="A99">
            <v>51814218</v>
          </cell>
          <cell r="F99">
            <v>594</v>
          </cell>
          <cell r="G99">
            <v>489.73063973063972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51"/>
  <sheetViews>
    <sheetView workbookViewId="0">
      <pane xSplit="1" ySplit="1" topLeftCell="B33" activePane="bottomRight" state="frozen"/>
      <selection sqref="A1:R512"/>
      <selection pane="topRight" sqref="A1:R512"/>
      <selection pane="bottomLeft" sqref="A1:R512"/>
      <selection pane="bottomRight" sqref="A1:B51"/>
    </sheetView>
  </sheetViews>
  <sheetFormatPr defaultRowHeight="15"/>
  <cols>
    <col min="1" max="1" width="11.140625" style="5" bestFit="1" customWidth="1"/>
    <col min="2" max="2" width="27.5703125" style="5" bestFit="1" customWidth="1"/>
    <col min="3" max="3" width="9" style="5" bestFit="1" customWidth="1"/>
    <col min="4" max="4" width="22.28515625" style="5" bestFit="1" customWidth="1"/>
    <col min="5" max="5" width="9" style="5" bestFit="1" customWidth="1"/>
    <col min="6" max="6" width="23.5703125" style="5" bestFit="1" customWidth="1"/>
    <col min="7" max="7" width="17.85546875" style="5" bestFit="1" customWidth="1"/>
    <col min="8" max="8" width="12.85546875" style="5" bestFit="1" customWidth="1"/>
    <col min="9" max="9" width="7.28515625" style="5" bestFit="1" customWidth="1"/>
    <col min="10" max="10" width="18" style="5" bestFit="1" customWidth="1"/>
    <col min="11" max="11" width="8.42578125" style="5" bestFit="1" customWidth="1"/>
    <col min="12" max="12" width="11.85546875" style="5" bestFit="1" customWidth="1"/>
    <col min="13" max="13" width="10.140625" style="5" bestFit="1" customWidth="1"/>
  </cols>
  <sheetData>
    <row r="1" spans="1:13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31" t="s">
        <v>79</v>
      </c>
    </row>
    <row r="2" spans="1:13" hidden="1">
      <c r="A2" s="5">
        <v>51585201</v>
      </c>
      <c r="B2" s="5" t="s">
        <v>172</v>
      </c>
      <c r="C2" s="5">
        <v>51710500</v>
      </c>
      <c r="D2" s="5" t="s">
        <v>294</v>
      </c>
      <c r="E2" s="5">
        <v>51744004</v>
      </c>
      <c r="F2" s="5" t="s">
        <v>284</v>
      </c>
      <c r="G2" s="5" t="s">
        <v>295</v>
      </c>
      <c r="H2" s="5" t="s">
        <v>286</v>
      </c>
      <c r="I2" s="5" t="s">
        <v>287</v>
      </c>
      <c r="J2" s="5" t="s">
        <v>296</v>
      </c>
      <c r="K2" s="5" t="s">
        <v>293</v>
      </c>
      <c r="M2" s="5" t="s">
        <v>318</v>
      </c>
    </row>
    <row r="3" spans="1:13">
      <c r="A3" s="5">
        <v>51588218</v>
      </c>
      <c r="B3" s="5" t="s">
        <v>176</v>
      </c>
      <c r="C3" s="5">
        <v>51609647</v>
      </c>
      <c r="D3" s="5" t="s">
        <v>323</v>
      </c>
      <c r="E3" s="5">
        <v>51747002</v>
      </c>
      <c r="F3" s="5" t="s">
        <v>271</v>
      </c>
      <c r="G3" s="5" t="s">
        <v>290</v>
      </c>
      <c r="H3" s="5" t="s">
        <v>291</v>
      </c>
      <c r="I3" s="5" t="s">
        <v>287</v>
      </c>
      <c r="J3" s="5" t="s">
        <v>298</v>
      </c>
      <c r="K3" s="5" t="s">
        <v>299</v>
      </c>
      <c r="M3" s="92" t="s">
        <v>318</v>
      </c>
    </row>
    <row r="4" spans="1:13">
      <c r="A4" s="5">
        <v>51591938</v>
      </c>
      <c r="B4" s="5" t="s">
        <v>179</v>
      </c>
      <c r="C4" s="5">
        <v>51609647</v>
      </c>
      <c r="D4" s="5" t="s">
        <v>323</v>
      </c>
      <c r="E4" s="5">
        <v>51747002</v>
      </c>
      <c r="F4" s="5" t="s">
        <v>271</v>
      </c>
      <c r="G4" s="5" t="s">
        <v>290</v>
      </c>
      <c r="H4" s="5" t="s">
        <v>291</v>
      </c>
      <c r="I4" s="5" t="s">
        <v>287</v>
      </c>
      <c r="J4" s="5" t="s">
        <v>298</v>
      </c>
      <c r="K4" s="5" t="s">
        <v>289</v>
      </c>
      <c r="M4" s="92" t="s">
        <v>318</v>
      </c>
    </row>
    <row r="5" spans="1:13" hidden="1">
      <c r="A5" s="5">
        <v>51588225</v>
      </c>
      <c r="B5" s="5" t="s">
        <v>180</v>
      </c>
      <c r="C5" s="5">
        <v>51747002</v>
      </c>
      <c r="D5" s="5" t="s">
        <v>271</v>
      </c>
      <c r="E5" s="5">
        <v>51601287</v>
      </c>
      <c r="F5" s="5" t="s">
        <v>189</v>
      </c>
      <c r="G5" s="5" t="s">
        <v>285</v>
      </c>
      <c r="H5" s="5" t="s">
        <v>286</v>
      </c>
      <c r="I5" s="5" t="s">
        <v>287</v>
      </c>
      <c r="J5" s="5" t="s">
        <v>298</v>
      </c>
      <c r="K5" s="5" t="s">
        <v>293</v>
      </c>
      <c r="M5" s="92" t="s">
        <v>318</v>
      </c>
    </row>
    <row r="6" spans="1:13" hidden="1">
      <c r="A6" s="5">
        <v>51588229</v>
      </c>
      <c r="B6" s="5" t="s">
        <v>182</v>
      </c>
      <c r="C6" s="5">
        <v>51747002</v>
      </c>
      <c r="D6" s="5" t="s">
        <v>271</v>
      </c>
      <c r="E6" s="5">
        <v>51601287</v>
      </c>
      <c r="F6" s="5" t="s">
        <v>189</v>
      </c>
      <c r="G6" s="5" t="s">
        <v>300</v>
      </c>
      <c r="H6" s="5" t="s">
        <v>286</v>
      </c>
      <c r="I6" s="5" t="s">
        <v>287</v>
      </c>
      <c r="J6" s="5" t="s">
        <v>298</v>
      </c>
      <c r="K6" s="5" t="s">
        <v>299</v>
      </c>
      <c r="M6" s="92" t="s">
        <v>318</v>
      </c>
    </row>
    <row r="7" spans="1:13">
      <c r="A7" s="5">
        <v>51588235</v>
      </c>
      <c r="B7" s="5" t="s">
        <v>183</v>
      </c>
      <c r="C7" s="5">
        <v>51609647</v>
      </c>
      <c r="D7" s="5" t="s">
        <v>323</v>
      </c>
      <c r="E7" s="5">
        <v>51747002</v>
      </c>
      <c r="F7" s="5" t="s">
        <v>271</v>
      </c>
      <c r="G7" s="5" t="s">
        <v>290</v>
      </c>
      <c r="H7" s="5" t="s">
        <v>291</v>
      </c>
      <c r="I7" s="5" t="s">
        <v>287</v>
      </c>
      <c r="J7" s="5" t="s">
        <v>298</v>
      </c>
      <c r="K7" s="5" t="s">
        <v>289</v>
      </c>
      <c r="M7" s="92" t="s">
        <v>318</v>
      </c>
    </row>
    <row r="8" spans="1:13" hidden="1">
      <c r="A8" s="5">
        <v>51615823</v>
      </c>
      <c r="B8" s="5" t="s">
        <v>187</v>
      </c>
      <c r="C8" s="5">
        <v>51421353</v>
      </c>
      <c r="D8" s="5" t="s">
        <v>301</v>
      </c>
      <c r="E8" s="5">
        <v>51581034</v>
      </c>
      <c r="F8" s="5" t="s">
        <v>302</v>
      </c>
      <c r="G8" s="5" t="s">
        <v>303</v>
      </c>
      <c r="H8" s="5" t="s">
        <v>286</v>
      </c>
      <c r="I8" s="5" t="s">
        <v>287</v>
      </c>
      <c r="J8" s="5" t="s">
        <v>298</v>
      </c>
      <c r="K8" s="5" t="s">
        <v>297</v>
      </c>
      <c r="M8" s="92" t="s">
        <v>318</v>
      </c>
    </row>
    <row r="9" spans="1:13" hidden="1">
      <c r="A9" s="5">
        <v>51601287</v>
      </c>
      <c r="B9" s="5" t="s">
        <v>189</v>
      </c>
      <c r="C9" s="5">
        <v>51744004</v>
      </c>
      <c r="D9" s="5" t="s">
        <v>284</v>
      </c>
      <c r="E9" s="5">
        <v>51735281</v>
      </c>
      <c r="F9" s="5" t="s">
        <v>305</v>
      </c>
      <c r="G9" s="5" t="s">
        <v>26</v>
      </c>
      <c r="H9" s="5" t="s">
        <v>286</v>
      </c>
      <c r="I9" s="5" t="s">
        <v>287</v>
      </c>
      <c r="J9" s="5" t="s">
        <v>298</v>
      </c>
      <c r="M9" s="92" t="s">
        <v>318</v>
      </c>
    </row>
    <row r="10" spans="1:13" hidden="1">
      <c r="A10" s="5">
        <v>51607267</v>
      </c>
      <c r="B10" s="5" t="s">
        <v>191</v>
      </c>
      <c r="C10" s="5">
        <v>51421353</v>
      </c>
      <c r="D10" s="5" t="s">
        <v>301</v>
      </c>
      <c r="E10" s="5">
        <v>51581034</v>
      </c>
      <c r="F10" s="5" t="s">
        <v>302</v>
      </c>
      <c r="G10" s="5" t="s">
        <v>303</v>
      </c>
      <c r="H10" s="5" t="s">
        <v>286</v>
      </c>
      <c r="I10" s="5" t="s">
        <v>287</v>
      </c>
      <c r="J10" s="5" t="s">
        <v>298</v>
      </c>
      <c r="K10" s="5" t="s">
        <v>306</v>
      </c>
      <c r="M10" s="92" t="s">
        <v>318</v>
      </c>
    </row>
    <row r="11" spans="1:13" hidden="1">
      <c r="A11" s="5">
        <v>51696440</v>
      </c>
      <c r="B11" s="5" t="s">
        <v>201</v>
      </c>
      <c r="C11" s="5">
        <v>51710500</v>
      </c>
      <c r="D11" s="5" t="s">
        <v>294</v>
      </c>
      <c r="E11" s="5">
        <v>51744004</v>
      </c>
      <c r="F11" s="5" t="s">
        <v>284</v>
      </c>
      <c r="G11" s="5" t="s">
        <v>309</v>
      </c>
      <c r="H11" s="5" t="s">
        <v>286</v>
      </c>
      <c r="I11" s="5" t="s">
        <v>287</v>
      </c>
      <c r="J11" s="5" t="s">
        <v>296</v>
      </c>
      <c r="K11" s="5" t="s">
        <v>308</v>
      </c>
      <c r="M11" s="92" t="s">
        <v>318</v>
      </c>
    </row>
    <row r="12" spans="1:13" hidden="1">
      <c r="A12" s="5">
        <v>51696344</v>
      </c>
      <c r="B12" s="5" t="s">
        <v>202</v>
      </c>
      <c r="C12" s="5">
        <v>51421353</v>
      </c>
      <c r="D12" s="5" t="s">
        <v>301</v>
      </c>
      <c r="E12" s="5">
        <v>51581034</v>
      </c>
      <c r="F12" s="5" t="s">
        <v>302</v>
      </c>
      <c r="G12" s="5" t="s">
        <v>303</v>
      </c>
      <c r="H12" s="5" t="s">
        <v>286</v>
      </c>
      <c r="I12" s="5" t="s">
        <v>287</v>
      </c>
      <c r="J12" s="5" t="s">
        <v>298</v>
      </c>
      <c r="K12" s="5" t="s">
        <v>308</v>
      </c>
      <c r="M12" s="92" t="s">
        <v>318</v>
      </c>
    </row>
    <row r="13" spans="1:13">
      <c r="A13" s="5">
        <v>51696233</v>
      </c>
      <c r="B13" s="5" t="s">
        <v>204</v>
      </c>
      <c r="C13" s="5">
        <v>51588225</v>
      </c>
      <c r="D13" s="5" t="s">
        <v>180</v>
      </c>
      <c r="E13" s="5">
        <v>51747002</v>
      </c>
      <c r="F13" s="5" t="s">
        <v>271</v>
      </c>
      <c r="G13" s="5" t="s">
        <v>290</v>
      </c>
      <c r="H13" s="5" t="s">
        <v>291</v>
      </c>
      <c r="I13" s="5" t="s">
        <v>287</v>
      </c>
      <c r="J13" s="5" t="s">
        <v>298</v>
      </c>
      <c r="K13" s="5" t="s">
        <v>310</v>
      </c>
      <c r="M13" s="92" t="s">
        <v>318</v>
      </c>
    </row>
    <row r="14" spans="1:13" hidden="1">
      <c r="A14" s="5">
        <v>51699649</v>
      </c>
      <c r="B14" s="5" t="s">
        <v>206</v>
      </c>
      <c r="C14" s="5">
        <v>51710500</v>
      </c>
      <c r="D14" s="5" t="s">
        <v>294</v>
      </c>
      <c r="E14" s="5">
        <v>51744004</v>
      </c>
      <c r="F14" s="5" t="s">
        <v>284</v>
      </c>
      <c r="G14" s="5" t="s">
        <v>295</v>
      </c>
      <c r="H14" s="5" t="s">
        <v>286</v>
      </c>
      <c r="I14" s="5" t="s">
        <v>287</v>
      </c>
      <c r="J14" s="5" t="s">
        <v>298</v>
      </c>
      <c r="K14" s="5" t="s">
        <v>311</v>
      </c>
      <c r="M14" s="92" t="s">
        <v>318</v>
      </c>
    </row>
    <row r="15" spans="1:13" hidden="1">
      <c r="A15" s="5">
        <v>51609647</v>
      </c>
      <c r="B15" s="5" t="s">
        <v>323</v>
      </c>
      <c r="C15" s="5">
        <v>51747002</v>
      </c>
      <c r="D15" s="5" t="s">
        <v>271</v>
      </c>
      <c r="E15" s="5">
        <v>51601287</v>
      </c>
      <c r="F15" s="5" t="s">
        <v>189</v>
      </c>
      <c r="G15" s="5" t="s">
        <v>285</v>
      </c>
      <c r="H15" s="5" t="s">
        <v>286</v>
      </c>
      <c r="I15" s="5" t="s">
        <v>287</v>
      </c>
      <c r="J15" s="5" t="s">
        <v>298</v>
      </c>
      <c r="K15" s="5" t="s">
        <v>299</v>
      </c>
      <c r="M15" s="92" t="s">
        <v>318</v>
      </c>
    </row>
    <row r="16" spans="1:13">
      <c r="A16" s="5">
        <v>51718507</v>
      </c>
      <c r="B16" s="5" t="s">
        <v>212</v>
      </c>
      <c r="C16" s="5">
        <v>51588225</v>
      </c>
      <c r="D16" s="5" t="s">
        <v>180</v>
      </c>
      <c r="E16" s="5">
        <v>51747002</v>
      </c>
      <c r="F16" s="5" t="s">
        <v>271</v>
      </c>
      <c r="G16" s="5" t="s">
        <v>290</v>
      </c>
      <c r="H16" s="5" t="s">
        <v>291</v>
      </c>
      <c r="I16" s="5" t="s">
        <v>287</v>
      </c>
      <c r="J16" s="5" t="s">
        <v>298</v>
      </c>
      <c r="K16" s="5" t="s">
        <v>312</v>
      </c>
      <c r="M16" s="92" t="s">
        <v>318</v>
      </c>
    </row>
    <row r="17" spans="1:13">
      <c r="A17" s="5">
        <v>51719966</v>
      </c>
      <c r="B17" s="5" t="s">
        <v>213</v>
      </c>
      <c r="C17" s="5">
        <v>51588225</v>
      </c>
      <c r="D17" s="5" t="s">
        <v>180</v>
      </c>
      <c r="E17" s="5">
        <v>51747002</v>
      </c>
      <c r="F17" s="5" t="s">
        <v>271</v>
      </c>
      <c r="G17" s="5" t="s">
        <v>290</v>
      </c>
      <c r="H17" s="5" t="s">
        <v>291</v>
      </c>
      <c r="I17" s="5" t="s">
        <v>287</v>
      </c>
      <c r="J17" s="5" t="s">
        <v>298</v>
      </c>
      <c r="K17" s="5" t="s">
        <v>312</v>
      </c>
      <c r="M17" s="92" t="s">
        <v>318</v>
      </c>
    </row>
    <row r="18" spans="1:13">
      <c r="A18" s="5">
        <v>51719218</v>
      </c>
      <c r="B18" s="5" t="s">
        <v>214</v>
      </c>
      <c r="C18" s="5">
        <v>51609647</v>
      </c>
      <c r="D18" s="5" t="s">
        <v>323</v>
      </c>
      <c r="E18" s="5">
        <v>51747002</v>
      </c>
      <c r="F18" s="5" t="s">
        <v>271</v>
      </c>
      <c r="G18" s="5" t="s">
        <v>290</v>
      </c>
      <c r="H18" s="5" t="s">
        <v>291</v>
      </c>
      <c r="I18" s="5" t="s">
        <v>287</v>
      </c>
      <c r="J18" s="5" t="s">
        <v>298</v>
      </c>
      <c r="K18" s="5" t="s">
        <v>312</v>
      </c>
      <c r="M18" s="92" t="s">
        <v>318</v>
      </c>
    </row>
    <row r="19" spans="1:13">
      <c r="A19" s="5">
        <v>51719219</v>
      </c>
      <c r="B19" s="5" t="s">
        <v>215</v>
      </c>
      <c r="C19" s="5">
        <v>51609647</v>
      </c>
      <c r="D19" s="5" t="s">
        <v>323</v>
      </c>
      <c r="E19" s="5">
        <v>51747002</v>
      </c>
      <c r="F19" s="5" t="s">
        <v>271</v>
      </c>
      <c r="G19" s="5" t="s">
        <v>290</v>
      </c>
      <c r="H19" s="5" t="s">
        <v>291</v>
      </c>
      <c r="I19" s="5" t="s">
        <v>287</v>
      </c>
      <c r="J19" s="5" t="s">
        <v>298</v>
      </c>
      <c r="K19" s="5" t="s">
        <v>312</v>
      </c>
      <c r="M19" s="92" t="s">
        <v>318</v>
      </c>
    </row>
    <row r="20" spans="1:13" hidden="1">
      <c r="A20" s="5">
        <v>51692764</v>
      </c>
      <c r="B20" s="5" t="s">
        <v>216</v>
      </c>
      <c r="C20" s="5">
        <v>51421353</v>
      </c>
      <c r="D20" s="5" t="s">
        <v>301</v>
      </c>
      <c r="E20" s="5">
        <v>51581034</v>
      </c>
      <c r="F20" s="5" t="s">
        <v>302</v>
      </c>
      <c r="G20" s="5" t="s">
        <v>303</v>
      </c>
      <c r="H20" s="5" t="s">
        <v>286</v>
      </c>
      <c r="I20" s="5" t="s">
        <v>287</v>
      </c>
      <c r="J20" s="5" t="s">
        <v>298</v>
      </c>
      <c r="K20" s="5" t="s">
        <v>293</v>
      </c>
      <c r="M20" s="92" t="s">
        <v>318</v>
      </c>
    </row>
    <row r="21" spans="1:13">
      <c r="A21" s="5">
        <v>51744975</v>
      </c>
      <c r="B21" s="5" t="s">
        <v>217</v>
      </c>
      <c r="C21" s="5">
        <v>51609647</v>
      </c>
      <c r="D21" s="5" t="s">
        <v>323</v>
      </c>
      <c r="E21" s="5">
        <v>51747002</v>
      </c>
      <c r="F21" s="5" t="s">
        <v>271</v>
      </c>
      <c r="G21" s="5" t="s">
        <v>290</v>
      </c>
      <c r="H21" s="5" t="s">
        <v>291</v>
      </c>
      <c r="I21" s="5" t="s">
        <v>287</v>
      </c>
      <c r="J21" s="5" t="s">
        <v>298</v>
      </c>
      <c r="K21" s="5" t="s">
        <v>312</v>
      </c>
      <c r="M21" s="92" t="s">
        <v>318</v>
      </c>
    </row>
    <row r="22" spans="1:13">
      <c r="A22" s="5">
        <v>51746048</v>
      </c>
      <c r="B22" s="5" t="s">
        <v>219</v>
      </c>
      <c r="C22" s="5">
        <v>51588225</v>
      </c>
      <c r="D22" s="5" t="s">
        <v>180</v>
      </c>
      <c r="E22" s="5">
        <v>51747002</v>
      </c>
      <c r="F22" s="5" t="s">
        <v>271</v>
      </c>
      <c r="G22" s="5" t="s">
        <v>290</v>
      </c>
      <c r="H22" s="5" t="s">
        <v>291</v>
      </c>
      <c r="I22" s="5" t="s">
        <v>287</v>
      </c>
      <c r="J22" s="5" t="s">
        <v>298</v>
      </c>
      <c r="K22" s="5" t="s">
        <v>312</v>
      </c>
      <c r="M22" s="92" t="s">
        <v>318</v>
      </c>
    </row>
    <row r="23" spans="1:13" hidden="1">
      <c r="A23" s="5">
        <v>51716768</v>
      </c>
      <c r="B23" s="5" t="s">
        <v>224</v>
      </c>
      <c r="C23" s="5">
        <v>51421353</v>
      </c>
      <c r="D23" s="5" t="s">
        <v>301</v>
      </c>
      <c r="E23" s="5">
        <v>51581034</v>
      </c>
      <c r="F23" s="5" t="s">
        <v>302</v>
      </c>
      <c r="G23" s="5" t="s">
        <v>303</v>
      </c>
      <c r="H23" s="5" t="s">
        <v>286</v>
      </c>
      <c r="I23" s="5" t="s">
        <v>287</v>
      </c>
      <c r="J23" s="5" t="s">
        <v>298</v>
      </c>
      <c r="K23" s="5" t="s">
        <v>307</v>
      </c>
      <c r="M23" s="92" t="s">
        <v>318</v>
      </c>
    </row>
    <row r="24" spans="1:13">
      <c r="A24" s="5">
        <v>51723236</v>
      </c>
      <c r="B24" s="5" t="s">
        <v>225</v>
      </c>
      <c r="C24" s="5">
        <v>51588225</v>
      </c>
      <c r="D24" s="5" t="s">
        <v>180</v>
      </c>
      <c r="E24" s="5">
        <v>51747002</v>
      </c>
      <c r="F24" s="5" t="s">
        <v>271</v>
      </c>
      <c r="G24" s="5" t="s">
        <v>290</v>
      </c>
      <c r="H24" s="5" t="s">
        <v>291</v>
      </c>
      <c r="I24" s="5" t="s">
        <v>287</v>
      </c>
      <c r="J24" s="5" t="s">
        <v>298</v>
      </c>
      <c r="K24" s="5" t="s">
        <v>313</v>
      </c>
      <c r="M24" s="92" t="s">
        <v>318</v>
      </c>
    </row>
    <row r="25" spans="1:13">
      <c r="A25" s="5">
        <v>51723675</v>
      </c>
      <c r="B25" s="5" t="s">
        <v>229</v>
      </c>
      <c r="C25" s="5">
        <v>51609647</v>
      </c>
      <c r="D25" s="5" t="s">
        <v>323</v>
      </c>
      <c r="E25" s="5">
        <v>51747002</v>
      </c>
      <c r="F25" s="5" t="s">
        <v>271</v>
      </c>
      <c r="G25" s="5" t="s">
        <v>290</v>
      </c>
      <c r="H25" s="5" t="s">
        <v>291</v>
      </c>
      <c r="I25" s="5" t="s">
        <v>287</v>
      </c>
      <c r="J25" s="5" t="s">
        <v>298</v>
      </c>
      <c r="K25" s="5" t="s">
        <v>306</v>
      </c>
      <c r="M25" s="92" t="s">
        <v>318</v>
      </c>
    </row>
    <row r="26" spans="1:13">
      <c r="A26" s="5">
        <v>51723910</v>
      </c>
      <c r="B26" s="5" t="s">
        <v>231</v>
      </c>
      <c r="C26" s="5">
        <v>51609647</v>
      </c>
      <c r="D26" s="5" t="s">
        <v>323</v>
      </c>
      <c r="E26" s="5">
        <v>51747002</v>
      </c>
      <c r="F26" s="5" t="s">
        <v>271</v>
      </c>
      <c r="G26" s="5" t="s">
        <v>290</v>
      </c>
      <c r="H26" s="5" t="s">
        <v>291</v>
      </c>
      <c r="I26" s="5" t="s">
        <v>287</v>
      </c>
      <c r="J26" s="5" t="s">
        <v>298</v>
      </c>
      <c r="K26" s="5" t="s">
        <v>306</v>
      </c>
      <c r="M26" s="92" t="s">
        <v>318</v>
      </c>
    </row>
    <row r="27" spans="1:13" hidden="1">
      <c r="A27" s="5">
        <v>51692599</v>
      </c>
      <c r="B27" s="5" t="s">
        <v>234</v>
      </c>
      <c r="C27" s="5">
        <v>51710500</v>
      </c>
      <c r="D27" s="5" t="s">
        <v>294</v>
      </c>
      <c r="E27" s="5">
        <v>51744004</v>
      </c>
      <c r="F27" s="5" t="s">
        <v>284</v>
      </c>
      <c r="G27" s="5" t="s">
        <v>295</v>
      </c>
      <c r="H27" s="5" t="s">
        <v>286</v>
      </c>
      <c r="I27" s="5" t="s">
        <v>287</v>
      </c>
      <c r="J27" s="5" t="s">
        <v>298</v>
      </c>
      <c r="K27" s="5" t="s">
        <v>293</v>
      </c>
      <c r="M27" s="92" t="s">
        <v>318</v>
      </c>
    </row>
    <row r="28" spans="1:13">
      <c r="A28" s="5">
        <v>51724905</v>
      </c>
      <c r="B28" s="5" t="s">
        <v>235</v>
      </c>
      <c r="C28" s="5">
        <v>51609647</v>
      </c>
      <c r="D28" s="5" t="s">
        <v>323</v>
      </c>
      <c r="E28" s="5">
        <v>51747002</v>
      </c>
      <c r="F28" s="5" t="s">
        <v>271</v>
      </c>
      <c r="G28" s="5" t="s">
        <v>290</v>
      </c>
      <c r="H28" s="5" t="s">
        <v>291</v>
      </c>
      <c r="I28" s="5" t="s">
        <v>287</v>
      </c>
      <c r="J28" s="5" t="s">
        <v>298</v>
      </c>
      <c r="K28" s="5" t="s">
        <v>310</v>
      </c>
      <c r="M28" s="92" t="s">
        <v>318</v>
      </c>
    </row>
    <row r="29" spans="1:13">
      <c r="A29" s="5">
        <v>51692290</v>
      </c>
      <c r="B29" s="5" t="s">
        <v>236</v>
      </c>
      <c r="C29" s="5">
        <v>51588225</v>
      </c>
      <c r="D29" s="5" t="s">
        <v>180</v>
      </c>
      <c r="E29" s="5">
        <v>51747002</v>
      </c>
      <c r="F29" s="5" t="s">
        <v>271</v>
      </c>
      <c r="G29" s="5" t="s">
        <v>290</v>
      </c>
      <c r="H29" s="5" t="s">
        <v>291</v>
      </c>
      <c r="I29" s="5" t="s">
        <v>287</v>
      </c>
      <c r="J29" s="5" t="s">
        <v>298</v>
      </c>
      <c r="K29" s="5" t="s">
        <v>312</v>
      </c>
      <c r="M29" s="92" t="s">
        <v>318</v>
      </c>
    </row>
    <row r="30" spans="1:13">
      <c r="A30" s="5">
        <v>51722942</v>
      </c>
      <c r="B30" s="5" t="s">
        <v>237</v>
      </c>
      <c r="C30" s="5">
        <v>51609647</v>
      </c>
      <c r="D30" s="5" t="s">
        <v>323</v>
      </c>
      <c r="E30" s="5">
        <v>51747002</v>
      </c>
      <c r="F30" s="5" t="s">
        <v>271</v>
      </c>
      <c r="G30" s="5" t="s">
        <v>290</v>
      </c>
      <c r="H30" s="5" t="s">
        <v>291</v>
      </c>
      <c r="I30" s="5" t="s">
        <v>287</v>
      </c>
      <c r="J30" s="5" t="s">
        <v>298</v>
      </c>
      <c r="K30" s="5" t="s">
        <v>312</v>
      </c>
      <c r="M30" s="92" t="s">
        <v>318</v>
      </c>
    </row>
    <row r="31" spans="1:13">
      <c r="A31" s="5">
        <v>51736813</v>
      </c>
      <c r="B31" s="5" t="s">
        <v>242</v>
      </c>
      <c r="C31" s="5">
        <v>51588225</v>
      </c>
      <c r="D31" s="5" t="s">
        <v>180</v>
      </c>
      <c r="E31" s="5">
        <v>51747002</v>
      </c>
      <c r="F31" s="5" t="s">
        <v>271</v>
      </c>
      <c r="G31" s="5" t="s">
        <v>290</v>
      </c>
      <c r="H31" s="5" t="s">
        <v>291</v>
      </c>
      <c r="I31" s="5" t="s">
        <v>287</v>
      </c>
      <c r="J31" s="5" t="s">
        <v>298</v>
      </c>
      <c r="K31" s="5" t="s">
        <v>314</v>
      </c>
      <c r="M31" s="92" t="s">
        <v>318</v>
      </c>
    </row>
    <row r="32" spans="1:13">
      <c r="A32" s="5">
        <v>51725693</v>
      </c>
      <c r="B32" s="5" t="s">
        <v>244</v>
      </c>
      <c r="C32" s="5">
        <v>51588225</v>
      </c>
      <c r="D32" s="5" t="s">
        <v>180</v>
      </c>
      <c r="E32" s="5">
        <v>51747002</v>
      </c>
      <c r="F32" s="5" t="s">
        <v>271</v>
      </c>
      <c r="G32" s="5" t="s">
        <v>290</v>
      </c>
      <c r="H32" s="5" t="s">
        <v>291</v>
      </c>
      <c r="I32" s="5" t="s">
        <v>287</v>
      </c>
      <c r="J32" s="5" t="s">
        <v>298</v>
      </c>
      <c r="K32" s="5" t="s">
        <v>313</v>
      </c>
      <c r="M32" s="92" t="s">
        <v>318</v>
      </c>
    </row>
    <row r="33" spans="1:13">
      <c r="A33" s="5">
        <v>51739116</v>
      </c>
      <c r="B33" s="5" t="s">
        <v>245</v>
      </c>
      <c r="C33" s="5">
        <v>51588225</v>
      </c>
      <c r="D33" s="5" t="s">
        <v>180</v>
      </c>
      <c r="E33" s="5">
        <v>51747002</v>
      </c>
      <c r="F33" s="5" t="s">
        <v>271</v>
      </c>
      <c r="G33" s="5" t="s">
        <v>290</v>
      </c>
      <c r="H33" s="5" t="s">
        <v>291</v>
      </c>
      <c r="I33" s="5" t="s">
        <v>287</v>
      </c>
      <c r="J33" s="5" t="s">
        <v>298</v>
      </c>
      <c r="K33" s="5" t="s">
        <v>314</v>
      </c>
      <c r="M33" s="92" t="s">
        <v>318</v>
      </c>
    </row>
    <row r="34" spans="1:13">
      <c r="A34" s="5">
        <v>51742442</v>
      </c>
      <c r="B34" s="5" t="s">
        <v>248</v>
      </c>
      <c r="C34" s="5">
        <v>51588225</v>
      </c>
      <c r="D34" s="5" t="s">
        <v>180</v>
      </c>
      <c r="E34" s="5">
        <v>51747002</v>
      </c>
      <c r="F34" s="5" t="s">
        <v>271</v>
      </c>
      <c r="G34" s="5" t="s">
        <v>290</v>
      </c>
      <c r="H34" s="5" t="s">
        <v>291</v>
      </c>
      <c r="I34" s="5" t="s">
        <v>287</v>
      </c>
      <c r="J34" s="5" t="s">
        <v>298</v>
      </c>
      <c r="K34" s="5" t="s">
        <v>314</v>
      </c>
      <c r="M34" s="92" t="s">
        <v>318</v>
      </c>
    </row>
    <row r="35" spans="1:13">
      <c r="A35" s="5">
        <v>51742634</v>
      </c>
      <c r="B35" s="5" t="s">
        <v>249</v>
      </c>
      <c r="C35" s="5">
        <v>51588225</v>
      </c>
      <c r="D35" s="5" t="s">
        <v>180</v>
      </c>
      <c r="E35" s="5">
        <v>51747002</v>
      </c>
      <c r="F35" s="5" t="s">
        <v>271</v>
      </c>
      <c r="G35" s="5" t="s">
        <v>290</v>
      </c>
      <c r="H35" s="5" t="s">
        <v>291</v>
      </c>
      <c r="I35" s="5" t="s">
        <v>287</v>
      </c>
      <c r="J35" s="5" t="s">
        <v>298</v>
      </c>
      <c r="K35" s="5" t="s">
        <v>314</v>
      </c>
      <c r="M35" s="92" t="s">
        <v>318</v>
      </c>
    </row>
    <row r="36" spans="1:13">
      <c r="A36" s="5">
        <v>51739117</v>
      </c>
      <c r="B36" s="5" t="s">
        <v>257</v>
      </c>
      <c r="C36" s="5">
        <v>51609647</v>
      </c>
      <c r="D36" s="5" t="s">
        <v>323</v>
      </c>
      <c r="E36" s="5">
        <v>51747002</v>
      </c>
      <c r="F36" s="5" t="s">
        <v>271</v>
      </c>
      <c r="G36" s="5" t="s">
        <v>290</v>
      </c>
      <c r="H36" s="5" t="s">
        <v>291</v>
      </c>
      <c r="I36" s="5" t="s">
        <v>287</v>
      </c>
      <c r="J36" s="5" t="s">
        <v>298</v>
      </c>
      <c r="K36" s="5" t="s">
        <v>310</v>
      </c>
      <c r="M36" s="92" t="s">
        <v>318</v>
      </c>
    </row>
    <row r="37" spans="1:13">
      <c r="A37" s="5">
        <v>51743041</v>
      </c>
      <c r="B37" s="5" t="s">
        <v>258</v>
      </c>
      <c r="C37" s="5">
        <v>51588225</v>
      </c>
      <c r="D37" s="5" t="s">
        <v>180</v>
      </c>
      <c r="E37" s="5">
        <v>51747002</v>
      </c>
      <c r="F37" s="5" t="s">
        <v>271</v>
      </c>
      <c r="G37" s="5" t="s">
        <v>290</v>
      </c>
      <c r="H37" s="5" t="s">
        <v>291</v>
      </c>
      <c r="I37" s="5" t="s">
        <v>287</v>
      </c>
      <c r="J37" s="5" t="s">
        <v>298</v>
      </c>
      <c r="K37" s="5" t="s">
        <v>314</v>
      </c>
      <c r="M37" s="92" t="s">
        <v>318</v>
      </c>
    </row>
    <row r="38" spans="1:13">
      <c r="A38" s="5">
        <v>51743068</v>
      </c>
      <c r="B38" s="5" t="s">
        <v>270</v>
      </c>
      <c r="C38" s="5">
        <v>51588225</v>
      </c>
      <c r="D38" s="5" t="s">
        <v>180</v>
      </c>
      <c r="E38" s="5">
        <v>51747002</v>
      </c>
      <c r="F38" s="5" t="s">
        <v>271</v>
      </c>
      <c r="G38" s="5" t="s">
        <v>304</v>
      </c>
      <c r="H38" s="5" t="s">
        <v>291</v>
      </c>
      <c r="I38" s="5" t="s">
        <v>287</v>
      </c>
      <c r="J38" s="5" t="s">
        <v>298</v>
      </c>
      <c r="K38" s="5" t="s">
        <v>312</v>
      </c>
      <c r="M38" s="92" t="s">
        <v>318</v>
      </c>
    </row>
    <row r="39" spans="1:13" hidden="1">
      <c r="A39" s="5">
        <v>51747002</v>
      </c>
      <c r="B39" s="5" t="s">
        <v>271</v>
      </c>
      <c r="C39" s="5">
        <v>51601287</v>
      </c>
      <c r="D39" s="5" t="s">
        <v>189</v>
      </c>
      <c r="E39" s="5">
        <v>51744004</v>
      </c>
      <c r="F39" s="5" t="s">
        <v>284</v>
      </c>
      <c r="G39" s="5" t="s">
        <v>315</v>
      </c>
      <c r="H39" s="5" t="s">
        <v>286</v>
      </c>
      <c r="I39" s="5" t="s">
        <v>287</v>
      </c>
      <c r="J39" s="5" t="s">
        <v>298</v>
      </c>
      <c r="K39" s="5" t="s">
        <v>310</v>
      </c>
      <c r="M39" s="92" t="s">
        <v>318</v>
      </c>
    </row>
    <row r="40" spans="1:13">
      <c r="A40" s="5">
        <v>51785246</v>
      </c>
      <c r="B40" s="5" t="s">
        <v>272</v>
      </c>
      <c r="C40" s="5">
        <v>51588225</v>
      </c>
      <c r="D40" s="5" t="s">
        <v>180</v>
      </c>
      <c r="E40" s="5">
        <v>51747002</v>
      </c>
      <c r="F40" s="5" t="s">
        <v>271</v>
      </c>
      <c r="G40" s="5" t="s">
        <v>290</v>
      </c>
      <c r="H40" s="5" t="s">
        <v>291</v>
      </c>
      <c r="I40" s="5" t="s">
        <v>287</v>
      </c>
      <c r="J40" s="5" t="s">
        <v>298</v>
      </c>
      <c r="K40" s="5" t="s">
        <v>316</v>
      </c>
      <c r="M40" s="92" t="s">
        <v>318</v>
      </c>
    </row>
    <row r="41" spans="1:13">
      <c r="A41" s="5">
        <v>51781014</v>
      </c>
      <c r="B41" s="5" t="s">
        <v>273</v>
      </c>
      <c r="C41" s="5">
        <v>51588225</v>
      </c>
      <c r="D41" s="5" t="s">
        <v>180</v>
      </c>
      <c r="E41" s="5">
        <v>51747002</v>
      </c>
      <c r="F41" s="5" t="s">
        <v>271</v>
      </c>
      <c r="G41" s="5" t="s">
        <v>304</v>
      </c>
      <c r="H41" s="5" t="s">
        <v>291</v>
      </c>
      <c r="I41" s="5" t="s">
        <v>287</v>
      </c>
      <c r="J41" s="5" t="s">
        <v>298</v>
      </c>
      <c r="K41" s="5" t="s">
        <v>310</v>
      </c>
      <c r="M41" s="92" t="s">
        <v>318</v>
      </c>
    </row>
    <row r="42" spans="1:13">
      <c r="A42" s="5">
        <v>51787861</v>
      </c>
      <c r="B42" s="5" t="s">
        <v>274</v>
      </c>
      <c r="C42" s="5">
        <v>51609647</v>
      </c>
      <c r="D42" s="5" t="s">
        <v>323</v>
      </c>
      <c r="E42" s="5">
        <v>51747002</v>
      </c>
      <c r="F42" s="5" t="s">
        <v>271</v>
      </c>
      <c r="G42" s="5" t="s">
        <v>304</v>
      </c>
      <c r="H42" s="5" t="s">
        <v>291</v>
      </c>
      <c r="I42" s="5" t="s">
        <v>287</v>
      </c>
      <c r="J42" s="5" t="s">
        <v>298</v>
      </c>
      <c r="K42" s="5" t="s">
        <v>317</v>
      </c>
      <c r="M42" s="92" t="s">
        <v>318</v>
      </c>
    </row>
    <row r="43" spans="1:13">
      <c r="A43" s="5">
        <v>51787985</v>
      </c>
      <c r="B43" s="5" t="s">
        <v>275</v>
      </c>
      <c r="C43" s="5">
        <v>51609647</v>
      </c>
      <c r="D43" s="5" t="s">
        <v>323</v>
      </c>
      <c r="E43" s="5">
        <v>51747002</v>
      </c>
      <c r="F43" s="5" t="s">
        <v>271</v>
      </c>
      <c r="G43" s="5" t="s">
        <v>304</v>
      </c>
      <c r="H43" s="5" t="s">
        <v>291</v>
      </c>
      <c r="I43" s="5" t="s">
        <v>287</v>
      </c>
      <c r="J43" s="5" t="s">
        <v>298</v>
      </c>
      <c r="K43" s="5" t="s">
        <v>317</v>
      </c>
      <c r="M43" s="92" t="s">
        <v>318</v>
      </c>
    </row>
    <row r="44" spans="1:13">
      <c r="A44" s="5">
        <v>51788324</v>
      </c>
      <c r="B44" s="5" t="s">
        <v>276</v>
      </c>
      <c r="C44" s="5">
        <v>51609647</v>
      </c>
      <c r="D44" s="5" t="s">
        <v>323</v>
      </c>
      <c r="E44" s="5">
        <v>51747002</v>
      </c>
      <c r="F44" s="5" t="s">
        <v>271</v>
      </c>
      <c r="G44" s="5" t="s">
        <v>304</v>
      </c>
      <c r="H44" s="5" t="s">
        <v>291</v>
      </c>
      <c r="I44" s="5" t="s">
        <v>287</v>
      </c>
      <c r="J44" s="5" t="s">
        <v>298</v>
      </c>
      <c r="K44" s="5" t="s">
        <v>317</v>
      </c>
      <c r="M44" s="92" t="s">
        <v>318</v>
      </c>
    </row>
    <row r="45" spans="1:13">
      <c r="A45" s="5">
        <v>51788758</v>
      </c>
      <c r="B45" s="5" t="s">
        <v>277</v>
      </c>
      <c r="C45" s="5">
        <v>51609647</v>
      </c>
      <c r="D45" s="5" t="s">
        <v>323</v>
      </c>
      <c r="E45" s="5">
        <v>51747002</v>
      </c>
      <c r="F45" s="5" t="s">
        <v>271</v>
      </c>
      <c r="G45" s="5" t="s">
        <v>304</v>
      </c>
      <c r="H45" s="5" t="s">
        <v>291</v>
      </c>
      <c r="I45" s="5" t="s">
        <v>287</v>
      </c>
      <c r="J45" s="5" t="s">
        <v>298</v>
      </c>
      <c r="K45" s="5" t="s">
        <v>317</v>
      </c>
      <c r="M45" s="92" t="s">
        <v>318</v>
      </c>
    </row>
    <row r="46" spans="1:13">
      <c r="A46" s="5">
        <v>51810944</v>
      </c>
      <c r="B46" s="5" t="s">
        <v>278</v>
      </c>
      <c r="C46" s="5">
        <v>51609647</v>
      </c>
      <c r="D46" s="5" t="s">
        <v>323</v>
      </c>
      <c r="E46" s="5">
        <v>51747002</v>
      </c>
      <c r="F46" s="5" t="s">
        <v>271</v>
      </c>
      <c r="G46" s="5" t="s">
        <v>290</v>
      </c>
      <c r="H46" s="5" t="s">
        <v>291</v>
      </c>
      <c r="I46" s="5" t="s">
        <v>287</v>
      </c>
      <c r="J46" s="5" t="s">
        <v>298</v>
      </c>
      <c r="K46" s="5" t="s">
        <v>316</v>
      </c>
      <c r="M46" s="92" t="s">
        <v>318</v>
      </c>
    </row>
    <row r="47" spans="1:13">
      <c r="A47" s="5">
        <v>51810942</v>
      </c>
      <c r="B47" s="5" t="s">
        <v>279</v>
      </c>
      <c r="C47" s="5">
        <v>51588225</v>
      </c>
      <c r="D47" s="5" t="s">
        <v>180</v>
      </c>
      <c r="E47" s="5">
        <v>51747002</v>
      </c>
      <c r="F47" s="5" t="s">
        <v>271</v>
      </c>
      <c r="G47" s="5" t="s">
        <v>290</v>
      </c>
      <c r="H47" s="5" t="s">
        <v>291</v>
      </c>
      <c r="I47" s="5" t="s">
        <v>287</v>
      </c>
      <c r="J47" s="5" t="s">
        <v>298</v>
      </c>
      <c r="K47" s="5" t="s">
        <v>316</v>
      </c>
      <c r="M47" s="92" t="s">
        <v>318</v>
      </c>
    </row>
    <row r="48" spans="1:13">
      <c r="A48" s="5">
        <v>51811768</v>
      </c>
      <c r="B48" s="5" t="s">
        <v>280</v>
      </c>
      <c r="C48" s="5">
        <v>51588225</v>
      </c>
      <c r="D48" s="5" t="s">
        <v>180</v>
      </c>
      <c r="E48" s="5">
        <v>51747002</v>
      </c>
      <c r="F48" s="5" t="s">
        <v>271</v>
      </c>
      <c r="G48" s="5" t="s">
        <v>290</v>
      </c>
      <c r="H48" s="5" t="s">
        <v>291</v>
      </c>
      <c r="I48" s="5" t="s">
        <v>287</v>
      </c>
      <c r="J48" s="5" t="s">
        <v>298</v>
      </c>
      <c r="K48" s="5" t="s">
        <v>316</v>
      </c>
      <c r="M48" s="92" t="s">
        <v>318</v>
      </c>
    </row>
    <row r="49" spans="1:13">
      <c r="A49" s="5">
        <v>51811770</v>
      </c>
      <c r="B49" s="5" t="s">
        <v>281</v>
      </c>
      <c r="C49" s="5">
        <v>51609647</v>
      </c>
      <c r="D49" s="5" t="s">
        <v>323</v>
      </c>
      <c r="E49" s="5">
        <v>51747002</v>
      </c>
      <c r="F49" s="5" t="s">
        <v>271</v>
      </c>
      <c r="G49" s="5" t="s">
        <v>290</v>
      </c>
      <c r="H49" s="5" t="s">
        <v>291</v>
      </c>
      <c r="I49" s="5" t="s">
        <v>287</v>
      </c>
      <c r="J49" s="5" t="s">
        <v>298</v>
      </c>
      <c r="K49" s="5" t="s">
        <v>316</v>
      </c>
      <c r="M49" s="92" t="s">
        <v>318</v>
      </c>
    </row>
    <row r="50" spans="1:13">
      <c r="A50" s="5">
        <v>51812950</v>
      </c>
      <c r="B50" s="5" t="s">
        <v>282</v>
      </c>
      <c r="C50" s="5">
        <v>51609647</v>
      </c>
      <c r="D50" s="5" t="s">
        <v>323</v>
      </c>
      <c r="E50" s="5">
        <v>51747002</v>
      </c>
      <c r="F50" s="5" t="s">
        <v>271</v>
      </c>
      <c r="G50" s="5" t="s">
        <v>290</v>
      </c>
      <c r="H50" s="5" t="s">
        <v>291</v>
      </c>
      <c r="I50" s="5" t="s">
        <v>287</v>
      </c>
      <c r="J50" s="5" t="s">
        <v>298</v>
      </c>
      <c r="K50" s="5" t="s">
        <v>316</v>
      </c>
      <c r="M50" s="92" t="s">
        <v>318</v>
      </c>
    </row>
    <row r="51" spans="1:13">
      <c r="A51" s="5">
        <v>51814218</v>
      </c>
      <c r="B51" s="5" t="s">
        <v>283</v>
      </c>
      <c r="C51" s="5">
        <v>51588225</v>
      </c>
      <c r="D51" s="5" t="s">
        <v>180</v>
      </c>
      <c r="E51" s="5">
        <v>51747002</v>
      </c>
      <c r="F51" s="5" t="s">
        <v>271</v>
      </c>
      <c r="G51" s="5" t="s">
        <v>290</v>
      </c>
      <c r="H51" s="5" t="s">
        <v>291</v>
      </c>
      <c r="I51" s="5" t="s">
        <v>287</v>
      </c>
      <c r="J51" s="5" t="s">
        <v>298</v>
      </c>
      <c r="K51" s="5" t="s">
        <v>310</v>
      </c>
      <c r="M51" s="92" t="s">
        <v>318</v>
      </c>
    </row>
  </sheetData>
  <autoFilter ref="A1:M51">
    <filterColumn colId="7">
      <filters>
        <filter val="PRODUCTION"/>
      </filters>
    </filterColumn>
  </autoFilter>
  <sortState ref="A2:M30">
    <sortCondition ref="B2"/>
  </sortState>
  <conditionalFormatting sqref="A1">
    <cfRule type="expression" dxfId="23" priority="21">
      <formula>COUNTIFS(A:A,A1)&gt;1</formula>
    </cfRule>
  </conditionalFormatting>
  <conditionalFormatting sqref="H1">
    <cfRule type="expression" dxfId="22" priority="30">
      <formula>AND($V1&lt;&gt;"",TODAY()&gt;$V1)</formula>
    </cfRule>
    <cfRule type="expression" dxfId="21" priority="31">
      <formula>AND(H1="TRAINING",TODAY()&gt;=#REF!,#REF!&lt;&gt;"")</formula>
    </cfRule>
  </conditionalFormatting>
  <conditionalFormatting sqref="I1">
    <cfRule type="expression" dxfId="20" priority="36">
      <formula>AND(OR($I1="ML",$I1="LOA"),AND(TODAY()&gt;=#REF!,TODAY()&lt;=#REF!))</formula>
    </cfRule>
    <cfRule type="expression" dxfId="19" priority="37">
      <formula>AND($V1&lt;&gt;"",(TODAY()-$V1)&gt;=8)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pane xSplit="1" ySplit="1" topLeftCell="F2" activePane="bottomRight" state="frozen"/>
      <selection activeCell="I2" sqref="I2"/>
      <selection pane="topRight" activeCell="I2" sqref="I2"/>
      <selection pane="bottomLeft" activeCell="I2" sqref="I2"/>
      <selection pane="bottomRight" activeCell="A2" sqref="A2"/>
    </sheetView>
  </sheetViews>
  <sheetFormatPr defaultRowHeight="15"/>
  <cols>
    <col min="1" max="1" width="9" style="13" bestFit="1" customWidth="1"/>
    <col min="2" max="2" width="17.42578125" style="13" bestFit="1" customWidth="1"/>
    <col min="3" max="3" width="22.28515625" style="13" bestFit="1" customWidth="1"/>
    <col min="4" max="4" width="23.5703125" style="13" bestFit="1" customWidth="1"/>
    <col min="5" max="5" width="65.140625" style="13" bestFit="1" customWidth="1"/>
    <col min="6" max="6" width="20.42578125" style="13" bestFit="1" customWidth="1"/>
    <col min="7" max="7" width="16.7109375" style="13" bestFit="1" customWidth="1"/>
    <col min="8" max="8" width="10.7109375" style="13" bestFit="1" customWidth="1"/>
    <col min="9" max="9" width="18.140625" style="13" bestFit="1" customWidth="1"/>
    <col min="10" max="11" width="9.140625" style="13"/>
    <col min="12" max="12" width="9" style="13" customWidth="1"/>
    <col min="13" max="13" width="12.42578125" style="13" customWidth="1"/>
    <col min="14" max="14" width="15.85546875" style="13" bestFit="1" customWidth="1"/>
    <col min="15" max="15" width="14" style="13" bestFit="1" customWidth="1"/>
    <col min="16" max="16" width="6.7109375" style="13" customWidth="1"/>
    <col min="17" max="16384" width="9.140625" style="13"/>
  </cols>
  <sheetData>
    <row r="1" spans="1:16">
      <c r="A1" s="74" t="s">
        <v>143</v>
      </c>
      <c r="B1" s="74" t="s">
        <v>144</v>
      </c>
      <c r="C1" s="74" t="s">
        <v>64</v>
      </c>
      <c r="D1" s="74" t="s">
        <v>145</v>
      </c>
      <c r="E1" s="74" t="s">
        <v>146</v>
      </c>
      <c r="F1" s="74" t="s">
        <v>147</v>
      </c>
      <c r="G1" s="74" t="s">
        <v>148</v>
      </c>
      <c r="H1" s="74" t="s">
        <v>149</v>
      </c>
      <c r="I1" s="74" t="s">
        <v>150</v>
      </c>
      <c r="J1" s="47"/>
      <c r="L1" s="75" t="s">
        <v>89</v>
      </c>
      <c r="M1" s="75" t="s">
        <v>151</v>
      </c>
      <c r="N1" s="75" t="s">
        <v>152</v>
      </c>
      <c r="O1" s="75" t="s">
        <v>153</v>
      </c>
      <c r="P1" s="75" t="s">
        <v>154</v>
      </c>
    </row>
    <row r="2" spans="1:16">
      <c r="A2" s="119"/>
      <c r="B2" s="119"/>
      <c r="C2" s="119"/>
      <c r="D2" s="119"/>
      <c r="E2" s="120"/>
      <c r="F2" s="119"/>
      <c r="G2" s="120"/>
      <c r="H2" s="121"/>
      <c r="I2" s="119"/>
      <c r="J2" s="119"/>
      <c r="L2" s="73" t="str">
        <f>IFERROR(VLOOKUP(M2,AGENT_raw!A:C,3,0),"-")</f>
        <v>-</v>
      </c>
      <c r="M2" s="70"/>
      <c r="N2" s="70">
        <f t="shared" ref="N2:N26" si="0">COUNTIFS(F:F,"Completed",A:A,M2)</f>
        <v>0</v>
      </c>
      <c r="O2" s="70">
        <f t="shared" ref="O2:O26" si="1">COUNTIF(A:A,M2)</f>
        <v>0</v>
      </c>
      <c r="P2" s="76">
        <f>IFERROR(N2/O2,1)</f>
        <v>1</v>
      </c>
    </row>
    <row r="3" spans="1:16">
      <c r="A3" s="119"/>
      <c r="B3" s="119"/>
      <c r="C3" s="119"/>
      <c r="D3" s="119"/>
      <c r="E3" s="120"/>
      <c r="F3" s="119"/>
      <c r="G3" s="120"/>
      <c r="H3" s="121"/>
      <c r="I3" s="119"/>
      <c r="J3" s="119"/>
      <c r="L3" s="73" t="str">
        <f>IFERROR(VLOOKUP(M3,AGENT_raw!A:C,3,0),"-")</f>
        <v>-</v>
      </c>
      <c r="M3" s="70"/>
      <c r="N3" s="70">
        <f t="shared" si="0"/>
        <v>0</v>
      </c>
      <c r="O3" s="70">
        <f t="shared" si="1"/>
        <v>0</v>
      </c>
      <c r="P3" s="76">
        <f t="shared" ref="P3:P26" si="2">IFERROR(N3/O3,1)</f>
        <v>1</v>
      </c>
    </row>
    <row r="4" spans="1:16">
      <c r="A4" s="119"/>
      <c r="B4" s="119"/>
      <c r="C4" s="119"/>
      <c r="D4" s="119"/>
      <c r="E4" s="120"/>
      <c r="F4" s="119"/>
      <c r="G4" s="120"/>
      <c r="H4" s="121"/>
      <c r="I4" s="119"/>
      <c r="J4" s="119"/>
      <c r="L4" s="73" t="str">
        <f>IFERROR(VLOOKUP(M4,AGENT_raw!A:C,3,0),"-")</f>
        <v>-</v>
      </c>
      <c r="M4" s="70"/>
      <c r="N4" s="70">
        <f t="shared" si="0"/>
        <v>0</v>
      </c>
      <c r="O4" s="70">
        <f t="shared" si="1"/>
        <v>0</v>
      </c>
      <c r="P4" s="76">
        <f t="shared" si="2"/>
        <v>1</v>
      </c>
    </row>
    <row r="5" spans="1:16">
      <c r="A5" s="119"/>
      <c r="B5" s="119"/>
      <c r="C5" s="119"/>
      <c r="D5" s="119"/>
      <c r="E5" s="120"/>
      <c r="F5" s="119"/>
      <c r="G5" s="120"/>
      <c r="H5" s="121"/>
      <c r="I5" s="119"/>
      <c r="J5" s="119"/>
      <c r="L5" s="73" t="str">
        <f>IFERROR(VLOOKUP(M5,AGENT_raw!A:C,3,0),"-")</f>
        <v>-</v>
      </c>
      <c r="M5" s="70"/>
      <c r="N5" s="70">
        <f t="shared" si="0"/>
        <v>0</v>
      </c>
      <c r="O5" s="70">
        <f t="shared" si="1"/>
        <v>0</v>
      </c>
      <c r="P5" s="76">
        <f t="shared" si="2"/>
        <v>1</v>
      </c>
    </row>
    <row r="6" spans="1:16">
      <c r="A6" s="119"/>
      <c r="B6" s="119"/>
      <c r="C6" s="119"/>
      <c r="D6" s="119"/>
      <c r="E6" s="120"/>
      <c r="F6" s="119"/>
      <c r="G6" s="120"/>
      <c r="H6" s="121"/>
      <c r="I6" s="119"/>
      <c r="J6" s="119"/>
      <c r="L6" s="73" t="str">
        <f>IFERROR(VLOOKUP(M6,AGENT_raw!A:C,3,0),"-")</f>
        <v>-</v>
      </c>
      <c r="M6" s="70"/>
      <c r="N6" s="70">
        <f t="shared" si="0"/>
        <v>0</v>
      </c>
      <c r="O6" s="70">
        <f t="shared" si="1"/>
        <v>0</v>
      </c>
      <c r="P6" s="76">
        <f t="shared" si="2"/>
        <v>1</v>
      </c>
    </row>
    <row r="7" spans="1:16">
      <c r="A7" s="119"/>
      <c r="B7" s="119"/>
      <c r="C7" s="119"/>
      <c r="D7" s="119"/>
      <c r="E7" s="120"/>
      <c r="F7" s="119"/>
      <c r="G7" s="120"/>
      <c r="H7" s="121"/>
      <c r="I7" s="119"/>
      <c r="J7" s="119"/>
      <c r="L7" s="73" t="str">
        <f>IFERROR(VLOOKUP(M7,AGENT_raw!A:C,3,0),"-")</f>
        <v>-</v>
      </c>
      <c r="M7" s="70"/>
      <c r="N7" s="70">
        <f t="shared" si="0"/>
        <v>0</v>
      </c>
      <c r="O7" s="70">
        <f t="shared" si="1"/>
        <v>0</v>
      </c>
      <c r="P7" s="76">
        <f t="shared" si="2"/>
        <v>1</v>
      </c>
    </row>
    <row r="8" spans="1:16">
      <c r="A8" s="119"/>
      <c r="B8" s="119"/>
      <c r="C8" s="119"/>
      <c r="D8" s="119"/>
      <c r="E8" s="120"/>
      <c r="F8" s="119"/>
      <c r="G8" s="120"/>
      <c r="H8" s="121"/>
      <c r="I8" s="119"/>
      <c r="J8" s="119"/>
      <c r="L8" s="73" t="str">
        <f>IFERROR(VLOOKUP(M8,AGENT_raw!A:C,3,0),"-")</f>
        <v>-</v>
      </c>
      <c r="M8" s="70"/>
      <c r="N8" s="70">
        <f t="shared" si="0"/>
        <v>0</v>
      </c>
      <c r="O8" s="70">
        <f t="shared" si="1"/>
        <v>0</v>
      </c>
      <c r="P8" s="76">
        <f t="shared" si="2"/>
        <v>1</v>
      </c>
    </row>
    <row r="9" spans="1:16">
      <c r="A9" s="119"/>
      <c r="B9" s="119"/>
      <c r="C9" s="119"/>
      <c r="D9" s="119"/>
      <c r="E9" s="120"/>
      <c r="F9" s="119"/>
      <c r="G9" s="120"/>
      <c r="H9" s="121"/>
      <c r="I9" s="119"/>
      <c r="J9" s="119"/>
      <c r="L9" s="73" t="str">
        <f>IFERROR(VLOOKUP(M9,AGENT_raw!A:C,3,0),"-")</f>
        <v>-</v>
      </c>
      <c r="M9" s="70"/>
      <c r="N9" s="70">
        <f t="shared" si="0"/>
        <v>0</v>
      </c>
      <c r="O9" s="70">
        <f t="shared" si="1"/>
        <v>0</v>
      </c>
      <c r="P9" s="76">
        <f t="shared" si="2"/>
        <v>1</v>
      </c>
    </row>
    <row r="10" spans="1:16">
      <c r="A10" s="119"/>
      <c r="B10" s="119"/>
      <c r="C10" s="119"/>
      <c r="D10" s="119"/>
      <c r="E10" s="120"/>
      <c r="F10" s="119"/>
      <c r="G10" s="120"/>
      <c r="H10" s="121"/>
      <c r="I10" s="119"/>
      <c r="J10" s="119"/>
      <c r="L10" s="73" t="str">
        <f>IFERROR(VLOOKUP(M10,AGENT_raw!A:C,3,0),"-")</f>
        <v>-</v>
      </c>
      <c r="M10" s="70"/>
      <c r="N10" s="70">
        <f t="shared" si="0"/>
        <v>0</v>
      </c>
      <c r="O10" s="70">
        <f t="shared" si="1"/>
        <v>0</v>
      </c>
      <c r="P10" s="76">
        <f t="shared" si="2"/>
        <v>1</v>
      </c>
    </row>
    <row r="11" spans="1:16">
      <c r="A11" s="119"/>
      <c r="B11" s="119"/>
      <c r="C11" s="119"/>
      <c r="D11" s="119"/>
      <c r="E11" s="120"/>
      <c r="F11" s="119"/>
      <c r="G11" s="120"/>
      <c r="H11" s="121"/>
      <c r="I11" s="119"/>
      <c r="J11" s="119"/>
      <c r="L11" s="73" t="str">
        <f>IFERROR(VLOOKUP(M11,AGENT_raw!A:C,3,0),"-")</f>
        <v>-</v>
      </c>
      <c r="M11" s="70"/>
      <c r="N11" s="70">
        <f t="shared" si="0"/>
        <v>0</v>
      </c>
      <c r="O11" s="70">
        <f t="shared" si="1"/>
        <v>0</v>
      </c>
      <c r="P11" s="76">
        <f t="shared" si="2"/>
        <v>1</v>
      </c>
    </row>
    <row r="12" spans="1:16">
      <c r="A12" s="119"/>
      <c r="B12" s="119"/>
      <c r="C12" s="119"/>
      <c r="D12" s="119"/>
      <c r="E12" s="120"/>
      <c r="F12" s="119"/>
      <c r="G12" s="120"/>
      <c r="H12" s="121"/>
      <c r="I12" s="119"/>
      <c r="J12" s="119"/>
      <c r="L12" s="73" t="str">
        <f>IFERROR(VLOOKUP(M12,AGENT_raw!A:C,3,0),"-")</f>
        <v>-</v>
      </c>
      <c r="M12" s="70"/>
      <c r="N12" s="70">
        <f t="shared" si="0"/>
        <v>0</v>
      </c>
      <c r="O12" s="70">
        <f t="shared" si="1"/>
        <v>0</v>
      </c>
      <c r="P12" s="76">
        <f t="shared" si="2"/>
        <v>1</v>
      </c>
    </row>
    <row r="13" spans="1:16">
      <c r="A13" s="119"/>
      <c r="B13" s="119"/>
      <c r="C13" s="119"/>
      <c r="D13" s="119"/>
      <c r="E13" s="120"/>
      <c r="F13" s="119"/>
      <c r="G13" s="120"/>
      <c r="H13" s="121"/>
      <c r="I13" s="119"/>
      <c r="J13" s="119"/>
      <c r="L13" s="73" t="str">
        <f>IFERROR(VLOOKUP(M13,AGENT_raw!A:C,3,0),"-")</f>
        <v>-</v>
      </c>
      <c r="M13" s="70"/>
      <c r="N13" s="70">
        <f t="shared" si="0"/>
        <v>0</v>
      </c>
      <c r="O13" s="70">
        <f t="shared" si="1"/>
        <v>0</v>
      </c>
      <c r="P13" s="76">
        <f t="shared" si="2"/>
        <v>1</v>
      </c>
    </row>
    <row r="14" spans="1:16">
      <c r="A14" s="119"/>
      <c r="B14" s="119"/>
      <c r="C14" s="119"/>
      <c r="D14" s="119"/>
      <c r="E14" s="120"/>
      <c r="F14" s="119"/>
      <c r="G14" s="120"/>
      <c r="H14" s="121"/>
      <c r="I14" s="119"/>
      <c r="J14" s="119"/>
      <c r="L14" s="73" t="str">
        <f>IFERROR(VLOOKUP(M14,AGENT_raw!A:C,3,0),"-")</f>
        <v>-</v>
      </c>
      <c r="M14" s="70"/>
      <c r="N14" s="70">
        <f t="shared" si="0"/>
        <v>0</v>
      </c>
      <c r="O14" s="70">
        <f t="shared" si="1"/>
        <v>0</v>
      </c>
      <c r="P14" s="76">
        <f t="shared" si="2"/>
        <v>1</v>
      </c>
    </row>
    <row r="15" spans="1:16">
      <c r="A15" s="119"/>
      <c r="B15" s="119"/>
      <c r="C15" s="119"/>
      <c r="D15" s="119"/>
      <c r="E15" s="120"/>
      <c r="F15" s="119"/>
      <c r="G15" s="120"/>
      <c r="H15" s="121"/>
      <c r="I15" s="119"/>
      <c r="J15" s="119"/>
      <c r="L15" s="73" t="str">
        <f>IFERROR(VLOOKUP(M15,AGENT_raw!A:C,3,0),"-")</f>
        <v>-</v>
      </c>
      <c r="M15" s="70"/>
      <c r="N15" s="70">
        <f t="shared" si="0"/>
        <v>0</v>
      </c>
      <c r="O15" s="70">
        <f t="shared" si="1"/>
        <v>0</v>
      </c>
      <c r="P15" s="76">
        <f t="shared" si="2"/>
        <v>1</v>
      </c>
    </row>
    <row r="16" spans="1:16">
      <c r="A16" s="119"/>
      <c r="B16" s="119"/>
      <c r="C16" s="119"/>
      <c r="D16" s="119"/>
      <c r="E16" s="120"/>
      <c r="F16" s="119"/>
      <c r="G16" s="120"/>
      <c r="H16" s="121"/>
      <c r="I16" s="119"/>
      <c r="J16" s="119"/>
      <c r="L16" s="73" t="str">
        <f>IFERROR(VLOOKUP(M16,AGENT_raw!A:C,3,0),"-")</f>
        <v>-</v>
      </c>
      <c r="M16" s="70"/>
      <c r="N16" s="70">
        <f t="shared" si="0"/>
        <v>0</v>
      </c>
      <c r="O16" s="70">
        <f t="shared" si="1"/>
        <v>0</v>
      </c>
      <c r="P16" s="76">
        <f t="shared" si="2"/>
        <v>1</v>
      </c>
    </row>
    <row r="17" spans="1:16">
      <c r="A17" s="119"/>
      <c r="B17" s="119"/>
      <c r="C17" s="119"/>
      <c r="D17" s="119"/>
      <c r="E17" s="120"/>
      <c r="F17" s="119"/>
      <c r="G17" s="120"/>
      <c r="H17" s="121"/>
      <c r="I17" s="119"/>
      <c r="J17" s="119"/>
      <c r="L17" s="73" t="str">
        <f>IFERROR(VLOOKUP(M17,AGENT_raw!A:C,3,0),"-")</f>
        <v>-</v>
      </c>
      <c r="M17" s="70"/>
      <c r="N17" s="70">
        <f t="shared" si="0"/>
        <v>0</v>
      </c>
      <c r="O17" s="70">
        <f t="shared" si="1"/>
        <v>0</v>
      </c>
      <c r="P17" s="76">
        <f t="shared" si="2"/>
        <v>1</v>
      </c>
    </row>
    <row r="18" spans="1:16">
      <c r="A18" s="119"/>
      <c r="B18" s="119"/>
      <c r="C18" s="119"/>
      <c r="D18" s="119"/>
      <c r="E18" s="120"/>
      <c r="F18" s="119"/>
      <c r="G18" s="120"/>
      <c r="H18" s="121"/>
      <c r="I18" s="119"/>
      <c r="J18" s="119"/>
      <c r="L18" s="73" t="str">
        <f>IFERROR(VLOOKUP(M18,AGENT_raw!A:C,3,0),"-")</f>
        <v>-</v>
      </c>
      <c r="M18" s="70"/>
      <c r="N18" s="70">
        <f t="shared" si="0"/>
        <v>0</v>
      </c>
      <c r="O18" s="70">
        <f t="shared" si="1"/>
        <v>0</v>
      </c>
      <c r="P18" s="76">
        <f t="shared" si="2"/>
        <v>1</v>
      </c>
    </row>
    <row r="19" spans="1:16">
      <c r="A19" s="119"/>
      <c r="B19" s="119"/>
      <c r="C19" s="119"/>
      <c r="D19" s="119"/>
      <c r="E19" s="120"/>
      <c r="F19" s="119"/>
      <c r="G19" s="120"/>
      <c r="H19" s="121"/>
      <c r="I19" s="119"/>
      <c r="J19" s="119"/>
      <c r="L19" s="73" t="str">
        <f>IFERROR(VLOOKUP(M19,AGENT_raw!A:C,3,0),"-")</f>
        <v>-</v>
      </c>
      <c r="M19" s="70"/>
      <c r="N19" s="70">
        <f t="shared" si="0"/>
        <v>0</v>
      </c>
      <c r="O19" s="70">
        <f t="shared" si="1"/>
        <v>0</v>
      </c>
      <c r="P19" s="76">
        <f t="shared" si="2"/>
        <v>1</v>
      </c>
    </row>
    <row r="20" spans="1:16">
      <c r="A20" s="119"/>
      <c r="B20" s="119"/>
      <c r="C20" s="119"/>
      <c r="D20" s="119"/>
      <c r="E20" s="120"/>
      <c r="F20" s="119"/>
      <c r="G20" s="120"/>
      <c r="H20" s="121"/>
      <c r="I20" s="119"/>
      <c r="J20" s="119"/>
      <c r="L20" s="73" t="str">
        <f>IFERROR(VLOOKUP(M20,AGENT_raw!A:C,3,0),"-")</f>
        <v>-</v>
      </c>
      <c r="M20" s="70"/>
      <c r="N20" s="70">
        <f t="shared" si="0"/>
        <v>0</v>
      </c>
      <c r="O20" s="70">
        <f t="shared" si="1"/>
        <v>0</v>
      </c>
      <c r="P20" s="76">
        <f t="shared" si="2"/>
        <v>1</v>
      </c>
    </row>
    <row r="21" spans="1:16">
      <c r="A21" s="119"/>
      <c r="B21" s="119"/>
      <c r="C21" s="119"/>
      <c r="D21" s="119"/>
      <c r="E21" s="120"/>
      <c r="F21" s="119"/>
      <c r="G21" s="120"/>
      <c r="H21" s="121"/>
      <c r="I21" s="119"/>
      <c r="J21" s="119"/>
      <c r="L21" s="73" t="str">
        <f>IFERROR(VLOOKUP(M21,AGENT_raw!A:C,3,0),"-")</f>
        <v>-</v>
      </c>
      <c r="M21" s="70"/>
      <c r="N21" s="70">
        <f t="shared" si="0"/>
        <v>0</v>
      </c>
      <c r="O21" s="70">
        <f t="shared" si="1"/>
        <v>0</v>
      </c>
      <c r="P21" s="76">
        <f t="shared" si="2"/>
        <v>1</v>
      </c>
    </row>
    <row r="22" spans="1:16">
      <c r="A22" s="119"/>
      <c r="B22" s="119"/>
      <c r="C22" s="119"/>
      <c r="D22" s="119"/>
      <c r="E22" s="120"/>
      <c r="F22" s="119"/>
      <c r="G22" s="120"/>
      <c r="H22" s="121"/>
      <c r="I22" s="119"/>
      <c r="J22" s="119"/>
      <c r="L22" s="73" t="str">
        <f>IFERROR(VLOOKUP(M22,AGENT_raw!A:C,3,0),"-")</f>
        <v>-</v>
      </c>
      <c r="M22" s="70"/>
      <c r="N22" s="70">
        <f t="shared" si="0"/>
        <v>0</v>
      </c>
      <c r="O22" s="70">
        <f t="shared" si="1"/>
        <v>0</v>
      </c>
      <c r="P22" s="76">
        <f t="shared" si="2"/>
        <v>1</v>
      </c>
    </row>
    <row r="23" spans="1:16">
      <c r="A23" s="119"/>
      <c r="B23" s="119"/>
      <c r="C23" s="119"/>
      <c r="D23" s="119"/>
      <c r="E23" s="120"/>
      <c r="F23" s="119"/>
      <c r="G23" s="120"/>
      <c r="H23" s="121"/>
      <c r="I23" s="119"/>
      <c r="J23" s="119"/>
      <c r="L23" s="73" t="str">
        <f>IFERROR(VLOOKUP(M23,AGENT_raw!A:C,3,0),"-")</f>
        <v>-</v>
      </c>
      <c r="M23" s="70"/>
      <c r="N23" s="70">
        <f t="shared" si="0"/>
        <v>0</v>
      </c>
      <c r="O23" s="70">
        <f t="shared" si="1"/>
        <v>0</v>
      </c>
      <c r="P23" s="76">
        <f t="shared" si="2"/>
        <v>1</v>
      </c>
    </row>
    <row r="24" spans="1:16">
      <c r="A24" s="119"/>
      <c r="B24" s="119"/>
      <c r="C24" s="119"/>
      <c r="D24" s="119"/>
      <c r="E24" s="120"/>
      <c r="F24" s="119"/>
      <c r="G24" s="120"/>
      <c r="H24" s="121"/>
      <c r="I24" s="119"/>
      <c r="J24" s="119"/>
      <c r="L24" s="73" t="str">
        <f>IFERROR(VLOOKUP(M24,AGENT_raw!A:C,3,0),"-")</f>
        <v>-</v>
      </c>
      <c r="M24" s="70"/>
      <c r="N24" s="70">
        <f t="shared" si="0"/>
        <v>0</v>
      </c>
      <c r="O24" s="70">
        <f t="shared" si="1"/>
        <v>0</v>
      </c>
      <c r="P24" s="76">
        <f t="shared" si="2"/>
        <v>1</v>
      </c>
    </row>
    <row r="25" spans="1:16">
      <c r="A25" s="119"/>
      <c r="B25" s="119"/>
      <c r="C25" s="119"/>
      <c r="D25" s="119"/>
      <c r="E25" s="120"/>
      <c r="F25" s="119"/>
      <c r="G25" s="120"/>
      <c r="H25" s="121"/>
      <c r="I25" s="119"/>
      <c r="J25" s="119"/>
      <c r="L25" s="73" t="str">
        <f>IFERROR(VLOOKUP(M25,AGENT_raw!A:C,3,0),"-")</f>
        <v>-</v>
      </c>
      <c r="M25" s="70"/>
      <c r="N25" s="70">
        <f t="shared" si="0"/>
        <v>0</v>
      </c>
      <c r="O25" s="70">
        <f t="shared" si="1"/>
        <v>0</v>
      </c>
      <c r="P25" s="76">
        <f t="shared" si="2"/>
        <v>1</v>
      </c>
    </row>
    <row r="26" spans="1:16">
      <c r="A26" s="119"/>
      <c r="B26" s="119"/>
      <c r="C26" s="119"/>
      <c r="D26" s="119"/>
      <c r="E26" s="120"/>
      <c r="F26" s="119"/>
      <c r="G26" s="120"/>
      <c r="H26" s="121"/>
      <c r="I26" s="119"/>
      <c r="J26" s="119"/>
      <c r="L26" s="73" t="str">
        <f>IFERROR(VLOOKUP(M26,AGENT_raw!A:C,3,0),"-")</f>
        <v>-</v>
      </c>
      <c r="M26" s="70"/>
      <c r="N26" s="70">
        <f t="shared" si="0"/>
        <v>0</v>
      </c>
      <c r="O26" s="70">
        <f t="shared" si="1"/>
        <v>0</v>
      </c>
      <c r="P26" s="76">
        <f t="shared" si="2"/>
        <v>1</v>
      </c>
    </row>
    <row r="27" spans="1:16">
      <c r="A27" s="119"/>
      <c r="B27" s="119"/>
      <c r="C27" s="119"/>
      <c r="D27" s="119"/>
      <c r="E27" s="120"/>
      <c r="F27" s="119"/>
      <c r="G27" s="120"/>
      <c r="H27" s="121"/>
      <c r="I27" s="119"/>
      <c r="J27" s="119"/>
    </row>
    <row r="28" spans="1:16">
      <c r="A28" s="119"/>
      <c r="B28" s="119"/>
      <c r="C28" s="119"/>
      <c r="D28" s="119"/>
      <c r="E28" s="120"/>
      <c r="F28" s="119"/>
      <c r="G28" s="120"/>
      <c r="H28" s="121"/>
      <c r="I28" s="119"/>
      <c r="J28" s="119"/>
    </row>
    <row r="29" spans="1:16">
      <c r="A29" s="119"/>
      <c r="B29" s="119"/>
      <c r="C29" s="119"/>
      <c r="D29" s="119"/>
      <c r="E29" s="120"/>
      <c r="F29" s="119"/>
      <c r="G29" s="120"/>
      <c r="H29" s="121"/>
      <c r="I29" s="119"/>
      <c r="J29" s="119"/>
    </row>
    <row r="30" spans="1:16">
      <c r="A30" s="119"/>
      <c r="B30" s="119"/>
      <c r="C30" s="119"/>
      <c r="D30" s="119"/>
      <c r="E30" s="120"/>
      <c r="F30" s="119"/>
      <c r="G30" s="120"/>
      <c r="H30" s="121"/>
      <c r="I30" s="119"/>
      <c r="J30" s="119"/>
    </row>
    <row r="31" spans="1:16">
      <c r="A31" s="119"/>
      <c r="B31" s="119"/>
      <c r="C31" s="119"/>
      <c r="D31" s="119"/>
      <c r="E31" s="120"/>
      <c r="F31" s="119"/>
      <c r="G31" s="120"/>
      <c r="H31" s="121"/>
      <c r="I31" s="119"/>
      <c r="J31" s="119"/>
    </row>
    <row r="32" spans="1:16">
      <c r="A32" s="119"/>
      <c r="B32" s="119"/>
      <c r="C32" s="119"/>
      <c r="D32" s="119"/>
      <c r="E32" s="120"/>
      <c r="F32" s="119"/>
      <c r="G32" s="120"/>
      <c r="H32" s="121"/>
      <c r="I32" s="119"/>
      <c r="J32" s="119"/>
    </row>
    <row r="33" spans="1:10">
      <c r="A33" s="119"/>
      <c r="B33" s="119"/>
      <c r="C33" s="119"/>
      <c r="D33" s="119"/>
      <c r="E33" s="120"/>
      <c r="F33" s="119"/>
      <c r="G33" s="120"/>
      <c r="H33" s="121"/>
      <c r="I33" s="119"/>
      <c r="J33" s="119"/>
    </row>
    <row r="34" spans="1:10">
      <c r="A34" s="119"/>
      <c r="B34" s="119"/>
      <c r="C34" s="119"/>
      <c r="D34" s="119"/>
      <c r="E34" s="120"/>
      <c r="F34" s="119"/>
      <c r="G34" s="120"/>
      <c r="H34" s="121"/>
      <c r="I34" s="119"/>
      <c r="J34" s="119"/>
    </row>
    <row r="35" spans="1:10">
      <c r="A35" s="119"/>
      <c r="B35" s="119"/>
      <c r="C35" s="119"/>
      <c r="D35" s="119"/>
      <c r="E35" s="120"/>
      <c r="F35" s="119"/>
      <c r="G35" s="120"/>
      <c r="H35" s="121"/>
      <c r="I35" s="119"/>
      <c r="J35" s="119"/>
    </row>
    <row r="36" spans="1:10">
      <c r="A36" s="119"/>
      <c r="B36" s="119"/>
      <c r="C36" s="119"/>
      <c r="D36" s="119"/>
      <c r="E36" s="120"/>
      <c r="F36" s="119"/>
      <c r="G36" s="120"/>
      <c r="H36" s="121"/>
      <c r="I36" s="119"/>
      <c r="J36" s="119"/>
    </row>
    <row r="37" spans="1:10">
      <c r="A37" s="119"/>
      <c r="B37" s="119"/>
      <c r="C37" s="119"/>
      <c r="D37" s="119"/>
      <c r="E37" s="120"/>
      <c r="F37" s="119"/>
      <c r="G37" s="120"/>
      <c r="H37" s="121"/>
      <c r="I37" s="119"/>
      <c r="J37" s="119"/>
    </row>
    <row r="38" spans="1:10">
      <c r="A38" s="119"/>
      <c r="B38" s="119"/>
      <c r="C38" s="119"/>
      <c r="D38" s="119"/>
      <c r="E38" s="120"/>
      <c r="F38" s="119"/>
      <c r="G38" s="120"/>
      <c r="H38" s="121"/>
      <c r="I38" s="119"/>
      <c r="J38" s="119"/>
    </row>
    <row r="39" spans="1:10">
      <c r="A39" s="119"/>
      <c r="B39" s="119"/>
      <c r="C39" s="119"/>
      <c r="D39" s="119"/>
      <c r="E39" s="120"/>
      <c r="F39" s="119"/>
      <c r="G39" s="120"/>
      <c r="H39" s="121"/>
      <c r="I39" s="119"/>
      <c r="J39" s="119"/>
    </row>
    <row r="40" spans="1:10">
      <c r="A40" s="119"/>
      <c r="B40" s="119"/>
      <c r="C40" s="119"/>
      <c r="D40" s="119"/>
      <c r="E40" s="120"/>
      <c r="F40" s="119"/>
      <c r="G40" s="120"/>
      <c r="H40" s="121"/>
      <c r="I40" s="119"/>
      <c r="J40" s="119"/>
    </row>
    <row r="41" spans="1:10">
      <c r="A41" s="119"/>
      <c r="B41" s="119"/>
      <c r="C41" s="119"/>
      <c r="D41" s="119"/>
      <c r="E41" s="120"/>
      <c r="F41" s="119"/>
      <c r="G41" s="120"/>
      <c r="H41" s="121"/>
      <c r="I41" s="119"/>
      <c r="J41" s="119"/>
    </row>
    <row r="42" spans="1:10">
      <c r="A42" s="119"/>
      <c r="B42" s="119"/>
      <c r="C42" s="119"/>
      <c r="D42" s="119"/>
      <c r="E42" s="120"/>
      <c r="F42" s="119"/>
      <c r="G42" s="120"/>
      <c r="H42" s="121"/>
      <c r="I42" s="119"/>
      <c r="J42" s="119"/>
    </row>
    <row r="43" spans="1:10">
      <c r="A43" s="119"/>
      <c r="B43" s="119"/>
      <c r="C43" s="119"/>
      <c r="D43" s="119"/>
      <c r="E43" s="120"/>
      <c r="F43" s="119"/>
      <c r="G43" s="120"/>
      <c r="H43" s="121"/>
      <c r="I43" s="119"/>
      <c r="J43" s="119"/>
    </row>
    <row r="44" spans="1:10">
      <c r="A44" s="119"/>
      <c r="B44" s="119"/>
      <c r="C44" s="119"/>
      <c r="D44" s="119"/>
      <c r="E44" s="120"/>
      <c r="F44" s="119"/>
      <c r="G44" s="120"/>
      <c r="H44" s="121"/>
      <c r="I44" s="119"/>
      <c r="J44" s="119"/>
    </row>
    <row r="45" spans="1:10">
      <c r="A45" s="119"/>
      <c r="B45" s="119"/>
      <c r="C45" s="119"/>
      <c r="D45" s="119"/>
      <c r="E45" s="120"/>
      <c r="F45" s="119"/>
      <c r="G45" s="120"/>
      <c r="H45" s="121"/>
      <c r="I45" s="119"/>
      <c r="J45" s="119"/>
    </row>
    <row r="46" spans="1:10">
      <c r="A46" s="119"/>
      <c r="B46" s="119"/>
      <c r="C46" s="119"/>
      <c r="D46" s="119"/>
      <c r="E46" s="120"/>
      <c r="F46" s="119"/>
      <c r="G46" s="120"/>
      <c r="H46" s="121"/>
      <c r="I46" s="119"/>
      <c r="J46" s="119"/>
    </row>
    <row r="47" spans="1:10">
      <c r="A47" s="119"/>
      <c r="B47" s="119"/>
      <c r="C47" s="119"/>
      <c r="D47" s="119"/>
      <c r="E47" s="120"/>
      <c r="F47" s="119"/>
      <c r="G47" s="120"/>
      <c r="H47" s="121"/>
      <c r="I47" s="119"/>
      <c r="J47" s="119"/>
    </row>
    <row r="48" spans="1:10">
      <c r="A48" s="119"/>
      <c r="B48" s="119"/>
      <c r="C48" s="119"/>
      <c r="D48" s="119"/>
      <c r="E48" s="120"/>
      <c r="F48" s="119"/>
      <c r="G48" s="120"/>
      <c r="H48" s="121"/>
      <c r="I48" s="119"/>
      <c r="J48" s="119"/>
    </row>
    <row r="49" spans="1:10">
      <c r="A49" s="119"/>
      <c r="B49" s="119"/>
      <c r="C49" s="119"/>
      <c r="D49" s="119"/>
      <c r="E49" s="120"/>
      <c r="F49" s="119"/>
      <c r="G49" s="120"/>
      <c r="H49" s="121"/>
      <c r="I49" s="119"/>
      <c r="J49" s="119"/>
    </row>
    <row r="50" spans="1:10">
      <c r="A50" s="119"/>
      <c r="B50" s="119"/>
      <c r="C50" s="119"/>
      <c r="D50" s="119"/>
      <c r="E50" s="120"/>
      <c r="F50" s="119"/>
      <c r="G50" s="120"/>
      <c r="H50" s="121"/>
      <c r="I50" s="119"/>
      <c r="J50" s="119"/>
    </row>
    <row r="51" spans="1:10">
      <c r="A51" s="119"/>
      <c r="B51" s="119"/>
      <c r="C51" s="119"/>
      <c r="D51" s="119"/>
      <c r="E51" s="120"/>
      <c r="F51" s="119"/>
      <c r="G51" s="120"/>
      <c r="H51" s="121"/>
      <c r="I51" s="119"/>
      <c r="J51" s="119"/>
    </row>
    <row r="52" spans="1:10">
      <c r="A52" s="119"/>
      <c r="B52" s="119"/>
      <c r="C52" s="119"/>
      <c r="D52" s="119"/>
      <c r="E52" s="120"/>
      <c r="F52" s="119"/>
      <c r="G52" s="120"/>
      <c r="H52" s="121"/>
      <c r="I52" s="119"/>
      <c r="J52" s="119"/>
    </row>
    <row r="53" spans="1:10">
      <c r="A53" s="119"/>
      <c r="B53" s="119"/>
      <c r="C53" s="119"/>
      <c r="D53" s="119"/>
      <c r="E53" s="120"/>
      <c r="F53" s="119"/>
      <c r="G53" s="120"/>
      <c r="H53" s="121"/>
      <c r="I53" s="119"/>
      <c r="J53" s="119"/>
    </row>
    <row r="54" spans="1:10">
      <c r="A54" s="100"/>
      <c r="B54" s="95"/>
      <c r="C54" s="96"/>
      <c r="D54" s="96"/>
      <c r="E54" s="95"/>
      <c r="F54" s="94"/>
      <c r="G54" s="97"/>
      <c r="H54" s="98"/>
      <c r="I54" s="99"/>
      <c r="J54" s="47"/>
    </row>
    <row r="55" spans="1:10">
      <c r="A55" s="100"/>
      <c r="B55" s="95"/>
      <c r="C55" s="96"/>
      <c r="D55" s="96"/>
      <c r="E55" s="95"/>
      <c r="F55" s="94"/>
      <c r="G55" s="97"/>
      <c r="H55" s="98"/>
      <c r="I55" s="99"/>
      <c r="J55" s="47"/>
    </row>
    <row r="56" spans="1:10">
      <c r="A56" s="100"/>
      <c r="B56" s="95"/>
      <c r="C56" s="96"/>
      <c r="D56" s="96"/>
      <c r="E56" s="95"/>
      <c r="F56" s="94"/>
      <c r="G56" s="97"/>
      <c r="H56" s="98"/>
      <c r="I56" s="99"/>
      <c r="J56" s="47"/>
    </row>
    <row r="57" spans="1:10">
      <c r="A57" s="100"/>
      <c r="B57" s="95"/>
      <c r="C57" s="96"/>
      <c r="D57" s="96"/>
      <c r="E57" s="95"/>
      <c r="F57" s="94"/>
      <c r="G57" s="97"/>
      <c r="H57" s="98"/>
      <c r="I57" s="99"/>
      <c r="J57" s="47"/>
    </row>
    <row r="58" spans="1:10">
      <c r="A58" s="100"/>
      <c r="B58" s="95"/>
      <c r="C58" s="96"/>
      <c r="D58" s="96"/>
      <c r="E58" s="95"/>
      <c r="F58" s="94"/>
      <c r="G58" s="97"/>
      <c r="H58" s="98"/>
      <c r="I58" s="99"/>
      <c r="J58" s="47"/>
    </row>
    <row r="59" spans="1:10">
      <c r="A59" s="100"/>
      <c r="B59" s="95"/>
      <c r="C59" s="96"/>
      <c r="D59" s="96"/>
      <c r="E59" s="95"/>
      <c r="F59" s="94"/>
      <c r="G59" s="97"/>
      <c r="H59" s="98"/>
      <c r="I59" s="99"/>
      <c r="J59" s="47"/>
    </row>
    <row r="60" spans="1:10">
      <c r="A60" s="100"/>
      <c r="B60" s="95"/>
      <c r="C60" s="96"/>
      <c r="D60" s="96"/>
      <c r="E60" s="95"/>
      <c r="F60" s="94"/>
      <c r="G60" s="97"/>
      <c r="H60" s="98"/>
      <c r="I60" s="99"/>
      <c r="J60" s="47"/>
    </row>
    <row r="61" spans="1:10">
      <c r="A61" s="100"/>
      <c r="B61" s="95"/>
      <c r="C61" s="96"/>
      <c r="D61" s="96"/>
      <c r="E61" s="95"/>
      <c r="F61" s="94"/>
      <c r="G61" s="97"/>
      <c r="H61" s="98"/>
      <c r="I61" s="99"/>
      <c r="J61" s="47"/>
    </row>
    <row r="62" spans="1:10">
      <c r="A62" s="100"/>
      <c r="B62" s="95"/>
      <c r="C62" s="96"/>
      <c r="D62" s="96"/>
      <c r="E62" s="95"/>
      <c r="F62" s="94"/>
      <c r="G62" s="97"/>
      <c r="H62" s="98"/>
      <c r="I62" s="99"/>
      <c r="J62" s="47"/>
    </row>
    <row r="63" spans="1:10">
      <c r="A63" s="100"/>
      <c r="B63" s="95"/>
      <c r="C63" s="96"/>
      <c r="D63" s="96"/>
      <c r="E63" s="95"/>
      <c r="F63" s="94"/>
      <c r="G63" s="97"/>
      <c r="H63" s="98"/>
      <c r="I63" s="99"/>
      <c r="J63" s="47"/>
    </row>
    <row r="64" spans="1:10">
      <c r="A64" s="100"/>
      <c r="B64" s="95"/>
      <c r="C64" s="96"/>
      <c r="D64" s="96"/>
      <c r="E64" s="95"/>
      <c r="F64" s="94"/>
      <c r="G64" s="97"/>
      <c r="H64" s="98"/>
      <c r="I64" s="99"/>
      <c r="J64" s="47"/>
    </row>
    <row r="65" spans="1:10">
      <c r="A65" s="100"/>
      <c r="B65" s="95"/>
      <c r="C65" s="96"/>
      <c r="D65" s="96"/>
      <c r="E65" s="95"/>
      <c r="F65" s="94"/>
      <c r="G65" s="97"/>
      <c r="H65" s="98"/>
      <c r="I65" s="99"/>
      <c r="J65" s="47"/>
    </row>
    <row r="66" spans="1:10">
      <c r="A66" s="100"/>
      <c r="B66" s="95"/>
      <c r="C66" s="96"/>
      <c r="D66" s="96"/>
      <c r="E66" s="95"/>
      <c r="F66" s="94"/>
      <c r="G66" s="97"/>
      <c r="H66" s="98"/>
      <c r="I66" s="99"/>
      <c r="J66" s="47"/>
    </row>
    <row r="67" spans="1:10">
      <c r="A67" s="100"/>
      <c r="B67" s="95"/>
      <c r="C67" s="96"/>
      <c r="D67" s="96"/>
      <c r="E67" s="95"/>
      <c r="F67" s="94"/>
      <c r="G67" s="97"/>
      <c r="H67" s="98"/>
      <c r="I67" s="99"/>
      <c r="J67" s="47"/>
    </row>
    <row r="68" spans="1:10">
      <c r="A68" s="100"/>
      <c r="B68" s="95"/>
      <c r="C68" s="96"/>
      <c r="D68" s="96"/>
      <c r="E68" s="95"/>
      <c r="F68" s="94"/>
      <c r="G68" s="97"/>
      <c r="H68" s="98"/>
      <c r="I68" s="99"/>
      <c r="J68" s="47"/>
    </row>
    <row r="69" spans="1:10">
      <c r="A69" s="100"/>
      <c r="B69" s="95"/>
      <c r="C69" s="96"/>
      <c r="D69" s="96"/>
      <c r="E69" s="95"/>
      <c r="F69" s="94"/>
      <c r="G69" s="97"/>
      <c r="H69" s="98"/>
      <c r="I69" s="99"/>
      <c r="J69" s="47"/>
    </row>
    <row r="70" spans="1:10">
      <c r="A70" s="100"/>
      <c r="B70" s="95"/>
      <c r="C70" s="96"/>
      <c r="D70" s="96"/>
      <c r="E70" s="95"/>
      <c r="F70" s="94"/>
      <c r="G70" s="97"/>
      <c r="H70" s="98"/>
      <c r="I70" s="99"/>
      <c r="J70" s="47"/>
    </row>
    <row r="71" spans="1:10">
      <c r="A71" s="100"/>
      <c r="B71" s="95"/>
      <c r="C71" s="96"/>
      <c r="D71" s="96"/>
      <c r="E71" s="95"/>
      <c r="F71" s="94"/>
      <c r="G71" s="97"/>
      <c r="H71" s="98"/>
      <c r="I71" s="99"/>
      <c r="J71" s="47"/>
    </row>
    <row r="72" spans="1:10">
      <c r="A72" s="100"/>
      <c r="B72" s="95"/>
      <c r="C72" s="96"/>
      <c r="D72" s="96"/>
      <c r="E72" s="95"/>
      <c r="F72" s="94"/>
      <c r="G72" s="97"/>
      <c r="H72" s="98"/>
      <c r="I72" s="99"/>
      <c r="J72" s="47"/>
    </row>
    <row r="73" spans="1:10">
      <c r="A73" s="100"/>
      <c r="B73" s="95"/>
      <c r="C73" s="96"/>
      <c r="D73" s="96"/>
      <c r="E73" s="95"/>
      <c r="F73" s="94"/>
      <c r="G73" s="97"/>
      <c r="H73" s="98"/>
      <c r="I73" s="99"/>
      <c r="J73" s="47"/>
    </row>
    <row r="74" spans="1:10">
      <c r="A74" s="100"/>
      <c r="B74" s="95"/>
      <c r="C74" s="96"/>
      <c r="D74" s="96"/>
      <c r="E74" s="95"/>
      <c r="F74" s="94"/>
      <c r="G74" s="97"/>
      <c r="H74" s="98"/>
      <c r="I74" s="99"/>
      <c r="J74" s="47"/>
    </row>
    <row r="75" spans="1:10">
      <c r="A75" s="100"/>
      <c r="B75" s="95"/>
      <c r="C75" s="96"/>
      <c r="D75" s="96"/>
      <c r="E75" s="95"/>
      <c r="F75" s="94"/>
      <c r="G75" s="97"/>
      <c r="H75" s="98"/>
      <c r="I75" s="99"/>
      <c r="J75" s="47"/>
    </row>
    <row r="76" spans="1:10">
      <c r="A76" s="100"/>
      <c r="B76" s="95"/>
      <c r="C76" s="96"/>
      <c r="D76" s="96"/>
      <c r="E76" s="95"/>
      <c r="F76" s="94"/>
      <c r="G76" s="97"/>
      <c r="H76" s="98"/>
      <c r="I76" s="99"/>
      <c r="J76" s="47"/>
    </row>
    <row r="77" spans="1:10">
      <c r="A77" s="100"/>
      <c r="B77" s="95"/>
      <c r="C77" s="96"/>
      <c r="D77" s="96"/>
      <c r="E77" s="95"/>
      <c r="F77" s="94"/>
      <c r="G77" s="97"/>
      <c r="H77" s="98"/>
      <c r="I77" s="99"/>
      <c r="J77" s="47"/>
    </row>
    <row r="78" spans="1:10">
      <c r="A78" s="100"/>
      <c r="B78" s="95"/>
      <c r="C78" s="96"/>
      <c r="D78" s="96"/>
      <c r="E78" s="95"/>
      <c r="F78" s="94"/>
      <c r="G78" s="97"/>
      <c r="H78" s="98"/>
      <c r="I78" s="99"/>
      <c r="J78" s="47"/>
    </row>
    <row r="79" spans="1:10">
      <c r="A79" s="100"/>
      <c r="B79" s="95"/>
      <c r="C79" s="96"/>
      <c r="D79" s="96"/>
      <c r="E79" s="95"/>
      <c r="F79" s="94"/>
      <c r="G79" s="97"/>
      <c r="H79" s="98"/>
      <c r="I79" s="99"/>
      <c r="J79" s="47"/>
    </row>
    <row r="80" spans="1:10">
      <c r="A80" s="100"/>
      <c r="B80" s="95"/>
      <c r="C80" s="96"/>
      <c r="D80" s="96"/>
      <c r="E80" s="95"/>
      <c r="F80" s="94"/>
      <c r="G80" s="97"/>
      <c r="H80" s="98"/>
      <c r="I80" s="99"/>
      <c r="J80" s="47"/>
    </row>
    <row r="81" spans="1:10">
      <c r="A81" s="100"/>
      <c r="B81" s="95"/>
      <c r="C81" s="96"/>
      <c r="D81" s="96"/>
      <c r="E81" s="95"/>
      <c r="F81" s="94"/>
      <c r="G81" s="97"/>
      <c r="H81" s="98"/>
      <c r="I81" s="99"/>
      <c r="J81" s="47"/>
    </row>
    <row r="82" spans="1:10">
      <c r="A82" s="100"/>
      <c r="B82" s="95"/>
      <c r="C82" s="96"/>
      <c r="D82" s="96"/>
      <c r="E82" s="95"/>
      <c r="F82" s="94"/>
      <c r="G82" s="97"/>
      <c r="H82" s="98"/>
      <c r="I82" s="99"/>
      <c r="J82" s="47"/>
    </row>
    <row r="83" spans="1:10">
      <c r="A83" s="100"/>
      <c r="B83" s="95"/>
      <c r="C83" s="96"/>
      <c r="D83" s="96"/>
      <c r="E83" s="95"/>
      <c r="F83" s="94"/>
      <c r="G83" s="97"/>
      <c r="H83" s="98"/>
      <c r="I83" s="99"/>
      <c r="J83" s="47"/>
    </row>
    <row r="84" spans="1:10">
      <c r="A84" s="100"/>
      <c r="B84" s="95"/>
      <c r="C84" s="96"/>
      <c r="D84" s="96"/>
      <c r="E84" s="95"/>
      <c r="F84" s="94"/>
      <c r="G84" s="97"/>
      <c r="H84" s="98"/>
      <c r="I84" s="99"/>
      <c r="J84" s="47"/>
    </row>
    <row r="85" spans="1:10">
      <c r="A85" s="100"/>
      <c r="B85" s="95"/>
      <c r="C85" s="96"/>
      <c r="D85" s="96"/>
      <c r="E85" s="95"/>
      <c r="F85" s="94"/>
      <c r="G85" s="97"/>
      <c r="H85" s="98"/>
      <c r="I85" s="99"/>
      <c r="J85" s="47"/>
    </row>
    <row r="86" spans="1:10">
      <c r="A86" s="100"/>
      <c r="B86" s="95"/>
      <c r="C86" s="96"/>
      <c r="D86" s="96"/>
      <c r="E86" s="95"/>
      <c r="F86" s="94"/>
      <c r="G86" s="97"/>
      <c r="H86" s="98"/>
      <c r="I86" s="99"/>
      <c r="J86" s="47"/>
    </row>
    <row r="87" spans="1:10">
      <c r="A87" s="100"/>
      <c r="B87" s="95"/>
      <c r="C87" s="96"/>
      <c r="D87" s="96"/>
      <c r="E87" s="95"/>
      <c r="F87" s="94"/>
      <c r="G87" s="97"/>
      <c r="H87" s="98"/>
      <c r="I87" s="99"/>
      <c r="J87" s="47"/>
    </row>
    <row r="88" spans="1:10">
      <c r="A88" s="100"/>
      <c r="B88" s="95"/>
      <c r="C88" s="96"/>
      <c r="D88" s="96"/>
      <c r="E88" s="95"/>
      <c r="F88" s="94"/>
      <c r="G88" s="97"/>
      <c r="H88" s="98"/>
      <c r="I88" s="99"/>
      <c r="J88" s="47"/>
    </row>
    <row r="89" spans="1:10">
      <c r="A89" s="100"/>
      <c r="B89" s="95"/>
      <c r="C89" s="96"/>
      <c r="D89" s="96"/>
      <c r="E89" s="95"/>
      <c r="F89" s="94"/>
      <c r="G89" s="97"/>
      <c r="H89" s="98"/>
      <c r="I89" s="99"/>
      <c r="J89" s="47"/>
    </row>
    <row r="90" spans="1:10">
      <c r="A90" s="101"/>
      <c r="B90" s="102"/>
      <c r="C90" s="103"/>
      <c r="D90" s="103"/>
      <c r="E90" s="95"/>
      <c r="F90" s="104"/>
      <c r="G90" s="97"/>
      <c r="H90" s="98"/>
      <c r="I90" s="105"/>
      <c r="J90" s="47"/>
    </row>
    <row r="91" spans="1:10">
      <c r="A91" s="100"/>
      <c r="B91" s="95"/>
      <c r="C91" s="96"/>
      <c r="D91" s="96"/>
      <c r="E91" s="95"/>
      <c r="F91" s="94"/>
      <c r="G91" s="97"/>
      <c r="H91" s="98"/>
      <c r="I91" s="99"/>
      <c r="J91" s="47"/>
    </row>
    <row r="92" spans="1:10">
      <c r="A92" s="100"/>
      <c r="B92" s="95"/>
      <c r="C92" s="96"/>
      <c r="D92" s="96"/>
      <c r="E92" s="95"/>
      <c r="F92" s="94"/>
      <c r="G92" s="97"/>
      <c r="H92" s="98"/>
      <c r="I92" s="99"/>
      <c r="J92" s="47"/>
    </row>
    <row r="93" spans="1:10">
      <c r="A93" s="100"/>
      <c r="B93" s="95"/>
      <c r="C93" s="96"/>
      <c r="D93" s="96"/>
      <c r="E93" s="95"/>
      <c r="F93" s="94"/>
      <c r="G93" s="97"/>
      <c r="H93" s="98"/>
      <c r="I93" s="99"/>
      <c r="J93" s="47"/>
    </row>
    <row r="94" spans="1:10">
      <c r="A94" s="100"/>
      <c r="B94" s="95"/>
      <c r="C94" s="96"/>
      <c r="D94" s="96"/>
      <c r="E94" s="95"/>
      <c r="F94" s="94"/>
      <c r="G94" s="97"/>
      <c r="H94" s="98"/>
      <c r="I94" s="99"/>
      <c r="J94" s="47"/>
    </row>
    <row r="95" spans="1:10">
      <c r="A95" s="100"/>
      <c r="B95" s="95"/>
      <c r="C95" s="96"/>
      <c r="D95" s="96"/>
      <c r="E95" s="95"/>
      <c r="F95" s="94"/>
      <c r="G95" s="97"/>
      <c r="H95" s="98"/>
      <c r="I95" s="99"/>
      <c r="J95" s="47"/>
    </row>
    <row r="96" spans="1:10">
      <c r="A96" s="100"/>
      <c r="B96" s="95"/>
      <c r="C96" s="96"/>
      <c r="D96" s="96"/>
      <c r="E96" s="95"/>
      <c r="F96" s="94"/>
      <c r="G96" s="97"/>
      <c r="H96" s="98"/>
      <c r="I96" s="99"/>
      <c r="J96" s="47"/>
    </row>
    <row r="97" spans="1:10">
      <c r="A97" s="100"/>
      <c r="B97" s="95"/>
      <c r="C97" s="96"/>
      <c r="D97" s="96"/>
      <c r="E97" s="95"/>
      <c r="F97" s="94"/>
      <c r="G97" s="97"/>
      <c r="H97" s="98"/>
      <c r="I97" s="99"/>
      <c r="J97" s="47"/>
    </row>
    <row r="98" spans="1:10">
      <c r="A98" s="100"/>
      <c r="B98" s="95"/>
      <c r="C98" s="96"/>
      <c r="D98" s="96"/>
      <c r="E98" s="95"/>
      <c r="F98" s="94"/>
      <c r="G98" s="97"/>
      <c r="H98" s="98"/>
      <c r="I98" s="99"/>
      <c r="J98" s="47"/>
    </row>
    <row r="99" spans="1:10">
      <c r="A99" s="100"/>
      <c r="B99" s="95"/>
      <c r="C99" s="96"/>
      <c r="D99" s="96"/>
      <c r="E99" s="95"/>
      <c r="F99" s="94"/>
      <c r="G99" s="97"/>
      <c r="H99" s="98"/>
      <c r="I99" s="99"/>
      <c r="J99" s="47"/>
    </row>
    <row r="100" spans="1:10">
      <c r="A100" s="100"/>
      <c r="B100" s="95"/>
      <c r="C100" s="96"/>
      <c r="D100" s="96"/>
      <c r="E100" s="95"/>
      <c r="F100" s="94"/>
      <c r="G100" s="97"/>
      <c r="H100" s="98"/>
      <c r="I100" s="99"/>
      <c r="J100" s="47"/>
    </row>
    <row r="101" spans="1:10">
      <c r="A101" s="100"/>
      <c r="B101" s="95"/>
      <c r="C101" s="96"/>
      <c r="D101" s="96"/>
      <c r="E101" s="95"/>
      <c r="F101" s="94"/>
      <c r="G101" s="97"/>
      <c r="H101" s="98"/>
      <c r="I101" s="99"/>
      <c r="J101" s="47"/>
    </row>
    <row r="102" spans="1:10">
      <c r="A102" s="100"/>
      <c r="B102" s="95"/>
      <c r="C102" s="96"/>
      <c r="D102" s="96"/>
      <c r="E102" s="95"/>
      <c r="F102" s="94"/>
      <c r="G102" s="97"/>
      <c r="H102" s="98"/>
      <c r="I102" s="99"/>
      <c r="J102" s="47"/>
    </row>
    <row r="103" spans="1:10">
      <c r="A103" s="100"/>
      <c r="B103" s="95"/>
      <c r="C103" s="96"/>
      <c r="D103" s="96"/>
      <c r="E103" s="95"/>
      <c r="F103" s="94"/>
      <c r="G103" s="106"/>
      <c r="H103" s="98"/>
      <c r="I103" s="99"/>
      <c r="J103" s="47"/>
    </row>
    <row r="104" spans="1:10">
      <c r="A104" s="100"/>
      <c r="B104" s="95"/>
      <c r="C104" s="96"/>
      <c r="D104" s="96"/>
      <c r="E104" s="95"/>
      <c r="F104" s="94"/>
      <c r="G104" s="106"/>
      <c r="H104" s="98"/>
      <c r="I104" s="99"/>
      <c r="J104" s="47"/>
    </row>
    <row r="105" spans="1:10">
      <c r="A105" s="100"/>
      <c r="B105" s="95"/>
      <c r="C105" s="96"/>
      <c r="D105" s="96"/>
      <c r="E105" s="95"/>
      <c r="F105" s="94"/>
      <c r="G105" s="106"/>
      <c r="H105" s="98"/>
      <c r="I105" s="99"/>
      <c r="J105" s="47"/>
    </row>
    <row r="106" spans="1:10">
      <c r="A106" s="100"/>
      <c r="B106" s="95"/>
      <c r="C106" s="96"/>
      <c r="D106" s="96"/>
      <c r="E106" s="95"/>
      <c r="F106" s="94"/>
      <c r="G106" s="94"/>
      <c r="H106" s="98"/>
      <c r="I106" s="94"/>
      <c r="J106" s="47"/>
    </row>
    <row r="107" spans="1:10">
      <c r="A107" s="100"/>
      <c r="B107" s="95"/>
      <c r="C107" s="96"/>
      <c r="D107" s="96"/>
      <c r="E107" s="95"/>
      <c r="F107" s="94"/>
      <c r="G107" s="94"/>
      <c r="H107" s="98"/>
      <c r="I107" s="94"/>
      <c r="J107" s="47"/>
    </row>
    <row r="108" spans="1:10">
      <c r="A108" s="100"/>
      <c r="B108" s="95"/>
      <c r="C108" s="96"/>
      <c r="D108" s="96"/>
      <c r="E108" s="95"/>
      <c r="F108" s="94"/>
      <c r="G108" s="94"/>
      <c r="H108" s="98"/>
      <c r="I108" s="94"/>
      <c r="J108" s="47"/>
    </row>
    <row r="109" spans="1:10">
      <c r="A109" s="100"/>
      <c r="B109" s="95"/>
      <c r="C109" s="96"/>
      <c r="D109" s="96"/>
      <c r="E109" s="95"/>
      <c r="F109" s="94"/>
      <c r="G109" s="94"/>
      <c r="H109" s="98"/>
      <c r="I109" s="94"/>
      <c r="J109" s="47"/>
    </row>
    <row r="110" spans="1:10">
      <c r="A110" s="100"/>
      <c r="B110" s="95"/>
      <c r="C110" s="96"/>
      <c r="D110" s="96"/>
      <c r="E110" s="95"/>
      <c r="F110" s="94"/>
      <c r="G110" s="94"/>
      <c r="H110" s="98"/>
      <c r="I110" s="94"/>
      <c r="J110" s="47"/>
    </row>
    <row r="111" spans="1:10">
      <c r="A111" s="100"/>
      <c r="B111" s="95"/>
      <c r="C111" s="96"/>
      <c r="D111" s="96"/>
      <c r="E111" s="95"/>
      <c r="F111" s="94"/>
      <c r="G111" s="94"/>
      <c r="H111" s="98"/>
      <c r="I111" s="94"/>
      <c r="J111" s="47"/>
    </row>
    <row r="112" spans="1:10">
      <c r="A112" s="100"/>
      <c r="B112" s="95"/>
      <c r="C112" s="96"/>
      <c r="D112" s="96"/>
      <c r="E112" s="95"/>
      <c r="F112" s="94"/>
      <c r="G112" s="94"/>
      <c r="H112" s="98"/>
      <c r="I112" s="94"/>
      <c r="J112" s="47"/>
    </row>
    <row r="113" spans="1:10">
      <c r="A113" s="100"/>
      <c r="B113" s="95"/>
      <c r="C113" s="96"/>
      <c r="D113" s="96"/>
      <c r="E113" s="95"/>
      <c r="F113" s="94"/>
      <c r="G113" s="94"/>
      <c r="H113" s="98"/>
      <c r="I113" s="94"/>
      <c r="J113" s="47"/>
    </row>
    <row r="114" spans="1:10">
      <c r="A114" s="122"/>
      <c r="B114" s="107"/>
      <c r="C114" s="123"/>
      <c r="D114" s="123"/>
      <c r="E114" s="95"/>
      <c r="F114" s="124"/>
      <c r="G114" s="94"/>
      <c r="H114" s="98"/>
      <c r="I114" s="125"/>
      <c r="J114" s="47"/>
    </row>
    <row r="115" spans="1:10">
      <c r="A115" s="126"/>
      <c r="B115" s="108"/>
      <c r="C115" s="127"/>
      <c r="D115" s="127"/>
      <c r="E115" s="95"/>
      <c r="F115" s="128"/>
      <c r="G115" s="94"/>
      <c r="H115" s="98"/>
      <c r="I115" s="129"/>
      <c r="J115" s="47"/>
    </row>
    <row r="116" spans="1:10">
      <c r="A116" s="126"/>
      <c r="B116" s="108"/>
      <c r="C116" s="127"/>
      <c r="D116" s="127"/>
      <c r="E116" s="95"/>
      <c r="F116" s="128"/>
      <c r="G116" s="94"/>
      <c r="H116" s="98"/>
      <c r="I116" s="129"/>
      <c r="J116" s="47"/>
    </row>
    <row r="117" spans="1:10">
      <c r="A117" s="126"/>
      <c r="B117" s="108"/>
      <c r="C117" s="127"/>
      <c r="D117" s="127"/>
      <c r="E117" s="95"/>
      <c r="F117" s="128"/>
      <c r="G117" s="94"/>
      <c r="H117" s="98"/>
      <c r="I117" s="129"/>
      <c r="J117" s="47"/>
    </row>
    <row r="118" spans="1:10">
      <c r="A118" s="126"/>
      <c r="B118" s="108"/>
      <c r="C118" s="127"/>
      <c r="D118" s="127"/>
      <c r="E118" s="95"/>
      <c r="F118" s="128"/>
      <c r="G118" s="94"/>
      <c r="H118" s="98"/>
      <c r="I118" s="129"/>
      <c r="J118" s="47"/>
    </row>
    <row r="119" spans="1:10">
      <c r="A119" s="126"/>
      <c r="B119" s="108"/>
      <c r="C119" s="127"/>
      <c r="D119" s="127"/>
      <c r="E119" s="95"/>
      <c r="F119" s="128"/>
      <c r="G119" s="94"/>
      <c r="H119" s="98"/>
      <c r="I119" s="129"/>
      <c r="J119" s="47"/>
    </row>
    <row r="120" spans="1:10">
      <c r="A120" s="126"/>
      <c r="B120" s="108"/>
      <c r="C120" s="127"/>
      <c r="D120" s="127"/>
      <c r="E120" s="95"/>
      <c r="F120" s="128"/>
      <c r="G120" s="94"/>
      <c r="H120" s="98"/>
      <c r="I120" s="129"/>
      <c r="J120" s="47"/>
    </row>
    <row r="121" spans="1:10">
      <c r="A121" s="126"/>
      <c r="B121" s="108"/>
      <c r="C121" s="127"/>
      <c r="D121" s="127"/>
      <c r="E121" s="95"/>
      <c r="F121" s="128"/>
      <c r="G121" s="94"/>
      <c r="H121" s="98"/>
      <c r="I121" s="129"/>
      <c r="J121" s="47"/>
    </row>
    <row r="122" spans="1:10">
      <c r="A122" s="126"/>
      <c r="B122" s="108"/>
      <c r="C122" s="127"/>
      <c r="D122" s="127"/>
      <c r="E122" s="95"/>
      <c r="F122" s="128"/>
      <c r="G122" s="94"/>
      <c r="H122" s="98"/>
      <c r="I122" s="129"/>
      <c r="J122" s="47"/>
    </row>
    <row r="123" spans="1:10">
      <c r="A123" s="126"/>
      <c r="B123" s="108"/>
      <c r="C123" s="127"/>
      <c r="D123" s="127"/>
      <c r="E123" s="95"/>
      <c r="F123" s="128"/>
      <c r="G123" s="94"/>
      <c r="H123" s="98"/>
      <c r="I123" s="129"/>
      <c r="J123" s="47"/>
    </row>
    <row r="124" spans="1:10">
      <c r="A124" s="126"/>
      <c r="B124" s="108"/>
      <c r="C124" s="127"/>
      <c r="D124" s="127"/>
      <c r="E124" s="95"/>
      <c r="F124" s="128"/>
      <c r="G124" s="94"/>
      <c r="H124" s="98"/>
      <c r="I124" s="129"/>
      <c r="J124" s="47"/>
    </row>
    <row r="125" spans="1:10">
      <c r="A125" s="126"/>
      <c r="B125" s="108"/>
      <c r="C125" s="127"/>
      <c r="D125" s="127"/>
      <c r="E125" s="95"/>
      <c r="F125" s="128"/>
      <c r="G125" s="94"/>
      <c r="H125" s="98"/>
      <c r="I125" s="129"/>
      <c r="J125" s="47"/>
    </row>
    <row r="126" spans="1:10">
      <c r="A126" s="126"/>
      <c r="B126" s="108"/>
      <c r="C126" s="127"/>
      <c r="D126" s="127"/>
      <c r="E126" s="95"/>
      <c r="F126" s="128"/>
      <c r="G126" s="94"/>
      <c r="H126" s="98"/>
      <c r="I126" s="129"/>
      <c r="J126" s="47"/>
    </row>
    <row r="127" spans="1:10">
      <c r="A127" s="126"/>
      <c r="B127" s="108"/>
      <c r="C127" s="127"/>
      <c r="D127" s="127"/>
      <c r="E127" s="95"/>
      <c r="F127" s="128"/>
      <c r="G127" s="94"/>
      <c r="H127" s="98"/>
      <c r="I127" s="129"/>
      <c r="J127" s="47"/>
    </row>
    <row r="128" spans="1:10">
      <c r="A128" s="126"/>
      <c r="B128" s="108"/>
      <c r="C128" s="127"/>
      <c r="D128" s="127"/>
      <c r="E128" s="95"/>
      <c r="F128" s="128"/>
      <c r="G128" s="94"/>
      <c r="H128" s="98"/>
      <c r="I128" s="129"/>
      <c r="J128" s="47"/>
    </row>
    <row r="129" spans="1:10">
      <c r="A129" s="126"/>
      <c r="B129" s="108"/>
      <c r="C129" s="127"/>
      <c r="D129" s="127"/>
      <c r="E129" s="95"/>
      <c r="F129" s="128"/>
      <c r="G129" s="94"/>
      <c r="H129" s="98"/>
      <c r="I129" s="129"/>
      <c r="J129" s="47"/>
    </row>
    <row r="130" spans="1:10">
      <c r="A130" s="126"/>
      <c r="B130" s="108"/>
      <c r="C130" s="127"/>
      <c r="D130" s="127"/>
      <c r="E130" s="95"/>
      <c r="F130" s="128"/>
      <c r="G130" s="94"/>
      <c r="H130" s="98"/>
      <c r="I130" s="130"/>
      <c r="J130" s="47"/>
    </row>
    <row r="131" spans="1:10">
      <c r="A131" s="126"/>
      <c r="B131" s="108"/>
      <c r="C131" s="127"/>
      <c r="D131" s="127"/>
      <c r="E131" s="95"/>
      <c r="F131" s="128"/>
      <c r="G131" s="94"/>
      <c r="H131" s="98"/>
      <c r="I131" s="129"/>
      <c r="J131" s="47"/>
    </row>
    <row r="132" spans="1:10">
      <c r="A132" s="126"/>
      <c r="B132" s="108"/>
      <c r="C132" s="127"/>
      <c r="D132" s="127"/>
      <c r="E132" s="95"/>
      <c r="F132" s="128"/>
      <c r="G132" s="94"/>
      <c r="H132" s="98"/>
      <c r="I132" s="129"/>
      <c r="J132" s="47"/>
    </row>
    <row r="133" spans="1:10">
      <c r="A133" s="126"/>
      <c r="B133" s="108"/>
      <c r="C133" s="127"/>
      <c r="D133" s="127"/>
      <c r="E133" s="95"/>
      <c r="F133" s="128"/>
      <c r="G133" s="94"/>
      <c r="H133" s="98"/>
      <c r="I133" s="129"/>
      <c r="J133" s="47"/>
    </row>
    <row r="134" spans="1:10">
      <c r="A134" s="126"/>
      <c r="B134" s="108"/>
      <c r="C134" s="127"/>
      <c r="D134" s="127"/>
      <c r="E134" s="95"/>
      <c r="F134" s="128"/>
      <c r="G134" s="94"/>
      <c r="H134" s="98"/>
      <c r="I134" s="129"/>
      <c r="J134" s="47"/>
    </row>
    <row r="135" spans="1:10">
      <c r="A135" s="126"/>
      <c r="B135" s="108"/>
      <c r="C135" s="127"/>
      <c r="D135" s="127"/>
      <c r="E135" s="95"/>
      <c r="F135" s="128"/>
      <c r="G135" s="94"/>
      <c r="H135" s="98"/>
      <c r="I135" s="129"/>
      <c r="J135" s="47"/>
    </row>
    <row r="136" spans="1:10" ht="15.75" thickBot="1">
      <c r="A136" s="131"/>
      <c r="B136" s="109"/>
      <c r="C136" s="132"/>
      <c r="D136" s="132"/>
      <c r="E136" s="95"/>
      <c r="F136" s="133"/>
      <c r="G136" s="94"/>
      <c r="H136" s="98"/>
      <c r="I136" s="134"/>
      <c r="J136" s="47"/>
    </row>
    <row r="137" spans="1:10">
      <c r="A137" s="110"/>
      <c r="B137" s="119"/>
      <c r="C137" s="119"/>
      <c r="D137" s="119"/>
      <c r="E137" s="95"/>
      <c r="F137" s="110"/>
      <c r="G137" s="94"/>
      <c r="H137" s="98"/>
      <c r="I137" s="110"/>
      <c r="J137" s="47"/>
    </row>
    <row r="138" spans="1:10">
      <c r="A138" s="111"/>
      <c r="B138" s="135"/>
      <c r="C138" s="135"/>
      <c r="D138" s="135"/>
      <c r="E138" s="112"/>
      <c r="F138" s="111"/>
      <c r="G138" s="113"/>
      <c r="H138" s="114"/>
      <c r="I138" s="111"/>
      <c r="J138" s="47"/>
    </row>
    <row r="139" spans="1:10">
      <c r="A139" s="110"/>
      <c r="B139" s="119"/>
      <c r="C139" s="119"/>
      <c r="D139" s="119"/>
      <c r="E139" s="95"/>
      <c r="F139" s="110"/>
      <c r="G139" s="94"/>
      <c r="H139" s="98"/>
      <c r="I139" s="110"/>
      <c r="J139" s="47"/>
    </row>
    <row r="140" spans="1:10">
      <c r="A140" s="110"/>
      <c r="B140" s="119"/>
      <c r="C140" s="119"/>
      <c r="D140" s="119"/>
      <c r="E140" s="95"/>
      <c r="F140" s="110"/>
      <c r="G140" s="94"/>
      <c r="H140" s="98"/>
      <c r="I140" s="110"/>
      <c r="J140" s="47"/>
    </row>
    <row r="141" spans="1:10">
      <c r="A141" s="110"/>
      <c r="B141" s="119"/>
      <c r="C141" s="119"/>
      <c r="D141" s="119"/>
      <c r="E141" s="95"/>
      <c r="F141" s="110"/>
      <c r="G141" s="94"/>
      <c r="H141" s="98"/>
      <c r="I141" s="110"/>
      <c r="J141" s="47"/>
    </row>
    <row r="142" spans="1:10">
      <c r="A142" s="110"/>
      <c r="B142" s="119"/>
      <c r="C142" s="119"/>
      <c r="D142" s="119"/>
      <c r="E142" s="95"/>
      <c r="F142" s="110"/>
      <c r="G142" s="94"/>
      <c r="H142" s="98"/>
      <c r="I142" s="110"/>
      <c r="J142" s="47"/>
    </row>
    <row r="143" spans="1:10">
      <c r="A143" s="110"/>
      <c r="B143" s="119"/>
      <c r="C143" s="119"/>
      <c r="D143" s="119"/>
      <c r="E143" s="95"/>
      <c r="F143" s="110"/>
      <c r="G143" s="94"/>
      <c r="H143" s="98"/>
      <c r="I143" s="110"/>
      <c r="J143" s="47"/>
    </row>
    <row r="144" spans="1:10">
      <c r="A144" s="110"/>
      <c r="B144" s="119"/>
      <c r="C144" s="119"/>
      <c r="D144" s="119"/>
      <c r="E144" s="95"/>
      <c r="F144" s="110"/>
      <c r="G144" s="94"/>
      <c r="H144" s="98"/>
      <c r="I144" s="110"/>
      <c r="J144" s="47"/>
    </row>
    <row r="145" spans="1:10">
      <c r="A145" s="110"/>
      <c r="B145" s="119"/>
      <c r="C145" s="119"/>
      <c r="D145" s="119"/>
      <c r="E145" s="95"/>
      <c r="F145" s="110"/>
      <c r="G145" s="94"/>
      <c r="H145" s="98"/>
      <c r="I145" s="110"/>
      <c r="J145" s="47"/>
    </row>
    <row r="146" spans="1:10">
      <c r="A146" s="110"/>
      <c r="B146" s="119"/>
      <c r="C146" s="119"/>
      <c r="D146" s="119"/>
      <c r="E146" s="95"/>
      <c r="F146" s="110"/>
      <c r="G146" s="94"/>
      <c r="H146" s="98"/>
      <c r="I146" s="110"/>
      <c r="J146" s="47"/>
    </row>
    <row r="147" spans="1:10">
      <c r="A147" s="110"/>
      <c r="B147" s="119"/>
      <c r="C147" s="119"/>
      <c r="D147" s="119"/>
      <c r="E147" s="95"/>
      <c r="F147" s="110"/>
      <c r="G147" s="94"/>
      <c r="H147" s="98"/>
      <c r="I147" s="110"/>
      <c r="J147" s="47"/>
    </row>
    <row r="148" spans="1:10">
      <c r="A148" s="110"/>
      <c r="B148" s="119"/>
      <c r="C148" s="119"/>
      <c r="D148" s="119"/>
      <c r="E148" s="95"/>
      <c r="F148" s="110"/>
      <c r="G148" s="94"/>
      <c r="H148" s="98"/>
      <c r="I148" s="110"/>
      <c r="J148" s="47"/>
    </row>
    <row r="149" spans="1:10">
      <c r="A149" s="110"/>
      <c r="B149" s="119"/>
      <c r="C149" s="119"/>
      <c r="D149" s="119"/>
      <c r="E149" s="95"/>
      <c r="F149" s="110"/>
      <c r="G149" s="94"/>
      <c r="H149" s="98"/>
      <c r="I149" s="110"/>
      <c r="J149" s="47"/>
    </row>
    <row r="150" spans="1:10">
      <c r="A150" s="110"/>
      <c r="B150" s="119"/>
      <c r="C150" s="119"/>
      <c r="D150" s="119"/>
      <c r="E150" s="95"/>
      <c r="F150" s="110"/>
      <c r="G150" s="94"/>
      <c r="H150" s="98"/>
      <c r="I150" s="110"/>
      <c r="J150" s="47"/>
    </row>
    <row r="151" spans="1:10">
      <c r="A151" s="110"/>
      <c r="B151" s="119"/>
      <c r="C151" s="119"/>
      <c r="D151" s="119"/>
      <c r="E151" s="95"/>
      <c r="F151" s="110"/>
      <c r="G151" s="94"/>
      <c r="H151" s="98"/>
      <c r="I151" s="110"/>
      <c r="J151" s="47"/>
    </row>
    <row r="152" spans="1:10">
      <c r="A152" s="110"/>
      <c r="B152" s="119"/>
      <c r="C152" s="119"/>
      <c r="D152" s="119"/>
      <c r="E152" s="95"/>
      <c r="F152" s="110"/>
      <c r="G152" s="94"/>
      <c r="H152" s="98"/>
      <c r="I152" s="110"/>
      <c r="J152" s="47"/>
    </row>
    <row r="153" spans="1:10">
      <c r="A153" s="110"/>
      <c r="B153" s="119"/>
      <c r="C153" s="119"/>
      <c r="D153" s="119"/>
      <c r="E153" s="95"/>
      <c r="F153" s="110"/>
      <c r="G153" s="94"/>
      <c r="H153" s="98"/>
      <c r="I153" s="110"/>
      <c r="J153" s="47"/>
    </row>
    <row r="154" spans="1:10">
      <c r="A154" s="110"/>
      <c r="B154" s="119"/>
      <c r="C154" s="119"/>
      <c r="D154" s="119"/>
      <c r="E154" s="95"/>
      <c r="F154" s="110"/>
      <c r="G154" s="94"/>
      <c r="H154" s="98"/>
      <c r="I154" s="110"/>
      <c r="J154" s="47"/>
    </row>
    <row r="155" spans="1:10">
      <c r="A155" s="110"/>
      <c r="B155" s="119"/>
      <c r="C155" s="119"/>
      <c r="D155" s="119"/>
      <c r="E155" s="95"/>
      <c r="F155" s="110"/>
      <c r="G155" s="94"/>
      <c r="H155" s="98"/>
      <c r="I155" s="110"/>
      <c r="J155" s="47"/>
    </row>
    <row r="156" spans="1:10">
      <c r="A156" s="110"/>
      <c r="B156" s="119"/>
      <c r="C156" s="119"/>
      <c r="D156" s="119"/>
      <c r="E156" s="95"/>
      <c r="F156" s="110"/>
      <c r="G156" s="94"/>
      <c r="H156" s="98"/>
      <c r="I156" s="110"/>
      <c r="J156" s="47"/>
    </row>
    <row r="157" spans="1:10">
      <c r="A157" s="110"/>
      <c r="B157" s="119"/>
      <c r="C157" s="119"/>
      <c r="D157" s="119"/>
      <c r="E157" s="95"/>
      <c r="F157" s="110"/>
      <c r="G157" s="94"/>
      <c r="H157" s="98"/>
      <c r="I157" s="110"/>
      <c r="J157" s="47"/>
    </row>
    <row r="158" spans="1:10">
      <c r="A158" s="110"/>
      <c r="B158" s="119"/>
      <c r="C158" s="119"/>
      <c r="D158" s="119"/>
      <c r="E158" s="95"/>
      <c r="F158" s="110"/>
      <c r="G158" s="94"/>
      <c r="H158" s="98"/>
      <c r="I158" s="110"/>
      <c r="J158" s="47"/>
    </row>
    <row r="159" spans="1:10">
      <c r="A159" s="110"/>
      <c r="B159" s="119"/>
      <c r="C159" s="119"/>
      <c r="D159" s="119"/>
      <c r="E159" s="95"/>
      <c r="F159" s="110"/>
      <c r="G159" s="94"/>
      <c r="H159" s="98"/>
      <c r="I159" s="110"/>
      <c r="J159" s="47"/>
    </row>
    <row r="160" spans="1:10">
      <c r="A160" s="110"/>
      <c r="B160" s="119"/>
      <c r="C160" s="119"/>
      <c r="D160" s="119"/>
      <c r="E160" s="95"/>
      <c r="F160" s="110"/>
      <c r="G160" s="94"/>
      <c r="H160" s="98"/>
      <c r="I160" s="110"/>
      <c r="J160" s="47"/>
    </row>
    <row r="161" spans="1:10">
      <c r="A161" s="110"/>
      <c r="B161" s="119"/>
      <c r="C161" s="119"/>
      <c r="D161" s="119"/>
      <c r="E161" s="95"/>
      <c r="F161" s="110"/>
      <c r="G161" s="94"/>
      <c r="H161" s="98"/>
      <c r="I161" s="110"/>
      <c r="J161" s="47"/>
    </row>
    <row r="162" spans="1:10">
      <c r="A162" s="110"/>
      <c r="B162" s="119"/>
      <c r="C162" s="119"/>
      <c r="D162" s="119"/>
      <c r="E162" s="95"/>
      <c r="F162" s="110"/>
      <c r="G162" s="94"/>
      <c r="H162" s="98"/>
      <c r="I162" s="110"/>
      <c r="J162" s="47"/>
    </row>
    <row r="163" spans="1:10">
      <c r="A163" s="110"/>
      <c r="B163" s="119"/>
      <c r="C163" s="119"/>
      <c r="D163" s="119"/>
      <c r="E163" s="95"/>
      <c r="F163" s="110"/>
      <c r="G163" s="94"/>
      <c r="H163" s="98"/>
      <c r="I163" s="110"/>
      <c r="J163" s="47"/>
    </row>
    <row r="164" spans="1:10">
      <c r="A164" s="110"/>
      <c r="B164" s="119"/>
      <c r="C164" s="119"/>
      <c r="D164" s="119"/>
      <c r="E164" s="95"/>
      <c r="F164" s="110"/>
      <c r="G164" s="94"/>
      <c r="H164" s="98"/>
      <c r="I164" s="110"/>
      <c r="J164" s="47"/>
    </row>
    <row r="165" spans="1:10">
      <c r="A165" s="110"/>
      <c r="B165" s="119"/>
      <c r="C165" s="119"/>
      <c r="D165" s="119"/>
      <c r="E165" s="95"/>
      <c r="F165" s="110"/>
      <c r="G165" s="94"/>
      <c r="H165" s="98"/>
      <c r="I165" s="110"/>
      <c r="J165" s="47"/>
    </row>
    <row r="166" spans="1:10">
      <c r="A166" s="110"/>
      <c r="B166" s="119"/>
      <c r="C166" s="119"/>
      <c r="D166" s="119"/>
      <c r="E166" s="95"/>
      <c r="F166" s="110"/>
      <c r="G166" s="94"/>
      <c r="H166" s="98"/>
      <c r="I166" s="110"/>
      <c r="J166" s="47"/>
    </row>
    <row r="167" spans="1:10">
      <c r="A167" s="110"/>
      <c r="B167" s="119"/>
      <c r="C167" s="119"/>
      <c r="D167" s="119"/>
      <c r="E167" s="95"/>
      <c r="F167" s="110"/>
      <c r="G167" s="94"/>
      <c r="H167" s="98"/>
      <c r="I167" s="110"/>
      <c r="J167" s="47"/>
    </row>
    <row r="168" spans="1:10">
      <c r="A168" s="110"/>
      <c r="B168" s="119"/>
      <c r="C168" s="119"/>
      <c r="D168" s="119"/>
      <c r="E168" s="95"/>
      <c r="F168" s="110"/>
      <c r="G168" s="94"/>
      <c r="H168" s="98"/>
      <c r="I168" s="110"/>
      <c r="J168" s="47"/>
    </row>
    <row r="169" spans="1:10">
      <c r="A169" s="110"/>
      <c r="B169" s="119"/>
      <c r="C169" s="119"/>
      <c r="D169" s="119"/>
      <c r="E169" s="95"/>
      <c r="F169" s="110"/>
      <c r="G169" s="94"/>
      <c r="H169" s="98"/>
      <c r="I169" s="110"/>
      <c r="J169" s="47"/>
    </row>
    <row r="170" spans="1:10">
      <c r="A170" s="110"/>
      <c r="B170" s="119"/>
      <c r="C170" s="119"/>
      <c r="D170" s="119"/>
      <c r="E170" s="95"/>
      <c r="F170" s="110"/>
      <c r="G170" s="94"/>
      <c r="H170" s="98"/>
      <c r="I170" s="110"/>
      <c r="J170" s="47"/>
    </row>
    <row r="171" spans="1:10">
      <c r="A171" s="110"/>
      <c r="B171" s="119"/>
      <c r="C171" s="119"/>
      <c r="D171" s="119"/>
      <c r="E171" s="95"/>
      <c r="F171" s="110"/>
      <c r="G171" s="94"/>
      <c r="H171" s="98"/>
      <c r="I171" s="110"/>
      <c r="J171" s="47"/>
    </row>
    <row r="172" spans="1:10">
      <c r="A172" s="110"/>
      <c r="B172" s="119"/>
      <c r="C172" s="119"/>
      <c r="D172" s="119"/>
      <c r="E172" s="95"/>
      <c r="F172" s="110"/>
      <c r="G172" s="94"/>
      <c r="H172" s="98"/>
      <c r="I172" s="110"/>
      <c r="J172" s="47"/>
    </row>
    <row r="173" spans="1:10">
      <c r="A173" s="110"/>
      <c r="B173" s="119"/>
      <c r="C173" s="119"/>
      <c r="D173" s="119"/>
      <c r="E173" s="95"/>
      <c r="F173" s="110"/>
      <c r="G173" s="94"/>
      <c r="H173" s="98"/>
      <c r="I173" s="110"/>
      <c r="J173" s="47"/>
    </row>
    <row r="174" spans="1:10">
      <c r="A174" s="110"/>
      <c r="B174" s="119"/>
      <c r="C174" s="119"/>
      <c r="D174" s="119"/>
      <c r="E174" s="95"/>
      <c r="F174" s="110"/>
      <c r="G174" s="94"/>
      <c r="H174" s="98"/>
      <c r="I174" s="110"/>
      <c r="J174" s="47"/>
    </row>
    <row r="175" spans="1:10">
      <c r="A175" s="110"/>
      <c r="B175" s="119"/>
      <c r="C175" s="119"/>
      <c r="D175" s="119"/>
      <c r="E175" s="95"/>
      <c r="F175" s="110"/>
      <c r="G175" s="94"/>
      <c r="H175" s="98"/>
      <c r="I175" s="110"/>
      <c r="J175" s="47"/>
    </row>
    <row r="176" spans="1:10">
      <c r="A176" s="111"/>
      <c r="B176" s="135"/>
      <c r="C176" s="135"/>
      <c r="D176" s="135"/>
      <c r="E176" s="112"/>
      <c r="F176" s="111"/>
      <c r="G176" s="113"/>
      <c r="H176" s="114"/>
      <c r="I176" s="111"/>
      <c r="J176" s="47"/>
    </row>
    <row r="177" spans="1:10">
      <c r="A177" s="111"/>
      <c r="B177" s="135"/>
      <c r="C177" s="135"/>
      <c r="D177" s="135"/>
      <c r="E177" s="112"/>
      <c r="F177" s="111"/>
      <c r="G177" s="113"/>
      <c r="H177" s="114"/>
      <c r="I177" s="111"/>
      <c r="J177" s="47"/>
    </row>
    <row r="178" spans="1:10">
      <c r="A178" s="111"/>
      <c r="B178" s="135"/>
      <c r="C178" s="135"/>
      <c r="D178" s="135"/>
      <c r="E178" s="112"/>
      <c r="F178" s="111"/>
      <c r="G178" s="113"/>
      <c r="H178" s="114"/>
      <c r="I178" s="111"/>
      <c r="J178" s="47"/>
    </row>
    <row r="179" spans="1:10">
      <c r="A179" s="110"/>
      <c r="B179" s="119"/>
      <c r="C179" s="119"/>
      <c r="D179" s="119"/>
      <c r="E179" s="95"/>
      <c r="F179" s="110"/>
      <c r="G179" s="94"/>
      <c r="H179" s="98"/>
      <c r="I179" s="110"/>
      <c r="J179" s="47"/>
    </row>
    <row r="180" spans="1:10">
      <c r="A180" s="110"/>
      <c r="B180" s="119"/>
      <c r="C180" s="119"/>
      <c r="D180" s="119"/>
      <c r="E180" s="95"/>
      <c r="F180" s="110"/>
      <c r="G180" s="94"/>
      <c r="H180" s="98"/>
      <c r="I180" s="110"/>
      <c r="J180" s="47"/>
    </row>
    <row r="181" spans="1:10">
      <c r="A181" s="110"/>
      <c r="B181" s="119"/>
      <c r="C181" s="119"/>
      <c r="D181" s="119"/>
      <c r="E181" s="95"/>
      <c r="F181" s="110"/>
      <c r="G181" s="94"/>
      <c r="H181" s="98"/>
      <c r="I181" s="110"/>
      <c r="J181" s="47"/>
    </row>
    <row r="182" spans="1:10">
      <c r="A182" s="110"/>
      <c r="B182" s="119"/>
      <c r="C182" s="119"/>
      <c r="D182" s="119"/>
      <c r="E182" s="95"/>
      <c r="F182" s="110"/>
      <c r="G182" s="94"/>
      <c r="H182" s="98"/>
      <c r="I182" s="110"/>
      <c r="J182" s="47"/>
    </row>
    <row r="183" spans="1:10">
      <c r="A183" s="110"/>
      <c r="B183" s="119"/>
      <c r="C183" s="119"/>
      <c r="D183" s="119"/>
      <c r="E183" s="95"/>
      <c r="F183" s="110"/>
      <c r="G183" s="94"/>
      <c r="H183" s="98"/>
      <c r="I183" s="110"/>
      <c r="J183" s="47"/>
    </row>
    <row r="184" spans="1:10">
      <c r="A184" s="110"/>
      <c r="B184" s="119"/>
      <c r="C184" s="119"/>
      <c r="D184" s="119"/>
      <c r="E184" s="95"/>
      <c r="F184" s="110"/>
      <c r="G184" s="94"/>
      <c r="H184" s="98"/>
      <c r="I184" s="110"/>
      <c r="J184" s="47"/>
    </row>
    <row r="185" spans="1:10">
      <c r="A185" s="110"/>
      <c r="B185" s="119"/>
      <c r="C185" s="119"/>
      <c r="D185" s="119"/>
      <c r="E185" s="95"/>
      <c r="F185" s="110"/>
      <c r="G185" s="94"/>
      <c r="H185" s="98"/>
      <c r="I185" s="110"/>
      <c r="J185" s="47"/>
    </row>
    <row r="186" spans="1:10">
      <c r="A186" s="110"/>
      <c r="B186" s="119"/>
      <c r="C186" s="119"/>
      <c r="D186" s="119"/>
      <c r="E186" s="95"/>
      <c r="F186" s="110"/>
      <c r="G186" s="94"/>
      <c r="H186" s="98"/>
      <c r="I186" s="110"/>
      <c r="J186" s="47"/>
    </row>
    <row r="187" spans="1:10">
      <c r="A187" s="110"/>
      <c r="B187" s="119"/>
      <c r="C187" s="119"/>
      <c r="D187" s="119"/>
      <c r="E187" s="95"/>
      <c r="F187" s="110"/>
      <c r="G187" s="94"/>
      <c r="H187" s="98"/>
      <c r="I187" s="110"/>
      <c r="J187" s="47"/>
    </row>
    <row r="188" spans="1:10">
      <c r="A188" s="110"/>
      <c r="B188" s="119"/>
      <c r="C188" s="119"/>
      <c r="D188" s="119"/>
      <c r="E188" s="95"/>
      <c r="F188" s="110"/>
      <c r="G188" s="94"/>
      <c r="H188" s="98"/>
      <c r="I188" s="110"/>
      <c r="J188" s="47"/>
    </row>
    <row r="189" spans="1:10">
      <c r="A189" s="110"/>
      <c r="B189" s="119"/>
      <c r="C189" s="119"/>
      <c r="D189" s="119"/>
      <c r="E189" s="95"/>
      <c r="F189" s="110"/>
      <c r="G189" s="94"/>
      <c r="H189" s="98"/>
      <c r="I189" s="110"/>
      <c r="J189" s="47"/>
    </row>
    <row r="190" spans="1:10">
      <c r="A190" s="110"/>
      <c r="B190" s="119"/>
      <c r="C190" s="119"/>
      <c r="D190" s="119"/>
      <c r="E190" s="95"/>
      <c r="F190" s="110"/>
      <c r="G190" s="94"/>
      <c r="H190" s="98"/>
      <c r="I190" s="110"/>
      <c r="J190" s="47"/>
    </row>
    <row r="191" spans="1:10">
      <c r="A191" s="110"/>
      <c r="B191" s="119"/>
      <c r="C191" s="119"/>
      <c r="D191" s="119"/>
      <c r="E191" s="95"/>
      <c r="F191" s="110"/>
      <c r="G191" s="94"/>
      <c r="H191" s="98"/>
      <c r="I191" s="110"/>
      <c r="J191" s="47"/>
    </row>
    <row r="192" spans="1:10">
      <c r="A192" s="110"/>
      <c r="B192" s="119"/>
      <c r="C192" s="119"/>
      <c r="D192" s="119"/>
      <c r="E192" s="95"/>
      <c r="F192" s="110"/>
      <c r="G192" s="94"/>
      <c r="H192" s="98"/>
      <c r="I192" s="110"/>
      <c r="J192" s="47"/>
    </row>
    <row r="193" spans="1:10">
      <c r="A193" s="110"/>
      <c r="B193" s="119"/>
      <c r="C193" s="119"/>
      <c r="D193" s="119"/>
      <c r="E193" s="95"/>
      <c r="F193" s="110"/>
      <c r="G193" s="94"/>
      <c r="H193" s="98"/>
      <c r="I193" s="110"/>
      <c r="J193" s="47"/>
    </row>
    <row r="194" spans="1:10">
      <c r="A194" s="110"/>
      <c r="B194" s="119"/>
      <c r="C194" s="119"/>
      <c r="D194" s="119"/>
      <c r="E194" s="95"/>
      <c r="F194" s="110"/>
      <c r="G194" s="94"/>
      <c r="H194" s="98"/>
      <c r="I194" s="110"/>
      <c r="J194" s="47"/>
    </row>
    <row r="195" spans="1:10">
      <c r="A195" s="110"/>
      <c r="B195" s="119"/>
      <c r="C195" s="119"/>
      <c r="D195" s="119"/>
      <c r="E195" s="95"/>
      <c r="F195" s="110"/>
      <c r="G195" s="94"/>
      <c r="H195" s="98"/>
      <c r="I195" s="110"/>
      <c r="J195" s="47"/>
    </row>
    <row r="196" spans="1:10">
      <c r="A196" s="110"/>
      <c r="B196" s="119"/>
      <c r="C196" s="119"/>
      <c r="D196" s="119"/>
      <c r="E196" s="95"/>
      <c r="F196" s="110"/>
      <c r="G196" s="94"/>
      <c r="H196" s="98"/>
      <c r="I196" s="110"/>
      <c r="J196" s="47"/>
    </row>
    <row r="197" spans="1:10">
      <c r="A197" s="110"/>
      <c r="B197" s="119"/>
      <c r="C197" s="119"/>
      <c r="D197" s="119"/>
      <c r="E197" s="95"/>
      <c r="F197" s="110"/>
      <c r="G197" s="94"/>
      <c r="H197" s="98"/>
      <c r="I197" s="110"/>
      <c r="J197" s="47"/>
    </row>
    <row r="198" spans="1:10">
      <c r="A198" s="110"/>
      <c r="B198" s="119"/>
      <c r="C198" s="119"/>
      <c r="D198" s="119"/>
      <c r="E198" s="95"/>
      <c r="F198" s="110"/>
      <c r="G198" s="94"/>
      <c r="H198" s="98"/>
      <c r="I198" s="110"/>
      <c r="J198" s="47"/>
    </row>
    <row r="199" spans="1:10">
      <c r="A199" s="110"/>
      <c r="B199" s="119"/>
      <c r="C199" s="119"/>
      <c r="D199" s="119"/>
      <c r="E199" s="95"/>
      <c r="F199" s="110"/>
      <c r="G199" s="94"/>
      <c r="H199" s="98"/>
      <c r="I199" s="110"/>
      <c r="J199" s="47"/>
    </row>
    <row r="200" spans="1:10">
      <c r="A200" s="110"/>
      <c r="B200" s="119"/>
      <c r="C200" s="119"/>
      <c r="D200" s="119"/>
      <c r="E200" s="95"/>
      <c r="F200" s="110"/>
      <c r="G200" s="94"/>
      <c r="H200" s="98"/>
      <c r="I200" s="110"/>
      <c r="J200" s="47"/>
    </row>
    <row r="201" spans="1:10">
      <c r="A201" s="110"/>
      <c r="B201" s="119"/>
      <c r="C201" s="119"/>
      <c r="D201" s="119"/>
      <c r="E201" s="95"/>
      <c r="F201" s="110"/>
      <c r="G201" s="94"/>
      <c r="H201" s="98"/>
      <c r="I201" s="110"/>
      <c r="J201" s="47"/>
    </row>
    <row r="202" spans="1:10">
      <c r="A202" s="110"/>
      <c r="B202" s="119"/>
      <c r="C202" s="119"/>
      <c r="D202" s="119"/>
      <c r="E202" s="95"/>
      <c r="F202" s="110"/>
      <c r="G202" s="94"/>
      <c r="H202" s="98"/>
      <c r="I202" s="110"/>
      <c r="J202" s="47"/>
    </row>
    <row r="203" spans="1:10">
      <c r="A203" s="110"/>
      <c r="B203" s="119"/>
      <c r="C203" s="119"/>
      <c r="D203" s="119"/>
      <c r="E203" s="95"/>
      <c r="F203" s="110"/>
      <c r="G203" s="94"/>
      <c r="H203" s="98"/>
      <c r="I203" s="110"/>
      <c r="J203" s="47"/>
    </row>
    <row r="204" spans="1:10">
      <c r="A204" s="110"/>
      <c r="B204" s="119"/>
      <c r="C204" s="119"/>
      <c r="D204" s="119"/>
      <c r="E204" s="95"/>
      <c r="F204" s="110"/>
      <c r="G204" s="94"/>
      <c r="H204" s="98"/>
      <c r="I204" s="110"/>
      <c r="J204" s="47"/>
    </row>
    <row r="205" spans="1:10">
      <c r="A205" s="110"/>
      <c r="B205" s="119"/>
      <c r="C205" s="119"/>
      <c r="D205" s="119"/>
      <c r="E205" s="95"/>
      <c r="F205" s="110"/>
      <c r="G205" s="94"/>
      <c r="H205" s="98"/>
      <c r="I205" s="110"/>
      <c r="J205" s="47"/>
    </row>
    <row r="206" spans="1:10">
      <c r="A206" s="110"/>
      <c r="B206" s="119"/>
      <c r="C206" s="119"/>
      <c r="D206" s="119"/>
      <c r="E206" s="95"/>
      <c r="F206" s="110"/>
      <c r="G206" s="94"/>
      <c r="H206" s="98"/>
      <c r="I206" s="110"/>
      <c r="J206" s="47"/>
    </row>
    <row r="207" spans="1:10">
      <c r="A207" s="110"/>
      <c r="B207" s="119"/>
      <c r="C207" s="119"/>
      <c r="D207" s="119"/>
      <c r="E207" s="95"/>
      <c r="F207" s="110"/>
      <c r="G207" s="94"/>
      <c r="H207" s="98"/>
      <c r="I207" s="110"/>
      <c r="J207" s="47"/>
    </row>
    <row r="208" spans="1:10">
      <c r="A208" s="110"/>
      <c r="B208" s="119"/>
      <c r="C208" s="119"/>
      <c r="D208" s="119"/>
      <c r="E208" s="95"/>
      <c r="F208" s="110"/>
      <c r="G208" s="94"/>
      <c r="H208" s="98"/>
      <c r="I208" s="110"/>
      <c r="J208" s="47"/>
    </row>
    <row r="209" spans="1:10">
      <c r="A209" s="110"/>
      <c r="B209" s="119"/>
      <c r="C209" s="119"/>
      <c r="D209" s="119"/>
      <c r="E209" s="95"/>
      <c r="F209" s="110"/>
      <c r="G209" s="94"/>
      <c r="H209" s="98"/>
      <c r="I209" s="110"/>
      <c r="J209" s="47"/>
    </row>
    <row r="210" spans="1:10">
      <c r="A210" s="110"/>
      <c r="B210" s="119"/>
      <c r="C210" s="119"/>
      <c r="D210" s="119"/>
      <c r="E210" s="95"/>
      <c r="F210" s="110"/>
      <c r="G210" s="94"/>
      <c r="H210" s="98"/>
      <c r="I210" s="110"/>
      <c r="J210" s="47"/>
    </row>
    <row r="211" spans="1:10">
      <c r="A211" s="110"/>
      <c r="B211" s="119"/>
      <c r="C211" s="119"/>
      <c r="D211" s="119"/>
      <c r="E211" s="95"/>
      <c r="F211" s="110"/>
      <c r="G211" s="94"/>
      <c r="H211" s="98"/>
      <c r="I211" s="110"/>
      <c r="J211" s="47"/>
    </row>
    <row r="212" spans="1:10">
      <c r="A212" s="110"/>
      <c r="B212" s="119"/>
      <c r="C212" s="119"/>
      <c r="D212" s="119"/>
      <c r="E212" s="95"/>
      <c r="F212" s="110"/>
      <c r="G212" s="94"/>
      <c r="H212" s="98"/>
      <c r="I212" s="110"/>
      <c r="J212" s="47"/>
    </row>
    <row r="213" spans="1:10">
      <c r="A213" s="110"/>
      <c r="B213" s="119"/>
      <c r="C213" s="119"/>
      <c r="D213" s="119"/>
      <c r="E213" s="95"/>
      <c r="F213" s="110"/>
      <c r="G213" s="94"/>
      <c r="H213" s="98"/>
      <c r="I213" s="110"/>
      <c r="J213" s="47"/>
    </row>
    <row r="214" spans="1:10">
      <c r="A214" s="110"/>
      <c r="B214" s="119"/>
      <c r="C214" s="119"/>
      <c r="D214" s="119"/>
      <c r="E214" s="95"/>
      <c r="F214" s="110"/>
      <c r="G214" s="94"/>
      <c r="H214" s="98"/>
      <c r="I214" s="110"/>
      <c r="J214" s="47"/>
    </row>
    <row r="215" spans="1:10">
      <c r="A215" s="110"/>
      <c r="B215" s="119"/>
      <c r="C215" s="119"/>
      <c r="D215" s="119"/>
      <c r="E215" s="95"/>
      <c r="F215" s="110"/>
      <c r="G215" s="94"/>
      <c r="H215" s="98"/>
      <c r="I215" s="110"/>
      <c r="J215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activeCell="I2" sqref="I2"/>
      <selection pane="bottomLeft"/>
    </sheetView>
  </sheetViews>
  <sheetFormatPr defaultRowHeight="15"/>
  <cols>
    <col min="1" max="1" width="9.140625" style="13"/>
    <col min="2" max="2" width="28.7109375" style="13" bestFit="1" customWidth="1"/>
    <col min="3" max="3" width="17.28515625" style="13" customWidth="1"/>
    <col min="4" max="4" width="19.7109375" style="13" customWidth="1"/>
    <col min="5" max="5" width="8.140625" style="65" bestFit="1" customWidth="1"/>
    <col min="6" max="16384" width="9.140625" style="13"/>
  </cols>
  <sheetData>
    <row r="1" spans="1:5">
      <c r="A1" s="71" t="s">
        <v>0</v>
      </c>
      <c r="B1" s="71" t="s">
        <v>139</v>
      </c>
      <c r="C1" s="72" t="s">
        <v>140</v>
      </c>
      <c r="D1" s="72" t="s">
        <v>141</v>
      </c>
      <c r="E1" s="91" t="s">
        <v>142</v>
      </c>
    </row>
    <row r="2" spans="1:5">
      <c r="A2" s="92">
        <v>51591940</v>
      </c>
      <c r="B2" s="92" t="s">
        <v>558</v>
      </c>
      <c r="C2" s="92">
        <v>17</v>
      </c>
      <c r="D2" s="92">
        <v>11</v>
      </c>
      <c r="E2" s="195">
        <f>IFERROR(D2/C2,1)</f>
        <v>0.6470588235294118</v>
      </c>
    </row>
    <row r="3" spans="1:5">
      <c r="A3" s="92">
        <v>51588223</v>
      </c>
      <c r="B3" s="92" t="s">
        <v>579</v>
      </c>
      <c r="C3" s="92">
        <v>10</v>
      </c>
      <c r="D3" s="92">
        <v>9</v>
      </c>
      <c r="E3" s="195">
        <f t="shared" ref="E3:E17" si="0">IFERROR(D3/C3,1)</f>
        <v>0.9</v>
      </c>
    </row>
    <row r="4" spans="1:5">
      <c r="A4" s="92">
        <v>51732808</v>
      </c>
      <c r="B4" s="92" t="s">
        <v>759</v>
      </c>
      <c r="C4" s="92">
        <v>3</v>
      </c>
      <c r="D4" s="92">
        <v>3</v>
      </c>
      <c r="E4" s="195">
        <f t="shared" si="0"/>
        <v>1</v>
      </c>
    </row>
    <row r="5" spans="1:5">
      <c r="A5" s="92">
        <v>51576660</v>
      </c>
      <c r="B5" s="92" t="s">
        <v>581</v>
      </c>
      <c r="C5" s="92">
        <v>3</v>
      </c>
      <c r="D5" s="92">
        <v>3</v>
      </c>
      <c r="E5" s="195">
        <f t="shared" si="0"/>
        <v>1</v>
      </c>
    </row>
    <row r="6" spans="1:5">
      <c r="A6" s="92">
        <v>51547597</v>
      </c>
      <c r="B6" s="92" t="s">
        <v>528</v>
      </c>
      <c r="C6" s="92">
        <v>0</v>
      </c>
      <c r="D6" s="92">
        <v>0</v>
      </c>
      <c r="E6" s="195">
        <f t="shared" si="0"/>
        <v>1</v>
      </c>
    </row>
    <row r="7" spans="1:5">
      <c r="A7" s="92">
        <v>51559927</v>
      </c>
      <c r="B7" s="92" t="s">
        <v>527</v>
      </c>
      <c r="C7" s="92">
        <v>8</v>
      </c>
      <c r="D7" s="92">
        <v>8</v>
      </c>
      <c r="E7" s="195">
        <f t="shared" si="0"/>
        <v>1</v>
      </c>
    </row>
    <row r="8" spans="1:5">
      <c r="A8" s="92">
        <v>51607523</v>
      </c>
      <c r="B8" s="92" t="s">
        <v>529</v>
      </c>
      <c r="C8" s="92">
        <v>2</v>
      </c>
      <c r="D8" s="92">
        <v>2</v>
      </c>
      <c r="E8" s="195">
        <f t="shared" si="0"/>
        <v>1</v>
      </c>
    </row>
    <row r="9" spans="1:5">
      <c r="A9" s="92">
        <v>51577893</v>
      </c>
      <c r="B9" s="92" t="s">
        <v>530</v>
      </c>
      <c r="C9" s="92">
        <v>1</v>
      </c>
      <c r="D9" s="92">
        <v>1</v>
      </c>
      <c r="E9" s="195">
        <f t="shared" si="0"/>
        <v>1</v>
      </c>
    </row>
    <row r="10" spans="1:5">
      <c r="A10" s="92">
        <v>51578947</v>
      </c>
      <c r="B10" s="92" t="s">
        <v>429</v>
      </c>
      <c r="C10" s="92">
        <v>9</v>
      </c>
      <c r="D10" s="92">
        <v>8</v>
      </c>
      <c r="E10" s="195">
        <f t="shared" si="0"/>
        <v>0.88888888888888884</v>
      </c>
    </row>
    <row r="11" spans="1:5">
      <c r="A11" s="92">
        <v>51588225</v>
      </c>
      <c r="B11" s="92" t="s">
        <v>393</v>
      </c>
      <c r="C11" s="92">
        <v>9</v>
      </c>
      <c r="D11" s="92">
        <v>9</v>
      </c>
      <c r="E11" s="195">
        <f t="shared" si="0"/>
        <v>1</v>
      </c>
    </row>
    <row r="12" spans="1:5">
      <c r="A12" s="92">
        <v>51698640</v>
      </c>
      <c r="B12" s="92" t="s">
        <v>760</v>
      </c>
      <c r="C12" s="92">
        <v>1</v>
      </c>
      <c r="D12" s="92">
        <v>1</v>
      </c>
      <c r="E12" s="195">
        <f t="shared" si="0"/>
        <v>1</v>
      </c>
    </row>
    <row r="13" spans="1:5">
      <c r="A13" s="92">
        <v>51615282</v>
      </c>
      <c r="B13" s="92" t="s">
        <v>761</v>
      </c>
      <c r="C13" s="92">
        <v>14</v>
      </c>
      <c r="D13" s="92">
        <v>14</v>
      </c>
      <c r="E13" s="195">
        <f t="shared" si="0"/>
        <v>1</v>
      </c>
    </row>
    <row r="14" spans="1:5">
      <c r="A14" s="92">
        <v>51609647</v>
      </c>
      <c r="B14" s="92" t="s">
        <v>388</v>
      </c>
      <c r="C14" s="92">
        <v>11</v>
      </c>
      <c r="D14" s="92">
        <v>11</v>
      </c>
      <c r="E14" s="195">
        <f t="shared" si="0"/>
        <v>1</v>
      </c>
    </row>
    <row r="15" spans="1:5">
      <c r="A15" s="92">
        <v>51737073</v>
      </c>
      <c r="B15" s="92" t="s">
        <v>591</v>
      </c>
      <c r="C15" s="92">
        <v>3</v>
      </c>
      <c r="D15" s="92">
        <v>3</v>
      </c>
      <c r="E15" s="195">
        <f t="shared" si="0"/>
        <v>1</v>
      </c>
    </row>
    <row r="16" spans="1:5">
      <c r="A16" s="92">
        <v>51568888</v>
      </c>
      <c r="B16" s="92" t="s">
        <v>387</v>
      </c>
      <c r="C16" s="92">
        <v>0</v>
      </c>
      <c r="D16" s="92">
        <v>0</v>
      </c>
      <c r="E16" s="195">
        <f t="shared" si="0"/>
        <v>1</v>
      </c>
    </row>
    <row r="17" spans="1:5">
      <c r="A17" s="92">
        <v>51591942</v>
      </c>
      <c r="B17" s="92" t="s">
        <v>389</v>
      </c>
      <c r="C17" s="92">
        <v>0</v>
      </c>
      <c r="D17" s="92">
        <v>0</v>
      </c>
      <c r="E17" s="195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2" activePane="bottomLeft" state="frozen"/>
      <selection activeCell="I2" sqref="I2"/>
      <selection pane="bottomLeft" activeCell="B31" sqref="B31"/>
    </sheetView>
  </sheetViews>
  <sheetFormatPr defaultRowHeight="15"/>
  <cols>
    <col min="1" max="1" width="9" style="13" bestFit="1" customWidth="1"/>
    <col min="2" max="2" width="29.28515625" style="13" bestFit="1" customWidth="1"/>
    <col min="3" max="3" width="14.5703125" style="13" bestFit="1" customWidth="1"/>
    <col min="4" max="4" width="8.140625" style="12" bestFit="1" customWidth="1"/>
    <col min="5" max="5" width="6" style="13" bestFit="1" customWidth="1"/>
    <col min="6" max="6" width="4.28515625" style="13" bestFit="1" customWidth="1"/>
    <col min="7" max="16384" width="9.140625" style="13"/>
  </cols>
  <sheetData>
    <row r="1" spans="1:6">
      <c r="A1" s="136" t="s">
        <v>0</v>
      </c>
      <c r="B1" s="136" t="s">
        <v>117</v>
      </c>
      <c r="C1" s="136" t="s">
        <v>12</v>
      </c>
      <c r="D1" s="136" t="s">
        <v>142</v>
      </c>
      <c r="E1" s="136" t="s">
        <v>137</v>
      </c>
      <c r="F1" s="136" t="s">
        <v>157</v>
      </c>
    </row>
    <row r="2" spans="1:6">
      <c r="A2" s="197">
        <v>51615282</v>
      </c>
      <c r="B2" s="197" t="s">
        <v>194</v>
      </c>
      <c r="C2" s="197" t="s">
        <v>285</v>
      </c>
      <c r="D2" s="198">
        <f>F2/E2</f>
        <v>5.9130434782608692</v>
      </c>
      <c r="E2" s="197">
        <v>23</v>
      </c>
      <c r="F2" s="197">
        <v>136</v>
      </c>
    </row>
    <row r="3" spans="1:6">
      <c r="A3" s="197">
        <v>51588225</v>
      </c>
      <c r="B3" s="197" t="s">
        <v>180</v>
      </c>
      <c r="C3" s="197" t="s">
        <v>285</v>
      </c>
      <c r="D3" s="198">
        <f t="shared" ref="D3:D42" si="0">F3/E3</f>
        <v>0</v>
      </c>
      <c r="E3" s="197">
        <v>23</v>
      </c>
      <c r="F3" s="197">
        <v>0</v>
      </c>
    </row>
    <row r="4" spans="1:6">
      <c r="A4" s="197">
        <v>51696440</v>
      </c>
      <c r="B4" s="197" t="s">
        <v>201</v>
      </c>
      <c r="C4" s="197" t="s">
        <v>309</v>
      </c>
      <c r="D4" s="198">
        <f t="shared" si="0"/>
        <v>0.47826086956521741</v>
      </c>
      <c r="E4" s="197">
        <v>23</v>
      </c>
      <c r="F4" s="197">
        <v>11</v>
      </c>
    </row>
    <row r="5" spans="1:6">
      <c r="A5" s="197">
        <v>51716768</v>
      </c>
      <c r="B5" s="197" t="s">
        <v>224</v>
      </c>
      <c r="C5" s="197" t="s">
        <v>303</v>
      </c>
      <c r="D5" s="198">
        <f t="shared" si="0"/>
        <v>0.91304347826086951</v>
      </c>
      <c r="E5" s="197">
        <v>23</v>
      </c>
      <c r="F5" s="197">
        <v>21</v>
      </c>
    </row>
    <row r="6" spans="1:6">
      <c r="A6" s="197">
        <v>51615823</v>
      </c>
      <c r="B6" s="197" t="s">
        <v>187</v>
      </c>
      <c r="C6" s="197" t="s">
        <v>303</v>
      </c>
      <c r="D6" s="198">
        <f t="shared" si="0"/>
        <v>0.52173913043478259</v>
      </c>
      <c r="E6" s="197">
        <v>23</v>
      </c>
      <c r="F6" s="197">
        <v>12</v>
      </c>
    </row>
    <row r="7" spans="1:6">
      <c r="A7" s="197">
        <v>51699649</v>
      </c>
      <c r="B7" s="197" t="s">
        <v>206</v>
      </c>
      <c r="C7" s="197" t="s">
        <v>295</v>
      </c>
      <c r="D7" s="198">
        <f t="shared" si="0"/>
        <v>0</v>
      </c>
      <c r="E7" s="197">
        <v>23</v>
      </c>
      <c r="F7" s="197">
        <v>0</v>
      </c>
    </row>
    <row r="8" spans="1:6">
      <c r="A8" s="197">
        <v>51692764</v>
      </c>
      <c r="B8" s="197" t="s">
        <v>216</v>
      </c>
      <c r="C8" s="197" t="s">
        <v>303</v>
      </c>
      <c r="D8" s="198">
        <f t="shared" si="0"/>
        <v>0.30434782608695654</v>
      </c>
      <c r="E8" s="197">
        <v>23</v>
      </c>
      <c r="F8" s="197">
        <v>7</v>
      </c>
    </row>
    <row r="9" spans="1:6">
      <c r="A9" s="197">
        <v>51692599</v>
      </c>
      <c r="B9" s="197" t="s">
        <v>234</v>
      </c>
      <c r="C9" s="197" t="s">
        <v>295</v>
      </c>
      <c r="D9" s="198">
        <f t="shared" si="0"/>
        <v>0.43478260869565216</v>
      </c>
      <c r="E9" s="197">
        <v>23</v>
      </c>
      <c r="F9" s="197">
        <v>10</v>
      </c>
    </row>
    <row r="10" spans="1:6">
      <c r="A10" s="197">
        <v>51588229</v>
      </c>
      <c r="B10" s="197" t="s">
        <v>182</v>
      </c>
      <c r="C10" s="197" t="s">
        <v>300</v>
      </c>
      <c r="D10" s="198">
        <f t="shared" si="0"/>
        <v>1.173913043478261</v>
      </c>
      <c r="E10" s="197">
        <v>23</v>
      </c>
      <c r="F10" s="197">
        <v>27</v>
      </c>
    </row>
    <row r="11" spans="1:6">
      <c r="A11" s="197">
        <v>51696344</v>
      </c>
      <c r="B11" s="197" t="s">
        <v>202</v>
      </c>
      <c r="C11" s="197" t="s">
        <v>303</v>
      </c>
      <c r="D11" s="198">
        <f t="shared" si="0"/>
        <v>0.34782608695652173</v>
      </c>
      <c r="E11" s="197">
        <v>23</v>
      </c>
      <c r="F11" s="197">
        <v>8</v>
      </c>
    </row>
    <row r="12" spans="1:6">
      <c r="A12" s="197">
        <v>51600382</v>
      </c>
      <c r="B12" s="197" t="s">
        <v>321</v>
      </c>
      <c r="C12" s="197" t="s">
        <v>303</v>
      </c>
      <c r="D12" s="198">
        <f t="shared" si="0"/>
        <v>4.3478260869565216E-2</v>
      </c>
      <c r="E12" s="197">
        <v>23</v>
      </c>
      <c r="F12" s="197">
        <v>1</v>
      </c>
    </row>
    <row r="13" spans="1:6">
      <c r="A13" s="197">
        <v>51585201</v>
      </c>
      <c r="B13" s="197" t="s">
        <v>172</v>
      </c>
      <c r="C13" s="197" t="s">
        <v>295</v>
      </c>
      <c r="D13" s="198">
        <f t="shared" si="0"/>
        <v>0</v>
      </c>
      <c r="E13" s="197">
        <v>23</v>
      </c>
      <c r="F13" s="197">
        <v>0</v>
      </c>
    </row>
    <row r="14" spans="1:6">
      <c r="A14" s="197">
        <v>51607267</v>
      </c>
      <c r="B14" s="197" t="s">
        <v>191</v>
      </c>
      <c r="C14" s="197" t="s">
        <v>303</v>
      </c>
      <c r="D14" s="198">
        <f t="shared" si="0"/>
        <v>0</v>
      </c>
      <c r="E14" s="197">
        <v>23</v>
      </c>
      <c r="F14" s="197">
        <v>0</v>
      </c>
    </row>
    <row r="15" spans="1:6">
      <c r="A15" s="197">
        <v>51698640</v>
      </c>
      <c r="B15" s="197" t="s">
        <v>205</v>
      </c>
      <c r="C15" s="197" t="s">
        <v>285</v>
      </c>
      <c r="D15" s="198">
        <f t="shared" si="0"/>
        <v>0.52173913043478259</v>
      </c>
      <c r="E15" s="197">
        <v>23</v>
      </c>
      <c r="F15" s="197">
        <v>12</v>
      </c>
    </row>
    <row r="16" spans="1:6">
      <c r="A16" s="197">
        <v>51578947</v>
      </c>
      <c r="B16" s="197" t="s">
        <v>168</v>
      </c>
      <c r="C16" s="197" t="s">
        <v>285</v>
      </c>
      <c r="D16" s="198">
        <f t="shared" si="0"/>
        <v>1</v>
      </c>
      <c r="E16" s="197">
        <v>23</v>
      </c>
      <c r="F16" s="197">
        <v>23</v>
      </c>
    </row>
    <row r="17" spans="1:6">
      <c r="A17" s="197">
        <v>51591945</v>
      </c>
      <c r="B17" s="197" t="s">
        <v>178</v>
      </c>
      <c r="C17" s="197" t="s">
        <v>300</v>
      </c>
      <c r="D17" s="198">
        <f t="shared" si="0"/>
        <v>1.173913043478261</v>
      </c>
      <c r="E17" s="197">
        <v>23</v>
      </c>
      <c r="F17" s="197">
        <v>27</v>
      </c>
    </row>
    <row r="18" spans="1:6">
      <c r="A18" s="197">
        <v>51568888</v>
      </c>
      <c r="B18" s="197" t="s">
        <v>320</v>
      </c>
      <c r="C18" s="197" t="s">
        <v>285</v>
      </c>
      <c r="D18" s="198">
        <f t="shared" si="0"/>
        <v>0.13043478260869565</v>
      </c>
      <c r="E18" s="197">
        <v>23</v>
      </c>
      <c r="F18" s="197">
        <v>3</v>
      </c>
    </row>
    <row r="19" spans="1:6">
      <c r="A19" s="197">
        <v>51694282</v>
      </c>
      <c r="B19" s="197" t="s">
        <v>762</v>
      </c>
      <c r="C19" s="197" t="s">
        <v>295</v>
      </c>
      <c r="D19" s="198">
        <f t="shared" si="0"/>
        <v>6.2</v>
      </c>
      <c r="E19" s="197">
        <v>25</v>
      </c>
      <c r="F19" s="197">
        <v>155</v>
      </c>
    </row>
    <row r="20" spans="1:6">
      <c r="A20" s="197">
        <v>51692595</v>
      </c>
      <c r="B20" s="197" t="s">
        <v>763</v>
      </c>
      <c r="C20" s="197" t="s">
        <v>295</v>
      </c>
      <c r="D20" s="198">
        <f t="shared" si="0"/>
        <v>0.24</v>
      </c>
      <c r="E20" s="197">
        <v>25</v>
      </c>
      <c r="F20" s="197">
        <v>6</v>
      </c>
    </row>
    <row r="21" spans="1:6">
      <c r="A21" s="197">
        <v>51547594</v>
      </c>
      <c r="B21" s="197" t="s">
        <v>767</v>
      </c>
      <c r="C21" s="197" t="s">
        <v>303</v>
      </c>
      <c r="D21" s="198">
        <f t="shared" si="0"/>
        <v>0</v>
      </c>
      <c r="E21" s="197">
        <v>25</v>
      </c>
      <c r="F21" s="197">
        <v>0</v>
      </c>
    </row>
    <row r="22" spans="1:6">
      <c r="A22" s="197">
        <v>51743367</v>
      </c>
      <c r="B22" s="197" t="s">
        <v>747</v>
      </c>
      <c r="C22" s="197" t="s">
        <v>285</v>
      </c>
      <c r="D22" s="198">
        <f t="shared" si="0"/>
        <v>0</v>
      </c>
      <c r="E22" s="197">
        <v>25</v>
      </c>
      <c r="F22" s="197">
        <v>0</v>
      </c>
    </row>
    <row r="23" spans="1:6">
      <c r="A23" s="197">
        <v>51698635</v>
      </c>
      <c r="B23" s="197" t="s">
        <v>742</v>
      </c>
      <c r="C23" s="197" t="s">
        <v>285</v>
      </c>
      <c r="D23" s="198">
        <f t="shared" si="0"/>
        <v>1.3478260869565217</v>
      </c>
      <c r="E23" s="197">
        <v>23</v>
      </c>
      <c r="F23" s="197">
        <v>31</v>
      </c>
    </row>
    <row r="24" spans="1:6">
      <c r="A24" s="197">
        <v>51611765</v>
      </c>
      <c r="B24" s="197" t="s">
        <v>764</v>
      </c>
      <c r="C24" s="197" t="s">
        <v>309</v>
      </c>
      <c r="D24" s="198">
        <f t="shared" si="0"/>
        <v>0.36</v>
      </c>
      <c r="E24" s="197">
        <v>25</v>
      </c>
      <c r="F24" s="197">
        <v>9</v>
      </c>
    </row>
    <row r="25" spans="1:6">
      <c r="A25" s="197">
        <v>51559928</v>
      </c>
      <c r="B25" s="197" t="s">
        <v>765</v>
      </c>
      <c r="C25" s="197" t="s">
        <v>303</v>
      </c>
      <c r="D25" s="198">
        <f t="shared" si="0"/>
        <v>0</v>
      </c>
      <c r="E25" s="197">
        <v>25</v>
      </c>
      <c r="F25" s="197">
        <v>0</v>
      </c>
    </row>
    <row r="26" spans="1:6">
      <c r="A26" s="197">
        <v>51691175</v>
      </c>
      <c r="B26" s="197" t="s">
        <v>748</v>
      </c>
      <c r="C26" s="197" t="s">
        <v>285</v>
      </c>
      <c r="D26" s="198">
        <f t="shared" si="0"/>
        <v>1.08</v>
      </c>
      <c r="E26" s="197">
        <v>25</v>
      </c>
      <c r="F26" s="197">
        <v>27</v>
      </c>
    </row>
    <row r="27" spans="1:6">
      <c r="A27" s="197">
        <v>51591940</v>
      </c>
      <c r="B27" s="197" t="s">
        <v>743</v>
      </c>
      <c r="C27" s="197" t="s">
        <v>285</v>
      </c>
      <c r="D27" s="198">
        <f t="shared" si="0"/>
        <v>0.88</v>
      </c>
      <c r="E27" s="197">
        <v>25</v>
      </c>
      <c r="F27" s="197">
        <v>22</v>
      </c>
    </row>
    <row r="28" spans="1:6">
      <c r="A28" s="197">
        <v>51705702</v>
      </c>
      <c r="B28" s="197" t="s">
        <v>766</v>
      </c>
      <c r="C28" s="197" t="s">
        <v>303</v>
      </c>
      <c r="D28" s="198">
        <f t="shared" si="0"/>
        <v>0.04</v>
      </c>
      <c r="E28" s="197">
        <v>25</v>
      </c>
      <c r="F28" s="197">
        <v>1</v>
      </c>
    </row>
    <row r="29" spans="1:6">
      <c r="A29" s="197">
        <v>51588223</v>
      </c>
      <c r="B29" s="197" t="s">
        <v>744</v>
      </c>
      <c r="C29" s="197" t="s">
        <v>285</v>
      </c>
      <c r="D29" s="198">
        <f t="shared" si="0"/>
        <v>1.36</v>
      </c>
      <c r="E29" s="197">
        <v>25</v>
      </c>
      <c r="F29" s="197">
        <v>34</v>
      </c>
    </row>
    <row r="30" spans="1:6">
      <c r="A30" s="197">
        <v>51576660</v>
      </c>
      <c r="B30" s="197" t="s">
        <v>745</v>
      </c>
      <c r="C30" s="197" t="s">
        <v>285</v>
      </c>
      <c r="D30" s="198">
        <f t="shared" si="0"/>
        <v>5.64</v>
      </c>
      <c r="E30" s="197">
        <v>25</v>
      </c>
      <c r="F30" s="197">
        <v>141</v>
      </c>
    </row>
    <row r="31" spans="1:6">
      <c r="A31" s="197">
        <v>51559927</v>
      </c>
      <c r="B31" s="197" t="s">
        <v>740</v>
      </c>
      <c r="C31" s="197" t="s">
        <v>285</v>
      </c>
      <c r="D31" s="198">
        <f t="shared" si="0"/>
        <v>0.88</v>
      </c>
      <c r="E31" s="197">
        <v>25</v>
      </c>
      <c r="F31" s="197">
        <v>22</v>
      </c>
    </row>
    <row r="32" spans="1:6">
      <c r="A32" s="197">
        <v>51607523</v>
      </c>
      <c r="B32" s="197" t="s">
        <v>749</v>
      </c>
      <c r="C32" s="197" t="s">
        <v>285</v>
      </c>
      <c r="D32" s="198">
        <f t="shared" si="0"/>
        <v>0</v>
      </c>
      <c r="E32" s="197">
        <v>25</v>
      </c>
      <c r="F32" s="197">
        <v>0</v>
      </c>
    </row>
    <row r="33" spans="1:6">
      <c r="A33" s="197">
        <v>51577893</v>
      </c>
      <c r="B33" s="197" t="s">
        <v>741</v>
      </c>
      <c r="C33" s="197" t="s">
        <v>285</v>
      </c>
      <c r="D33" s="198">
        <f t="shared" si="0"/>
        <v>0</v>
      </c>
      <c r="E33" s="197">
        <v>25</v>
      </c>
      <c r="F33" s="197">
        <v>0</v>
      </c>
    </row>
    <row r="34" spans="1:6">
      <c r="A34" s="197">
        <v>51696234</v>
      </c>
      <c r="B34" s="197" t="s">
        <v>768</v>
      </c>
      <c r="C34" s="197" t="s">
        <v>303</v>
      </c>
      <c r="D34" s="198">
        <f t="shared" si="0"/>
        <v>0</v>
      </c>
      <c r="E34" s="197">
        <v>25</v>
      </c>
      <c r="F34" s="197">
        <v>0</v>
      </c>
    </row>
    <row r="35" spans="1:6">
      <c r="A35" s="197">
        <v>51617212</v>
      </c>
      <c r="B35" s="197" t="s">
        <v>769</v>
      </c>
      <c r="C35" s="197" t="s">
        <v>303</v>
      </c>
      <c r="D35" s="198">
        <f t="shared" si="0"/>
        <v>0.44</v>
      </c>
      <c r="E35" s="197">
        <v>25</v>
      </c>
      <c r="F35" s="197">
        <v>11</v>
      </c>
    </row>
    <row r="36" spans="1:6">
      <c r="A36" s="197">
        <v>51637926</v>
      </c>
      <c r="B36" s="197" t="s">
        <v>770</v>
      </c>
      <c r="C36" s="197" t="s">
        <v>303</v>
      </c>
      <c r="D36" s="198">
        <f t="shared" si="0"/>
        <v>0.08</v>
      </c>
      <c r="E36" s="197">
        <v>25</v>
      </c>
      <c r="F36" s="197">
        <v>2</v>
      </c>
    </row>
    <row r="37" spans="1:6">
      <c r="A37" s="197">
        <v>51722867</v>
      </c>
      <c r="B37" s="197" t="s">
        <v>771</v>
      </c>
      <c r="C37" s="197" t="s">
        <v>309</v>
      </c>
      <c r="D37" s="198">
        <f t="shared" si="0"/>
        <v>0.32</v>
      </c>
      <c r="E37" s="197">
        <v>25</v>
      </c>
      <c r="F37" s="197">
        <v>8</v>
      </c>
    </row>
    <row r="38" spans="1:6">
      <c r="A38" s="197">
        <v>51607271</v>
      </c>
      <c r="B38" s="197" t="s">
        <v>772</v>
      </c>
      <c r="C38" s="197" t="s">
        <v>295</v>
      </c>
      <c r="D38" s="198">
        <f t="shared" si="0"/>
        <v>0.56000000000000005</v>
      </c>
      <c r="E38" s="197">
        <v>25</v>
      </c>
      <c r="F38" s="197">
        <v>14</v>
      </c>
    </row>
    <row r="39" spans="1:6">
      <c r="A39" s="197">
        <v>51547597</v>
      </c>
      <c r="B39" s="197" t="s">
        <v>746</v>
      </c>
      <c r="C39" s="197" t="s">
        <v>285</v>
      </c>
      <c r="D39" s="198">
        <f t="shared" si="0"/>
        <v>0</v>
      </c>
      <c r="E39" s="197">
        <v>25</v>
      </c>
      <c r="F39" s="197">
        <v>0</v>
      </c>
    </row>
    <row r="40" spans="1:6">
      <c r="A40" s="197">
        <v>51421353</v>
      </c>
      <c r="B40" s="197" t="s">
        <v>301</v>
      </c>
      <c r="C40" s="197" t="s">
        <v>773</v>
      </c>
      <c r="D40" s="198">
        <f t="shared" si="0"/>
        <v>0</v>
      </c>
      <c r="E40" s="197">
        <v>25</v>
      </c>
      <c r="F40" s="197">
        <v>0</v>
      </c>
    </row>
    <row r="41" spans="1:6">
      <c r="A41" s="197">
        <v>51604916</v>
      </c>
      <c r="B41" s="197" t="s">
        <v>774</v>
      </c>
      <c r="C41" s="197" t="s">
        <v>303</v>
      </c>
      <c r="D41" s="198">
        <f t="shared" si="0"/>
        <v>0</v>
      </c>
      <c r="E41" s="197">
        <v>25</v>
      </c>
      <c r="F41" s="197">
        <v>0</v>
      </c>
    </row>
    <row r="42" spans="1:6">
      <c r="A42" s="197">
        <v>51695613</v>
      </c>
      <c r="B42" s="197" t="s">
        <v>775</v>
      </c>
      <c r="C42" s="197" t="s">
        <v>303</v>
      </c>
      <c r="D42" s="198">
        <f t="shared" si="0"/>
        <v>0</v>
      </c>
      <c r="E42" s="197">
        <v>25</v>
      </c>
      <c r="F42" s="197">
        <v>0</v>
      </c>
    </row>
  </sheetData>
  <conditionalFormatting sqref="A1">
    <cfRule type="duplicateValues" dxfId="3" priority="178"/>
  </conditionalFormatting>
  <conditionalFormatting sqref="A1">
    <cfRule type="duplicateValues" dxfId="2" priority="181"/>
  </conditionalFormatting>
  <conditionalFormatting sqref="A1">
    <cfRule type="duplicateValues" dxfId="1" priority="182"/>
  </conditionalFormatting>
  <conditionalFormatting sqref="A1">
    <cfRule type="duplicateValues" dxfId="0" priority="18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customWidth="1"/>
    <col min="2" max="2" width="34.85546875" bestFit="1" customWidth="1"/>
    <col min="3" max="3" width="10.85546875" bestFit="1" customWidth="1"/>
  </cols>
  <sheetData>
    <row r="1" spans="1:3">
      <c r="A1" s="147" t="s">
        <v>0</v>
      </c>
      <c r="B1" s="148" t="s">
        <v>164</v>
      </c>
      <c r="C1" s="148" t="s">
        <v>796</v>
      </c>
    </row>
    <row r="2" spans="1:3" ht="15.75" thickBot="1">
      <c r="A2" s="170">
        <v>51558115</v>
      </c>
      <c r="B2" s="171" t="s">
        <v>594</v>
      </c>
      <c r="C2" s="172">
        <v>22.62</v>
      </c>
    </row>
    <row r="3" spans="1:3" ht="15.75" thickBot="1">
      <c r="A3" s="170">
        <v>51568280</v>
      </c>
      <c r="B3" s="171" t="s">
        <v>319</v>
      </c>
      <c r="C3" s="172">
        <v>50.67</v>
      </c>
    </row>
    <row r="4" spans="1:3" ht="15.75" thickBot="1">
      <c r="A4" s="170">
        <v>51578947</v>
      </c>
      <c r="B4" s="171" t="s">
        <v>168</v>
      </c>
      <c r="C4" s="172">
        <v>331.12999999999994</v>
      </c>
    </row>
    <row r="5" spans="1:3" ht="15.75" thickBot="1">
      <c r="A5" s="170">
        <v>51588218</v>
      </c>
      <c r="B5" s="171" t="s">
        <v>176</v>
      </c>
      <c r="C5" s="172">
        <v>4283.99</v>
      </c>
    </row>
    <row r="6" spans="1:3" ht="15.75" thickBot="1">
      <c r="A6" s="170">
        <v>51588228</v>
      </c>
      <c r="B6" s="171" t="s">
        <v>181</v>
      </c>
      <c r="C6" s="172">
        <v>3982.4300000000012</v>
      </c>
    </row>
    <row r="7" spans="1:3" ht="15.75" thickBot="1">
      <c r="A7" s="170">
        <v>51588229</v>
      </c>
      <c r="B7" s="171" t="s">
        <v>182</v>
      </c>
      <c r="C7" s="172">
        <v>224.92</v>
      </c>
    </row>
    <row r="8" spans="1:3" ht="15.75" thickBot="1">
      <c r="A8" s="170">
        <v>51588233</v>
      </c>
      <c r="B8" s="171" t="s">
        <v>177</v>
      </c>
      <c r="C8" s="172">
        <v>1560.1699999999996</v>
      </c>
    </row>
    <row r="9" spans="1:3" ht="15.75" thickBot="1">
      <c r="A9" s="170">
        <v>51588235</v>
      </c>
      <c r="B9" s="171" t="s">
        <v>183</v>
      </c>
      <c r="C9" s="172">
        <v>8071.5600000000059</v>
      </c>
    </row>
    <row r="10" spans="1:3" ht="15.75" thickBot="1">
      <c r="A10" s="170">
        <v>51591938</v>
      </c>
      <c r="B10" s="171" t="s">
        <v>179</v>
      </c>
      <c r="C10" s="172">
        <v>4076.3900000000021</v>
      </c>
    </row>
    <row r="11" spans="1:3" ht="15.75" thickBot="1">
      <c r="A11" s="170">
        <v>51591945</v>
      </c>
      <c r="B11" s="171" t="s">
        <v>178</v>
      </c>
      <c r="C11" s="172">
        <v>56.87</v>
      </c>
    </row>
    <row r="12" spans="1:3" ht="15.75" thickBot="1">
      <c r="A12" s="170">
        <v>51591949</v>
      </c>
      <c r="B12" s="171" t="s">
        <v>184</v>
      </c>
      <c r="C12" s="172">
        <v>1552.6600000000005</v>
      </c>
    </row>
    <row r="13" spans="1:3" ht="15.75" thickBot="1">
      <c r="A13" s="170">
        <v>51596839</v>
      </c>
      <c r="B13" s="171" t="s">
        <v>169</v>
      </c>
      <c r="C13" s="172">
        <v>4126.76</v>
      </c>
    </row>
    <row r="14" spans="1:3" ht="15.75" thickBot="1">
      <c r="A14" s="170">
        <v>51598203</v>
      </c>
      <c r="B14" s="171" t="s">
        <v>167</v>
      </c>
      <c r="C14" s="172">
        <v>3604.87</v>
      </c>
    </row>
    <row r="15" spans="1:3" ht="15.75" thickBot="1">
      <c r="A15" s="170">
        <v>51600383</v>
      </c>
      <c r="B15" s="171" t="s">
        <v>597</v>
      </c>
      <c r="C15" s="172">
        <v>305.68000000000006</v>
      </c>
    </row>
    <row r="16" spans="1:3" ht="15.75" thickBot="1">
      <c r="A16" s="170">
        <v>51615813</v>
      </c>
      <c r="B16" s="171" t="s">
        <v>188</v>
      </c>
      <c r="C16" s="172">
        <v>1717.1200000000001</v>
      </c>
    </row>
    <row r="17" spans="1:3" ht="15.75" thickBot="1">
      <c r="A17" s="170">
        <v>51615823</v>
      </c>
      <c r="B17" s="171" t="s">
        <v>187</v>
      </c>
      <c r="C17" s="172">
        <v>91.33</v>
      </c>
    </row>
    <row r="18" spans="1:3" ht="15.75" thickBot="1">
      <c r="A18" s="170">
        <v>51615825</v>
      </c>
      <c r="B18" s="171" t="s">
        <v>186</v>
      </c>
      <c r="C18" s="172">
        <v>3747.5499999999993</v>
      </c>
    </row>
    <row r="19" spans="1:3" ht="15.75" thickBot="1">
      <c r="A19" s="170">
        <v>51637929</v>
      </c>
      <c r="B19" s="171" t="s">
        <v>608</v>
      </c>
      <c r="C19" s="172">
        <v>49.36</v>
      </c>
    </row>
    <row r="20" spans="1:3" ht="15.75" thickBot="1">
      <c r="A20" s="170">
        <v>51638206</v>
      </c>
      <c r="B20" s="171" t="s">
        <v>609</v>
      </c>
      <c r="C20" s="172">
        <v>277.86999999999995</v>
      </c>
    </row>
    <row r="21" spans="1:3" ht="15.75" thickBot="1">
      <c r="A21" s="170">
        <v>51661970</v>
      </c>
      <c r="B21" s="171" t="s">
        <v>195</v>
      </c>
      <c r="C21" s="172">
        <v>2857.3199999999993</v>
      </c>
    </row>
    <row r="22" spans="1:3" ht="15.75" thickBot="1">
      <c r="A22" s="170">
        <v>51662324</v>
      </c>
      <c r="B22" s="171" t="s">
        <v>196</v>
      </c>
      <c r="C22" s="172">
        <v>4670.4599999999973</v>
      </c>
    </row>
    <row r="23" spans="1:3" ht="15.75" thickBot="1">
      <c r="A23" s="170">
        <v>51665079</v>
      </c>
      <c r="B23" s="171" t="s">
        <v>613</v>
      </c>
      <c r="C23" s="172">
        <v>22.16</v>
      </c>
    </row>
    <row r="24" spans="1:3" ht="15.75" thickBot="1">
      <c r="A24" s="170">
        <v>51667176</v>
      </c>
      <c r="B24" s="171" t="s">
        <v>198</v>
      </c>
      <c r="C24" s="172">
        <v>3618.3800000000006</v>
      </c>
    </row>
    <row r="25" spans="1:3" ht="15.75" thickBot="1">
      <c r="A25" s="170">
        <v>51692290</v>
      </c>
      <c r="B25" s="171" t="s">
        <v>236</v>
      </c>
      <c r="C25" s="172">
        <v>10687.990000000002</v>
      </c>
    </row>
    <row r="26" spans="1:3" ht="15.75" thickBot="1">
      <c r="A26" s="170">
        <v>51695853</v>
      </c>
      <c r="B26" s="171" t="s">
        <v>208</v>
      </c>
      <c r="C26" s="172">
        <v>3768.46</v>
      </c>
    </row>
    <row r="27" spans="1:3" ht="15.75" thickBot="1">
      <c r="A27" s="170">
        <v>51696233</v>
      </c>
      <c r="B27" s="171" t="s">
        <v>204</v>
      </c>
      <c r="C27" s="172">
        <v>6043.4900000000025</v>
      </c>
    </row>
    <row r="28" spans="1:3" ht="15.75" thickBot="1">
      <c r="A28" s="170">
        <v>51696340</v>
      </c>
      <c r="B28" s="171" t="s">
        <v>199</v>
      </c>
      <c r="C28" s="172">
        <v>2795.6099999999997</v>
      </c>
    </row>
    <row r="29" spans="1:3" ht="15.75" thickBot="1">
      <c r="A29" s="170">
        <v>51696342</v>
      </c>
      <c r="B29" s="171" t="s">
        <v>200</v>
      </c>
      <c r="C29" s="172">
        <v>4161.8200000000006</v>
      </c>
    </row>
    <row r="30" spans="1:3" ht="15.75" thickBot="1">
      <c r="A30" s="170">
        <v>51697117</v>
      </c>
      <c r="B30" s="171" t="s">
        <v>203</v>
      </c>
      <c r="C30" s="172">
        <v>6531.7500000000055</v>
      </c>
    </row>
    <row r="31" spans="1:3" ht="15.75" thickBot="1">
      <c r="A31" s="170">
        <v>51698640</v>
      </c>
      <c r="B31" s="171" t="s">
        <v>205</v>
      </c>
      <c r="C31" s="172">
        <v>546.88</v>
      </c>
    </row>
    <row r="32" spans="1:3" ht="15.75" thickBot="1">
      <c r="A32" s="170">
        <v>51703005</v>
      </c>
      <c r="B32" s="171" t="s">
        <v>625</v>
      </c>
      <c r="C32" s="172">
        <v>391.90999999999997</v>
      </c>
    </row>
    <row r="33" spans="1:3" ht="15.75" thickBot="1">
      <c r="A33" s="170">
        <v>51704088</v>
      </c>
      <c r="B33" s="171" t="s">
        <v>209</v>
      </c>
      <c r="C33" s="172">
        <v>1355.0400000000002</v>
      </c>
    </row>
    <row r="34" spans="1:3" ht="15.75" thickBot="1">
      <c r="A34" s="170">
        <v>51715671</v>
      </c>
      <c r="B34" s="171" t="s">
        <v>210</v>
      </c>
      <c r="C34" s="172">
        <v>1877.8499999999997</v>
      </c>
    </row>
    <row r="35" spans="1:3" ht="15.75" thickBot="1">
      <c r="A35" s="170">
        <v>51715941</v>
      </c>
      <c r="B35" s="171" t="s">
        <v>629</v>
      </c>
      <c r="C35" s="172">
        <v>593.55999999999995</v>
      </c>
    </row>
    <row r="36" spans="1:3" ht="15.75" thickBot="1">
      <c r="A36" s="170">
        <v>51716768</v>
      </c>
      <c r="B36" s="171" t="s">
        <v>224</v>
      </c>
      <c r="C36" s="172">
        <v>440.43999999999994</v>
      </c>
    </row>
    <row r="37" spans="1:3" ht="15.75" thickBot="1">
      <c r="A37" s="170">
        <v>51717293</v>
      </c>
      <c r="B37" s="171" t="s">
        <v>632</v>
      </c>
      <c r="C37" s="172">
        <v>296.98</v>
      </c>
    </row>
    <row r="38" spans="1:3" ht="15.75" thickBot="1">
      <c r="A38" s="170">
        <v>51718187</v>
      </c>
      <c r="B38" s="171" t="s">
        <v>633</v>
      </c>
      <c r="C38" s="172">
        <v>453.01000000000005</v>
      </c>
    </row>
    <row r="39" spans="1:3" ht="15.75" thickBot="1">
      <c r="A39" s="170">
        <v>51718193</v>
      </c>
      <c r="B39" s="171" t="s">
        <v>634</v>
      </c>
      <c r="C39" s="172">
        <v>281.60999999999996</v>
      </c>
    </row>
    <row r="40" spans="1:3" ht="15.75" thickBot="1">
      <c r="A40" s="170">
        <v>51718507</v>
      </c>
      <c r="B40" s="171" t="s">
        <v>212</v>
      </c>
      <c r="C40" s="172">
        <v>3884.9100000000012</v>
      </c>
    </row>
    <row r="41" spans="1:3" ht="15.75" thickBot="1">
      <c r="A41" s="170">
        <v>51719218</v>
      </c>
      <c r="B41" s="171" t="s">
        <v>214</v>
      </c>
      <c r="C41" s="172">
        <v>7519.8900000000012</v>
      </c>
    </row>
    <row r="42" spans="1:3" ht="15.75" thickBot="1">
      <c r="A42" s="170">
        <v>51719219</v>
      </c>
      <c r="B42" s="171" t="s">
        <v>215</v>
      </c>
      <c r="C42" s="172">
        <v>4790.5299999999988</v>
      </c>
    </row>
    <row r="43" spans="1:3" ht="15.75" thickBot="1">
      <c r="A43" s="170">
        <v>51719239</v>
      </c>
      <c r="B43" s="171" t="s">
        <v>639</v>
      </c>
      <c r="C43" s="172">
        <v>64.210000000000008</v>
      </c>
    </row>
    <row r="44" spans="1:3" ht="15.75" thickBot="1">
      <c r="A44" s="170">
        <v>51719966</v>
      </c>
      <c r="B44" s="171" t="s">
        <v>213</v>
      </c>
      <c r="C44" s="172">
        <v>8676.0600000000031</v>
      </c>
    </row>
    <row r="45" spans="1:3" ht="15.75" thickBot="1">
      <c r="A45" s="170">
        <v>51720810</v>
      </c>
      <c r="B45" s="171" t="s">
        <v>642</v>
      </c>
      <c r="C45" s="172">
        <v>120.93</v>
      </c>
    </row>
    <row r="46" spans="1:3" ht="15.75" thickBot="1">
      <c r="A46" s="170">
        <v>51721298</v>
      </c>
      <c r="B46" s="171" t="s">
        <v>645</v>
      </c>
      <c r="C46" s="172">
        <v>14.76</v>
      </c>
    </row>
    <row r="47" spans="1:3" ht="15.75" thickBot="1">
      <c r="A47" s="170">
        <v>51721472</v>
      </c>
      <c r="B47" s="171" t="s">
        <v>655</v>
      </c>
      <c r="C47" s="172">
        <v>77.8</v>
      </c>
    </row>
    <row r="48" spans="1:3" ht="15.75" thickBot="1">
      <c r="A48" s="170">
        <v>51721817</v>
      </c>
      <c r="B48" s="171" t="s">
        <v>260</v>
      </c>
      <c r="C48" s="172">
        <v>1937.88</v>
      </c>
    </row>
    <row r="49" spans="1:3" ht="15.75" thickBot="1">
      <c r="A49" s="170">
        <v>51722211</v>
      </c>
      <c r="B49" s="171" t="s">
        <v>222</v>
      </c>
      <c r="C49" s="172">
        <v>1905.97</v>
      </c>
    </row>
    <row r="50" spans="1:3" ht="15.75" thickBot="1">
      <c r="A50" s="170">
        <v>51722217</v>
      </c>
      <c r="B50" s="171" t="s">
        <v>220</v>
      </c>
      <c r="C50" s="172">
        <v>4101.6899999999987</v>
      </c>
    </row>
    <row r="51" spans="1:3" ht="15.75" thickBot="1">
      <c r="A51" s="170">
        <v>51722219</v>
      </c>
      <c r="B51" s="171" t="s">
        <v>223</v>
      </c>
      <c r="C51" s="172">
        <v>2796.7700000000004</v>
      </c>
    </row>
    <row r="52" spans="1:3" ht="15.75" thickBot="1">
      <c r="A52" s="170">
        <v>51722220</v>
      </c>
      <c r="B52" s="171" t="s">
        <v>264</v>
      </c>
      <c r="C52" s="172">
        <v>2076.3000000000006</v>
      </c>
    </row>
    <row r="53" spans="1:3" ht="15.75" thickBot="1">
      <c r="A53" s="170">
        <v>51722234</v>
      </c>
      <c r="B53" s="171" t="s">
        <v>262</v>
      </c>
      <c r="C53" s="172">
        <v>2269.5699999999997</v>
      </c>
    </row>
    <row r="54" spans="1:3" ht="15.75" thickBot="1">
      <c r="A54" s="170">
        <v>51722397</v>
      </c>
      <c r="B54" s="171" t="s">
        <v>261</v>
      </c>
      <c r="C54" s="172">
        <v>1078.4899999999998</v>
      </c>
    </row>
    <row r="55" spans="1:3" ht="15.75" thickBot="1">
      <c r="A55" s="170">
        <v>51722864</v>
      </c>
      <c r="B55" s="171" t="s">
        <v>666</v>
      </c>
      <c r="C55" s="172">
        <v>22.4</v>
      </c>
    </row>
    <row r="56" spans="1:3" ht="15.75" thickBot="1">
      <c r="A56" s="170">
        <v>51722942</v>
      </c>
      <c r="B56" s="171" t="s">
        <v>237</v>
      </c>
      <c r="C56" s="172">
        <v>4775.3100000000013</v>
      </c>
    </row>
    <row r="57" spans="1:3" ht="15.75" thickBot="1">
      <c r="A57" s="170">
        <v>51723236</v>
      </c>
      <c r="B57" s="171" t="s">
        <v>225</v>
      </c>
      <c r="C57" s="172">
        <v>8471.6099999999951</v>
      </c>
    </row>
    <row r="58" spans="1:3" ht="15.75" thickBot="1">
      <c r="A58" s="170">
        <v>51723237</v>
      </c>
      <c r="B58" s="171" t="s">
        <v>227</v>
      </c>
      <c r="C58" s="172">
        <v>4447.09</v>
      </c>
    </row>
    <row r="59" spans="1:3" ht="15.75" thickBot="1">
      <c r="A59" s="170">
        <v>51723670</v>
      </c>
      <c r="B59" s="171" t="s">
        <v>232</v>
      </c>
      <c r="C59" s="172">
        <v>2998.4900000000007</v>
      </c>
    </row>
    <row r="60" spans="1:3" ht="15.75" thickBot="1">
      <c r="A60" s="170">
        <v>51723675</v>
      </c>
      <c r="B60" s="171" t="s">
        <v>229</v>
      </c>
      <c r="C60" s="172">
        <v>4693.5600000000004</v>
      </c>
    </row>
    <row r="61" spans="1:3" ht="15.75" thickBot="1">
      <c r="A61" s="170">
        <v>51723910</v>
      </c>
      <c r="B61" s="171" t="s">
        <v>231</v>
      </c>
      <c r="C61" s="172">
        <v>4817.7900000000009</v>
      </c>
    </row>
    <row r="62" spans="1:3" ht="15.75" thickBot="1">
      <c r="A62" s="170">
        <v>51724732</v>
      </c>
      <c r="B62" s="171" t="s">
        <v>230</v>
      </c>
      <c r="C62" s="172">
        <v>2720.56</v>
      </c>
    </row>
    <row r="63" spans="1:3" ht="15.75" thickBot="1">
      <c r="A63" s="170">
        <v>51724734</v>
      </c>
      <c r="B63" s="171" t="s">
        <v>233</v>
      </c>
      <c r="C63" s="172">
        <v>3984.4100000000003</v>
      </c>
    </row>
    <row r="64" spans="1:3" ht="15.75" thickBot="1">
      <c r="A64" s="170">
        <v>51724905</v>
      </c>
      <c r="B64" s="171" t="s">
        <v>235</v>
      </c>
      <c r="C64" s="172">
        <v>4978.55</v>
      </c>
    </row>
    <row r="65" spans="1:3" ht="15.75" thickBot="1">
      <c r="A65" s="170">
        <v>51725134</v>
      </c>
      <c r="B65" s="171" t="s">
        <v>672</v>
      </c>
      <c r="C65" s="172">
        <v>9.68</v>
      </c>
    </row>
    <row r="66" spans="1:3" ht="15.75" thickBot="1">
      <c r="A66" s="170">
        <v>51725454</v>
      </c>
      <c r="B66" s="171" t="s">
        <v>267</v>
      </c>
      <c r="C66" s="172">
        <v>5758.43</v>
      </c>
    </row>
    <row r="67" spans="1:3" ht="15.75" thickBot="1">
      <c r="A67" s="170">
        <v>51725455</v>
      </c>
      <c r="B67" s="171" t="s">
        <v>674</v>
      </c>
      <c r="C67" s="172">
        <v>281.14</v>
      </c>
    </row>
    <row r="68" spans="1:3" ht="15.75" thickBot="1">
      <c r="A68" s="170">
        <v>51725689</v>
      </c>
      <c r="B68" s="171" t="s">
        <v>246</v>
      </c>
      <c r="C68" s="172">
        <v>1584.4800000000002</v>
      </c>
    </row>
    <row r="69" spans="1:3" ht="15.75" thickBot="1">
      <c r="A69" s="170">
        <v>51725691</v>
      </c>
      <c r="B69" s="171" t="s">
        <v>243</v>
      </c>
      <c r="C69" s="172">
        <v>3900.1000000000008</v>
      </c>
    </row>
    <row r="70" spans="1:3" ht="15.75" thickBot="1">
      <c r="A70" s="170">
        <v>51725693</v>
      </c>
      <c r="B70" s="171" t="s">
        <v>244</v>
      </c>
      <c r="C70" s="172">
        <v>6845.2800000000043</v>
      </c>
    </row>
    <row r="71" spans="1:3" ht="15.75" thickBot="1">
      <c r="A71" s="170">
        <v>51726356</v>
      </c>
      <c r="B71" s="171" t="s">
        <v>239</v>
      </c>
      <c r="C71" s="172">
        <v>36.840000000000003</v>
      </c>
    </row>
    <row r="72" spans="1:3" ht="15.75" thickBot="1">
      <c r="A72" s="170">
        <v>51726359</v>
      </c>
      <c r="B72" s="171" t="s">
        <v>266</v>
      </c>
      <c r="C72" s="172">
        <v>4731.0899999999974</v>
      </c>
    </row>
    <row r="73" spans="1:3" ht="15.75" thickBot="1">
      <c r="A73" s="170">
        <v>51726361</v>
      </c>
      <c r="B73" s="171" t="s">
        <v>265</v>
      </c>
      <c r="C73" s="172">
        <v>3545.7199999999993</v>
      </c>
    </row>
    <row r="74" spans="1:3" ht="15.75" thickBot="1">
      <c r="A74" s="170">
        <v>51726926</v>
      </c>
      <c r="B74" s="171" t="s">
        <v>240</v>
      </c>
      <c r="C74" s="172">
        <v>3909.2999999999988</v>
      </c>
    </row>
    <row r="75" spans="1:3" ht="15.75" thickBot="1">
      <c r="A75" s="170">
        <v>51727440</v>
      </c>
      <c r="B75" s="171" t="s">
        <v>247</v>
      </c>
      <c r="C75" s="172">
        <v>4065.7</v>
      </c>
    </row>
    <row r="76" spans="1:3" ht="15.75" thickBot="1">
      <c r="A76" s="170">
        <v>51729962</v>
      </c>
      <c r="B76" s="171" t="s">
        <v>250</v>
      </c>
      <c r="C76" s="172">
        <v>4785.3200000000024</v>
      </c>
    </row>
    <row r="77" spans="1:3" ht="15.75" thickBot="1">
      <c r="A77" s="170">
        <v>51732947</v>
      </c>
      <c r="B77" s="171" t="s">
        <v>253</v>
      </c>
      <c r="C77" s="172">
        <v>3319.0800000000013</v>
      </c>
    </row>
    <row r="78" spans="1:3" ht="15.75" thickBot="1">
      <c r="A78" s="170">
        <v>51732948</v>
      </c>
      <c r="B78" s="171" t="s">
        <v>254</v>
      </c>
      <c r="C78" s="172">
        <v>3726.6600000000003</v>
      </c>
    </row>
    <row r="79" spans="1:3" ht="15.75" thickBot="1">
      <c r="A79" s="170">
        <v>51732952</v>
      </c>
      <c r="B79" s="171" t="s">
        <v>252</v>
      </c>
      <c r="C79" s="172">
        <v>4076.5900000000006</v>
      </c>
    </row>
    <row r="80" spans="1:3" ht="15.75" thickBot="1">
      <c r="A80" s="170">
        <v>51736813</v>
      </c>
      <c r="B80" s="171" t="s">
        <v>242</v>
      </c>
      <c r="C80" s="172">
        <v>4536.7099999999991</v>
      </c>
    </row>
    <row r="81" spans="1:3" ht="15.75" thickBot="1">
      <c r="A81" s="170">
        <v>51739116</v>
      </c>
      <c r="B81" s="171" t="s">
        <v>245</v>
      </c>
      <c r="C81" s="172">
        <v>2447.6400000000003</v>
      </c>
    </row>
    <row r="82" spans="1:3" ht="15.75" thickBot="1">
      <c r="A82" s="170">
        <v>51739117</v>
      </c>
      <c r="B82" s="171" t="s">
        <v>257</v>
      </c>
      <c r="C82" s="172">
        <v>1057.7</v>
      </c>
    </row>
    <row r="83" spans="1:3" ht="15.75" thickBot="1">
      <c r="A83" s="170">
        <v>51742442</v>
      </c>
      <c r="B83" s="171" t="s">
        <v>248</v>
      </c>
      <c r="C83" s="172">
        <v>6128.65</v>
      </c>
    </row>
    <row r="84" spans="1:3" ht="15.75" thickBot="1">
      <c r="A84" s="170">
        <v>51742634</v>
      </c>
      <c r="B84" s="171" t="s">
        <v>249</v>
      </c>
      <c r="C84" s="172">
        <v>7286.4999999999964</v>
      </c>
    </row>
    <row r="85" spans="1:3" ht="15.75" thickBot="1">
      <c r="A85" s="170">
        <v>51742636</v>
      </c>
      <c r="B85" s="171" t="s">
        <v>255</v>
      </c>
      <c r="C85" s="172">
        <v>5024.78</v>
      </c>
    </row>
    <row r="86" spans="1:3" ht="15.75" thickBot="1">
      <c r="A86" s="170">
        <v>51742637</v>
      </c>
      <c r="B86" s="171" t="s">
        <v>256</v>
      </c>
      <c r="C86" s="172">
        <v>1905.8800000000006</v>
      </c>
    </row>
    <row r="87" spans="1:3" ht="15.75" thickBot="1">
      <c r="A87" s="170">
        <v>51742638</v>
      </c>
      <c r="B87" s="171" t="s">
        <v>259</v>
      </c>
      <c r="C87" s="172">
        <v>3389.2500000000018</v>
      </c>
    </row>
    <row r="88" spans="1:3" ht="15.75" thickBot="1">
      <c r="A88" s="170">
        <v>51743041</v>
      </c>
      <c r="B88" s="171" t="s">
        <v>258</v>
      </c>
      <c r="C88" s="172">
        <v>3310.7000000000007</v>
      </c>
    </row>
    <row r="89" spans="1:3" ht="15.75" thickBot="1">
      <c r="A89" s="170">
        <v>51743068</v>
      </c>
      <c r="B89" s="171" t="s">
        <v>270</v>
      </c>
      <c r="C89" s="172">
        <v>5036.5499999999965</v>
      </c>
    </row>
    <row r="90" spans="1:3" ht="15.75" thickBot="1">
      <c r="A90" s="170">
        <v>51744975</v>
      </c>
      <c r="B90" s="171" t="s">
        <v>217</v>
      </c>
      <c r="C90" s="172">
        <v>4069.3300000000004</v>
      </c>
    </row>
    <row r="91" spans="1:3" ht="15.75" thickBot="1">
      <c r="A91" s="170">
        <v>51746048</v>
      </c>
      <c r="B91" s="171" t="s">
        <v>219</v>
      </c>
      <c r="C91" s="172">
        <v>7282.12</v>
      </c>
    </row>
    <row r="92" spans="1:3" ht="15.75" thickBot="1">
      <c r="A92" s="170">
        <v>51764512</v>
      </c>
      <c r="B92" s="171" t="s">
        <v>715</v>
      </c>
      <c r="C92" s="172">
        <v>582.91999999999996</v>
      </c>
    </row>
    <row r="93" spans="1:3" ht="15.75" thickBot="1">
      <c r="A93" s="170">
        <v>51764660</v>
      </c>
      <c r="B93" s="171" t="s">
        <v>718</v>
      </c>
      <c r="C93" s="172">
        <v>27.08</v>
      </c>
    </row>
    <row r="94" spans="1:3" ht="15.75" thickBot="1">
      <c r="A94" s="170">
        <v>51768434</v>
      </c>
      <c r="B94" s="171" t="s">
        <v>721</v>
      </c>
      <c r="C94" s="172">
        <v>54.18</v>
      </c>
    </row>
    <row r="95" spans="1:3" ht="15.75" thickBot="1">
      <c r="A95" s="170">
        <v>51609016</v>
      </c>
      <c r="B95" s="171" t="s">
        <v>322</v>
      </c>
      <c r="C95" s="172">
        <v>638.71</v>
      </c>
    </row>
    <row r="96" spans="1:3" ht="15.75" thickBot="1">
      <c r="A96" s="170">
        <v>51768433</v>
      </c>
      <c r="B96" s="171" t="s">
        <v>720</v>
      </c>
      <c r="C96" s="172">
        <v>707.03999999999985</v>
      </c>
    </row>
    <row r="97" spans="1:3" ht="15.75" thickBot="1">
      <c r="A97" s="170">
        <v>51697023</v>
      </c>
      <c r="B97" s="171" t="s">
        <v>619</v>
      </c>
      <c r="C97" s="172">
        <v>27.08</v>
      </c>
    </row>
    <row r="98" spans="1:3" ht="15.75" thickBot="1">
      <c r="A98" s="170">
        <v>51598218</v>
      </c>
      <c r="B98" s="171" t="s">
        <v>596</v>
      </c>
      <c r="C98" s="172">
        <v>2.95</v>
      </c>
    </row>
    <row r="99" spans="1:3" ht="15.75" thickBot="1">
      <c r="A99" s="170">
        <v>51765992</v>
      </c>
      <c r="B99" s="171" t="s">
        <v>719</v>
      </c>
      <c r="C99" s="172">
        <v>19.73</v>
      </c>
    </row>
    <row r="100" spans="1:3" ht="15.75" thickBot="1">
      <c r="A100" s="170">
        <v>51637926</v>
      </c>
      <c r="B100" s="171" t="s">
        <v>770</v>
      </c>
      <c r="C100" s="172">
        <v>36.799999999999997</v>
      </c>
    </row>
    <row r="101" spans="1:3" ht="15.75" thickBot="1">
      <c r="A101" s="170">
        <v>51722213</v>
      </c>
      <c r="B101" s="171" t="s">
        <v>221</v>
      </c>
      <c r="C101" s="172">
        <v>24.049999999999997</v>
      </c>
    </row>
    <row r="102" spans="1:3" ht="15.75" thickBot="1">
      <c r="A102" s="170">
        <v>51781014</v>
      </c>
      <c r="B102" s="171" t="s">
        <v>273</v>
      </c>
      <c r="C102" s="172">
        <v>6220.2700000000023</v>
      </c>
    </row>
    <row r="103" spans="1:3" ht="15.75" thickBot="1">
      <c r="A103" s="170">
        <v>51607264</v>
      </c>
      <c r="B103" s="171" t="s">
        <v>598</v>
      </c>
      <c r="C103" s="172">
        <v>64.960000000000008</v>
      </c>
    </row>
    <row r="104" spans="1:3" ht="15.75" thickBot="1">
      <c r="A104" s="170">
        <v>51781016</v>
      </c>
      <c r="B104" s="171" t="s">
        <v>724</v>
      </c>
      <c r="C104" s="172">
        <v>478.89000000000004</v>
      </c>
    </row>
    <row r="105" spans="1:3" ht="15.75" thickBot="1">
      <c r="A105" s="170">
        <v>51611764</v>
      </c>
      <c r="B105" s="171" t="s">
        <v>602</v>
      </c>
      <c r="C105" s="172">
        <v>40.879999999999995</v>
      </c>
    </row>
    <row r="106" spans="1:3" ht="15.75" thickBot="1">
      <c r="A106" s="170">
        <v>51728258</v>
      </c>
      <c r="B106" s="171" t="s">
        <v>687</v>
      </c>
      <c r="C106" s="172">
        <v>10.98</v>
      </c>
    </row>
    <row r="107" spans="1:3" ht="15.75" thickBot="1">
      <c r="A107" s="170">
        <v>51787985</v>
      </c>
      <c r="B107" s="171" t="s">
        <v>275</v>
      </c>
      <c r="C107" s="172">
        <v>4703.3600000000015</v>
      </c>
    </row>
    <row r="108" spans="1:3" ht="15.75" thickBot="1">
      <c r="A108" s="170">
        <v>51564374</v>
      </c>
      <c r="B108" s="171" t="s">
        <v>192</v>
      </c>
      <c r="C108" s="172">
        <v>27.68</v>
      </c>
    </row>
    <row r="109" spans="1:3" ht="15.75" thickBot="1">
      <c r="A109" s="170">
        <v>51721483</v>
      </c>
      <c r="B109" s="171" t="s">
        <v>659</v>
      </c>
      <c r="C109" s="172">
        <v>74.58</v>
      </c>
    </row>
    <row r="110" spans="1:3" ht="15.75" thickBot="1">
      <c r="A110" s="170">
        <v>51787861</v>
      </c>
      <c r="B110" s="171" t="s">
        <v>274</v>
      </c>
      <c r="C110" s="172">
        <v>5981.2299999999977</v>
      </c>
    </row>
    <row r="111" spans="1:3" ht="15.75" thickBot="1">
      <c r="A111" s="170">
        <v>51788324</v>
      </c>
      <c r="B111" s="171" t="s">
        <v>276</v>
      </c>
      <c r="C111" s="172">
        <v>7427.609999999996</v>
      </c>
    </row>
    <row r="112" spans="1:3" ht="15.75" thickBot="1">
      <c r="A112" s="170">
        <v>51788758</v>
      </c>
      <c r="B112" s="171" t="s">
        <v>277</v>
      </c>
      <c r="C112" s="172">
        <v>2792.0800000000004</v>
      </c>
    </row>
    <row r="113" spans="1:3" ht="15.75" thickBot="1">
      <c r="A113" s="170">
        <v>51699649</v>
      </c>
      <c r="B113" s="171" t="s">
        <v>206</v>
      </c>
      <c r="C113" s="172">
        <v>23.44</v>
      </c>
    </row>
    <row r="114" spans="1:3" ht="15.75" thickBot="1">
      <c r="A114" s="170">
        <v>51790902</v>
      </c>
      <c r="B114" s="171" t="s">
        <v>727</v>
      </c>
      <c r="C114" s="172">
        <v>460.16000000000008</v>
      </c>
    </row>
    <row r="115" spans="1:3" ht="15.75" thickBot="1">
      <c r="A115" s="170">
        <v>51802874</v>
      </c>
      <c r="B115" s="171" t="s">
        <v>731</v>
      </c>
      <c r="C115" s="172">
        <v>235.25000000000003</v>
      </c>
    </row>
    <row r="116" spans="1:3" ht="15.75" thickBot="1">
      <c r="A116" s="170">
        <v>51802519</v>
      </c>
      <c r="B116" s="171" t="s">
        <v>730</v>
      </c>
      <c r="C116" s="172">
        <v>525.22</v>
      </c>
    </row>
    <row r="117" spans="1:3" ht="15.75" thickBot="1">
      <c r="A117" s="170">
        <v>51801658</v>
      </c>
      <c r="B117" s="171" t="s">
        <v>728</v>
      </c>
      <c r="C117" s="172">
        <v>432.04999999999995</v>
      </c>
    </row>
    <row r="118" spans="1:3" ht="15.75" thickBot="1">
      <c r="A118" s="170">
        <v>51812950</v>
      </c>
      <c r="B118" s="171" t="s">
        <v>282</v>
      </c>
      <c r="C118" s="172">
        <v>4505.55</v>
      </c>
    </row>
    <row r="119" spans="1:3">
      <c r="A119" s="196">
        <v>51810944</v>
      </c>
      <c r="B119" s="171" t="s">
        <v>278</v>
      </c>
      <c r="C119" s="172">
        <v>6113.8900000000031</v>
      </c>
    </row>
    <row r="120" spans="1:3" ht="15.75" thickBot="1">
      <c r="A120" s="170">
        <v>51810944</v>
      </c>
      <c r="B120" s="171" t="s">
        <v>372</v>
      </c>
      <c r="C120" s="172">
        <v>0</v>
      </c>
    </row>
    <row r="121" spans="1:3" ht="15.75" thickBot="1">
      <c r="A121" s="170">
        <v>51811768</v>
      </c>
      <c r="B121" s="171" t="s">
        <v>280</v>
      </c>
      <c r="C121" s="172">
        <v>6758.4999999999909</v>
      </c>
    </row>
    <row r="122" spans="1:3" ht="15.75" thickBot="1">
      <c r="A122" s="170">
        <v>51785246</v>
      </c>
      <c r="B122" s="171" t="s">
        <v>272</v>
      </c>
      <c r="C122" s="172">
        <v>6059.8899999999994</v>
      </c>
    </row>
    <row r="123" spans="1:3" ht="15.75" thickBot="1">
      <c r="A123" s="170">
        <v>51810942</v>
      </c>
      <c r="B123" s="171" t="s">
        <v>279</v>
      </c>
      <c r="C123" s="172">
        <v>6678.8599999999969</v>
      </c>
    </row>
    <row r="124" spans="1:3" ht="15.75" thickBot="1">
      <c r="A124" s="170">
        <v>51803947</v>
      </c>
      <c r="B124" s="171" t="s">
        <v>732</v>
      </c>
      <c r="C124" s="172">
        <v>63.16</v>
      </c>
    </row>
    <row r="125" spans="1:3" ht="15.75" thickBot="1">
      <c r="A125" s="170">
        <v>51813982</v>
      </c>
      <c r="B125" s="171" t="s">
        <v>738</v>
      </c>
      <c r="C125" s="172">
        <v>861.07</v>
      </c>
    </row>
    <row r="126" spans="1:3" ht="15.75" thickBot="1">
      <c r="A126" s="170">
        <v>51814218</v>
      </c>
      <c r="B126" s="171" t="s">
        <v>283</v>
      </c>
      <c r="C126" s="172">
        <v>7709.4899999999961</v>
      </c>
    </row>
    <row r="127" spans="1:3" ht="15.75" thickBot="1">
      <c r="A127" s="170">
        <v>51814220</v>
      </c>
      <c r="B127" s="171" t="s">
        <v>739</v>
      </c>
      <c r="C127" s="172">
        <v>49.16</v>
      </c>
    </row>
    <row r="128" spans="1:3" ht="15.75" thickBot="1">
      <c r="A128" s="170">
        <v>51811770</v>
      </c>
      <c r="B128" s="171" t="s">
        <v>281</v>
      </c>
      <c r="C128" s="172">
        <v>7022.9000000000005</v>
      </c>
    </row>
    <row r="129" spans="1:3" ht="15.75" thickBot="1">
      <c r="A129" s="170">
        <v>51785245</v>
      </c>
      <c r="B129" s="171" t="s">
        <v>725</v>
      </c>
      <c r="C129" s="172">
        <v>37.840000000000003</v>
      </c>
    </row>
    <row r="130" spans="1:3" ht="15.75" thickBot="1">
      <c r="A130" s="170">
        <v>51808053</v>
      </c>
      <c r="B130" s="171" t="s">
        <v>736</v>
      </c>
      <c r="C130" s="172">
        <v>339.8900000000001</v>
      </c>
    </row>
    <row r="131" spans="1:3" ht="15.75" thickBot="1">
      <c r="A131" s="170">
        <v>51611765</v>
      </c>
      <c r="B131" s="171" t="s">
        <v>764</v>
      </c>
      <c r="C131" s="172">
        <v>1.69</v>
      </c>
    </row>
    <row r="132" spans="1:3" ht="15.75" thickBot="1">
      <c r="A132" s="170">
        <v>51742024</v>
      </c>
      <c r="B132" s="171" t="s">
        <v>703</v>
      </c>
      <c r="C132" s="172">
        <v>0</v>
      </c>
    </row>
    <row r="133" spans="1:3" ht="15.75" thickBot="1">
      <c r="A133" s="170">
        <v>51609647</v>
      </c>
      <c r="B133" s="171" t="s">
        <v>323</v>
      </c>
      <c r="C133" s="172">
        <v>0</v>
      </c>
    </row>
    <row r="134" spans="1:3" ht="15.75" thickBot="1">
      <c r="A134" s="170">
        <v>51725688</v>
      </c>
      <c r="B134" s="171" t="s">
        <v>268</v>
      </c>
      <c r="C134" s="172">
        <v>0</v>
      </c>
    </row>
    <row r="135" spans="1:3" ht="15.75" thickBot="1">
      <c r="A135" s="170">
        <v>51737073</v>
      </c>
      <c r="B135" s="171" t="s">
        <v>324</v>
      </c>
      <c r="C135" s="17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I36"/>
  <sheetViews>
    <sheetView workbookViewId="0">
      <pane xSplit="2" ySplit="1" topLeftCell="W2" activePane="bottomRight" state="frozen"/>
      <selection activeCell="S2" sqref="S2"/>
      <selection pane="topRight" activeCell="S2" sqref="S2"/>
      <selection pane="bottomLeft" activeCell="S2" sqref="S2"/>
      <selection pane="bottomRight" activeCell="W7" sqref="W7"/>
    </sheetView>
  </sheetViews>
  <sheetFormatPr defaultRowHeight="15"/>
  <cols>
    <col min="1" max="1" width="7.85546875" style="8" bestFit="1" customWidth="1"/>
    <col min="2" max="2" width="34.140625" style="8" bestFit="1" customWidth="1"/>
    <col min="3" max="3" width="10.5703125" style="8" customWidth="1"/>
    <col min="4" max="4" width="15.140625" style="8" bestFit="1" customWidth="1"/>
    <col min="5" max="5" width="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8.7109375" style="51" bestFit="1" customWidth="1"/>
    <col min="11" max="11" width="10.42578125" style="8" bestFit="1" customWidth="1"/>
    <col min="12" max="12" width="11.28515625" style="8" customWidth="1"/>
    <col min="13" max="13" width="10" style="53" bestFit="1" customWidth="1"/>
    <col min="14" max="14" width="11.42578125" style="9" customWidth="1"/>
    <col min="15" max="15" width="9.28515625" style="42" customWidth="1"/>
    <col min="16" max="16" width="8.7109375" style="42" customWidth="1"/>
    <col min="17" max="17" width="7" style="44" bestFit="1" customWidth="1"/>
    <col min="18" max="18" width="10.28515625" style="42" customWidth="1"/>
    <col min="19" max="19" width="9.7109375" style="42" customWidth="1"/>
    <col min="20" max="20" width="7.7109375" style="42" customWidth="1"/>
    <col min="21" max="21" width="9.28515625" style="42" customWidth="1"/>
    <col min="22" max="22" width="8.7109375" style="42" customWidth="1"/>
    <col min="23" max="23" width="7" style="42" bestFit="1" customWidth="1"/>
    <col min="24" max="24" width="14.5703125" style="9" customWidth="1"/>
    <col min="25" max="25" width="4.85546875" style="9" customWidth="1"/>
    <col min="26" max="26" width="4.85546875" style="9" bestFit="1" customWidth="1"/>
    <col min="27" max="27" width="10" bestFit="1" customWidth="1"/>
    <col min="28" max="28" width="14.140625" bestFit="1" customWidth="1"/>
    <col min="29" max="29" width="13.140625" bestFit="1" customWidth="1"/>
    <col min="30" max="30" width="13.42578125" style="145" bestFit="1" customWidth="1"/>
    <col min="31" max="31" width="12.7109375" style="145" bestFit="1" customWidth="1"/>
    <col min="32" max="32" width="14.5703125" style="12" bestFit="1" customWidth="1"/>
    <col min="34" max="34" width="16.7109375" customWidth="1"/>
    <col min="35" max="35" width="8.140625" customWidth="1"/>
  </cols>
  <sheetData>
    <row r="1" spans="1:35">
      <c r="A1" s="33" t="s">
        <v>0</v>
      </c>
      <c r="B1" s="33" t="s">
        <v>10</v>
      </c>
      <c r="C1" s="33" t="s">
        <v>65</v>
      </c>
      <c r="D1" s="33" t="s">
        <v>64</v>
      </c>
      <c r="E1" s="33" t="s">
        <v>1</v>
      </c>
      <c r="F1" s="33" t="s">
        <v>11</v>
      </c>
      <c r="G1" s="33" t="s">
        <v>12</v>
      </c>
      <c r="H1" s="34" t="s">
        <v>27</v>
      </c>
      <c r="I1" s="34" t="s">
        <v>28</v>
      </c>
      <c r="J1" s="50" t="s">
        <v>113</v>
      </c>
      <c r="K1" s="35" t="s">
        <v>116</v>
      </c>
      <c r="L1" s="35" t="s">
        <v>115</v>
      </c>
      <c r="M1" s="52" t="s">
        <v>112</v>
      </c>
      <c r="N1" s="54" t="s">
        <v>114</v>
      </c>
      <c r="O1" s="39" t="s">
        <v>83</v>
      </c>
      <c r="P1" s="39" t="s">
        <v>84</v>
      </c>
      <c r="Q1" s="43" t="s">
        <v>44</v>
      </c>
      <c r="R1" s="39" t="s">
        <v>85</v>
      </c>
      <c r="S1" s="39" t="s">
        <v>86</v>
      </c>
      <c r="T1" s="39" t="s">
        <v>45</v>
      </c>
      <c r="U1" s="39" t="s">
        <v>87</v>
      </c>
      <c r="V1" s="39" t="s">
        <v>88</v>
      </c>
      <c r="W1" s="39" t="s">
        <v>46</v>
      </c>
      <c r="X1" s="36" t="s">
        <v>32</v>
      </c>
      <c r="Y1" s="37" t="s">
        <v>33</v>
      </c>
      <c r="Z1" s="37" t="s">
        <v>34</v>
      </c>
      <c r="AA1" s="59" t="s">
        <v>118</v>
      </c>
      <c r="AB1" s="59" t="s">
        <v>163</v>
      </c>
      <c r="AC1" s="61" t="s">
        <v>119</v>
      </c>
      <c r="AD1" s="143" t="s">
        <v>160</v>
      </c>
      <c r="AE1" s="143" t="s">
        <v>161</v>
      </c>
      <c r="AF1" s="149" t="s">
        <v>162</v>
      </c>
      <c r="AH1" s="68" t="s">
        <v>138</v>
      </c>
      <c r="AI1" s="69">
        <f>AI2*AI3</f>
        <v>34.869047619047628</v>
      </c>
    </row>
    <row r="2" spans="1:35">
      <c r="A2" s="7">
        <v>51588235</v>
      </c>
      <c r="B2" s="8" t="str">
        <f>IFERROR(VLOOKUP(A2,Roster!A:B,2,0),"-")</f>
        <v>Botona, Mary Grace</v>
      </c>
      <c r="C2" s="8">
        <f>IFERROR(VLOOKUP(A2,Roster!A:C,3,0),"-")</f>
        <v>51609647</v>
      </c>
      <c r="D2" s="8" t="str">
        <f>IFERROR(VLOOKUP(A2,Roster!A:D,4,0),"-")</f>
        <v>Oliveros, Kristel Aissa</v>
      </c>
      <c r="E2" s="8" t="str">
        <f>IFERROR(VLOOKUP(A2,Roster!A:J,10,0),"-")</f>
        <v>PPMC</v>
      </c>
      <c r="F2" s="8" t="str">
        <f>IFERROR(VLOOKUP(A2,Roster!A:K,11,0),"-")</f>
        <v>Wave 4</v>
      </c>
      <c r="G2" s="8" t="str">
        <f>IFERROR(VLOOKUP(A2,Roster!A:H,8,0),"-")</f>
        <v>PRODUCTION</v>
      </c>
      <c r="H2" s="173">
        <f>IFERROR(SUMIFS(Dump_Attendance_Agent!P:P,Dump_Attendance_Agent!A:A,AGENT_raw!A2),0)</f>
        <v>21</v>
      </c>
      <c r="I2" s="8">
        <f>IFERROR(SUMIFS(Dump_Attendance_Agent!Q:Q,Dump_Attendance_Agent!A:A,AGENT_raw!A2),0)</f>
        <v>21</v>
      </c>
      <c r="J2" s="51">
        <f>IFERROR(VLOOKUP(A2,Dump_Agent_prod!A:F,6,0),0)</f>
        <v>4.3948350421985074E-3</v>
      </c>
      <c r="K2" s="8">
        <f>IFERROR(VLOOKUP(A2,Dump_Agent_prod!A:E,5,0),0)</f>
        <v>531</v>
      </c>
      <c r="L2" s="8">
        <f>IFERROR(VLOOKUP(A2,Dump_Agent_prod!A:H,8,0),0)</f>
        <v>0</v>
      </c>
      <c r="M2" s="19">
        <f>IFERROR(J2*86400,0)</f>
        <v>379.71374764595106</v>
      </c>
      <c r="N2" s="10">
        <f>IFERROR(L2/K2,0)</f>
        <v>0</v>
      </c>
      <c r="O2" s="42">
        <f>SUMIFS(Dump_QA!AD:AD,Dump_QA!$A:$A,AGENT_raw!$A2)</f>
        <v>14</v>
      </c>
      <c r="P2" s="42">
        <f>SUMIFS(Dump_QA!AE:AE,Dump_QA!$A:$A,AGENT_raw!$A2)</f>
        <v>2</v>
      </c>
      <c r="Q2" s="44">
        <f>IFERROR(IF($K2&gt;0,O2/SUM(O2:P2),0),90%)</f>
        <v>0.875</v>
      </c>
      <c r="R2" s="42">
        <f>SUMIFS(Dump_QA!AF:AF,Dump_QA!$A:$A,AGENT_raw!$A2)</f>
        <v>16</v>
      </c>
      <c r="S2" s="42">
        <f>SUMIFS(Dump_QA!AG:AG,Dump_QA!$A:$A,AGENT_raw!$A2)</f>
        <v>0</v>
      </c>
      <c r="T2" s="44">
        <f>IFERROR(IF($K2&gt;0,R2/SUM(R2:S2),0),95%)</f>
        <v>1</v>
      </c>
      <c r="U2" s="42">
        <f>SUMIFS(Dump_QA!AH:AH,Dump_QA!$A:$A,AGENT_raw!$A2)</f>
        <v>16</v>
      </c>
      <c r="V2" s="42">
        <f>SUMIFS(Dump_QA!AI:AI,Dump_QA!$A:$A,AGENT_raw!$A2)</f>
        <v>0</v>
      </c>
      <c r="W2" s="44">
        <f>IFERROR(IF($K2&gt;0,U2/SUM(U2:V2),0),99.5%)</f>
        <v>1</v>
      </c>
      <c r="X2" s="10">
        <f>SUMIFS(Dump_Attendance_Agent!M:M,Dump_Attendance_Agent!A:A,AGENT_raw!A2)</f>
        <v>0</v>
      </c>
      <c r="Y2" s="9">
        <f>IFERROR(VLOOKUP(A2,Dump_WPU!A:R,18,0),100%)</f>
        <v>1</v>
      </c>
      <c r="Z2" s="9">
        <f>IFERROR(VLOOKUP(A2,Dump_LMS!M:P,4,0),100%)</f>
        <v>1</v>
      </c>
      <c r="AA2" s="144">
        <f>H2</f>
        <v>21</v>
      </c>
      <c r="AB2" s="60">
        <f>IFERROR(K2/I2,0)</f>
        <v>25.285714285714285</v>
      </c>
      <c r="AC2" s="62">
        <f>IFERROR(AB2/$AI$1,0)</f>
        <v>0.72516217138955252</v>
      </c>
      <c r="AD2" s="144">
        <v>0</v>
      </c>
      <c r="AE2" s="144">
        <f>IFERROR(VLOOKUP(A2,'Cash Collection'!A:C,3,0),0)</f>
        <v>8071.5600000000059</v>
      </c>
      <c r="AF2" s="17">
        <f>IFERROR(AE2/(K2*16.51),0)</f>
        <v>0.92069521296800139</v>
      </c>
      <c r="AG2" s="145"/>
      <c r="AH2" s="68" t="s">
        <v>155</v>
      </c>
      <c r="AI2" s="65">
        <v>0.87172619047619071</v>
      </c>
    </row>
    <row r="3" spans="1:35">
      <c r="A3" s="7">
        <v>51739116</v>
      </c>
      <c r="B3" s="8" t="str">
        <f>IFERROR(VLOOKUP(A3,Roster!A:B,2,0),"-")</f>
        <v>Cariño, Maria Tiffany</v>
      </c>
      <c r="C3" s="8">
        <f>IFERROR(VLOOKUP(A3,Roster!A:C,3,0),"-")</f>
        <v>51588225</v>
      </c>
      <c r="D3" s="8" t="str">
        <f>IFERROR(VLOOKUP(A3,Roster!A:D,4,0),"-")</f>
        <v>Boado, Ruel</v>
      </c>
      <c r="E3" s="8" t="str">
        <f>IFERROR(VLOOKUP(A3,Roster!A:J,10,0),"-")</f>
        <v>PPMC</v>
      </c>
      <c r="F3" s="8" t="str">
        <f>IFERROR(VLOOKUP(A3,Roster!A:K,11,0),"-")</f>
        <v>Wave 17</v>
      </c>
      <c r="G3" s="8" t="str">
        <f>IFERROR(VLOOKUP(A3,Roster!A:H,8,0),"-")</f>
        <v>PRODUCTION</v>
      </c>
      <c r="H3" s="173">
        <f>IFERROR(SUMIFS(Dump_Attendance_Agent!P:P,Dump_Attendance_Agent!A:A,AGENT_raw!A3),0)</f>
        <v>20</v>
      </c>
      <c r="I3" s="8">
        <f>IFERROR(SUMIFS(Dump_Attendance_Agent!Q:Q,Dump_Attendance_Agent!A:A,AGENT_raw!A3),0)</f>
        <v>19</v>
      </c>
      <c r="J3" s="51">
        <f>IFERROR(VLOOKUP(A3,Dump_Agent_prod!A:F,6,0),0)</f>
        <v>5.6564604377104385E-3</v>
      </c>
      <c r="K3" s="8">
        <f>IFERROR(VLOOKUP(A3,Dump_Agent_prod!A:E,5,0),0)</f>
        <v>220</v>
      </c>
      <c r="L3" s="8">
        <f>IFERROR(VLOOKUP(A3,Dump_Agent_prod!A:H,8,0),0)</f>
        <v>0</v>
      </c>
      <c r="M3" s="19">
        <f t="shared" ref="M3:M36" si="0">IFERROR(J3*86400,0)</f>
        <v>488.7181818181819</v>
      </c>
      <c r="N3" s="10">
        <f t="shared" ref="N3:N36" si="1">IFERROR(L3/K3,0)</f>
        <v>0</v>
      </c>
      <c r="O3" s="42">
        <f>SUMIFS(Dump_QA!AD:AD,Dump_QA!$A:$A,AGENT_raw!$A3)</f>
        <v>17</v>
      </c>
      <c r="P3" s="42">
        <f>SUMIFS(Dump_QA!AE:AE,Dump_QA!$A:$A,AGENT_raw!$A3)</f>
        <v>0</v>
      </c>
      <c r="Q3" s="44">
        <f t="shared" ref="Q3:Q36" si="2">IFERROR(IF($K3&gt;0,O3/SUM(O3:P3),0),90%)</f>
        <v>1</v>
      </c>
      <c r="R3" s="42">
        <f>SUMIFS(Dump_QA!AF:AF,Dump_QA!$A:$A,AGENT_raw!$A3)</f>
        <v>17</v>
      </c>
      <c r="S3" s="42">
        <f>SUMIFS(Dump_QA!AG:AG,Dump_QA!$A:$A,AGENT_raw!$A3)</f>
        <v>0</v>
      </c>
      <c r="T3" s="44">
        <f t="shared" ref="T3:T36" si="3">IFERROR(IF($K3&gt;0,R3/SUM(R3:S3),0),95%)</f>
        <v>1</v>
      </c>
      <c r="U3" s="42">
        <f>SUMIFS(Dump_QA!AH:AH,Dump_QA!$A:$A,AGENT_raw!$A3)</f>
        <v>17</v>
      </c>
      <c r="V3" s="42">
        <f>SUMIFS(Dump_QA!AI:AI,Dump_QA!$A:$A,AGENT_raw!$A3)</f>
        <v>0</v>
      </c>
      <c r="W3" s="44">
        <f t="shared" ref="W3:W36" si="4">IFERROR(IF($K3&gt;0,U3/SUM(U3:V3),0),99.5%)</f>
        <v>1</v>
      </c>
      <c r="X3" s="10">
        <f>SUMIFS(Dump_Attendance_Agent!M:M,Dump_Attendance_Agent!A:A,AGENT_raw!A3)</f>
        <v>5.656249999992724E-2</v>
      </c>
      <c r="Y3" s="9">
        <f>IFERROR(VLOOKUP(A3,Dump_WPU!A:R,18,0),100%)</f>
        <v>1</v>
      </c>
      <c r="Z3" s="9">
        <f>IFERROR(VLOOKUP(A3,Dump_LMS!M:P,4,0),100%)</f>
        <v>1</v>
      </c>
      <c r="AA3" s="144">
        <f t="shared" ref="AA3:AA36" si="5">H3</f>
        <v>20</v>
      </c>
      <c r="AB3" s="199">
        <v>17.37</v>
      </c>
      <c r="AC3" s="62">
        <f t="shared" ref="AC3:AC36" si="6">IFERROR(AB3/$AI$1,0)</f>
        <v>0.49814953909184012</v>
      </c>
      <c r="AD3" s="144">
        <v>0</v>
      </c>
      <c r="AE3" s="144">
        <f>IFERROR(VLOOKUP(A3,'Cash Collection'!A:C,3,0),0)</f>
        <v>2447.6400000000003</v>
      </c>
      <c r="AF3" s="17">
        <f t="shared" ref="AF3:AF36" si="7">IFERROR(AE3/(K3*16.51),0)</f>
        <v>0.67387258410880457</v>
      </c>
      <c r="AG3" s="145"/>
      <c r="AH3" s="68" t="s">
        <v>156</v>
      </c>
      <c r="AI3" s="77">
        <v>40</v>
      </c>
    </row>
    <row r="4" spans="1:35">
      <c r="A4" s="7">
        <v>51692290</v>
      </c>
      <c r="B4" s="8" t="str">
        <f>IFERROR(VLOOKUP(A4,Roster!A:B,2,0),"-")</f>
        <v>Catarbas, Paul Aries</v>
      </c>
      <c r="C4" s="8">
        <f>IFERROR(VLOOKUP(A4,Roster!A:C,3,0),"-")</f>
        <v>51588225</v>
      </c>
      <c r="D4" s="8" t="str">
        <f>IFERROR(VLOOKUP(A4,Roster!A:D,4,0),"-")</f>
        <v>Boado, Ruel</v>
      </c>
      <c r="E4" s="8" t="str">
        <f>IFERROR(VLOOKUP(A4,Roster!A:J,10,0),"-")</f>
        <v>PPMC</v>
      </c>
      <c r="F4" s="8" t="str">
        <f>IFERROR(VLOOKUP(A4,Roster!A:K,11,0),"-")</f>
        <v>Wave 21</v>
      </c>
      <c r="G4" s="8" t="str">
        <f>IFERROR(VLOOKUP(A4,Roster!A:H,8,0),"-")</f>
        <v>PRODUCTION</v>
      </c>
      <c r="H4" s="173">
        <f>IFERROR(SUMIFS(Dump_Attendance_Agent!P:P,Dump_Attendance_Agent!A:A,AGENT_raw!A4),0)</f>
        <v>17</v>
      </c>
      <c r="I4" s="8">
        <f>IFERROR(SUMIFS(Dump_Attendance_Agent!Q:Q,Dump_Attendance_Agent!A:A,AGENT_raw!A4),0)</f>
        <v>17</v>
      </c>
      <c r="J4" s="51">
        <f>IFERROR(VLOOKUP(A4,Dump_Agent_prod!A:F,6,0),0)</f>
        <v>5.3526844765684044E-3</v>
      </c>
      <c r="K4" s="8">
        <f>IFERROR(VLOOKUP(A4,Dump_Agent_prod!A:E,5,0),0)</f>
        <v>392</v>
      </c>
      <c r="L4" s="8">
        <f>IFERROR(VLOOKUP(A4,Dump_Agent_prod!A:H,8,0),0)</f>
        <v>0</v>
      </c>
      <c r="M4" s="19">
        <f t="shared" si="0"/>
        <v>462.47193877551013</v>
      </c>
      <c r="N4" s="10">
        <f t="shared" si="1"/>
        <v>0</v>
      </c>
      <c r="O4" s="42">
        <f>SUMIFS(Dump_QA!AD:AD,Dump_QA!$A:$A,AGENT_raw!$A4)</f>
        <v>11</v>
      </c>
      <c r="P4" s="42">
        <f>SUMIFS(Dump_QA!AE:AE,Dump_QA!$A:$A,AGENT_raw!$A4)</f>
        <v>0</v>
      </c>
      <c r="Q4" s="44">
        <f t="shared" si="2"/>
        <v>1</v>
      </c>
      <c r="R4" s="42">
        <f>SUMIFS(Dump_QA!AF:AF,Dump_QA!$A:$A,AGENT_raw!$A4)</f>
        <v>11</v>
      </c>
      <c r="S4" s="42">
        <f>SUMIFS(Dump_QA!AG:AG,Dump_QA!$A:$A,AGENT_raw!$A4)</f>
        <v>0</v>
      </c>
      <c r="T4" s="44">
        <f t="shared" si="3"/>
        <v>1</v>
      </c>
      <c r="U4" s="42">
        <f>SUMIFS(Dump_QA!AH:AH,Dump_QA!$A:$A,AGENT_raw!$A4)</f>
        <v>10</v>
      </c>
      <c r="V4" s="42">
        <f>SUMIFS(Dump_QA!AI:AI,Dump_QA!$A:$A,AGENT_raw!$A4)</f>
        <v>0</v>
      </c>
      <c r="W4" s="44">
        <f t="shared" si="4"/>
        <v>1</v>
      </c>
      <c r="X4" s="10">
        <f>SUMIFS(Dump_Attendance_Agent!M:M,Dump_Attendance_Agent!A:A,AGENT_raw!A4)</f>
        <v>2.4509803873062246E-4</v>
      </c>
      <c r="Y4" s="9">
        <f>IFERROR(VLOOKUP(A4,Dump_WPU!A:R,18,0),100%)</f>
        <v>1</v>
      </c>
      <c r="Z4" s="9">
        <f>IFERROR(VLOOKUP(A4,Dump_LMS!M:P,4,0),100%)</f>
        <v>1</v>
      </c>
      <c r="AA4" s="144">
        <f t="shared" si="5"/>
        <v>17</v>
      </c>
      <c r="AB4" s="60">
        <f t="shared" ref="AB4:AB36" si="8">IFERROR(K4/I4,0)</f>
        <v>23.058823529411764</v>
      </c>
      <c r="AC4" s="62">
        <f t="shared" si="6"/>
        <v>0.66129777277930613</v>
      </c>
      <c r="AD4" s="144">
        <v>0</v>
      </c>
      <c r="AE4" s="144">
        <f>IFERROR(VLOOKUP(A4,'Cash Collection'!A:C,3,0),0)</f>
        <v>10687.990000000002</v>
      </c>
      <c r="AF4" s="17">
        <f t="shared" si="7"/>
        <v>1.6514403762716474</v>
      </c>
      <c r="AG4" s="145"/>
    </row>
    <row r="5" spans="1:35">
      <c r="A5" s="7">
        <v>51785246</v>
      </c>
      <c r="B5" s="8" t="str">
        <f>IFERROR(VLOOKUP(A5,Roster!A:B,2,0),"-")</f>
        <v>Culala, Christine Joy</v>
      </c>
      <c r="C5" s="8">
        <f>IFERROR(VLOOKUP(A5,Roster!A:C,3,0),"-")</f>
        <v>51588225</v>
      </c>
      <c r="D5" s="8" t="str">
        <f>IFERROR(VLOOKUP(A5,Roster!A:D,4,0),"-")</f>
        <v>Boado, Ruel</v>
      </c>
      <c r="E5" s="8" t="str">
        <f>IFERROR(VLOOKUP(A5,Roster!A:J,10,0),"-")</f>
        <v>PPMC</v>
      </c>
      <c r="F5" s="8" t="str">
        <f>IFERROR(VLOOKUP(A5,Roster!A:K,11,0),"-")</f>
        <v>Wave 20</v>
      </c>
      <c r="G5" s="8" t="str">
        <f>IFERROR(VLOOKUP(A5,Roster!A:H,8,0),"-")</f>
        <v>PRODUCTION</v>
      </c>
      <c r="H5" s="173">
        <f>IFERROR(SUMIFS(Dump_Attendance_Agent!P:P,Dump_Attendance_Agent!A:A,AGENT_raw!A5),0)</f>
        <v>19</v>
      </c>
      <c r="I5" s="8">
        <f>IFERROR(SUMIFS(Dump_Attendance_Agent!Q:Q,Dump_Attendance_Agent!A:A,AGENT_raw!A5),0)</f>
        <v>19</v>
      </c>
      <c r="J5" s="51">
        <f>IFERROR(VLOOKUP(A5,Dump_Agent_prod!A:F,6,0),0)</f>
        <v>5.1720902416893507E-3</v>
      </c>
      <c r="K5" s="8">
        <f>IFERROR(VLOOKUP(A5,Dump_Agent_prod!A:E,5,0),0)</f>
        <v>449</v>
      </c>
      <c r="L5" s="8">
        <f>IFERROR(VLOOKUP(A5,Dump_Agent_prod!A:H,8,0),0)</f>
        <v>0</v>
      </c>
      <c r="M5" s="19">
        <f t="shared" si="0"/>
        <v>446.86859688195989</v>
      </c>
      <c r="N5" s="10">
        <f t="shared" si="1"/>
        <v>0</v>
      </c>
      <c r="O5" s="42">
        <f>SUMIFS(Dump_QA!AD:AD,Dump_QA!$A:$A,AGENT_raw!$A5)</f>
        <v>14</v>
      </c>
      <c r="P5" s="42">
        <f>SUMIFS(Dump_QA!AE:AE,Dump_QA!$A:$A,AGENT_raw!$A5)</f>
        <v>0</v>
      </c>
      <c r="Q5" s="44">
        <f t="shared" si="2"/>
        <v>1</v>
      </c>
      <c r="R5" s="42">
        <f>SUMIFS(Dump_QA!AF:AF,Dump_QA!$A:$A,AGENT_raw!$A5)</f>
        <v>14</v>
      </c>
      <c r="S5" s="42">
        <f>SUMIFS(Dump_QA!AG:AG,Dump_QA!$A:$A,AGENT_raw!$A5)</f>
        <v>0</v>
      </c>
      <c r="T5" s="44">
        <f t="shared" si="3"/>
        <v>1</v>
      </c>
      <c r="U5" s="42">
        <f>SUMIFS(Dump_QA!AH:AH,Dump_QA!$A:$A,AGENT_raw!$A5)</f>
        <v>14</v>
      </c>
      <c r="V5" s="42">
        <f>SUMIFS(Dump_QA!AI:AI,Dump_QA!$A:$A,AGENT_raw!$A5)</f>
        <v>0</v>
      </c>
      <c r="W5" s="44">
        <f t="shared" si="4"/>
        <v>1</v>
      </c>
      <c r="X5" s="10">
        <f>SUMIFS(Dump_Attendance_Agent!M:M,Dump_Attendance_Agent!A:A,AGENT_raw!A5)</f>
        <v>4.3859649036006118E-4</v>
      </c>
      <c r="Y5" s="9">
        <f>IFERROR(VLOOKUP(A5,Dump_WPU!A:R,18,0),100%)</f>
        <v>1</v>
      </c>
      <c r="Z5" s="9">
        <f>IFERROR(VLOOKUP(A5,Dump_LMS!M:P,4,0),100%)</f>
        <v>1</v>
      </c>
      <c r="AA5" s="144">
        <f t="shared" si="5"/>
        <v>19</v>
      </c>
      <c r="AB5" s="60">
        <f t="shared" si="8"/>
        <v>23.631578947368421</v>
      </c>
      <c r="AC5" s="62">
        <f t="shared" si="6"/>
        <v>0.67772367073367934</v>
      </c>
      <c r="AD5" s="144">
        <v>0</v>
      </c>
      <c r="AE5" s="144">
        <f>IFERROR(VLOOKUP(A5,'Cash Collection'!A:C,3,0),0)</f>
        <v>6059.8899999999994</v>
      </c>
      <c r="AF5" s="17">
        <f t="shared" si="7"/>
        <v>0.817469064439585</v>
      </c>
      <c r="AG5" s="145"/>
    </row>
    <row r="6" spans="1:35">
      <c r="A6" s="7">
        <v>51719219</v>
      </c>
      <c r="B6" s="8" t="str">
        <f>IFERROR(VLOOKUP(A6,Roster!A:B,2,0),"-")</f>
        <v>De Vera, Darlina</v>
      </c>
      <c r="C6" s="8">
        <f>IFERROR(VLOOKUP(A6,Roster!A:C,3,0),"-")</f>
        <v>51609647</v>
      </c>
      <c r="D6" s="8" t="str">
        <f>IFERROR(VLOOKUP(A6,Roster!A:D,4,0),"-")</f>
        <v>Oliveros, Kristel Aissa</v>
      </c>
      <c r="E6" s="8" t="str">
        <f>IFERROR(VLOOKUP(A6,Roster!A:J,10,0),"-")</f>
        <v>PPMC</v>
      </c>
      <c r="F6" s="8" t="str">
        <f>IFERROR(VLOOKUP(A6,Roster!A:K,11,0),"-")</f>
        <v>Wave 21</v>
      </c>
      <c r="G6" s="8" t="str">
        <f>IFERROR(VLOOKUP(A6,Roster!A:H,8,0),"-")</f>
        <v>PRODUCTION</v>
      </c>
      <c r="H6" s="173">
        <f>IFERROR(SUMIFS(Dump_Attendance_Agent!P:P,Dump_Attendance_Agent!A:A,AGENT_raw!A6),0)</f>
        <v>21</v>
      </c>
      <c r="I6" s="8">
        <f>IFERROR(SUMIFS(Dump_Attendance_Agent!Q:Q,Dump_Attendance_Agent!A:A,AGENT_raw!A6),0)</f>
        <v>19</v>
      </c>
      <c r="J6" s="51">
        <f>IFERROR(VLOOKUP(A6,Dump_Agent_prod!A:F,6,0),0)</f>
        <v>5.0545557294383583E-3</v>
      </c>
      <c r="K6" s="8">
        <f>IFERROR(VLOOKUP(A6,Dump_Agent_prod!A:E,5,0),0)</f>
        <v>426</v>
      </c>
      <c r="L6" s="8">
        <f>IFERROR(VLOOKUP(A6,Dump_Agent_prod!A:H,8,0),0)</f>
        <v>1</v>
      </c>
      <c r="M6" s="19">
        <f t="shared" si="0"/>
        <v>436.71361502347418</v>
      </c>
      <c r="N6" s="10">
        <f t="shared" si="1"/>
        <v>2.3474178403755869E-3</v>
      </c>
      <c r="O6" s="42">
        <f>SUMIFS(Dump_QA!AD:AD,Dump_QA!$A:$A,AGENT_raw!$A6)</f>
        <v>11</v>
      </c>
      <c r="P6" s="42">
        <f>SUMIFS(Dump_QA!AE:AE,Dump_QA!$A:$A,AGENT_raw!$A6)</f>
        <v>0</v>
      </c>
      <c r="Q6" s="44">
        <f t="shared" si="2"/>
        <v>1</v>
      </c>
      <c r="R6" s="42">
        <f>SUMIFS(Dump_QA!AF:AF,Dump_QA!$A:$A,AGENT_raw!$A6)</f>
        <v>11</v>
      </c>
      <c r="S6" s="42">
        <f>SUMIFS(Dump_QA!AG:AG,Dump_QA!$A:$A,AGENT_raw!$A6)</f>
        <v>0</v>
      </c>
      <c r="T6" s="44">
        <f t="shared" si="3"/>
        <v>1</v>
      </c>
      <c r="U6" s="42">
        <f>SUMIFS(Dump_QA!AH:AH,Dump_QA!$A:$A,AGENT_raw!$A6)</f>
        <v>11</v>
      </c>
      <c r="V6" s="42">
        <f>SUMIFS(Dump_QA!AI:AI,Dump_QA!$A:$A,AGENT_raw!$A6)</f>
        <v>0</v>
      </c>
      <c r="W6" s="44">
        <f t="shared" si="4"/>
        <v>1</v>
      </c>
      <c r="X6" s="10">
        <f>SUMIFS(Dump_Attendance_Agent!M:M,Dump_Attendance_Agent!A:A,AGENT_raw!A6)</f>
        <v>0.12212301587229983</v>
      </c>
      <c r="Y6" s="9">
        <f>IFERROR(VLOOKUP(A6,Dump_WPU!A:R,18,0),100%)</f>
        <v>1</v>
      </c>
      <c r="Z6" s="9">
        <f>IFERROR(VLOOKUP(A6,Dump_LMS!M:P,4,0),100%)</f>
        <v>1</v>
      </c>
      <c r="AA6" s="144">
        <f t="shared" si="5"/>
        <v>21</v>
      </c>
      <c r="AB6" s="60">
        <f t="shared" si="8"/>
        <v>22.421052631578949</v>
      </c>
      <c r="AC6" s="62">
        <f t="shared" si="6"/>
        <v>0.64300731343551765</v>
      </c>
      <c r="AD6" s="144">
        <v>0</v>
      </c>
      <c r="AE6" s="144">
        <f>IFERROR(VLOOKUP(A6,'Cash Collection'!A:C,3,0),0)</f>
        <v>4790.5299999999988</v>
      </c>
      <c r="AF6" s="17">
        <f t="shared" si="7"/>
        <v>0.68112511125708397</v>
      </c>
      <c r="AG6" s="145"/>
    </row>
    <row r="7" spans="1:35">
      <c r="A7" s="7">
        <v>51725693</v>
      </c>
      <c r="B7" s="8" t="str">
        <f>IFERROR(VLOOKUP(A7,Roster!A:B,2,0),"-")</f>
        <v>Del Rosario, Josefina</v>
      </c>
      <c r="C7" s="8">
        <f>IFERROR(VLOOKUP(A7,Roster!A:C,3,0),"-")</f>
        <v>51588225</v>
      </c>
      <c r="D7" s="8" t="str">
        <f>IFERROR(VLOOKUP(A7,Roster!A:D,4,0),"-")</f>
        <v>Boado, Ruel</v>
      </c>
      <c r="E7" s="8" t="str">
        <f>IFERROR(VLOOKUP(A7,Roster!A:J,10,0),"-")</f>
        <v>PPMC</v>
      </c>
      <c r="F7" s="8" t="str">
        <f>IFERROR(VLOOKUP(A7,Roster!A:K,11,0),"-")</f>
        <v>Wave 14</v>
      </c>
      <c r="G7" s="8" t="str">
        <f>IFERROR(VLOOKUP(A7,Roster!A:H,8,0),"-")</f>
        <v>PRODUCTION</v>
      </c>
      <c r="H7" s="173">
        <f>IFERROR(SUMIFS(Dump_Attendance_Agent!P:P,Dump_Attendance_Agent!A:A,AGENT_raw!A7),0)</f>
        <v>19</v>
      </c>
      <c r="I7" s="8">
        <f>IFERROR(SUMIFS(Dump_Attendance_Agent!Q:Q,Dump_Attendance_Agent!A:A,AGENT_raw!A7),0)</f>
        <v>19</v>
      </c>
      <c r="J7" s="51">
        <f>IFERROR(VLOOKUP(A7,Dump_Agent_prod!A:F,6,0),0)</f>
        <v>5.5922104504884393E-3</v>
      </c>
      <c r="K7" s="8">
        <f>IFERROR(VLOOKUP(A7,Dump_Agent_prod!A:E,5,0),0)</f>
        <v>527</v>
      </c>
      <c r="L7" s="8">
        <f>IFERROR(VLOOKUP(A7,Dump_Agent_prod!A:H,8,0),0)</f>
        <v>4</v>
      </c>
      <c r="M7" s="19">
        <f t="shared" si="0"/>
        <v>483.16698292220116</v>
      </c>
      <c r="N7" s="10">
        <f t="shared" si="1"/>
        <v>7.5901328273244783E-3</v>
      </c>
      <c r="O7" s="42">
        <f>SUMIFS(Dump_QA!AD:AD,Dump_QA!$A:$A,AGENT_raw!$A7)</f>
        <v>12</v>
      </c>
      <c r="P7" s="42">
        <f>SUMIFS(Dump_QA!AE:AE,Dump_QA!$A:$A,AGENT_raw!$A7)</f>
        <v>1</v>
      </c>
      <c r="Q7" s="44">
        <f t="shared" si="2"/>
        <v>0.92307692307692313</v>
      </c>
      <c r="R7" s="42">
        <f>SUMIFS(Dump_QA!AF:AF,Dump_QA!$A:$A,AGENT_raw!$A7)</f>
        <v>13</v>
      </c>
      <c r="S7" s="42">
        <f>SUMIFS(Dump_QA!AG:AG,Dump_QA!$A:$A,AGENT_raw!$A7)</f>
        <v>0</v>
      </c>
      <c r="T7" s="44">
        <f t="shared" si="3"/>
        <v>1</v>
      </c>
      <c r="U7" s="42">
        <f>SUMIFS(Dump_QA!AH:AH,Dump_QA!$A:$A,AGENT_raw!$A7)</f>
        <v>13</v>
      </c>
      <c r="V7" s="42">
        <f>SUMIFS(Dump_QA!AI:AI,Dump_QA!$A:$A,AGENT_raw!$A7)</f>
        <v>0</v>
      </c>
      <c r="W7" s="44">
        <f t="shared" si="4"/>
        <v>1</v>
      </c>
      <c r="X7" s="10">
        <f>SUMIFS(Dump_Attendance_Agent!M:M,Dump_Attendance_Agent!A:A,AGENT_raw!A7)</f>
        <v>0</v>
      </c>
      <c r="Y7" s="9">
        <f>IFERROR(VLOOKUP(A7,Dump_WPU!A:R,18,0),100%)</f>
        <v>1</v>
      </c>
      <c r="Z7" s="9">
        <f>IFERROR(VLOOKUP(A7,Dump_LMS!M:P,4,0),100%)</f>
        <v>1</v>
      </c>
      <c r="AA7" s="144">
        <f t="shared" si="5"/>
        <v>19</v>
      </c>
      <c r="AB7" s="60">
        <f t="shared" si="8"/>
        <v>27.736842105263158</v>
      </c>
      <c r="AC7" s="62">
        <f t="shared" si="6"/>
        <v>0.79545740417961919</v>
      </c>
      <c r="AD7" s="144">
        <v>0</v>
      </c>
      <c r="AE7" s="144">
        <f>IFERROR(VLOOKUP(A7,'Cash Collection'!A:C,3,0),0)</f>
        <v>6845.2800000000043</v>
      </c>
      <c r="AF7" s="17">
        <f t="shared" si="7"/>
        <v>0.78674416172361805</v>
      </c>
      <c r="AG7" s="145"/>
    </row>
    <row r="8" spans="1:35">
      <c r="A8" s="7">
        <v>51787985</v>
      </c>
      <c r="B8" s="8" t="str">
        <f>IFERROR(VLOOKUP(A8,Roster!A:B,2,0),"-")</f>
        <v xml:space="preserve">Dela Cruz, Andie May Peralta </v>
      </c>
      <c r="C8" s="8">
        <f>IFERROR(VLOOKUP(A8,Roster!A:C,3,0),"-")</f>
        <v>51609647</v>
      </c>
      <c r="D8" s="8" t="str">
        <f>IFERROR(VLOOKUP(A8,Roster!A:D,4,0),"-")</f>
        <v>Oliveros, Kristel Aissa</v>
      </c>
      <c r="E8" s="8" t="str">
        <f>IFERROR(VLOOKUP(A8,Roster!A:J,10,0),"-")</f>
        <v>PPMC</v>
      </c>
      <c r="F8" s="8" t="str">
        <f>IFERROR(VLOOKUP(A8,Roster!A:K,11,0),"-")</f>
        <v>Wave 19</v>
      </c>
      <c r="G8" s="8" t="str">
        <f>IFERROR(VLOOKUP(A8,Roster!A:H,8,0),"-")</f>
        <v>PRODUCTION</v>
      </c>
      <c r="H8" s="173">
        <f>IFERROR(SUMIFS(Dump_Attendance_Agent!P:P,Dump_Attendance_Agent!A:A,AGENT_raw!A8),0)</f>
        <v>17</v>
      </c>
      <c r="I8" s="8">
        <f>IFERROR(SUMIFS(Dump_Attendance_Agent!Q:Q,Dump_Attendance_Agent!A:A,AGENT_raw!A8),0)</f>
        <v>16</v>
      </c>
      <c r="J8" s="51">
        <f>IFERROR(VLOOKUP(A8,Dump_Agent_prod!A:F,6,0),0)</f>
        <v>5.3408224400871458E-3</v>
      </c>
      <c r="K8" s="8">
        <f>IFERROR(VLOOKUP(A8,Dump_Agent_prod!A:E,5,0),0)</f>
        <v>340</v>
      </c>
      <c r="L8" s="8">
        <f>IFERROR(VLOOKUP(A8,Dump_Agent_prod!A:H,8,0),0)</f>
        <v>0</v>
      </c>
      <c r="M8" s="19">
        <f t="shared" si="0"/>
        <v>461.4470588235294</v>
      </c>
      <c r="N8" s="10">
        <f t="shared" si="1"/>
        <v>0</v>
      </c>
      <c r="O8" s="42">
        <f>SUMIFS(Dump_QA!AD:AD,Dump_QA!$A:$A,AGENT_raw!$A8)</f>
        <v>12</v>
      </c>
      <c r="P8" s="42">
        <f>SUMIFS(Dump_QA!AE:AE,Dump_QA!$A:$A,AGENT_raw!$A8)</f>
        <v>0</v>
      </c>
      <c r="Q8" s="44">
        <f t="shared" si="2"/>
        <v>1</v>
      </c>
      <c r="R8" s="42">
        <f>SUMIFS(Dump_QA!AF:AF,Dump_QA!$A:$A,AGENT_raw!$A8)</f>
        <v>12</v>
      </c>
      <c r="S8" s="42">
        <f>SUMIFS(Dump_QA!AG:AG,Dump_QA!$A:$A,AGENT_raw!$A8)</f>
        <v>0</v>
      </c>
      <c r="T8" s="44">
        <f t="shared" si="3"/>
        <v>1</v>
      </c>
      <c r="U8" s="42">
        <f>SUMIFS(Dump_QA!AH:AH,Dump_QA!$A:$A,AGENT_raw!$A8)</f>
        <v>11</v>
      </c>
      <c r="V8" s="42">
        <f>SUMIFS(Dump_QA!AI:AI,Dump_QA!$A:$A,AGENT_raw!$A8)</f>
        <v>0</v>
      </c>
      <c r="W8" s="44">
        <f t="shared" si="4"/>
        <v>1</v>
      </c>
      <c r="X8" s="10">
        <f>SUMIFS(Dump_Attendance_Agent!M:M,Dump_Attendance_Agent!A:A,AGENT_raw!A8)</f>
        <v>7.7450980387363297E-2</v>
      </c>
      <c r="Y8" s="9">
        <f>IFERROR(VLOOKUP(A8,Dump_WPU!A:R,18,0),100%)</f>
        <v>1</v>
      </c>
      <c r="Z8" s="9">
        <f>IFERROR(VLOOKUP(A8,Dump_LMS!M:P,4,0),100%)</f>
        <v>1</v>
      </c>
      <c r="AA8" s="144">
        <f t="shared" si="5"/>
        <v>17</v>
      </c>
      <c r="AB8" s="60">
        <f t="shared" si="8"/>
        <v>21.25</v>
      </c>
      <c r="AC8" s="62">
        <f t="shared" si="6"/>
        <v>0.60942301126664378</v>
      </c>
      <c r="AD8" s="144">
        <v>0</v>
      </c>
      <c r="AE8" s="144">
        <f>IFERROR(VLOOKUP(A8,'Cash Collection'!A:C,3,0),0)</f>
        <v>4703.3600000000015</v>
      </c>
      <c r="AF8" s="17">
        <f>IFERROR(AE8/(K8*16.51),0)</f>
        <v>0.83788078526383314</v>
      </c>
      <c r="AG8" s="145"/>
    </row>
    <row r="9" spans="1:35">
      <c r="A9" s="7">
        <v>51591938</v>
      </c>
      <c r="B9" s="8" t="str">
        <f>IFERROR(VLOOKUP(A9,Roster!A:B,2,0),"-")</f>
        <v>Dela Paz, Jemilly</v>
      </c>
      <c r="C9" s="8">
        <f>IFERROR(VLOOKUP(A9,Roster!A:C,3,0),"-")</f>
        <v>51609647</v>
      </c>
      <c r="D9" s="8" t="str">
        <f>IFERROR(VLOOKUP(A9,Roster!A:D,4,0),"-")</f>
        <v>Oliveros, Kristel Aissa</v>
      </c>
      <c r="E9" s="8" t="str">
        <f>IFERROR(VLOOKUP(A9,Roster!A:J,10,0),"-")</f>
        <v>PPMC</v>
      </c>
      <c r="F9" s="8" t="str">
        <f>IFERROR(VLOOKUP(A9,Roster!A:K,11,0),"-")</f>
        <v>Wave 4</v>
      </c>
      <c r="G9" s="8" t="str">
        <f>IFERROR(VLOOKUP(A9,Roster!A:H,8,0),"-")</f>
        <v>PRODUCTION</v>
      </c>
      <c r="H9" s="173">
        <f>IFERROR(SUMIFS(Dump_Attendance_Agent!P:P,Dump_Attendance_Agent!A:A,AGENT_raw!A9),0)</f>
        <v>20</v>
      </c>
      <c r="I9" s="8">
        <f>IFERROR(SUMIFS(Dump_Attendance_Agent!Q:Q,Dump_Attendance_Agent!A:A,AGENT_raw!A9),0)</f>
        <v>18</v>
      </c>
      <c r="J9" s="51">
        <f>IFERROR(VLOOKUP(A9,Dump_Agent_prod!A:F,6,0),0)</f>
        <v>3.9623253836963516E-3</v>
      </c>
      <c r="K9" s="8">
        <f>IFERROR(VLOOKUP(A9,Dump_Agent_prod!A:E,5,0),0)</f>
        <v>403</v>
      </c>
      <c r="L9" s="8">
        <f>IFERROR(VLOOKUP(A9,Dump_Agent_prod!A:H,8,0),0)</f>
        <v>0</v>
      </c>
      <c r="M9" s="19">
        <f t="shared" si="0"/>
        <v>342.34491315136478</v>
      </c>
      <c r="N9" s="10">
        <f t="shared" si="1"/>
        <v>0</v>
      </c>
      <c r="O9" s="42">
        <f>SUMIFS(Dump_QA!AD:AD,Dump_QA!$A:$A,AGENT_raw!$A9)</f>
        <v>12</v>
      </c>
      <c r="P9" s="42">
        <f>SUMIFS(Dump_QA!AE:AE,Dump_QA!$A:$A,AGENT_raw!$A9)</f>
        <v>1</v>
      </c>
      <c r="Q9" s="44">
        <f t="shared" si="2"/>
        <v>0.92307692307692313</v>
      </c>
      <c r="R9" s="42">
        <f>SUMIFS(Dump_QA!AF:AF,Dump_QA!$A:$A,AGENT_raw!$A9)</f>
        <v>13</v>
      </c>
      <c r="S9" s="42">
        <f>SUMIFS(Dump_QA!AG:AG,Dump_QA!$A:$A,AGENT_raw!$A9)</f>
        <v>0</v>
      </c>
      <c r="T9" s="44">
        <f t="shared" si="3"/>
        <v>1</v>
      </c>
      <c r="U9" s="42">
        <f>SUMIFS(Dump_QA!AH:AH,Dump_QA!$A:$A,AGENT_raw!$A9)</f>
        <v>13</v>
      </c>
      <c r="V9" s="42">
        <f>SUMIFS(Dump_QA!AI:AI,Dump_QA!$A:$A,AGENT_raw!$A9)</f>
        <v>0</v>
      </c>
      <c r="W9" s="44">
        <f t="shared" si="4"/>
        <v>1</v>
      </c>
      <c r="X9" s="10">
        <f>SUMIFS(Dump_Attendance_Agent!M:M,Dump_Attendance_Agent!A:A,AGENT_raw!A9)</f>
        <v>0.1</v>
      </c>
      <c r="Y9" s="9">
        <f>IFERROR(VLOOKUP(A9,Dump_WPU!A:R,18,0),100%)</f>
        <v>1</v>
      </c>
      <c r="Z9" s="9">
        <f>IFERROR(VLOOKUP(A9,Dump_LMS!M:P,4,0),100%)</f>
        <v>1</v>
      </c>
      <c r="AA9" s="144">
        <f t="shared" si="5"/>
        <v>20</v>
      </c>
      <c r="AB9" s="60">
        <f t="shared" si="8"/>
        <v>22.388888888888889</v>
      </c>
      <c r="AC9" s="62">
        <f t="shared" si="6"/>
        <v>0.64208489814498682</v>
      </c>
      <c r="AD9" s="144">
        <v>0</v>
      </c>
      <c r="AE9" s="144">
        <f>IFERROR(VLOOKUP(A9,'Cash Collection'!A:C,3,0),0)</f>
        <v>4076.3900000000021</v>
      </c>
      <c r="AF9" s="17">
        <f t="shared" si="7"/>
        <v>0.61266575787589472</v>
      </c>
      <c r="AG9" s="145"/>
    </row>
    <row r="10" spans="1:35">
      <c r="A10" s="7">
        <v>51788758</v>
      </c>
      <c r="B10" s="8" t="str">
        <f>IFERROR(VLOOKUP(A10,Roster!A:B,2,0),"-")</f>
        <v xml:space="preserve">Erivera, James Kevin Deciaro </v>
      </c>
      <c r="C10" s="8">
        <f>IFERROR(VLOOKUP(A10,Roster!A:C,3,0),"-")</f>
        <v>51609647</v>
      </c>
      <c r="D10" s="8" t="str">
        <f>IFERROR(VLOOKUP(A10,Roster!A:D,4,0),"-")</f>
        <v>Oliveros, Kristel Aissa</v>
      </c>
      <c r="E10" s="8" t="str">
        <f>IFERROR(VLOOKUP(A10,Roster!A:J,10,0),"-")</f>
        <v>PPMC</v>
      </c>
      <c r="F10" s="8" t="str">
        <f>IFERROR(VLOOKUP(A10,Roster!A:K,11,0),"-")</f>
        <v>Wave 19</v>
      </c>
      <c r="G10" s="8" t="str">
        <f>IFERROR(VLOOKUP(A10,Roster!A:H,8,0),"-")</f>
        <v>PRODUCTION</v>
      </c>
      <c r="H10" s="173">
        <f>IFERROR(SUMIFS(Dump_Attendance_Agent!P:P,Dump_Attendance_Agent!A:A,AGENT_raw!A10),0)</f>
        <v>20</v>
      </c>
      <c r="I10" s="8">
        <f>IFERROR(SUMIFS(Dump_Attendance_Agent!Q:Q,Dump_Attendance_Agent!A:A,AGENT_raw!A10),0)</f>
        <v>19</v>
      </c>
      <c r="J10" s="51">
        <f>IFERROR(VLOOKUP(A10,Dump_Agent_prod!A:F,6,0),0)</f>
        <v>6.1975937847718971E-3</v>
      </c>
      <c r="K10" s="8">
        <f>IFERROR(VLOOKUP(A10,Dump_Agent_prod!A:E,5,0),0)</f>
        <v>233</v>
      </c>
      <c r="L10" s="8">
        <f>IFERROR(VLOOKUP(A10,Dump_Agent_prod!A:H,8,0),0)</f>
        <v>0</v>
      </c>
      <c r="M10" s="19">
        <f t="shared" si="0"/>
        <v>535.47210300429197</v>
      </c>
      <c r="N10" s="10">
        <f t="shared" si="1"/>
        <v>0</v>
      </c>
      <c r="O10" s="42">
        <f>SUMIFS(Dump_QA!AD:AD,Dump_QA!$A:$A,AGENT_raw!$A10)</f>
        <v>5</v>
      </c>
      <c r="P10" s="42">
        <f>SUMIFS(Dump_QA!AE:AE,Dump_QA!$A:$A,AGENT_raw!$A10)</f>
        <v>1</v>
      </c>
      <c r="Q10" s="44">
        <f t="shared" si="2"/>
        <v>0.83333333333333337</v>
      </c>
      <c r="R10" s="42">
        <f>SUMIFS(Dump_QA!AF:AF,Dump_QA!$A:$A,AGENT_raw!$A10)</f>
        <v>6</v>
      </c>
      <c r="S10" s="42">
        <f>SUMIFS(Dump_QA!AG:AG,Dump_QA!$A:$A,AGENT_raw!$A10)</f>
        <v>0</v>
      </c>
      <c r="T10" s="44">
        <f t="shared" si="3"/>
        <v>1</v>
      </c>
      <c r="U10" s="42">
        <f>SUMIFS(Dump_QA!AH:AH,Dump_QA!$A:$A,AGENT_raw!$A10)</f>
        <v>5</v>
      </c>
      <c r="V10" s="42">
        <f>SUMIFS(Dump_QA!AI:AI,Dump_QA!$A:$A,AGENT_raw!$A10)</f>
        <v>0</v>
      </c>
      <c r="W10" s="44">
        <f t="shared" si="4"/>
        <v>1</v>
      </c>
      <c r="X10" s="10">
        <f>SUMIFS(Dump_Attendance_Agent!M:M,Dump_Attendance_Agent!A:A,AGENT_raw!A10)</f>
        <v>0.14947916666350503</v>
      </c>
      <c r="Y10" s="9">
        <f>IFERROR(VLOOKUP(A10,Dump_WPU!A:R,18,0),100%)</f>
        <v>1</v>
      </c>
      <c r="Z10" s="9">
        <f>IFERROR(VLOOKUP(A10,Dump_LMS!M:P,4,0),100%)</f>
        <v>1</v>
      </c>
      <c r="AA10" s="144">
        <f t="shared" si="5"/>
        <v>20</v>
      </c>
      <c r="AB10" s="199">
        <v>18.39</v>
      </c>
      <c r="AC10" s="62">
        <f t="shared" si="6"/>
        <v>0.52740184363263898</v>
      </c>
      <c r="AD10" s="144">
        <v>0</v>
      </c>
      <c r="AE10" s="144">
        <f>IFERROR(VLOOKUP(A10,'Cash Collection'!A:C,3,0),0)</f>
        <v>2792.0800000000004</v>
      </c>
      <c r="AF10" s="17">
        <f t="shared" si="7"/>
        <v>0.72581320203908151</v>
      </c>
      <c r="AG10" s="145"/>
    </row>
    <row r="11" spans="1:35">
      <c r="A11" s="7">
        <v>51743041</v>
      </c>
      <c r="B11" s="8" t="str">
        <f>IFERROR(VLOOKUP(A11,Roster!A:B,2,0),"-")</f>
        <v>Escobar, Kevin Anne</v>
      </c>
      <c r="C11" s="8">
        <f>IFERROR(VLOOKUP(A11,Roster!A:C,3,0),"-")</f>
        <v>51588225</v>
      </c>
      <c r="D11" s="8" t="str">
        <f>IFERROR(VLOOKUP(A11,Roster!A:D,4,0),"-")</f>
        <v>Boado, Ruel</v>
      </c>
      <c r="E11" s="8" t="str">
        <f>IFERROR(VLOOKUP(A11,Roster!A:J,10,0),"-")</f>
        <v>PPMC</v>
      </c>
      <c r="F11" s="8" t="str">
        <f>IFERROR(VLOOKUP(A11,Roster!A:K,11,0),"-")</f>
        <v>Wave 17</v>
      </c>
      <c r="G11" s="8" t="str">
        <f>IFERROR(VLOOKUP(A11,Roster!A:H,8,0),"-")</f>
        <v>PRODUCTION</v>
      </c>
      <c r="H11" s="173">
        <f>IFERROR(SUMIFS(Dump_Attendance_Agent!P:P,Dump_Attendance_Agent!A:A,AGENT_raw!A11),0)</f>
        <v>21</v>
      </c>
      <c r="I11" s="8">
        <f>IFERROR(SUMIFS(Dump_Attendance_Agent!Q:Q,Dump_Attendance_Agent!A:A,AGENT_raw!A11),0)</f>
        <v>13</v>
      </c>
      <c r="J11" s="51">
        <f>IFERROR(VLOOKUP(A11,Dump_Agent_prod!A:F,6,0),0)</f>
        <v>4.510135135135135E-3</v>
      </c>
      <c r="K11" s="8">
        <f>IFERROR(VLOOKUP(A11,Dump_Agent_prod!A:E,5,0),0)</f>
        <v>148</v>
      </c>
      <c r="L11" s="8">
        <f>IFERROR(VLOOKUP(A11,Dump_Agent_prod!A:H,8,0),0)</f>
        <v>0</v>
      </c>
      <c r="M11" s="19">
        <f t="shared" si="0"/>
        <v>389.67567567567568</v>
      </c>
      <c r="N11" s="10">
        <f t="shared" si="1"/>
        <v>0</v>
      </c>
      <c r="O11" s="42">
        <f>SUMIFS(Dump_QA!AD:AD,Dump_QA!$A:$A,AGENT_raw!$A11)</f>
        <v>11</v>
      </c>
      <c r="P11" s="42">
        <f>SUMIFS(Dump_QA!AE:AE,Dump_QA!$A:$A,AGENT_raw!$A11)</f>
        <v>0</v>
      </c>
      <c r="Q11" s="44">
        <f t="shared" si="2"/>
        <v>1</v>
      </c>
      <c r="R11" s="42">
        <f>SUMIFS(Dump_QA!AF:AF,Dump_QA!$A:$A,AGENT_raw!$A11)</f>
        <v>11</v>
      </c>
      <c r="S11" s="42">
        <f>SUMIFS(Dump_QA!AG:AG,Dump_QA!$A:$A,AGENT_raw!$A11)</f>
        <v>0</v>
      </c>
      <c r="T11" s="44">
        <f t="shared" si="3"/>
        <v>1</v>
      </c>
      <c r="U11" s="42">
        <f>SUMIFS(Dump_QA!AH:AH,Dump_QA!$A:$A,AGENT_raw!$A11)</f>
        <v>11</v>
      </c>
      <c r="V11" s="42">
        <f>SUMIFS(Dump_QA!AI:AI,Dump_QA!$A:$A,AGENT_raw!$A11)</f>
        <v>0</v>
      </c>
      <c r="W11" s="44">
        <f t="shared" si="4"/>
        <v>1</v>
      </c>
      <c r="X11" s="10">
        <f>SUMIFS(Dump_Attendance_Agent!M:M,Dump_Attendance_Agent!A:A,AGENT_raw!A11)</f>
        <v>0.39454365079325815</v>
      </c>
      <c r="Y11" s="9">
        <f>IFERROR(VLOOKUP(A11,Dump_WPU!A:R,18,0),100%)</f>
        <v>1</v>
      </c>
      <c r="Z11" s="9">
        <f>IFERROR(VLOOKUP(A11,Dump_LMS!M:P,4,0),100%)</f>
        <v>1</v>
      </c>
      <c r="AA11" s="144">
        <f t="shared" si="5"/>
        <v>21</v>
      </c>
      <c r="AB11" s="199">
        <v>22.2</v>
      </c>
      <c r="AC11" s="62">
        <f t="shared" si="6"/>
        <v>0.63666780471150541</v>
      </c>
      <c r="AD11" s="144">
        <v>0</v>
      </c>
      <c r="AE11" s="144">
        <f>IFERROR(VLOOKUP(A11,'Cash Collection'!A:C,3,0),0)</f>
        <v>3310.7000000000007</v>
      </c>
      <c r="AF11" s="17">
        <f t="shared" si="7"/>
        <v>1.3549118470378316</v>
      </c>
      <c r="AG11" s="145"/>
    </row>
    <row r="12" spans="1:35">
      <c r="A12" s="7">
        <v>51722942</v>
      </c>
      <c r="B12" s="8" t="str">
        <f>IFERROR(VLOOKUP(A12,Roster!A:B,2,0),"-")</f>
        <v>Flores, Allain</v>
      </c>
      <c r="C12" s="8">
        <f>IFERROR(VLOOKUP(A12,Roster!A:C,3,0),"-")</f>
        <v>51609647</v>
      </c>
      <c r="D12" s="8" t="str">
        <f>IFERROR(VLOOKUP(A12,Roster!A:D,4,0),"-")</f>
        <v>Oliveros, Kristel Aissa</v>
      </c>
      <c r="E12" s="8" t="str">
        <f>IFERROR(VLOOKUP(A12,Roster!A:J,10,0),"-")</f>
        <v>PPMC</v>
      </c>
      <c r="F12" s="8" t="str">
        <f>IFERROR(VLOOKUP(A12,Roster!A:K,11,0),"-")</f>
        <v>Wave 21</v>
      </c>
      <c r="G12" s="8" t="str">
        <f>IFERROR(VLOOKUP(A12,Roster!A:H,8,0),"-")</f>
        <v>PRODUCTION</v>
      </c>
      <c r="H12" s="173">
        <f>IFERROR(SUMIFS(Dump_Attendance_Agent!P:P,Dump_Attendance_Agent!A:A,AGENT_raw!A12),0)</f>
        <v>21</v>
      </c>
      <c r="I12" s="8">
        <f>IFERROR(SUMIFS(Dump_Attendance_Agent!Q:Q,Dump_Attendance_Agent!A:A,AGENT_raw!A12),0)</f>
        <v>17</v>
      </c>
      <c r="J12" s="51">
        <f>IFERROR(VLOOKUP(A12,Dump_Agent_prod!A:F,6,0),0)</f>
        <v>4.9428794992175274E-3</v>
      </c>
      <c r="K12" s="8">
        <f>IFERROR(VLOOKUP(A12,Dump_Agent_prod!A:E,5,0),0)</f>
        <v>355</v>
      </c>
      <c r="L12" s="8">
        <f>IFERROR(VLOOKUP(A12,Dump_Agent_prod!A:H,8,0),0)</f>
        <v>2</v>
      </c>
      <c r="M12" s="19">
        <f t="shared" si="0"/>
        <v>427.06478873239439</v>
      </c>
      <c r="N12" s="10">
        <f t="shared" si="1"/>
        <v>5.6338028169014088E-3</v>
      </c>
      <c r="O12" s="42">
        <f>SUMIFS(Dump_QA!AD:AD,Dump_QA!$A:$A,AGENT_raw!$A12)</f>
        <v>13</v>
      </c>
      <c r="P12" s="42">
        <f>SUMIFS(Dump_QA!AE:AE,Dump_QA!$A:$A,AGENT_raw!$A12)</f>
        <v>0</v>
      </c>
      <c r="Q12" s="44">
        <f t="shared" si="2"/>
        <v>1</v>
      </c>
      <c r="R12" s="42">
        <f>SUMIFS(Dump_QA!AF:AF,Dump_QA!$A:$A,AGENT_raw!$A12)</f>
        <v>13</v>
      </c>
      <c r="S12" s="42">
        <f>SUMIFS(Dump_QA!AG:AG,Dump_QA!$A:$A,AGENT_raw!$A12)</f>
        <v>0</v>
      </c>
      <c r="T12" s="44">
        <f t="shared" si="3"/>
        <v>1</v>
      </c>
      <c r="U12" s="42">
        <f>SUMIFS(Dump_QA!AH:AH,Dump_QA!$A:$A,AGENT_raw!$A12)</f>
        <v>13</v>
      </c>
      <c r="V12" s="42">
        <f>SUMIFS(Dump_QA!AI:AI,Dump_QA!$A:$A,AGENT_raw!$A12)</f>
        <v>0</v>
      </c>
      <c r="W12" s="44">
        <f t="shared" si="4"/>
        <v>1</v>
      </c>
      <c r="X12" s="10">
        <f>SUMIFS(Dump_Attendance_Agent!M:M,Dump_Attendance_Agent!A:A,AGENT_raw!A12)</f>
        <v>0.21498015872999704</v>
      </c>
      <c r="Y12" s="9">
        <f>IFERROR(VLOOKUP(A12,Dump_WPU!A:R,18,0),100%)</f>
        <v>1</v>
      </c>
      <c r="Z12" s="9">
        <f>IFERROR(VLOOKUP(A12,Dump_LMS!M:P,4,0),100%)</f>
        <v>1</v>
      </c>
      <c r="AA12" s="144">
        <f t="shared" si="5"/>
        <v>21</v>
      </c>
      <c r="AB12" s="60">
        <f t="shared" si="8"/>
        <v>20.882352941176471</v>
      </c>
      <c r="AC12" s="62">
        <f t="shared" si="6"/>
        <v>0.59887936055268798</v>
      </c>
      <c r="AD12" s="144">
        <v>0</v>
      </c>
      <c r="AE12" s="144">
        <f>IFERROR(VLOOKUP(A12,'Cash Collection'!A:C,3,0),0)</f>
        <v>4775.3100000000013</v>
      </c>
      <c r="AF12" s="17">
        <f t="shared" si="7"/>
        <v>0.81475332918163146</v>
      </c>
      <c r="AG12" s="145"/>
    </row>
    <row r="13" spans="1:35">
      <c r="A13" s="7">
        <v>51718507</v>
      </c>
      <c r="B13" s="8" t="str">
        <f>IFERROR(VLOOKUP(A13,Roster!A:B,2,0),"-")</f>
        <v>Gorospe, Emerlyn</v>
      </c>
      <c r="C13" s="8">
        <f>IFERROR(VLOOKUP(A13,Roster!A:C,3,0),"-")</f>
        <v>51588225</v>
      </c>
      <c r="D13" s="8" t="str">
        <f>IFERROR(VLOOKUP(A13,Roster!A:D,4,0),"-")</f>
        <v>Boado, Ruel</v>
      </c>
      <c r="E13" s="8" t="str">
        <f>IFERROR(VLOOKUP(A13,Roster!A:J,10,0),"-")</f>
        <v>PPMC</v>
      </c>
      <c r="F13" s="8" t="str">
        <f>IFERROR(VLOOKUP(A13,Roster!A:K,11,0),"-")</f>
        <v>Wave 21</v>
      </c>
      <c r="G13" s="8" t="str">
        <f>IFERROR(VLOOKUP(A13,Roster!A:H,8,0),"-")</f>
        <v>PRODUCTION</v>
      </c>
      <c r="H13" s="173">
        <f>IFERROR(SUMIFS(Dump_Attendance_Agent!P:P,Dump_Attendance_Agent!A:A,AGENT_raw!A13),0)</f>
        <v>18</v>
      </c>
      <c r="I13" s="8">
        <f>IFERROR(SUMIFS(Dump_Attendance_Agent!Q:Q,Dump_Attendance_Agent!A:A,AGENT_raw!A13),0)</f>
        <v>18</v>
      </c>
      <c r="J13" s="51">
        <f>IFERROR(VLOOKUP(A13,Dump_Agent_prod!A:F,6,0),0)</f>
        <v>5.3501877188133406E-3</v>
      </c>
      <c r="K13" s="8">
        <f>IFERROR(VLOOKUP(A13,Dump_Agent_prod!A:E,5,0),0)</f>
        <v>402</v>
      </c>
      <c r="L13" s="8">
        <f>IFERROR(VLOOKUP(A13,Dump_Agent_prod!A:H,8,0),0)</f>
        <v>0</v>
      </c>
      <c r="M13" s="19">
        <f t="shared" si="0"/>
        <v>462.25621890547262</v>
      </c>
      <c r="N13" s="10">
        <f t="shared" si="1"/>
        <v>0</v>
      </c>
      <c r="O13" s="42">
        <f>SUMIFS(Dump_QA!AD:AD,Dump_QA!$A:$A,AGENT_raw!$A13)</f>
        <v>9</v>
      </c>
      <c r="P13" s="42">
        <f>SUMIFS(Dump_QA!AE:AE,Dump_QA!$A:$A,AGENT_raw!$A13)</f>
        <v>0</v>
      </c>
      <c r="Q13" s="44">
        <f t="shared" si="2"/>
        <v>1</v>
      </c>
      <c r="R13" s="42">
        <f>SUMIFS(Dump_QA!AF:AF,Dump_QA!$A:$A,AGENT_raw!$A13)</f>
        <v>9</v>
      </c>
      <c r="S13" s="42">
        <f>SUMIFS(Dump_QA!AG:AG,Dump_QA!$A:$A,AGENT_raw!$A13)</f>
        <v>0</v>
      </c>
      <c r="T13" s="44">
        <f t="shared" si="3"/>
        <v>1</v>
      </c>
      <c r="U13" s="42">
        <f>SUMIFS(Dump_QA!AH:AH,Dump_QA!$A:$A,AGENT_raw!$A13)</f>
        <v>9</v>
      </c>
      <c r="V13" s="42">
        <f>SUMIFS(Dump_QA!AI:AI,Dump_QA!$A:$A,AGENT_raw!$A13)</f>
        <v>0</v>
      </c>
      <c r="W13" s="44">
        <f t="shared" si="4"/>
        <v>1</v>
      </c>
      <c r="X13" s="10">
        <f>SUMIFS(Dump_Attendance_Agent!M:M,Dump_Attendance_Agent!A:A,AGENT_raw!A13)</f>
        <v>0</v>
      </c>
      <c r="Y13" s="9">
        <f>IFERROR(VLOOKUP(A13,Dump_WPU!A:R,18,0),100%)</f>
        <v>1</v>
      </c>
      <c r="Z13" s="9">
        <f>IFERROR(VLOOKUP(A13,Dump_LMS!M:P,4,0),100%)</f>
        <v>1</v>
      </c>
      <c r="AA13" s="144">
        <f t="shared" si="5"/>
        <v>18</v>
      </c>
      <c r="AB13" s="60">
        <f t="shared" si="8"/>
        <v>22.333333333333332</v>
      </c>
      <c r="AC13" s="62">
        <f t="shared" si="6"/>
        <v>0.64049163537043341</v>
      </c>
      <c r="AD13" s="144">
        <v>0</v>
      </c>
      <c r="AE13" s="144">
        <f>IFERROR(VLOOKUP(A13,'Cash Collection'!A:C,3,0),0)</f>
        <v>3884.9100000000012</v>
      </c>
      <c r="AF13" s="17">
        <f t="shared" si="7"/>
        <v>0.58533950477774677</v>
      </c>
      <c r="AG13" s="145"/>
    </row>
    <row r="14" spans="1:35">
      <c r="A14" s="90">
        <v>51696233</v>
      </c>
      <c r="B14" s="8" t="str">
        <f>IFERROR(VLOOKUP(A14,Roster!A:B,2,0),"-")</f>
        <v>Jaurigue, Jeffrey</v>
      </c>
      <c r="C14" s="8">
        <f>IFERROR(VLOOKUP(A14,Roster!A:C,3,0),"-")</f>
        <v>51588225</v>
      </c>
      <c r="D14" s="8" t="str">
        <f>IFERROR(VLOOKUP(A14,Roster!A:D,4,0),"-")</f>
        <v>Boado, Ruel</v>
      </c>
      <c r="E14" s="8" t="str">
        <f>IFERROR(VLOOKUP(A14,Roster!A:J,10,0),"-")</f>
        <v>PPMC</v>
      </c>
      <c r="F14" s="8" t="str">
        <f>IFERROR(VLOOKUP(A14,Roster!A:K,11,0),"-")</f>
        <v>Wave 22</v>
      </c>
      <c r="G14" s="8" t="str">
        <f>IFERROR(VLOOKUP(A14,Roster!A:H,8,0),"-")</f>
        <v>PRODUCTION</v>
      </c>
      <c r="H14" s="173">
        <f>IFERROR(SUMIFS(Dump_Attendance_Agent!P:P,Dump_Attendance_Agent!A:A,AGENT_raw!A14),0)</f>
        <v>21</v>
      </c>
      <c r="I14" s="8">
        <f>IFERROR(SUMIFS(Dump_Attendance_Agent!Q:Q,Dump_Attendance_Agent!A:A,AGENT_raw!A14),0)</f>
        <v>19</v>
      </c>
      <c r="J14" s="51">
        <f>IFERROR(VLOOKUP(A14,Dump_Agent_prod!A:F,6,0),0)</f>
        <v>4.4784875755857897E-3</v>
      </c>
      <c r="K14" s="8">
        <f>IFERROR(VLOOKUP(A14,Dump_Agent_prod!A:E,5,0),0)</f>
        <v>392</v>
      </c>
      <c r="L14" s="8">
        <f>IFERROR(VLOOKUP(A14,Dump_Agent_prod!A:H,8,0),0)</f>
        <v>0</v>
      </c>
      <c r="M14" s="19">
        <f t="shared" si="0"/>
        <v>386.94132653061223</v>
      </c>
      <c r="N14" s="10">
        <f t="shared" si="1"/>
        <v>0</v>
      </c>
      <c r="O14" s="42">
        <f>SUMIFS(Dump_QA!AD:AD,Dump_QA!$A:$A,AGENT_raw!$A14)</f>
        <v>9</v>
      </c>
      <c r="P14" s="42">
        <f>SUMIFS(Dump_QA!AE:AE,Dump_QA!$A:$A,AGENT_raw!$A14)</f>
        <v>2</v>
      </c>
      <c r="Q14" s="44">
        <f t="shared" si="2"/>
        <v>0.81818181818181823</v>
      </c>
      <c r="R14" s="42">
        <f>SUMIFS(Dump_QA!AF:AF,Dump_QA!$A:$A,AGENT_raw!$A14)</f>
        <v>9</v>
      </c>
      <c r="S14" s="42">
        <f>SUMIFS(Dump_QA!AG:AG,Dump_QA!$A:$A,AGENT_raw!$A14)</f>
        <v>2</v>
      </c>
      <c r="T14" s="44">
        <f t="shared" si="3"/>
        <v>0.81818181818181823</v>
      </c>
      <c r="U14" s="42">
        <f>SUMIFS(Dump_QA!AH:AH,Dump_QA!$A:$A,AGENT_raw!$A14)</f>
        <v>11</v>
      </c>
      <c r="V14" s="42">
        <f>SUMIFS(Dump_QA!AI:AI,Dump_QA!$A:$A,AGENT_raw!$A14)</f>
        <v>0</v>
      </c>
      <c r="W14" s="44">
        <f t="shared" si="4"/>
        <v>1</v>
      </c>
      <c r="X14" s="10">
        <f>SUMIFS(Dump_Attendance_Agent!M:M,Dump_Attendance_Agent!A:A,AGENT_raw!A14)</f>
        <v>0.16855158730260364</v>
      </c>
      <c r="Y14" s="9">
        <f>IFERROR(VLOOKUP(A14,Dump_WPU!A:R,18,0),100%)</f>
        <v>1</v>
      </c>
      <c r="Z14" s="9">
        <f>IFERROR(VLOOKUP(A14,Dump_LMS!M:P,4,0),100%)</f>
        <v>1</v>
      </c>
      <c r="AA14" s="144">
        <f t="shared" si="5"/>
        <v>21</v>
      </c>
      <c r="AB14" s="60">
        <f t="shared" si="8"/>
        <v>20.631578947368421</v>
      </c>
      <c r="AC14" s="62">
        <f t="shared" si="6"/>
        <v>0.59168748090780021</v>
      </c>
      <c r="AD14" s="144">
        <v>0</v>
      </c>
      <c r="AE14" s="144">
        <f>IFERROR(VLOOKUP(A14,'Cash Collection'!A:C,3,0),0)</f>
        <v>6043.4900000000025</v>
      </c>
      <c r="AF14" s="17">
        <f t="shared" si="7"/>
        <v>0.93380171571960124</v>
      </c>
      <c r="AG14" s="145"/>
    </row>
    <row r="15" spans="1:35">
      <c r="A15" s="7">
        <v>51742442</v>
      </c>
      <c r="B15" s="8" t="str">
        <f>IFERROR(VLOOKUP(A15,Roster!A:B,2,0),"-")</f>
        <v>Latupan, Norbert Arpy</v>
      </c>
      <c r="C15" s="8">
        <f>IFERROR(VLOOKUP(A15,Roster!A:C,3,0),"-")</f>
        <v>51588225</v>
      </c>
      <c r="D15" s="8" t="str">
        <f>IFERROR(VLOOKUP(A15,Roster!A:D,4,0),"-")</f>
        <v>Boado, Ruel</v>
      </c>
      <c r="E15" s="8" t="str">
        <f>IFERROR(VLOOKUP(A15,Roster!A:J,10,0),"-")</f>
        <v>PPMC</v>
      </c>
      <c r="F15" s="8" t="str">
        <f>IFERROR(VLOOKUP(A15,Roster!A:K,11,0),"-")</f>
        <v>Wave 17</v>
      </c>
      <c r="G15" s="8" t="str">
        <f>IFERROR(VLOOKUP(A15,Roster!A:H,8,0),"-")</f>
        <v>PRODUCTION</v>
      </c>
      <c r="H15" s="173">
        <f>IFERROR(SUMIFS(Dump_Attendance_Agent!P:P,Dump_Attendance_Agent!A:A,AGENT_raw!A15),0)</f>
        <v>20</v>
      </c>
      <c r="I15" s="8">
        <f>IFERROR(SUMIFS(Dump_Attendance_Agent!Q:Q,Dump_Attendance_Agent!A:A,AGENT_raw!A15),0)</f>
        <v>19</v>
      </c>
      <c r="J15" s="51">
        <f>IFERROR(VLOOKUP(A15,Dump_Agent_prod!A:F,6,0),0)</f>
        <v>5.4790690539937527E-3</v>
      </c>
      <c r="K15" s="8">
        <f>IFERROR(VLOOKUP(A15,Dump_Agent_prod!A:E,5,0),0)</f>
        <v>332</v>
      </c>
      <c r="L15" s="8">
        <f>IFERROR(VLOOKUP(A15,Dump_Agent_prod!A:H,8,0),0)</f>
        <v>0</v>
      </c>
      <c r="M15" s="19">
        <f t="shared" si="0"/>
        <v>473.39156626506025</v>
      </c>
      <c r="N15" s="10">
        <f t="shared" si="1"/>
        <v>0</v>
      </c>
      <c r="O15" s="42">
        <f>SUMIFS(Dump_QA!AD:AD,Dump_QA!$A:$A,AGENT_raw!$A15)</f>
        <v>13</v>
      </c>
      <c r="P15" s="42">
        <f>SUMIFS(Dump_QA!AE:AE,Dump_QA!$A:$A,AGENT_raw!$A15)</f>
        <v>1</v>
      </c>
      <c r="Q15" s="44">
        <f t="shared" si="2"/>
        <v>0.9285714285714286</v>
      </c>
      <c r="R15" s="42">
        <f>SUMIFS(Dump_QA!AF:AF,Dump_QA!$A:$A,AGENT_raw!$A15)</f>
        <v>14</v>
      </c>
      <c r="S15" s="42">
        <f>SUMIFS(Dump_QA!AG:AG,Dump_QA!$A:$A,AGENT_raw!$A15)</f>
        <v>0</v>
      </c>
      <c r="T15" s="44">
        <f t="shared" si="3"/>
        <v>1</v>
      </c>
      <c r="U15" s="42">
        <f>SUMIFS(Dump_QA!AH:AH,Dump_QA!$A:$A,AGENT_raw!$A15)</f>
        <v>13</v>
      </c>
      <c r="V15" s="42">
        <f>SUMIFS(Dump_QA!AI:AI,Dump_QA!$A:$A,AGENT_raw!$A15)</f>
        <v>1</v>
      </c>
      <c r="W15" s="44">
        <f t="shared" si="4"/>
        <v>0.9285714285714286</v>
      </c>
      <c r="X15" s="10">
        <f>SUMIFS(Dump_Attendance_Agent!M:M,Dump_Attendance_Agent!A:A,AGENT_raw!A15)</f>
        <v>5.3854166665078695E-2</v>
      </c>
      <c r="Y15" s="9">
        <f>IFERROR(VLOOKUP(A15,Dump_WPU!A:R,18,0),100%)</f>
        <v>1</v>
      </c>
      <c r="Z15" s="9">
        <f>IFERROR(VLOOKUP(A15,Dump_LMS!M:P,4,0),100%)</f>
        <v>1</v>
      </c>
      <c r="AA15" s="144">
        <f t="shared" si="5"/>
        <v>20</v>
      </c>
      <c r="AB15" s="60">
        <f t="shared" si="8"/>
        <v>17.473684210526315</v>
      </c>
      <c r="AC15" s="62">
        <f t="shared" si="6"/>
        <v>0.50112307056476957</v>
      </c>
      <c r="AD15" s="144">
        <v>0</v>
      </c>
      <c r="AE15" s="144">
        <f>IFERROR(VLOOKUP(A15,'Cash Collection'!A:C,3,0),0)</f>
        <v>6128.65</v>
      </c>
      <c r="AF15" s="17">
        <f t="shared" si="7"/>
        <v>1.1180974655739857</v>
      </c>
      <c r="AG15" s="145"/>
    </row>
    <row r="16" spans="1:35">
      <c r="A16" s="7">
        <v>51788324</v>
      </c>
      <c r="B16" s="8" t="str">
        <f>IFERROR(VLOOKUP(A16,Roster!A:B,2,0),"-")</f>
        <v xml:space="preserve">Linato, Anastacia Aina Cleveth Exconde </v>
      </c>
      <c r="C16" s="8">
        <f>IFERROR(VLOOKUP(A16,Roster!A:C,3,0),"-")</f>
        <v>51609647</v>
      </c>
      <c r="D16" s="8" t="str">
        <f>IFERROR(VLOOKUP(A16,Roster!A:D,4,0),"-")</f>
        <v>Oliveros, Kristel Aissa</v>
      </c>
      <c r="E16" s="8" t="str">
        <f>IFERROR(VLOOKUP(A16,Roster!A:J,10,0),"-")</f>
        <v>PPMC</v>
      </c>
      <c r="F16" s="8" t="str">
        <f>IFERROR(VLOOKUP(A16,Roster!A:K,11,0),"-")</f>
        <v>Wave 19</v>
      </c>
      <c r="G16" s="8" t="str">
        <f>IFERROR(VLOOKUP(A16,Roster!A:H,8,0),"-")</f>
        <v>PRODUCTION</v>
      </c>
      <c r="H16" s="173">
        <f>IFERROR(SUMIFS(Dump_Attendance_Agent!P:P,Dump_Attendance_Agent!A:A,AGENT_raw!A16),0)</f>
        <v>20</v>
      </c>
      <c r="I16" s="8">
        <f>IFERROR(SUMIFS(Dump_Attendance_Agent!Q:Q,Dump_Attendance_Agent!A:A,AGENT_raw!A16),0)</f>
        <v>19</v>
      </c>
      <c r="J16" s="51">
        <f>IFERROR(VLOOKUP(A16,Dump_Agent_prod!A:F,6,0),0)</f>
        <v>4.1533853539005381E-3</v>
      </c>
      <c r="K16" s="8">
        <f>IFERROR(VLOOKUP(A16,Dump_Agent_prod!A:E,5,0),0)</f>
        <v>461</v>
      </c>
      <c r="L16" s="8">
        <f>IFERROR(VLOOKUP(A16,Dump_Agent_prod!A:H,8,0),0)</f>
        <v>0</v>
      </c>
      <c r="M16" s="19">
        <f t="shared" si="0"/>
        <v>358.8524945770065</v>
      </c>
      <c r="N16" s="10">
        <f t="shared" si="1"/>
        <v>0</v>
      </c>
      <c r="O16" s="42">
        <f>SUMIFS(Dump_QA!AD:AD,Dump_QA!$A:$A,AGENT_raw!$A16)</f>
        <v>11</v>
      </c>
      <c r="P16" s="42">
        <f>SUMIFS(Dump_QA!AE:AE,Dump_QA!$A:$A,AGENT_raw!$A16)</f>
        <v>0</v>
      </c>
      <c r="Q16" s="44">
        <f t="shared" si="2"/>
        <v>1</v>
      </c>
      <c r="R16" s="42">
        <f>SUMIFS(Dump_QA!AF:AF,Dump_QA!$A:$A,AGENT_raw!$A16)</f>
        <v>11</v>
      </c>
      <c r="S16" s="42">
        <f>SUMIFS(Dump_QA!AG:AG,Dump_QA!$A:$A,AGENT_raw!$A16)</f>
        <v>0</v>
      </c>
      <c r="T16" s="44">
        <f t="shared" si="3"/>
        <v>1</v>
      </c>
      <c r="U16" s="42">
        <f>SUMIFS(Dump_QA!AH:AH,Dump_QA!$A:$A,AGENT_raw!$A16)</f>
        <v>9</v>
      </c>
      <c r="V16" s="42">
        <f>SUMIFS(Dump_QA!AI:AI,Dump_QA!$A:$A,AGENT_raw!$A16)</f>
        <v>0</v>
      </c>
      <c r="W16" s="44">
        <f t="shared" si="4"/>
        <v>1</v>
      </c>
      <c r="X16" s="10">
        <f>SUMIFS(Dump_Attendance_Agent!M:M,Dump_Attendance_Agent!A:A,AGENT_raw!A16)</f>
        <v>5.7187499997226408E-2</v>
      </c>
      <c r="Y16" s="9">
        <f>IFERROR(VLOOKUP(A16,Dump_WPU!A:R,18,0),100%)</f>
        <v>1</v>
      </c>
      <c r="Z16" s="9">
        <f>IFERROR(VLOOKUP(A16,Dump_LMS!M:P,4,0),100%)</f>
        <v>1</v>
      </c>
      <c r="AA16" s="144">
        <f t="shared" si="5"/>
        <v>20</v>
      </c>
      <c r="AB16" s="60">
        <f t="shared" si="8"/>
        <v>24.263157894736842</v>
      </c>
      <c r="AC16" s="62">
        <f t="shared" si="6"/>
        <v>0.69583655280228551</v>
      </c>
      <c r="AD16" s="144">
        <v>0</v>
      </c>
      <c r="AE16" s="144">
        <f>IFERROR(VLOOKUP(A16,'Cash Collection'!A:C,3,0),0)</f>
        <v>7427.609999999996</v>
      </c>
      <c r="AF16" s="17">
        <f t="shared" si="7"/>
        <v>0.97589050742927053</v>
      </c>
      <c r="AG16" s="145"/>
    </row>
    <row r="17" spans="1:33">
      <c r="A17" s="7">
        <v>51723236</v>
      </c>
      <c r="B17" s="8" t="str">
        <f>IFERROR(VLOOKUP(A17,Roster!A:B,2,0),"-")</f>
        <v>Lingon, Mechelle</v>
      </c>
      <c r="C17" s="8">
        <f>IFERROR(VLOOKUP(A17,Roster!A:C,3,0),"-")</f>
        <v>51588225</v>
      </c>
      <c r="D17" s="8" t="str">
        <f>IFERROR(VLOOKUP(A17,Roster!A:D,4,0),"-")</f>
        <v>Boado, Ruel</v>
      </c>
      <c r="E17" s="8" t="str">
        <f>IFERROR(VLOOKUP(A17,Roster!A:J,10,0),"-")</f>
        <v>PPMC</v>
      </c>
      <c r="F17" s="8" t="str">
        <f>IFERROR(VLOOKUP(A17,Roster!A:K,11,0),"-")</f>
        <v>Wave 14</v>
      </c>
      <c r="G17" s="8" t="str">
        <f>IFERROR(VLOOKUP(A17,Roster!A:H,8,0),"-")</f>
        <v>PRODUCTION</v>
      </c>
      <c r="H17" s="173">
        <f>IFERROR(SUMIFS(Dump_Attendance_Agent!P:P,Dump_Attendance_Agent!A:A,AGENT_raw!A17),0)</f>
        <v>19</v>
      </c>
      <c r="I17" s="8">
        <f>IFERROR(SUMIFS(Dump_Attendance_Agent!Q:Q,Dump_Attendance_Agent!A:A,AGENT_raw!A17),0)</f>
        <v>18</v>
      </c>
      <c r="J17" s="51">
        <f>IFERROR(VLOOKUP(A17,Dump_Agent_prod!A:F,6,0),0)</f>
        <v>5.1785048471290089E-3</v>
      </c>
      <c r="K17" s="8">
        <f>IFERROR(VLOOKUP(A17,Dump_Agent_prod!A:E,5,0),0)</f>
        <v>447</v>
      </c>
      <c r="L17" s="8">
        <f>IFERROR(VLOOKUP(A17,Dump_Agent_prod!A:H,8,0),0)</f>
        <v>0</v>
      </c>
      <c r="M17" s="19">
        <f t="shared" si="0"/>
        <v>447.42281879194638</v>
      </c>
      <c r="N17" s="10">
        <f t="shared" si="1"/>
        <v>0</v>
      </c>
      <c r="O17" s="42">
        <f>SUMIFS(Dump_QA!AD:AD,Dump_QA!$A:$A,AGENT_raw!$A17)</f>
        <v>10</v>
      </c>
      <c r="P17" s="42">
        <f>SUMIFS(Dump_QA!AE:AE,Dump_QA!$A:$A,AGENT_raw!$A17)</f>
        <v>0</v>
      </c>
      <c r="Q17" s="44">
        <f t="shared" si="2"/>
        <v>1</v>
      </c>
      <c r="R17" s="42">
        <f>SUMIFS(Dump_QA!AF:AF,Dump_QA!$A:$A,AGENT_raw!$A17)</f>
        <v>10</v>
      </c>
      <c r="S17" s="42">
        <f>SUMIFS(Dump_QA!AG:AG,Dump_QA!$A:$A,AGENT_raw!$A17)</f>
        <v>0</v>
      </c>
      <c r="T17" s="44">
        <f t="shared" si="3"/>
        <v>1</v>
      </c>
      <c r="U17" s="42">
        <f>SUMIFS(Dump_QA!AH:AH,Dump_QA!$A:$A,AGENT_raw!$A17)</f>
        <v>10</v>
      </c>
      <c r="V17" s="42">
        <f>SUMIFS(Dump_QA!AI:AI,Dump_QA!$A:$A,AGENT_raw!$A17)</f>
        <v>0</v>
      </c>
      <c r="W17" s="44">
        <f t="shared" si="4"/>
        <v>1</v>
      </c>
      <c r="X17" s="10">
        <f>SUMIFS(Dump_Attendance_Agent!M:M,Dump_Attendance_Agent!A:A,AGENT_raw!A17)</f>
        <v>5.822368421037314E-2</v>
      </c>
      <c r="Y17" s="9">
        <f>IFERROR(VLOOKUP(A17,Dump_WPU!A:R,18,0),100%)</f>
        <v>1</v>
      </c>
      <c r="Z17" s="9">
        <f>IFERROR(VLOOKUP(A17,Dump_LMS!M:P,4,0),100%)</f>
        <v>1</v>
      </c>
      <c r="AA17" s="144">
        <f t="shared" si="5"/>
        <v>19</v>
      </c>
      <c r="AB17" s="60">
        <f t="shared" si="8"/>
        <v>24.833333333333332</v>
      </c>
      <c r="AC17" s="62">
        <f t="shared" si="6"/>
        <v>0.71218846022533266</v>
      </c>
      <c r="AD17" s="144">
        <v>0</v>
      </c>
      <c r="AE17" s="144">
        <f>IFERROR(VLOOKUP(A17,'Cash Collection'!A:C,3,0),0)</f>
        <v>8471.6099999999951</v>
      </c>
      <c r="AF17" s="17">
        <f t="shared" si="7"/>
        <v>1.1479193004849606</v>
      </c>
      <c r="AG17" s="145"/>
    </row>
    <row r="18" spans="1:33">
      <c r="A18" s="7">
        <v>51719218</v>
      </c>
      <c r="B18" s="8" t="str">
        <f>IFERROR(VLOOKUP(A18,Roster!A:B,2,0),"-")</f>
        <v>Lobaton, Rufmarie</v>
      </c>
      <c r="C18" s="8">
        <f>IFERROR(VLOOKUP(A18,Roster!A:C,3,0),"-")</f>
        <v>51609647</v>
      </c>
      <c r="D18" s="8" t="str">
        <f>IFERROR(VLOOKUP(A18,Roster!A:D,4,0),"-")</f>
        <v>Oliveros, Kristel Aissa</v>
      </c>
      <c r="E18" s="8" t="str">
        <f>IFERROR(VLOOKUP(A18,Roster!A:J,10,0),"-")</f>
        <v>PPMC</v>
      </c>
      <c r="F18" s="8" t="str">
        <f>IFERROR(VLOOKUP(A18,Roster!A:K,11,0),"-")</f>
        <v>Wave 21</v>
      </c>
      <c r="G18" s="8" t="str">
        <f>IFERROR(VLOOKUP(A18,Roster!A:H,8,0),"-")</f>
        <v>PRODUCTION</v>
      </c>
      <c r="H18" s="173">
        <f>IFERROR(SUMIFS(Dump_Attendance_Agent!P:P,Dump_Attendance_Agent!A:A,AGENT_raw!A18),0)</f>
        <v>20</v>
      </c>
      <c r="I18" s="8">
        <f>IFERROR(SUMIFS(Dump_Attendance_Agent!Q:Q,Dump_Attendance_Agent!A:A,AGENT_raw!A18),0)</f>
        <v>20</v>
      </c>
      <c r="J18" s="51">
        <f>IFERROR(VLOOKUP(A18,Dump_Agent_prod!A:F,6,0),0)</f>
        <v>3.8270297133291484E-3</v>
      </c>
      <c r="K18" s="8">
        <f>IFERROR(VLOOKUP(A18,Dump_Agent_prod!A:E,5,0),0)</f>
        <v>531</v>
      </c>
      <c r="L18" s="8">
        <f>IFERROR(VLOOKUP(A18,Dump_Agent_prod!A:H,8,0),0)</f>
        <v>0</v>
      </c>
      <c r="M18" s="19">
        <f t="shared" si="0"/>
        <v>330.65536723163842</v>
      </c>
      <c r="N18" s="10">
        <f t="shared" si="1"/>
        <v>0</v>
      </c>
      <c r="O18" s="42">
        <f>SUMIFS(Dump_QA!AD:AD,Dump_QA!$A:$A,AGENT_raw!$A18)</f>
        <v>11</v>
      </c>
      <c r="P18" s="42">
        <f>SUMIFS(Dump_QA!AE:AE,Dump_QA!$A:$A,AGENT_raw!$A18)</f>
        <v>0</v>
      </c>
      <c r="Q18" s="44">
        <f t="shared" si="2"/>
        <v>1</v>
      </c>
      <c r="R18" s="42">
        <f>SUMIFS(Dump_QA!AF:AF,Dump_QA!$A:$A,AGENT_raw!$A18)</f>
        <v>11</v>
      </c>
      <c r="S18" s="42">
        <f>SUMIFS(Dump_QA!AG:AG,Dump_QA!$A:$A,AGENT_raw!$A18)</f>
        <v>0</v>
      </c>
      <c r="T18" s="44">
        <f t="shared" si="3"/>
        <v>1</v>
      </c>
      <c r="U18" s="42">
        <f>SUMIFS(Dump_QA!AH:AH,Dump_QA!$A:$A,AGENT_raw!$A18)</f>
        <v>10</v>
      </c>
      <c r="V18" s="42">
        <f>SUMIFS(Dump_QA!AI:AI,Dump_QA!$A:$A,AGENT_raw!$A18)</f>
        <v>0</v>
      </c>
      <c r="W18" s="44">
        <f t="shared" si="4"/>
        <v>1</v>
      </c>
      <c r="X18" s="10">
        <f>SUMIFS(Dump_Attendance_Agent!M:M,Dump_Attendance_Agent!A:A,AGENT_raw!A18)</f>
        <v>2.4895833333721383E-2</v>
      </c>
      <c r="Y18" s="9">
        <f>IFERROR(VLOOKUP(A18,Dump_WPU!A:R,18,0),100%)</f>
        <v>1</v>
      </c>
      <c r="Z18" s="9">
        <f>IFERROR(VLOOKUP(A18,Dump_LMS!M:P,4,0),100%)</f>
        <v>1</v>
      </c>
      <c r="AA18" s="144">
        <f t="shared" si="5"/>
        <v>20</v>
      </c>
      <c r="AB18" s="60">
        <f t="shared" si="8"/>
        <v>26.55</v>
      </c>
      <c r="AC18" s="62">
        <f t="shared" si="6"/>
        <v>0.76142027995903017</v>
      </c>
      <c r="AD18" s="144">
        <v>0</v>
      </c>
      <c r="AE18" s="144">
        <f>IFERROR(VLOOKUP(A18,'Cash Collection'!A:C,3,0),0)</f>
        <v>7519.8900000000012</v>
      </c>
      <c r="AF18" s="17">
        <f t="shared" si="7"/>
        <v>0.85776810493212474</v>
      </c>
      <c r="AG18" s="145"/>
    </row>
    <row r="19" spans="1:33">
      <c r="A19" s="7">
        <v>51723910</v>
      </c>
      <c r="B19" s="8" t="str">
        <f>IFERROR(VLOOKUP(A19,Roster!A:B,2,0),"-")</f>
        <v>Macabenta III, Carlos</v>
      </c>
      <c r="C19" s="8">
        <f>IFERROR(VLOOKUP(A19,Roster!A:C,3,0),"-")</f>
        <v>51609647</v>
      </c>
      <c r="D19" s="8" t="str">
        <f>IFERROR(VLOOKUP(A19,Roster!A:D,4,0),"-")</f>
        <v>Oliveros, Kristel Aissa</v>
      </c>
      <c r="E19" s="8" t="str">
        <f>IFERROR(VLOOKUP(A19,Roster!A:J,10,0),"-")</f>
        <v>PPMC</v>
      </c>
      <c r="F19" s="8" t="str">
        <f>IFERROR(VLOOKUP(A19,Roster!A:K,11,0),"-")</f>
        <v>Wave 12</v>
      </c>
      <c r="G19" s="8" t="str">
        <f>IFERROR(VLOOKUP(A19,Roster!A:H,8,0),"-")</f>
        <v>PRODUCTION</v>
      </c>
      <c r="H19" s="173">
        <f>IFERROR(SUMIFS(Dump_Attendance_Agent!P:P,Dump_Attendance_Agent!A:A,AGENT_raw!A19),0)</f>
        <v>20</v>
      </c>
      <c r="I19" s="8">
        <f>IFERROR(SUMIFS(Dump_Attendance_Agent!Q:Q,Dump_Attendance_Agent!A:A,AGENT_raw!A19),0)</f>
        <v>18</v>
      </c>
      <c r="J19" s="51">
        <f>IFERROR(VLOOKUP(A19,Dump_Agent_prod!A:F,6,0),0)</f>
        <v>4.6658546359571416E-3</v>
      </c>
      <c r="K19" s="8">
        <f>IFERROR(VLOOKUP(A19,Dump_Agent_prod!A:E,5,0),0)</f>
        <v>439</v>
      </c>
      <c r="L19" s="8">
        <f>IFERROR(VLOOKUP(A19,Dump_Agent_prod!A:H,8,0),0)</f>
        <v>0</v>
      </c>
      <c r="M19" s="19">
        <f t="shared" si="0"/>
        <v>403.12984054669704</v>
      </c>
      <c r="N19" s="10">
        <f t="shared" si="1"/>
        <v>0</v>
      </c>
      <c r="O19" s="42">
        <f>SUMIFS(Dump_QA!AD:AD,Dump_QA!$A:$A,AGENT_raw!$A19)</f>
        <v>14</v>
      </c>
      <c r="P19" s="42">
        <f>SUMIFS(Dump_QA!AE:AE,Dump_QA!$A:$A,AGENT_raw!$A19)</f>
        <v>1</v>
      </c>
      <c r="Q19" s="44">
        <f t="shared" si="2"/>
        <v>0.93333333333333335</v>
      </c>
      <c r="R19" s="42">
        <f>SUMIFS(Dump_QA!AF:AF,Dump_QA!$A:$A,AGENT_raw!$A19)</f>
        <v>14</v>
      </c>
      <c r="S19" s="42">
        <f>SUMIFS(Dump_QA!AG:AG,Dump_QA!$A:$A,AGENT_raw!$A19)</f>
        <v>1</v>
      </c>
      <c r="T19" s="44">
        <f t="shared" si="3"/>
        <v>0.93333333333333335</v>
      </c>
      <c r="U19" s="42">
        <f>SUMIFS(Dump_QA!AH:AH,Dump_QA!$A:$A,AGENT_raw!$A19)</f>
        <v>15</v>
      </c>
      <c r="V19" s="42">
        <f>SUMIFS(Dump_QA!AI:AI,Dump_QA!$A:$A,AGENT_raw!$A19)</f>
        <v>0</v>
      </c>
      <c r="W19" s="44">
        <f t="shared" si="4"/>
        <v>1</v>
      </c>
      <c r="X19" s="10">
        <f>SUMIFS(Dump_Attendance_Agent!M:M,Dump_Attendance_Agent!A:A,AGENT_raw!A19)</f>
        <v>0.17687499999738066</v>
      </c>
      <c r="Y19" s="9">
        <f>IFERROR(VLOOKUP(A19,Dump_WPU!A:R,18,0),100%)</f>
        <v>1</v>
      </c>
      <c r="Z19" s="9">
        <f>IFERROR(VLOOKUP(A19,Dump_LMS!M:P,4,0),100%)</f>
        <v>1</v>
      </c>
      <c r="AA19" s="144">
        <f t="shared" si="5"/>
        <v>20</v>
      </c>
      <c r="AB19" s="60">
        <f t="shared" si="8"/>
        <v>24.388888888888889</v>
      </c>
      <c r="AC19" s="62">
        <f t="shared" si="6"/>
        <v>0.6994423580289062</v>
      </c>
      <c r="AD19" s="144">
        <v>0</v>
      </c>
      <c r="AE19" s="144">
        <f>IFERROR(VLOOKUP(A19,'Cash Collection'!A:C,3,0),0)</f>
        <v>4817.7900000000009</v>
      </c>
      <c r="AF19" s="17">
        <f t="shared" si="7"/>
        <v>0.66471621396020097</v>
      </c>
      <c r="AG19" s="145"/>
    </row>
    <row r="20" spans="1:33">
      <c r="A20" s="7">
        <v>51746048</v>
      </c>
      <c r="B20" s="8" t="str">
        <f>IFERROR(VLOOKUP(A20,Roster!A:B,2,0),"-")</f>
        <v>Malaca, Marvin</v>
      </c>
      <c r="C20" s="8">
        <f>IFERROR(VLOOKUP(A20,Roster!A:C,3,0),"-")</f>
        <v>51588225</v>
      </c>
      <c r="D20" s="8" t="str">
        <f>IFERROR(VLOOKUP(A20,Roster!A:D,4,0),"-")</f>
        <v>Boado, Ruel</v>
      </c>
      <c r="E20" s="8" t="str">
        <f>IFERROR(VLOOKUP(A20,Roster!A:J,10,0),"-")</f>
        <v>PPMC</v>
      </c>
      <c r="F20" s="8" t="str">
        <f>IFERROR(VLOOKUP(A20,Roster!A:K,11,0),"-")</f>
        <v>Wave 21</v>
      </c>
      <c r="G20" s="8" t="str">
        <f>IFERROR(VLOOKUP(A20,Roster!A:H,8,0),"-")</f>
        <v>PRODUCTION</v>
      </c>
      <c r="H20" s="173">
        <f>IFERROR(SUMIFS(Dump_Attendance_Agent!P:P,Dump_Attendance_Agent!A:A,AGENT_raw!A20),0)</f>
        <v>20</v>
      </c>
      <c r="I20" s="8">
        <f>IFERROR(SUMIFS(Dump_Attendance_Agent!Q:Q,Dump_Attendance_Agent!A:A,AGENT_raw!A20),0)</f>
        <v>18</v>
      </c>
      <c r="J20" s="51">
        <f>IFERROR(VLOOKUP(A20,Dump_Agent_prod!A:F,6,0),0)</f>
        <v>6.1687030673284972E-3</v>
      </c>
      <c r="K20" s="8">
        <f>IFERROR(VLOOKUP(A20,Dump_Agent_prod!A:E,5,0),0)</f>
        <v>291</v>
      </c>
      <c r="L20" s="8">
        <f>IFERROR(VLOOKUP(A20,Dump_Agent_prod!A:H,8,0),0)</f>
        <v>5</v>
      </c>
      <c r="M20" s="19">
        <f t="shared" si="0"/>
        <v>532.9759450171822</v>
      </c>
      <c r="N20" s="10">
        <f t="shared" si="1"/>
        <v>1.7182130584192441E-2</v>
      </c>
      <c r="O20" s="42">
        <f>SUMIFS(Dump_QA!AD:AD,Dump_QA!$A:$A,AGENT_raw!$A20)</f>
        <v>8</v>
      </c>
      <c r="P20" s="42">
        <f>SUMIFS(Dump_QA!AE:AE,Dump_QA!$A:$A,AGENT_raw!$A20)</f>
        <v>2</v>
      </c>
      <c r="Q20" s="44">
        <f t="shared" si="2"/>
        <v>0.8</v>
      </c>
      <c r="R20" s="42">
        <f>SUMIFS(Dump_QA!AF:AF,Dump_QA!$A:$A,AGENT_raw!$A20)</f>
        <v>10</v>
      </c>
      <c r="S20" s="42">
        <f>SUMIFS(Dump_QA!AG:AG,Dump_QA!$A:$A,AGENT_raw!$A20)</f>
        <v>0</v>
      </c>
      <c r="T20" s="44">
        <f t="shared" si="3"/>
        <v>1</v>
      </c>
      <c r="U20" s="42">
        <f>SUMIFS(Dump_QA!AH:AH,Dump_QA!$A:$A,AGENT_raw!$A20)</f>
        <v>10</v>
      </c>
      <c r="V20" s="42">
        <f>SUMIFS(Dump_QA!AI:AI,Dump_QA!$A:$A,AGENT_raw!$A20)</f>
        <v>0</v>
      </c>
      <c r="W20" s="44">
        <f t="shared" si="4"/>
        <v>1</v>
      </c>
      <c r="X20" s="10">
        <f>SUMIFS(Dump_Attendance_Agent!M:M,Dump_Attendance_Agent!A:A,AGENT_raw!A20)</f>
        <v>0.13958333333476428</v>
      </c>
      <c r="Y20" s="9">
        <f>IFERROR(VLOOKUP(A20,Dump_WPU!A:R,18,0),100%)</f>
        <v>1</v>
      </c>
      <c r="Z20" s="9">
        <f>IFERROR(VLOOKUP(A20,Dump_LMS!M:P,4,0),100%)</f>
        <v>1</v>
      </c>
      <c r="AA20" s="144">
        <f t="shared" si="5"/>
        <v>20</v>
      </c>
      <c r="AB20" s="60">
        <f t="shared" si="8"/>
        <v>16.166666666666668</v>
      </c>
      <c r="AC20" s="62">
        <f t="shared" si="6"/>
        <v>0.46363946739501527</v>
      </c>
      <c r="AD20" s="144">
        <v>0</v>
      </c>
      <c r="AE20" s="144">
        <f>IFERROR(VLOOKUP(A20,'Cash Collection'!A:C,3,0),0)</f>
        <v>7282.12</v>
      </c>
      <c r="AF20" s="17">
        <f t="shared" si="7"/>
        <v>1.5157157694701324</v>
      </c>
      <c r="AG20" s="145"/>
    </row>
    <row r="21" spans="1:33">
      <c r="A21" s="7">
        <v>51814218</v>
      </c>
      <c r="B21" s="8" t="str">
        <f>IFERROR(VLOOKUP(A21,Roster!A:B,2,0),"-")</f>
        <v xml:space="preserve">Malawani, Abdulbasit </v>
      </c>
      <c r="C21" s="8">
        <f>IFERROR(VLOOKUP(A21,Roster!A:C,3,0),"-")</f>
        <v>51588225</v>
      </c>
      <c r="D21" s="8" t="str">
        <f>IFERROR(VLOOKUP(A21,Roster!A:D,4,0),"-")</f>
        <v>Boado, Ruel</v>
      </c>
      <c r="E21" s="8" t="str">
        <f>IFERROR(VLOOKUP(A21,Roster!A:J,10,0),"-")</f>
        <v>PPMC</v>
      </c>
      <c r="F21" s="8" t="str">
        <f>IFERROR(VLOOKUP(A21,Roster!A:K,11,0),"-")</f>
        <v>Wave 22</v>
      </c>
      <c r="G21" s="8" t="str">
        <f>IFERROR(VLOOKUP(A21,Roster!A:H,8,0),"-")</f>
        <v>PRODUCTION</v>
      </c>
      <c r="H21" s="173">
        <f>IFERROR(SUMIFS(Dump_Attendance_Agent!P:P,Dump_Attendance_Agent!A:A,AGENT_raw!A21),0)</f>
        <v>20</v>
      </c>
      <c r="I21" s="8">
        <f>IFERROR(SUMIFS(Dump_Attendance_Agent!Q:Q,Dump_Attendance_Agent!A:A,AGENT_raw!A21),0)</f>
        <v>20</v>
      </c>
      <c r="J21" s="51">
        <f>IFERROR(VLOOKUP(A21,Dump_Agent_prod!A:F,6,0),0)</f>
        <v>5.441636232846392E-3</v>
      </c>
      <c r="K21" s="8">
        <f>IFERROR(VLOOKUP(A21,Dump_Agent_prod!A:E,5,0),0)</f>
        <v>502</v>
      </c>
      <c r="L21" s="8">
        <f>IFERROR(VLOOKUP(A21,Dump_Agent_prod!A:H,8,0),0)</f>
        <v>0</v>
      </c>
      <c r="M21" s="19">
        <f t="shared" si="0"/>
        <v>470.15737051792826</v>
      </c>
      <c r="N21" s="10">
        <f t="shared" si="1"/>
        <v>0</v>
      </c>
      <c r="O21" s="42">
        <f>SUMIFS(Dump_QA!AD:AD,Dump_QA!$A:$A,AGENT_raw!$A21)</f>
        <v>11</v>
      </c>
      <c r="P21" s="42">
        <f>SUMIFS(Dump_QA!AE:AE,Dump_QA!$A:$A,AGENT_raw!$A21)</f>
        <v>0</v>
      </c>
      <c r="Q21" s="44">
        <f t="shared" si="2"/>
        <v>1</v>
      </c>
      <c r="R21" s="42">
        <f>SUMIFS(Dump_QA!AF:AF,Dump_QA!$A:$A,AGENT_raw!$A21)</f>
        <v>11</v>
      </c>
      <c r="S21" s="42">
        <f>SUMIFS(Dump_QA!AG:AG,Dump_QA!$A:$A,AGENT_raw!$A21)</f>
        <v>0</v>
      </c>
      <c r="T21" s="44">
        <f t="shared" si="3"/>
        <v>1</v>
      </c>
      <c r="U21" s="42">
        <f>SUMIFS(Dump_QA!AH:AH,Dump_QA!$A:$A,AGENT_raw!$A21)</f>
        <v>11</v>
      </c>
      <c r="V21" s="42">
        <f>SUMIFS(Dump_QA!AI:AI,Dump_QA!$A:$A,AGENT_raw!$A21)</f>
        <v>0</v>
      </c>
      <c r="W21" s="44">
        <f t="shared" si="4"/>
        <v>1</v>
      </c>
      <c r="X21" s="10">
        <f>SUMIFS(Dump_Attendance_Agent!M:M,Dump_Attendance_Agent!A:A,AGENT_raw!A21)</f>
        <v>2.1354166666424135E-2</v>
      </c>
      <c r="Y21" s="9">
        <f>IFERROR(VLOOKUP(A21,Dump_WPU!A:R,18,0),100%)</f>
        <v>1</v>
      </c>
      <c r="Z21" s="9">
        <f>IFERROR(VLOOKUP(A21,Dump_LMS!M:P,4,0),100%)</f>
        <v>1</v>
      </c>
      <c r="AA21" s="144">
        <f t="shared" si="5"/>
        <v>20</v>
      </c>
      <c r="AB21" s="60">
        <f t="shared" si="8"/>
        <v>25.1</v>
      </c>
      <c r="AC21" s="62">
        <f t="shared" si="6"/>
        <v>0.71983612154318866</v>
      </c>
      <c r="AD21" s="144">
        <v>0</v>
      </c>
      <c r="AE21" s="144">
        <f>IFERROR(VLOOKUP(A21,'Cash Collection'!A:C,3,0),0)</f>
        <v>7709.4899999999961</v>
      </c>
      <c r="AF21" s="17">
        <f t="shared" si="7"/>
        <v>0.9301968383280923</v>
      </c>
      <c r="AG21" s="145"/>
    </row>
    <row r="22" spans="1:33">
      <c r="A22" s="7">
        <v>51744975</v>
      </c>
      <c r="B22" s="8" t="str">
        <f>IFERROR(VLOOKUP(A22,Roster!A:B,2,0),"-")</f>
        <v>Malte, John Rickert</v>
      </c>
      <c r="C22" s="8">
        <f>IFERROR(VLOOKUP(A22,Roster!A:C,3,0),"-")</f>
        <v>51609647</v>
      </c>
      <c r="D22" s="8" t="str">
        <f>IFERROR(VLOOKUP(A22,Roster!A:D,4,0),"-")</f>
        <v>Oliveros, Kristel Aissa</v>
      </c>
      <c r="E22" s="8" t="str">
        <f>IFERROR(VLOOKUP(A22,Roster!A:J,10,0),"-")</f>
        <v>PPMC</v>
      </c>
      <c r="F22" s="8" t="str">
        <f>IFERROR(VLOOKUP(A22,Roster!A:K,11,0),"-")</f>
        <v>Wave 21</v>
      </c>
      <c r="G22" s="8" t="str">
        <f>IFERROR(VLOOKUP(A22,Roster!A:H,8,0),"-")</f>
        <v>PRODUCTION</v>
      </c>
      <c r="H22" s="173">
        <f>IFERROR(SUMIFS(Dump_Attendance_Agent!P:P,Dump_Attendance_Agent!A:A,AGENT_raw!A22),0)</f>
        <v>17</v>
      </c>
      <c r="I22" s="8">
        <f>IFERROR(SUMIFS(Dump_Attendance_Agent!Q:Q,Dump_Attendance_Agent!A:A,AGENT_raw!A22),0)</f>
        <v>14</v>
      </c>
      <c r="J22" s="51">
        <f>IFERROR(VLOOKUP(A22,Dump_Agent_prod!A:F,6,0),0)</f>
        <v>5.1824783452807648E-3</v>
      </c>
      <c r="K22" s="8">
        <f>IFERROR(VLOOKUP(A22,Dump_Agent_prod!A:E,5,0),0)</f>
        <v>248</v>
      </c>
      <c r="L22" s="8">
        <f>IFERROR(VLOOKUP(A22,Dump_Agent_prod!A:H,8,0),0)</f>
        <v>2</v>
      </c>
      <c r="M22" s="19">
        <f t="shared" si="0"/>
        <v>447.76612903225811</v>
      </c>
      <c r="N22" s="10">
        <f t="shared" si="1"/>
        <v>8.0645161290322578E-3</v>
      </c>
      <c r="O22" s="42">
        <f>SUMIFS(Dump_QA!AD:AD,Dump_QA!$A:$A,AGENT_raw!$A22)</f>
        <v>10</v>
      </c>
      <c r="P22" s="42">
        <f>SUMIFS(Dump_QA!AE:AE,Dump_QA!$A:$A,AGENT_raw!$A22)</f>
        <v>1</v>
      </c>
      <c r="Q22" s="44">
        <f t="shared" si="2"/>
        <v>0.90909090909090906</v>
      </c>
      <c r="R22" s="42">
        <f>SUMIFS(Dump_QA!AF:AF,Dump_QA!$A:$A,AGENT_raw!$A22)</f>
        <v>11</v>
      </c>
      <c r="S22" s="42">
        <f>SUMIFS(Dump_QA!AG:AG,Dump_QA!$A:$A,AGENT_raw!$A22)</f>
        <v>0</v>
      </c>
      <c r="T22" s="44">
        <f t="shared" si="3"/>
        <v>1</v>
      </c>
      <c r="U22" s="42">
        <f>SUMIFS(Dump_QA!AH:AH,Dump_QA!$A:$A,AGENT_raw!$A22)</f>
        <v>11</v>
      </c>
      <c r="V22" s="42">
        <f>SUMIFS(Dump_QA!AI:AI,Dump_QA!$A:$A,AGENT_raw!$A22)</f>
        <v>0</v>
      </c>
      <c r="W22" s="44">
        <f t="shared" si="4"/>
        <v>1</v>
      </c>
      <c r="X22" s="10">
        <f>SUMIFS(Dump_Attendance_Agent!M:M,Dump_Attendance_Agent!A:A,AGENT_raw!A22)</f>
        <v>0.23909313725276196</v>
      </c>
      <c r="Y22" s="9">
        <f>IFERROR(VLOOKUP(A22,Dump_WPU!A:R,18,0),100%)</f>
        <v>1</v>
      </c>
      <c r="Z22" s="9">
        <f>IFERROR(VLOOKUP(A22,Dump_LMS!M:P,4,0),100%)</f>
        <v>1</v>
      </c>
      <c r="AA22" s="144">
        <f t="shared" si="5"/>
        <v>17</v>
      </c>
      <c r="AB22" s="60">
        <f t="shared" si="8"/>
        <v>17.714285714285715</v>
      </c>
      <c r="AC22" s="62">
        <f t="shared" si="6"/>
        <v>0.50802321611471479</v>
      </c>
      <c r="AD22" s="144">
        <v>0</v>
      </c>
      <c r="AE22" s="144">
        <f>IFERROR(VLOOKUP(A22,'Cash Collection'!A:C,3,0),0)</f>
        <v>4069.3300000000004</v>
      </c>
      <c r="AF22" s="17">
        <f t="shared" si="7"/>
        <v>0.99385758386901391</v>
      </c>
      <c r="AG22" s="145"/>
    </row>
    <row r="23" spans="1:33">
      <c r="A23" s="7">
        <v>51781014</v>
      </c>
      <c r="B23" s="8" t="str">
        <f>IFERROR(VLOOKUP(A23,Roster!A:B,2,0),"-")</f>
        <v>Mariano, Sabrina Marie</v>
      </c>
      <c r="C23" s="8">
        <f>IFERROR(VLOOKUP(A23,Roster!A:C,3,0),"-")</f>
        <v>51588225</v>
      </c>
      <c r="D23" s="8" t="str">
        <f>IFERROR(VLOOKUP(A23,Roster!A:D,4,0),"-")</f>
        <v>Boado, Ruel</v>
      </c>
      <c r="E23" s="8" t="str">
        <f>IFERROR(VLOOKUP(A23,Roster!A:J,10,0),"-")</f>
        <v>PPMC</v>
      </c>
      <c r="F23" s="8" t="str">
        <f>IFERROR(VLOOKUP(A23,Roster!A:K,11,0),"-")</f>
        <v>Wave 22</v>
      </c>
      <c r="G23" s="8" t="str">
        <f>IFERROR(VLOOKUP(A23,Roster!A:H,8,0),"-")</f>
        <v>PRODUCTION</v>
      </c>
      <c r="H23" s="173">
        <f>IFERROR(SUMIFS(Dump_Attendance_Agent!P:P,Dump_Attendance_Agent!A:A,AGENT_raw!A23),0)</f>
        <v>20</v>
      </c>
      <c r="I23" s="8">
        <f>IFERROR(SUMIFS(Dump_Attendance_Agent!Q:Q,Dump_Attendance_Agent!A:A,AGENT_raw!A23),0)</f>
        <v>20</v>
      </c>
      <c r="J23" s="51">
        <f>IFERROR(VLOOKUP(A23,Dump_Agent_prod!A:F,6,0),0)</f>
        <v>4.3836411343223334E-3</v>
      </c>
      <c r="K23" s="8">
        <f>IFERROR(VLOOKUP(A23,Dump_Agent_prod!A:E,5,0),0)</f>
        <v>367</v>
      </c>
      <c r="L23" s="8">
        <f>IFERROR(VLOOKUP(A23,Dump_Agent_prod!A:H,8,0),0)</f>
        <v>1</v>
      </c>
      <c r="M23" s="19">
        <f t="shared" si="0"/>
        <v>378.74659400544959</v>
      </c>
      <c r="N23" s="10">
        <f t="shared" si="1"/>
        <v>2.7247956403269754E-3</v>
      </c>
      <c r="O23" s="42">
        <f>SUMIFS(Dump_QA!AD:AD,Dump_QA!$A:$A,AGENT_raw!$A23)</f>
        <v>9</v>
      </c>
      <c r="P23" s="42">
        <f>SUMIFS(Dump_QA!AE:AE,Dump_QA!$A:$A,AGENT_raw!$A23)</f>
        <v>0</v>
      </c>
      <c r="Q23" s="44">
        <f t="shared" si="2"/>
        <v>1</v>
      </c>
      <c r="R23" s="42">
        <f>SUMIFS(Dump_QA!AF:AF,Dump_QA!$A:$A,AGENT_raw!$A23)</f>
        <v>9</v>
      </c>
      <c r="S23" s="42">
        <f>SUMIFS(Dump_QA!AG:AG,Dump_QA!$A:$A,AGENT_raw!$A23)</f>
        <v>0</v>
      </c>
      <c r="T23" s="44">
        <f t="shared" si="3"/>
        <v>1</v>
      </c>
      <c r="U23" s="42">
        <f>SUMIFS(Dump_QA!AH:AH,Dump_QA!$A:$A,AGENT_raw!$A23)</f>
        <v>9</v>
      </c>
      <c r="V23" s="42">
        <f>SUMIFS(Dump_QA!AI:AI,Dump_QA!$A:$A,AGENT_raw!$A23)</f>
        <v>0</v>
      </c>
      <c r="W23" s="44">
        <f t="shared" si="4"/>
        <v>1</v>
      </c>
      <c r="X23" s="10">
        <f>SUMIFS(Dump_Attendance_Agent!M:M,Dump_Attendance_Agent!A:A,AGENT_raw!A23)</f>
        <v>0</v>
      </c>
      <c r="Y23" s="9">
        <f>IFERROR(VLOOKUP(A23,Dump_WPU!A:R,18,0),100%)</f>
        <v>1</v>
      </c>
      <c r="Z23" s="9">
        <f>IFERROR(VLOOKUP(A23,Dump_LMS!M:P,4,0),100%)</f>
        <v>1</v>
      </c>
      <c r="AA23" s="144">
        <f t="shared" si="5"/>
        <v>20</v>
      </c>
      <c r="AB23" s="60">
        <f t="shared" si="8"/>
        <v>18.350000000000001</v>
      </c>
      <c r="AC23" s="62">
        <f t="shared" si="6"/>
        <v>0.52625469443496065</v>
      </c>
      <c r="AD23" s="144">
        <v>0</v>
      </c>
      <c r="AE23" s="144">
        <f>IFERROR(VLOOKUP(A23,'Cash Collection'!A:C,3,0),0)</f>
        <v>6220.2700000000023</v>
      </c>
      <c r="AF23" s="17">
        <f t="shared" si="7"/>
        <v>1.0265877999792052</v>
      </c>
      <c r="AG23" s="145"/>
    </row>
    <row r="24" spans="1:33">
      <c r="A24" s="7">
        <v>51588218</v>
      </c>
      <c r="B24" s="8" t="str">
        <f>IFERROR(VLOOKUP(A24,Roster!A:B,2,0),"-")</f>
        <v>Marquez, Steven Glenn</v>
      </c>
      <c r="C24" s="8">
        <f>IFERROR(VLOOKUP(A24,Roster!A:C,3,0),"-")</f>
        <v>51609647</v>
      </c>
      <c r="D24" s="8" t="str">
        <f>IFERROR(VLOOKUP(A24,Roster!A:D,4,0),"-")</f>
        <v>Oliveros, Kristel Aissa</v>
      </c>
      <c r="E24" s="8" t="str">
        <f>IFERROR(VLOOKUP(A24,Roster!A:J,10,0),"-")</f>
        <v>PPMC</v>
      </c>
      <c r="F24" s="8" t="str">
        <f>IFERROR(VLOOKUP(A24,Roster!A:K,11,0),"-")</f>
        <v>Wave 2</v>
      </c>
      <c r="G24" s="8" t="str">
        <f>IFERROR(VLOOKUP(A24,Roster!A:H,8,0),"-")</f>
        <v>PRODUCTION</v>
      </c>
      <c r="H24" s="173">
        <f>IFERROR(SUMIFS(Dump_Attendance_Agent!P:P,Dump_Attendance_Agent!A:A,AGENT_raw!A24),0)</f>
        <v>19</v>
      </c>
      <c r="I24" s="8">
        <f>IFERROR(SUMIFS(Dump_Attendance_Agent!Q:Q,Dump_Attendance_Agent!A:A,AGENT_raw!A24),0)</f>
        <v>19</v>
      </c>
      <c r="J24" s="51">
        <f>IFERROR(VLOOKUP(A24,Dump_Agent_prod!A:F,6,0),0)</f>
        <v>4.6485318538647341E-3</v>
      </c>
      <c r="K24" s="8">
        <f>IFERROR(VLOOKUP(A24,Dump_Agent_prod!A:E,5,0),0)</f>
        <v>368</v>
      </c>
      <c r="L24" s="8">
        <f>IFERROR(VLOOKUP(A24,Dump_Agent_prod!A:H,8,0),0)</f>
        <v>3</v>
      </c>
      <c r="M24" s="19">
        <f t="shared" si="0"/>
        <v>401.633152173913</v>
      </c>
      <c r="N24" s="10">
        <f t="shared" si="1"/>
        <v>8.152173913043478E-3</v>
      </c>
      <c r="O24" s="42">
        <f>SUMIFS(Dump_QA!AD:AD,Dump_QA!$A:$A,AGENT_raw!$A24)</f>
        <v>12</v>
      </c>
      <c r="P24" s="42">
        <f>SUMIFS(Dump_QA!AE:AE,Dump_QA!$A:$A,AGENT_raw!$A24)</f>
        <v>0</v>
      </c>
      <c r="Q24" s="44">
        <f t="shared" si="2"/>
        <v>1</v>
      </c>
      <c r="R24" s="42">
        <f>SUMIFS(Dump_QA!AF:AF,Dump_QA!$A:$A,AGENT_raw!$A24)</f>
        <v>11</v>
      </c>
      <c r="S24" s="42">
        <f>SUMIFS(Dump_QA!AG:AG,Dump_QA!$A:$A,AGENT_raw!$A24)</f>
        <v>1</v>
      </c>
      <c r="T24" s="44">
        <f t="shared" si="3"/>
        <v>0.91666666666666663</v>
      </c>
      <c r="U24" s="42">
        <f>SUMIFS(Dump_QA!AH:AH,Dump_QA!$A:$A,AGENT_raw!$A24)</f>
        <v>12</v>
      </c>
      <c r="V24" s="42">
        <f>SUMIFS(Dump_QA!AI:AI,Dump_QA!$A:$A,AGENT_raw!$A24)</f>
        <v>0</v>
      </c>
      <c r="W24" s="44">
        <f t="shared" si="4"/>
        <v>1</v>
      </c>
      <c r="X24" s="10">
        <f>SUMIFS(Dump_Attendance_Agent!M:M,Dump_Attendance_Agent!A:A,AGENT_raw!A24)</f>
        <v>3.1798245614290385E-2</v>
      </c>
      <c r="Y24" s="9">
        <f>IFERROR(VLOOKUP(A24,Dump_WPU!A:R,18,0),100%)</f>
        <v>1</v>
      </c>
      <c r="Z24" s="9">
        <f>IFERROR(VLOOKUP(A24,Dump_LMS!M:P,4,0),100%)</f>
        <v>1</v>
      </c>
      <c r="AA24" s="144">
        <f t="shared" si="5"/>
        <v>19</v>
      </c>
      <c r="AB24" s="199">
        <v>29.05</v>
      </c>
      <c r="AC24" s="62">
        <f t="shared" si="6"/>
        <v>0.83311710481392953</v>
      </c>
      <c r="AD24" s="144">
        <v>0</v>
      </c>
      <c r="AE24" s="144">
        <f>IFERROR(VLOOKUP(A24,'Cash Collection'!A:C,3,0),0)</f>
        <v>4283.99</v>
      </c>
      <c r="AF24" s="17">
        <f t="shared" si="7"/>
        <v>0.70510461380454525</v>
      </c>
      <c r="AG24" s="145"/>
    </row>
    <row r="25" spans="1:33">
      <c r="A25" s="90">
        <v>51743068</v>
      </c>
      <c r="B25" s="8" t="str">
        <f>IFERROR(VLOOKUP(A25,Roster!A:B,2,0),"-")</f>
        <v>Mozo, Gabriel</v>
      </c>
      <c r="C25" s="8">
        <f>IFERROR(VLOOKUP(A25,Roster!A:C,3,0),"-")</f>
        <v>51588225</v>
      </c>
      <c r="D25" s="8" t="str">
        <f>IFERROR(VLOOKUP(A25,Roster!A:D,4,0),"-")</f>
        <v>Boado, Ruel</v>
      </c>
      <c r="E25" s="8" t="str">
        <f>IFERROR(VLOOKUP(A25,Roster!A:J,10,0),"-")</f>
        <v>PPMC</v>
      </c>
      <c r="F25" s="8" t="str">
        <f>IFERROR(VLOOKUP(A25,Roster!A:K,11,0),"-")</f>
        <v>Wave 21</v>
      </c>
      <c r="G25" s="8" t="str">
        <f>IFERROR(VLOOKUP(A25,Roster!A:H,8,0),"-")</f>
        <v>PRODUCTION</v>
      </c>
      <c r="H25" s="173">
        <f>IFERROR(SUMIFS(Dump_Attendance_Agent!P:P,Dump_Attendance_Agent!A:A,AGENT_raw!A25),0)</f>
        <v>20</v>
      </c>
      <c r="I25" s="8">
        <f>IFERROR(SUMIFS(Dump_Attendance_Agent!Q:Q,Dump_Attendance_Agent!A:A,AGENT_raw!A25),0)</f>
        <v>18</v>
      </c>
      <c r="J25" s="51">
        <f>IFERROR(VLOOKUP(A25,Dump_Agent_prod!A:F,6,0),0)</f>
        <v>5.1536760641238254E-3</v>
      </c>
      <c r="K25" s="8">
        <f>IFERROR(VLOOKUP(A25,Dump_Agent_prod!A:E,5,0),0)</f>
        <v>335</v>
      </c>
      <c r="L25" s="8">
        <f>IFERROR(VLOOKUP(A25,Dump_Agent_prod!A:H,8,0),0)</f>
        <v>0</v>
      </c>
      <c r="M25" s="19">
        <f t="shared" si="0"/>
        <v>445.27761194029853</v>
      </c>
      <c r="N25" s="10">
        <f t="shared" si="1"/>
        <v>0</v>
      </c>
      <c r="O25" s="42">
        <f>SUMIFS(Dump_QA!AD:AD,Dump_QA!$A:$A,AGENT_raw!$A25)</f>
        <v>12</v>
      </c>
      <c r="P25" s="42">
        <f>SUMIFS(Dump_QA!AE:AE,Dump_QA!$A:$A,AGENT_raw!$A25)</f>
        <v>0</v>
      </c>
      <c r="Q25" s="44">
        <f t="shared" si="2"/>
        <v>1</v>
      </c>
      <c r="R25" s="42">
        <f>SUMIFS(Dump_QA!AF:AF,Dump_QA!$A:$A,AGENT_raw!$A25)</f>
        <v>12</v>
      </c>
      <c r="S25" s="42">
        <f>SUMIFS(Dump_QA!AG:AG,Dump_QA!$A:$A,AGENT_raw!$A25)</f>
        <v>0</v>
      </c>
      <c r="T25" s="44">
        <f t="shared" si="3"/>
        <v>1</v>
      </c>
      <c r="U25" s="42">
        <f>SUMIFS(Dump_QA!AH:AH,Dump_QA!$A:$A,AGENT_raw!$A25)</f>
        <v>11</v>
      </c>
      <c r="V25" s="42">
        <f>SUMIFS(Dump_QA!AI:AI,Dump_QA!$A:$A,AGENT_raw!$A25)</f>
        <v>0</v>
      </c>
      <c r="W25" s="44">
        <f t="shared" si="4"/>
        <v>1</v>
      </c>
      <c r="X25" s="10">
        <f>SUMIFS(Dump_Attendance_Agent!M:M,Dump_Attendance_Agent!A:A,AGENT_raw!A25)</f>
        <v>0.1062499999996362</v>
      </c>
      <c r="Y25" s="9">
        <f>IFERROR(VLOOKUP(A25,Dump_WPU!A:R,18,0),100%)</f>
        <v>1</v>
      </c>
      <c r="Z25" s="9">
        <f>IFERROR(VLOOKUP(A25,Dump_LMS!M:P,4,0),100%)</f>
        <v>1</v>
      </c>
      <c r="AA25" s="144">
        <f t="shared" si="5"/>
        <v>20</v>
      </c>
      <c r="AB25" s="60">
        <f t="shared" si="8"/>
        <v>18.611111111111111</v>
      </c>
      <c r="AC25" s="62">
        <f t="shared" si="6"/>
        <v>0.53374302947536123</v>
      </c>
      <c r="AD25" s="144">
        <v>0</v>
      </c>
      <c r="AE25" s="144">
        <f>IFERROR(VLOOKUP(A25,'Cash Collection'!A:C,3,0),0)</f>
        <v>5036.5499999999965</v>
      </c>
      <c r="AF25" s="17">
        <f t="shared" si="7"/>
        <v>0.91062856522957525</v>
      </c>
      <c r="AG25" s="145"/>
    </row>
    <row r="26" spans="1:33">
      <c r="A26" s="90">
        <v>51811770</v>
      </c>
      <c r="B26" s="8" t="str">
        <f>IFERROR(VLOOKUP(A26,Roster!A:B,2,0),"-")</f>
        <v xml:space="preserve">Oliveros, Al-Oliver Caido  </v>
      </c>
      <c r="C26" s="8">
        <f>IFERROR(VLOOKUP(A26,Roster!A:C,3,0),"-")</f>
        <v>51609647</v>
      </c>
      <c r="D26" s="8" t="str">
        <f>IFERROR(VLOOKUP(A26,Roster!A:D,4,0),"-")</f>
        <v>Oliveros, Kristel Aissa</v>
      </c>
      <c r="E26" s="8" t="str">
        <f>IFERROR(VLOOKUP(A26,Roster!A:J,10,0),"-")</f>
        <v>PPMC</v>
      </c>
      <c r="F26" s="8" t="str">
        <f>IFERROR(VLOOKUP(A26,Roster!A:K,11,0),"-")</f>
        <v>Wave 20</v>
      </c>
      <c r="G26" s="8" t="str">
        <f>IFERROR(VLOOKUP(A26,Roster!A:H,8,0),"-")</f>
        <v>PRODUCTION</v>
      </c>
      <c r="H26" s="173">
        <f>IFERROR(SUMIFS(Dump_Attendance_Agent!P:P,Dump_Attendance_Agent!A:A,AGENT_raw!A26),0)</f>
        <v>18</v>
      </c>
      <c r="I26" s="8">
        <f>IFERROR(SUMIFS(Dump_Attendance_Agent!Q:Q,Dump_Attendance_Agent!A:A,AGENT_raw!A26),0)</f>
        <v>18</v>
      </c>
      <c r="J26" s="51">
        <f>IFERROR(VLOOKUP(A26,Dump_Agent_prod!A:F,6,0),0)</f>
        <v>6.0535746082621082E-3</v>
      </c>
      <c r="K26" s="8">
        <f>IFERROR(VLOOKUP(A26,Dump_Agent_prod!A:E,5,0),0)</f>
        <v>416</v>
      </c>
      <c r="L26" s="8">
        <f>IFERROR(VLOOKUP(A26,Dump_Agent_prod!A:H,8,0),0)</f>
        <v>0</v>
      </c>
      <c r="M26" s="19">
        <f t="shared" si="0"/>
        <v>523.02884615384619</v>
      </c>
      <c r="N26" s="10">
        <f t="shared" si="1"/>
        <v>0</v>
      </c>
      <c r="O26" s="42">
        <f>SUMIFS(Dump_QA!AD:AD,Dump_QA!$A:$A,AGENT_raw!$A26)</f>
        <v>10</v>
      </c>
      <c r="P26" s="42">
        <f>SUMIFS(Dump_QA!AE:AE,Dump_QA!$A:$A,AGENT_raw!$A26)</f>
        <v>1</v>
      </c>
      <c r="Q26" s="44">
        <f t="shared" si="2"/>
        <v>0.90909090909090906</v>
      </c>
      <c r="R26" s="42">
        <f>SUMIFS(Dump_QA!AF:AF,Dump_QA!$A:$A,AGENT_raw!$A26)</f>
        <v>11</v>
      </c>
      <c r="S26" s="42">
        <f>SUMIFS(Dump_QA!AG:AG,Dump_QA!$A:$A,AGENT_raw!$A26)</f>
        <v>0</v>
      </c>
      <c r="T26" s="44">
        <f t="shared" si="3"/>
        <v>1</v>
      </c>
      <c r="U26" s="42">
        <f>SUMIFS(Dump_QA!AH:AH,Dump_QA!$A:$A,AGENT_raw!$A26)</f>
        <v>11</v>
      </c>
      <c r="V26" s="42">
        <f>SUMIFS(Dump_QA!AI:AI,Dump_QA!$A:$A,AGENT_raw!$A26)</f>
        <v>0</v>
      </c>
      <c r="W26" s="44">
        <f t="shared" si="4"/>
        <v>1</v>
      </c>
      <c r="X26" s="10">
        <f>SUMIFS(Dump_Attendance_Agent!M:M,Dump_Attendance_Agent!A:A,AGENT_raw!A26)</f>
        <v>0</v>
      </c>
      <c r="Y26" s="9">
        <f>IFERROR(VLOOKUP(A26,Dump_WPU!A:R,18,0),100%)</f>
        <v>1</v>
      </c>
      <c r="Z26" s="9">
        <f>IFERROR(VLOOKUP(A26,Dump_LMS!M:P,4,0),100%)</f>
        <v>1</v>
      </c>
      <c r="AA26" s="144">
        <f t="shared" si="5"/>
        <v>18</v>
      </c>
      <c r="AB26" s="60">
        <f t="shared" si="8"/>
        <v>23.111111111111111</v>
      </c>
      <c r="AC26" s="62">
        <f t="shared" si="6"/>
        <v>0.66279731421417987</v>
      </c>
      <c r="AD26" s="144">
        <v>0</v>
      </c>
      <c r="AE26" s="144">
        <f>IFERROR(VLOOKUP(A26,'Cash Collection'!A:C,3,0),0)</f>
        <v>7022.9000000000005</v>
      </c>
      <c r="AF26" s="17">
        <f t="shared" si="7"/>
        <v>1.022530051716908</v>
      </c>
      <c r="AG26" s="145"/>
    </row>
    <row r="27" spans="1:33">
      <c r="A27" s="90">
        <v>51810942</v>
      </c>
      <c r="B27" s="8" t="str">
        <f>IFERROR(VLOOKUP(A27,Roster!A:B,2,0),"-")</f>
        <v xml:space="preserve">Paculanang, Maricar  </v>
      </c>
      <c r="C27" s="8">
        <f>IFERROR(VLOOKUP(A27,Roster!A:C,3,0),"-")</f>
        <v>51588225</v>
      </c>
      <c r="D27" s="8" t="str">
        <f>IFERROR(VLOOKUP(A27,Roster!A:D,4,0),"-")</f>
        <v>Boado, Ruel</v>
      </c>
      <c r="E27" s="8" t="str">
        <f>IFERROR(VLOOKUP(A27,Roster!A:J,10,0),"-")</f>
        <v>PPMC</v>
      </c>
      <c r="F27" s="8" t="str">
        <f>IFERROR(VLOOKUP(A27,Roster!A:K,11,0),"-")</f>
        <v>Wave 20</v>
      </c>
      <c r="G27" s="8" t="str">
        <f>IFERROR(VLOOKUP(A27,Roster!A:H,8,0),"-")</f>
        <v>PRODUCTION</v>
      </c>
      <c r="H27" s="173">
        <f>IFERROR(SUMIFS(Dump_Attendance_Agent!P:P,Dump_Attendance_Agent!A:A,AGENT_raw!A27),0)</f>
        <v>19</v>
      </c>
      <c r="I27" s="8">
        <f>IFERROR(SUMIFS(Dump_Attendance_Agent!Q:Q,Dump_Attendance_Agent!A:A,AGENT_raw!A27),0)</f>
        <v>16</v>
      </c>
      <c r="J27" s="51">
        <f>IFERROR(VLOOKUP(A27,Dump_Agent_prod!A:F,6,0),0)</f>
        <v>5.7040811191626413E-3</v>
      </c>
      <c r="K27" s="8">
        <f>IFERROR(VLOOKUP(A27,Dump_Agent_prod!A:E,5,0),0)</f>
        <v>460</v>
      </c>
      <c r="L27" s="8">
        <f>IFERROR(VLOOKUP(A27,Dump_Agent_prod!A:H,8,0),0)</f>
        <v>0</v>
      </c>
      <c r="M27" s="19">
        <f t="shared" si="0"/>
        <v>492.8326086956522</v>
      </c>
      <c r="N27" s="10">
        <f t="shared" si="1"/>
        <v>0</v>
      </c>
      <c r="O27" s="42">
        <f>SUMIFS(Dump_QA!AD:AD,Dump_QA!$A:$A,AGENT_raw!$A27)</f>
        <v>11</v>
      </c>
      <c r="P27" s="42">
        <f>SUMIFS(Dump_QA!AE:AE,Dump_QA!$A:$A,AGENT_raw!$A27)</f>
        <v>0</v>
      </c>
      <c r="Q27" s="44">
        <f t="shared" si="2"/>
        <v>1</v>
      </c>
      <c r="R27" s="42">
        <f>SUMIFS(Dump_QA!AF:AF,Dump_QA!$A:$A,AGENT_raw!$A27)</f>
        <v>11</v>
      </c>
      <c r="S27" s="42">
        <f>SUMIFS(Dump_QA!AG:AG,Dump_QA!$A:$A,AGENT_raw!$A27)</f>
        <v>0</v>
      </c>
      <c r="T27" s="44">
        <f t="shared" si="3"/>
        <v>1</v>
      </c>
      <c r="U27" s="42">
        <f>SUMIFS(Dump_QA!AH:AH,Dump_QA!$A:$A,AGENT_raw!$A27)</f>
        <v>11</v>
      </c>
      <c r="V27" s="42">
        <f>SUMIFS(Dump_QA!AI:AI,Dump_QA!$A:$A,AGENT_raw!$A27)</f>
        <v>0</v>
      </c>
      <c r="W27" s="44">
        <f t="shared" si="4"/>
        <v>1</v>
      </c>
      <c r="X27" s="10">
        <f>SUMIFS(Dump_Attendance_Agent!M:M,Dump_Attendance_Agent!A:A,AGENT_raw!A27)</f>
        <v>0.15789473684210525</v>
      </c>
      <c r="Y27" s="9">
        <f>IFERROR(VLOOKUP(A27,Dump_WPU!A:R,18,0),100%)</f>
        <v>1</v>
      </c>
      <c r="Z27" s="9">
        <f>IFERROR(VLOOKUP(A27,Dump_LMS!M:P,4,0),100%)</f>
        <v>1</v>
      </c>
      <c r="AA27" s="144">
        <f t="shared" si="5"/>
        <v>19</v>
      </c>
      <c r="AB27" s="60">
        <f t="shared" si="8"/>
        <v>28.75</v>
      </c>
      <c r="AC27" s="62">
        <f t="shared" si="6"/>
        <v>0.82451348583134154</v>
      </c>
      <c r="AD27" s="144">
        <v>0</v>
      </c>
      <c r="AE27" s="144">
        <f>IFERROR(VLOOKUP(A27,'Cash Collection'!A:C,3,0),0)</f>
        <v>6678.8599999999969</v>
      </c>
      <c r="AF27" s="17">
        <f t="shared" si="7"/>
        <v>0.87942222105179957</v>
      </c>
      <c r="AG27" s="145"/>
    </row>
    <row r="28" spans="1:33">
      <c r="A28" s="90">
        <v>51812950</v>
      </c>
      <c r="B28" s="8" t="str">
        <f>IFERROR(VLOOKUP(A28,Roster!A:B,2,0),"-")</f>
        <v xml:space="preserve">Peñaflor, Mary Sherry Rose Jurena Pelias  </v>
      </c>
      <c r="C28" s="8">
        <f>IFERROR(VLOOKUP(A28,Roster!A:C,3,0),"-")</f>
        <v>51609647</v>
      </c>
      <c r="D28" s="8" t="str">
        <f>IFERROR(VLOOKUP(A28,Roster!A:D,4,0),"-")</f>
        <v>Oliveros, Kristel Aissa</v>
      </c>
      <c r="E28" s="8" t="str">
        <f>IFERROR(VLOOKUP(A28,Roster!A:J,10,0),"-")</f>
        <v>PPMC</v>
      </c>
      <c r="F28" s="8" t="str">
        <f>IFERROR(VLOOKUP(A28,Roster!A:K,11,0),"-")</f>
        <v>Wave 20</v>
      </c>
      <c r="G28" s="8" t="str">
        <f>IFERROR(VLOOKUP(A28,Roster!A:H,8,0),"-")</f>
        <v>PRODUCTION</v>
      </c>
      <c r="H28" s="173">
        <f>IFERROR(SUMIFS(Dump_Attendance_Agent!P:P,Dump_Attendance_Agent!A:A,AGENT_raw!A28),0)</f>
        <v>18</v>
      </c>
      <c r="I28" s="8">
        <f>IFERROR(SUMIFS(Dump_Attendance_Agent!Q:Q,Dump_Attendance_Agent!A:A,AGENT_raw!A28),0)</f>
        <v>13</v>
      </c>
      <c r="J28" s="51">
        <f>IFERROR(VLOOKUP(A28,Dump_Agent_prod!A:F,6,0),0)</f>
        <v>6.0818032015065911E-3</v>
      </c>
      <c r="K28" s="8">
        <f>IFERROR(VLOOKUP(A28,Dump_Agent_prod!A:E,5,0),0)</f>
        <v>295</v>
      </c>
      <c r="L28" s="8">
        <f>IFERROR(VLOOKUP(A28,Dump_Agent_prod!A:H,8,0),0)</f>
        <v>1</v>
      </c>
      <c r="M28" s="19">
        <f t="shared" si="0"/>
        <v>525.46779661016944</v>
      </c>
      <c r="N28" s="10">
        <f t="shared" si="1"/>
        <v>3.3898305084745762E-3</v>
      </c>
      <c r="O28" s="42">
        <f>SUMIFS(Dump_QA!AD:AD,Dump_QA!$A:$A,AGENT_raw!$A28)</f>
        <v>9</v>
      </c>
      <c r="P28" s="42">
        <f>SUMIFS(Dump_QA!AE:AE,Dump_QA!$A:$A,AGENT_raw!$A28)</f>
        <v>0</v>
      </c>
      <c r="Q28" s="44">
        <f t="shared" si="2"/>
        <v>1</v>
      </c>
      <c r="R28" s="42">
        <f>SUMIFS(Dump_QA!AF:AF,Dump_QA!$A:$A,AGENT_raw!$A28)</f>
        <v>9</v>
      </c>
      <c r="S28" s="42">
        <f>SUMIFS(Dump_QA!AG:AG,Dump_QA!$A:$A,AGENT_raw!$A28)</f>
        <v>0</v>
      </c>
      <c r="T28" s="44">
        <f t="shared" si="3"/>
        <v>1</v>
      </c>
      <c r="U28" s="42">
        <f>SUMIFS(Dump_QA!AH:AH,Dump_QA!$A:$A,AGENT_raw!$A28)</f>
        <v>9</v>
      </c>
      <c r="V28" s="42">
        <f>SUMIFS(Dump_QA!AI:AI,Dump_QA!$A:$A,AGENT_raw!$A28)</f>
        <v>0</v>
      </c>
      <c r="W28" s="44">
        <f t="shared" si="4"/>
        <v>1</v>
      </c>
      <c r="X28" s="10">
        <f>SUMIFS(Dump_Attendance_Agent!M:M,Dump_Attendance_Agent!A:A,AGENT_raw!A28)</f>
        <v>0.34004629629675442</v>
      </c>
      <c r="Y28" s="9">
        <f>IFERROR(VLOOKUP(A28,Dump_WPU!A:R,18,0),100%)</f>
        <v>1</v>
      </c>
      <c r="Z28" s="9">
        <f>IFERROR(VLOOKUP(A28,Dump_LMS!M:P,4,0),100%)</f>
        <v>1</v>
      </c>
      <c r="AA28" s="144">
        <f t="shared" si="5"/>
        <v>18</v>
      </c>
      <c r="AB28" s="60">
        <f t="shared" si="8"/>
        <v>22.692307692307693</v>
      </c>
      <c r="AC28" s="62">
        <f t="shared" si="6"/>
        <v>0.6507865640675472</v>
      </c>
      <c r="AD28" s="144">
        <v>0</v>
      </c>
      <c r="AE28" s="144">
        <f>IFERROR(VLOOKUP(A28,'Cash Collection'!A:C,3,0),0)</f>
        <v>4505.55</v>
      </c>
      <c r="AF28" s="17">
        <f t="shared" si="7"/>
        <v>0.92507879148743943</v>
      </c>
      <c r="AG28" s="145"/>
    </row>
    <row r="29" spans="1:33">
      <c r="A29" s="90">
        <v>51787861</v>
      </c>
      <c r="B29" s="8" t="str">
        <f>IFERROR(VLOOKUP(A29,Roster!A:B,2,0),"-")</f>
        <v xml:space="preserve">Raymundo, Alyanna Marie Esquillo </v>
      </c>
      <c r="C29" s="8">
        <f>IFERROR(VLOOKUP(A29,Roster!A:C,3,0),"-")</f>
        <v>51609647</v>
      </c>
      <c r="D29" s="8" t="str">
        <f>IFERROR(VLOOKUP(A29,Roster!A:D,4,0),"-")</f>
        <v>Oliveros, Kristel Aissa</v>
      </c>
      <c r="E29" s="8" t="str">
        <f>IFERROR(VLOOKUP(A29,Roster!A:J,10,0),"-")</f>
        <v>PPMC</v>
      </c>
      <c r="F29" s="8" t="str">
        <f>IFERROR(VLOOKUP(A29,Roster!A:K,11,0),"-")</f>
        <v>Wave 19</v>
      </c>
      <c r="G29" s="8" t="str">
        <f>IFERROR(VLOOKUP(A29,Roster!A:H,8,0),"-")</f>
        <v>PRODUCTION</v>
      </c>
      <c r="H29" s="173">
        <f>IFERROR(SUMIFS(Dump_Attendance_Agent!P:P,Dump_Attendance_Agent!A:A,AGENT_raw!A29),0)</f>
        <v>19</v>
      </c>
      <c r="I29" s="8">
        <f>IFERROR(SUMIFS(Dump_Attendance_Agent!Q:Q,Dump_Attendance_Agent!A:A,AGENT_raw!A29),0)</f>
        <v>16</v>
      </c>
      <c r="J29" s="51">
        <f>IFERROR(VLOOKUP(A29,Dump_Agent_prod!A:F,6,0),0)</f>
        <v>4.8576126504338091E-3</v>
      </c>
      <c r="K29" s="8">
        <f>IFERROR(VLOOKUP(A29,Dump_Agent_prod!A:E,5,0),0)</f>
        <v>397</v>
      </c>
      <c r="L29" s="8">
        <f>IFERROR(VLOOKUP(A29,Dump_Agent_prod!A:H,8,0),0)</f>
        <v>0</v>
      </c>
      <c r="M29" s="19">
        <f t="shared" si="0"/>
        <v>419.69773299748113</v>
      </c>
      <c r="N29" s="10">
        <f t="shared" si="1"/>
        <v>0</v>
      </c>
      <c r="O29" s="42">
        <f>SUMIFS(Dump_QA!AD:AD,Dump_QA!$A:$A,AGENT_raw!$A29)</f>
        <v>11</v>
      </c>
      <c r="P29" s="42">
        <f>SUMIFS(Dump_QA!AE:AE,Dump_QA!$A:$A,AGENT_raw!$A29)</f>
        <v>1</v>
      </c>
      <c r="Q29" s="44">
        <f t="shared" si="2"/>
        <v>0.91666666666666663</v>
      </c>
      <c r="R29" s="42">
        <f>SUMIFS(Dump_QA!AF:AF,Dump_QA!$A:$A,AGENT_raw!$A29)</f>
        <v>12</v>
      </c>
      <c r="S29" s="42">
        <f>SUMIFS(Dump_QA!AG:AG,Dump_QA!$A:$A,AGENT_raw!$A29)</f>
        <v>0</v>
      </c>
      <c r="T29" s="44">
        <f t="shared" si="3"/>
        <v>1</v>
      </c>
      <c r="U29" s="42">
        <f>SUMIFS(Dump_QA!AH:AH,Dump_QA!$A:$A,AGENT_raw!$A29)</f>
        <v>12</v>
      </c>
      <c r="V29" s="42">
        <f>SUMIFS(Dump_QA!AI:AI,Dump_QA!$A:$A,AGENT_raw!$A29)</f>
        <v>0</v>
      </c>
      <c r="W29" s="44">
        <f t="shared" si="4"/>
        <v>1</v>
      </c>
      <c r="X29" s="10">
        <f>SUMIFS(Dump_Attendance_Agent!M:M,Dump_Attendance_Agent!A:A,AGENT_raw!A29)</f>
        <v>0.15789473684210525</v>
      </c>
      <c r="Y29" s="9">
        <f>IFERROR(VLOOKUP(A29,Dump_WPU!A:R,18,0),100%)</f>
        <v>1</v>
      </c>
      <c r="Z29" s="9">
        <f>IFERROR(VLOOKUP(A29,Dump_LMS!M:P,4,0),100%)</f>
        <v>1</v>
      </c>
      <c r="AA29" s="144">
        <f t="shared" si="5"/>
        <v>19</v>
      </c>
      <c r="AB29" s="60">
        <f t="shared" si="8"/>
        <v>24.8125</v>
      </c>
      <c r="AC29" s="62">
        <f t="shared" si="6"/>
        <v>0.71159098668487519</v>
      </c>
      <c r="AD29" s="144">
        <v>0</v>
      </c>
      <c r="AE29" s="144">
        <f>IFERROR(VLOOKUP(A29,'Cash Collection'!A:C,3,0),0)</f>
        <v>5981.2299999999977</v>
      </c>
      <c r="AF29" s="17">
        <f t="shared" si="7"/>
        <v>0.91254212773877941</v>
      </c>
      <c r="AG29" s="145"/>
    </row>
    <row r="30" spans="1:33">
      <c r="A30" s="90">
        <v>51719966</v>
      </c>
      <c r="B30" s="8" t="str">
        <f>IFERROR(VLOOKUP(A30,Roster!A:B,2,0),"-")</f>
        <v>Rico, Gerald Allison</v>
      </c>
      <c r="C30" s="8">
        <f>IFERROR(VLOOKUP(A30,Roster!A:C,3,0),"-")</f>
        <v>51588225</v>
      </c>
      <c r="D30" s="8" t="str">
        <f>IFERROR(VLOOKUP(A30,Roster!A:D,4,0),"-")</f>
        <v>Boado, Ruel</v>
      </c>
      <c r="E30" s="8" t="str">
        <f>IFERROR(VLOOKUP(A30,Roster!A:J,10,0),"-")</f>
        <v>PPMC</v>
      </c>
      <c r="F30" s="8" t="str">
        <f>IFERROR(VLOOKUP(A30,Roster!A:K,11,0),"-")</f>
        <v>Wave 21</v>
      </c>
      <c r="G30" s="8" t="str">
        <f>IFERROR(VLOOKUP(A30,Roster!A:H,8,0),"-")</f>
        <v>PRODUCTION</v>
      </c>
      <c r="H30" s="173">
        <f>IFERROR(SUMIFS(Dump_Attendance_Agent!P:P,Dump_Attendance_Agent!A:A,AGENT_raw!A30),0)</f>
        <v>19</v>
      </c>
      <c r="I30" s="8">
        <f>IFERROR(SUMIFS(Dump_Attendance_Agent!Q:Q,Dump_Attendance_Agent!A:A,AGENT_raw!A30),0)</f>
        <v>19</v>
      </c>
      <c r="J30" s="51">
        <f>IFERROR(VLOOKUP(A30,Dump_Agent_prod!A:F,6,0),0)</f>
        <v>4.7850818542831668E-3</v>
      </c>
      <c r="K30" s="8">
        <f>IFERROR(VLOOKUP(A30,Dump_Agent_prod!A:E,5,0),0)</f>
        <v>457</v>
      </c>
      <c r="L30" s="8">
        <f>IFERROR(VLOOKUP(A30,Dump_Agent_prod!A:H,8,0),0)</f>
        <v>0</v>
      </c>
      <c r="M30" s="19">
        <f t="shared" si="0"/>
        <v>413.43107221006562</v>
      </c>
      <c r="N30" s="10">
        <f t="shared" si="1"/>
        <v>0</v>
      </c>
      <c r="O30" s="42">
        <f>SUMIFS(Dump_QA!AD:AD,Dump_QA!$A:$A,AGENT_raw!$A30)</f>
        <v>10</v>
      </c>
      <c r="P30" s="42">
        <f>SUMIFS(Dump_QA!AE:AE,Dump_QA!$A:$A,AGENT_raw!$A30)</f>
        <v>0</v>
      </c>
      <c r="Q30" s="44">
        <f t="shared" si="2"/>
        <v>1</v>
      </c>
      <c r="R30" s="42">
        <f>SUMIFS(Dump_QA!AF:AF,Dump_QA!$A:$A,AGENT_raw!$A30)</f>
        <v>10</v>
      </c>
      <c r="S30" s="42">
        <f>SUMIFS(Dump_QA!AG:AG,Dump_QA!$A:$A,AGENT_raw!$A30)</f>
        <v>0</v>
      </c>
      <c r="T30" s="44">
        <f t="shared" si="3"/>
        <v>1</v>
      </c>
      <c r="U30" s="42">
        <f>SUMIFS(Dump_QA!AH:AH,Dump_QA!$A:$A,AGENT_raw!$A30)</f>
        <v>10</v>
      </c>
      <c r="V30" s="42">
        <f>SUMIFS(Dump_QA!AI:AI,Dump_QA!$A:$A,AGENT_raw!$A30)</f>
        <v>0</v>
      </c>
      <c r="W30" s="44">
        <f t="shared" si="4"/>
        <v>1</v>
      </c>
      <c r="X30" s="10">
        <f>SUMIFS(Dump_Attendance_Agent!M:M,Dump_Attendance_Agent!A:A,AGENT_raw!A30)</f>
        <v>5.0438596483313872E-3</v>
      </c>
      <c r="Y30" s="9">
        <f>IFERROR(VLOOKUP(A30,Dump_WPU!A:R,18,0),100%)</f>
        <v>1</v>
      </c>
      <c r="Z30" s="9">
        <f>IFERROR(VLOOKUP(A30,Dump_LMS!M:P,4,0),100%)</f>
        <v>1</v>
      </c>
      <c r="AA30" s="144">
        <f t="shared" si="5"/>
        <v>19</v>
      </c>
      <c r="AB30" s="60">
        <f t="shared" si="8"/>
        <v>24.05263157894737</v>
      </c>
      <c r="AC30" s="62">
        <f t="shared" si="6"/>
        <v>0.68979892544608346</v>
      </c>
      <c r="AD30" s="144">
        <v>0</v>
      </c>
      <c r="AE30" s="144">
        <f>IFERROR(VLOOKUP(A30,'Cash Collection'!A:C,3,0),0)</f>
        <v>8676.0600000000031</v>
      </c>
      <c r="AF30" s="17">
        <f t="shared" si="7"/>
        <v>1.1498978803377573</v>
      </c>
      <c r="AG30" s="145"/>
    </row>
    <row r="31" spans="1:33">
      <c r="A31" s="90">
        <v>51723675</v>
      </c>
      <c r="B31" s="8" t="str">
        <f>IFERROR(VLOOKUP(A31,Roster!A:B,2,0),"-")</f>
        <v>Saman, Kristine</v>
      </c>
      <c r="C31" s="8">
        <f>IFERROR(VLOOKUP(A31,Roster!A:C,3,0),"-")</f>
        <v>51609647</v>
      </c>
      <c r="D31" s="8" t="str">
        <f>IFERROR(VLOOKUP(A31,Roster!A:D,4,0),"-")</f>
        <v>Oliveros, Kristel Aissa</v>
      </c>
      <c r="E31" s="8" t="str">
        <f>IFERROR(VLOOKUP(A31,Roster!A:J,10,0),"-")</f>
        <v>PPMC</v>
      </c>
      <c r="F31" s="8" t="str">
        <f>IFERROR(VLOOKUP(A31,Roster!A:K,11,0),"-")</f>
        <v>Wave 12</v>
      </c>
      <c r="G31" s="8" t="str">
        <f>IFERROR(VLOOKUP(A31,Roster!A:H,8,0),"-")</f>
        <v>PRODUCTION</v>
      </c>
      <c r="H31" s="173">
        <f>IFERROR(SUMIFS(Dump_Attendance_Agent!P:P,Dump_Attendance_Agent!A:A,AGENT_raw!A31),0)</f>
        <v>20</v>
      </c>
      <c r="I31" s="8">
        <f>IFERROR(SUMIFS(Dump_Attendance_Agent!Q:Q,Dump_Attendance_Agent!A:A,AGENT_raw!A31),0)</f>
        <v>18</v>
      </c>
      <c r="J31" s="51">
        <f>IFERROR(VLOOKUP(A31,Dump_Agent_prod!A:F,6,0),0)</f>
        <v>4.9022730437204122E-3</v>
      </c>
      <c r="K31" s="8">
        <f>IFERROR(VLOOKUP(A31,Dump_Agent_prod!A:E,5,0),0)</f>
        <v>399</v>
      </c>
      <c r="L31" s="8">
        <f>IFERROR(VLOOKUP(A31,Dump_Agent_prod!A:H,8,0),0)</f>
        <v>1</v>
      </c>
      <c r="M31" s="19">
        <f t="shared" si="0"/>
        <v>423.55639097744364</v>
      </c>
      <c r="N31" s="10">
        <f t="shared" si="1"/>
        <v>2.5062656641604009E-3</v>
      </c>
      <c r="O31" s="42">
        <f>SUMIFS(Dump_QA!AD:AD,Dump_QA!$A:$A,AGENT_raw!$A31)</f>
        <v>10</v>
      </c>
      <c r="P31" s="42">
        <f>SUMIFS(Dump_QA!AE:AE,Dump_QA!$A:$A,AGENT_raw!$A31)</f>
        <v>0</v>
      </c>
      <c r="Q31" s="44">
        <f t="shared" si="2"/>
        <v>1</v>
      </c>
      <c r="R31" s="42">
        <f>SUMIFS(Dump_QA!AF:AF,Dump_QA!$A:$A,AGENT_raw!$A31)</f>
        <v>10</v>
      </c>
      <c r="S31" s="42">
        <f>SUMIFS(Dump_QA!AG:AG,Dump_QA!$A:$A,AGENT_raw!$A31)</f>
        <v>0</v>
      </c>
      <c r="T31" s="44">
        <f t="shared" si="3"/>
        <v>1</v>
      </c>
      <c r="U31" s="42">
        <f>SUMIFS(Dump_QA!AH:AH,Dump_QA!$A:$A,AGENT_raw!$A31)</f>
        <v>10</v>
      </c>
      <c r="V31" s="42">
        <f>SUMIFS(Dump_QA!AI:AI,Dump_QA!$A:$A,AGENT_raw!$A31)</f>
        <v>0</v>
      </c>
      <c r="W31" s="44">
        <f t="shared" si="4"/>
        <v>1</v>
      </c>
      <c r="X31" s="10">
        <f>SUMIFS(Dump_Attendance_Agent!M:M,Dump_Attendance_Agent!A:A,AGENT_raw!A31)</f>
        <v>0.10197916666656966</v>
      </c>
      <c r="Y31" s="9">
        <f>IFERROR(VLOOKUP(A31,Dump_WPU!A:R,18,0),100%)</f>
        <v>1</v>
      </c>
      <c r="Z31" s="9">
        <f>IFERROR(VLOOKUP(A31,Dump_LMS!M:P,4,0),100%)</f>
        <v>1</v>
      </c>
      <c r="AA31" s="144">
        <f t="shared" si="5"/>
        <v>20</v>
      </c>
      <c r="AB31" s="60">
        <f t="shared" si="8"/>
        <v>22.166666666666668</v>
      </c>
      <c r="AC31" s="62">
        <f t="shared" si="6"/>
        <v>0.63571184704677353</v>
      </c>
      <c r="AD31" s="144">
        <v>0</v>
      </c>
      <c r="AE31" s="144">
        <f>IFERROR(VLOOKUP(A31,'Cash Collection'!A:C,3,0),0)</f>
        <v>4693.5600000000004</v>
      </c>
      <c r="AF31" s="17">
        <f t="shared" si="7"/>
        <v>0.71249595824813394</v>
      </c>
      <c r="AG31" s="145"/>
    </row>
    <row r="32" spans="1:33">
      <c r="A32" s="90">
        <v>51724905</v>
      </c>
      <c r="B32" s="8" t="str">
        <f>IFERROR(VLOOKUP(A32,Roster!A:B,2,0),"-")</f>
        <v>Sanguyo, Micko John</v>
      </c>
      <c r="C32" s="8">
        <f>IFERROR(VLOOKUP(A32,Roster!A:C,3,0),"-")</f>
        <v>51609647</v>
      </c>
      <c r="D32" s="8" t="str">
        <f>IFERROR(VLOOKUP(A32,Roster!A:D,4,0),"-")</f>
        <v>Oliveros, Kristel Aissa</v>
      </c>
      <c r="E32" s="8" t="str">
        <f>IFERROR(VLOOKUP(A32,Roster!A:J,10,0),"-")</f>
        <v>PPMC</v>
      </c>
      <c r="F32" s="8" t="str">
        <f>IFERROR(VLOOKUP(A32,Roster!A:K,11,0),"-")</f>
        <v>Wave 22</v>
      </c>
      <c r="G32" s="8" t="str">
        <f>IFERROR(VLOOKUP(A32,Roster!A:H,8,0),"-")</f>
        <v>PRODUCTION</v>
      </c>
      <c r="H32" s="173">
        <f>IFERROR(SUMIFS(Dump_Attendance_Agent!P:P,Dump_Attendance_Agent!A:A,AGENT_raw!A32),0)</f>
        <v>17</v>
      </c>
      <c r="I32" s="8">
        <f>IFERROR(SUMIFS(Dump_Attendance_Agent!Q:Q,Dump_Attendance_Agent!A:A,AGENT_raw!A32),0)</f>
        <v>17</v>
      </c>
      <c r="J32" s="51">
        <f>IFERROR(VLOOKUP(A32,Dump_Agent_prod!A:F,6,0),0)</f>
        <v>6.0352733686067014E-3</v>
      </c>
      <c r="K32" s="8">
        <f>IFERROR(VLOOKUP(A32,Dump_Agent_prod!A:E,5,0),0)</f>
        <v>210</v>
      </c>
      <c r="L32" s="8">
        <f>IFERROR(VLOOKUP(A32,Dump_Agent_prod!A:H,8,0),0)</f>
        <v>13</v>
      </c>
      <c r="M32" s="19">
        <f t="shared" si="0"/>
        <v>521.44761904761901</v>
      </c>
      <c r="N32" s="10">
        <f t="shared" si="1"/>
        <v>6.1904761904761907E-2</v>
      </c>
      <c r="O32" s="42">
        <f>SUMIFS(Dump_QA!AD:AD,Dump_QA!$A:$A,AGENT_raw!$A32)</f>
        <v>11</v>
      </c>
      <c r="P32" s="42">
        <f>SUMIFS(Dump_QA!AE:AE,Dump_QA!$A:$A,AGENT_raw!$A32)</f>
        <v>0</v>
      </c>
      <c r="Q32" s="44">
        <f t="shared" si="2"/>
        <v>1</v>
      </c>
      <c r="R32" s="42">
        <f>SUMIFS(Dump_QA!AF:AF,Dump_QA!$A:$A,AGENT_raw!$A32)</f>
        <v>11</v>
      </c>
      <c r="S32" s="42">
        <f>SUMIFS(Dump_QA!AG:AG,Dump_QA!$A:$A,AGENT_raw!$A32)</f>
        <v>0</v>
      </c>
      <c r="T32" s="44">
        <f t="shared" si="3"/>
        <v>1</v>
      </c>
      <c r="U32" s="42">
        <f>SUMIFS(Dump_QA!AH:AH,Dump_QA!$A:$A,AGENT_raw!$A32)</f>
        <v>11</v>
      </c>
      <c r="V32" s="42">
        <f>SUMIFS(Dump_QA!AI:AI,Dump_QA!$A:$A,AGENT_raw!$A32)</f>
        <v>0</v>
      </c>
      <c r="W32" s="44">
        <f t="shared" si="4"/>
        <v>1</v>
      </c>
      <c r="X32" s="10">
        <f>SUMIFS(Dump_Attendance_Agent!M:M,Dump_Attendance_Agent!A:A,AGENT_raw!A32)</f>
        <v>0</v>
      </c>
      <c r="Y32" s="9">
        <f>IFERROR(VLOOKUP(A32,Dump_WPU!A:R,18,0),100%)</f>
        <v>1</v>
      </c>
      <c r="Z32" s="9">
        <f>IFERROR(VLOOKUP(A32,Dump_LMS!M:P,4,0),100%)</f>
        <v>1</v>
      </c>
      <c r="AA32" s="144">
        <f t="shared" si="5"/>
        <v>17</v>
      </c>
      <c r="AB32" s="60">
        <f t="shared" si="8"/>
        <v>12.352941176470589</v>
      </c>
      <c r="AC32" s="62">
        <f t="shared" si="6"/>
        <v>0.35426666398891404</v>
      </c>
      <c r="AD32" s="144">
        <v>0</v>
      </c>
      <c r="AE32" s="144">
        <f>IFERROR(VLOOKUP(A32,'Cash Collection'!A:C,3,0),0)</f>
        <v>4978.55</v>
      </c>
      <c r="AF32" s="17">
        <f t="shared" si="7"/>
        <v>1.4359406997202271</v>
      </c>
      <c r="AG32" s="145"/>
    </row>
    <row r="33" spans="1:33">
      <c r="A33" s="90">
        <v>51736813</v>
      </c>
      <c r="B33" s="8" t="str">
        <f>IFERROR(VLOOKUP(A33,Roster!A:B,2,0),"-")</f>
        <v>Teves, Roselyn</v>
      </c>
      <c r="C33" s="8">
        <f>IFERROR(VLOOKUP(A33,Roster!A:C,3,0),"-")</f>
        <v>51588225</v>
      </c>
      <c r="D33" s="8" t="str">
        <f>IFERROR(VLOOKUP(A33,Roster!A:D,4,0),"-")</f>
        <v>Boado, Ruel</v>
      </c>
      <c r="E33" s="8" t="str">
        <f>IFERROR(VLOOKUP(A33,Roster!A:J,10,0),"-")</f>
        <v>PPMC</v>
      </c>
      <c r="F33" s="8" t="str">
        <f>IFERROR(VLOOKUP(A33,Roster!A:K,11,0),"-")</f>
        <v>Wave 17</v>
      </c>
      <c r="G33" s="8" t="str">
        <f>IFERROR(VLOOKUP(A33,Roster!A:H,8,0),"-")</f>
        <v>PRODUCTION</v>
      </c>
      <c r="H33" s="173">
        <f>IFERROR(SUMIFS(Dump_Attendance_Agent!P:P,Dump_Attendance_Agent!A:A,AGENT_raw!A33),0)</f>
        <v>21</v>
      </c>
      <c r="I33" s="8">
        <f>IFERROR(SUMIFS(Dump_Attendance_Agent!Q:Q,Dump_Attendance_Agent!A:A,AGENT_raw!A33),0)</f>
        <v>19</v>
      </c>
      <c r="J33" s="51">
        <f>IFERROR(VLOOKUP(A33,Dump_Agent_prod!A:F,6,0),0)</f>
        <v>5.7225201686835351E-3</v>
      </c>
      <c r="K33" s="8">
        <f>IFERROR(VLOOKUP(A33,Dump_Agent_prod!A:E,5,0),0)</f>
        <v>303</v>
      </c>
      <c r="L33" s="8">
        <f>IFERROR(VLOOKUP(A33,Dump_Agent_prod!A:H,8,0),0)</f>
        <v>0</v>
      </c>
      <c r="M33" s="19">
        <f t="shared" si="0"/>
        <v>494.42574257425741</v>
      </c>
      <c r="N33" s="10">
        <f t="shared" si="1"/>
        <v>0</v>
      </c>
      <c r="O33" s="42">
        <f>SUMIFS(Dump_QA!AD:AD,Dump_QA!$A:$A,AGENT_raw!$A33)</f>
        <v>12</v>
      </c>
      <c r="P33" s="42">
        <f>SUMIFS(Dump_QA!AE:AE,Dump_QA!$A:$A,AGENT_raw!$A33)</f>
        <v>0</v>
      </c>
      <c r="Q33" s="44">
        <f t="shared" si="2"/>
        <v>1</v>
      </c>
      <c r="R33" s="42">
        <f>SUMIFS(Dump_QA!AF:AF,Dump_QA!$A:$A,AGENT_raw!$A33)</f>
        <v>12</v>
      </c>
      <c r="S33" s="42">
        <f>SUMIFS(Dump_QA!AG:AG,Dump_QA!$A:$A,AGENT_raw!$A33)</f>
        <v>0</v>
      </c>
      <c r="T33" s="44">
        <f t="shared" si="3"/>
        <v>1</v>
      </c>
      <c r="U33" s="42">
        <f>SUMIFS(Dump_QA!AH:AH,Dump_QA!$A:$A,AGENT_raw!$A33)</f>
        <v>12</v>
      </c>
      <c r="V33" s="42">
        <f>SUMIFS(Dump_QA!AI:AI,Dump_QA!$A:$A,AGENT_raw!$A33)</f>
        <v>0</v>
      </c>
      <c r="W33" s="44">
        <f t="shared" si="4"/>
        <v>1</v>
      </c>
      <c r="X33" s="10">
        <f>SUMIFS(Dump_Attendance_Agent!M:M,Dump_Attendance_Agent!A:A,AGENT_raw!A33)</f>
        <v>9.99999999999307E-2</v>
      </c>
      <c r="Y33" s="9">
        <f>IFERROR(VLOOKUP(A33,Dump_WPU!A:R,18,0),100%)</f>
        <v>1</v>
      </c>
      <c r="Z33" s="9">
        <f>IFERROR(VLOOKUP(A33,Dump_LMS!M:P,4,0),100%)</f>
        <v>1</v>
      </c>
      <c r="AA33" s="144">
        <f t="shared" si="5"/>
        <v>21</v>
      </c>
      <c r="AB33" s="199">
        <v>18.18</v>
      </c>
      <c r="AC33" s="62">
        <f t="shared" si="6"/>
        <v>0.52137931034482743</v>
      </c>
      <c r="AD33" s="144">
        <v>0</v>
      </c>
      <c r="AE33" s="144">
        <f>IFERROR(VLOOKUP(A33,'Cash Collection'!A:C,3,0),0)</f>
        <v>4536.7099999999991</v>
      </c>
      <c r="AF33" s="17">
        <f t="shared" si="7"/>
        <v>0.90688311714272551</v>
      </c>
      <c r="AG33" s="145"/>
    </row>
    <row r="34" spans="1:33">
      <c r="A34" s="90">
        <v>51810944</v>
      </c>
      <c r="B34" s="8" t="str">
        <f>IFERROR(VLOOKUP(A34,Roster!A:B,2,0),"-")</f>
        <v xml:space="preserve">Tudlong, Lydia Mae  </v>
      </c>
      <c r="C34" s="8">
        <f>IFERROR(VLOOKUP(A34,Roster!A:C,3,0),"-")</f>
        <v>51609647</v>
      </c>
      <c r="D34" s="8" t="str">
        <f>IFERROR(VLOOKUP(A34,Roster!A:D,4,0),"-")</f>
        <v>Oliveros, Kristel Aissa</v>
      </c>
      <c r="E34" s="8" t="str">
        <f>IFERROR(VLOOKUP(A34,Roster!A:J,10,0),"-")</f>
        <v>PPMC</v>
      </c>
      <c r="F34" s="8" t="str">
        <f>IFERROR(VLOOKUP(A34,Roster!A:K,11,0),"-")</f>
        <v>Wave 20</v>
      </c>
      <c r="G34" s="8" t="str">
        <f>IFERROR(VLOOKUP(A34,Roster!A:H,8,0),"-")</f>
        <v>PRODUCTION</v>
      </c>
      <c r="H34" s="173">
        <f>IFERROR(SUMIFS(Dump_Attendance_Agent!P:P,Dump_Attendance_Agent!A:A,AGENT_raw!A34),0)</f>
        <v>21</v>
      </c>
      <c r="I34" s="8">
        <f>IFERROR(SUMIFS(Dump_Attendance_Agent!Q:Q,Dump_Attendance_Agent!A:A,AGENT_raw!A34),0)</f>
        <v>21</v>
      </c>
      <c r="J34" s="51">
        <f>IFERROR(VLOOKUP(A34,Dump_Agent_prod!A:F,6,0),0)</f>
        <v>5.283294602968727E-3</v>
      </c>
      <c r="K34" s="8">
        <f>IFERROR(VLOOKUP(A34,Dump_Agent_prod!A:E,5,0),0)</f>
        <v>514</v>
      </c>
      <c r="L34" s="8">
        <f>IFERROR(VLOOKUP(A34,Dump_Agent_prod!A:H,8,0),0)</f>
        <v>1</v>
      </c>
      <c r="M34" s="19">
        <f t="shared" si="0"/>
        <v>456.47665369649803</v>
      </c>
      <c r="N34" s="10">
        <f t="shared" si="1"/>
        <v>1.9455252918287938E-3</v>
      </c>
      <c r="O34" s="42">
        <f>SUMIFS(Dump_QA!AD:AD,Dump_QA!$A:$A,AGENT_raw!$A34)</f>
        <v>13</v>
      </c>
      <c r="P34" s="42">
        <f>SUMIFS(Dump_QA!AE:AE,Dump_QA!$A:$A,AGENT_raw!$A34)</f>
        <v>1</v>
      </c>
      <c r="Q34" s="44">
        <f t="shared" si="2"/>
        <v>0.9285714285714286</v>
      </c>
      <c r="R34" s="42">
        <f>SUMIFS(Dump_QA!AF:AF,Dump_QA!$A:$A,AGENT_raw!$A34)</f>
        <v>14</v>
      </c>
      <c r="S34" s="42">
        <f>SUMIFS(Dump_QA!AG:AG,Dump_QA!$A:$A,AGENT_raw!$A34)</f>
        <v>0</v>
      </c>
      <c r="T34" s="44">
        <f t="shared" si="3"/>
        <v>1</v>
      </c>
      <c r="U34" s="42">
        <f>SUMIFS(Dump_QA!AH:AH,Dump_QA!$A:$A,AGENT_raw!$A34)</f>
        <v>13</v>
      </c>
      <c r="V34" s="42">
        <f>SUMIFS(Dump_QA!AI:AI,Dump_QA!$A:$A,AGENT_raw!$A34)</f>
        <v>0</v>
      </c>
      <c r="W34" s="44">
        <f t="shared" si="4"/>
        <v>1</v>
      </c>
      <c r="X34" s="10">
        <f>SUMIFS(Dump_Attendance_Agent!M:M,Dump_Attendance_Agent!A:A,AGENT_raw!A34)</f>
        <v>6.944444430700969E-4</v>
      </c>
      <c r="Y34" s="9">
        <f>IFERROR(VLOOKUP(A34,Dump_WPU!A:R,18,0),100%)</f>
        <v>1</v>
      </c>
      <c r="Z34" s="9">
        <f>IFERROR(VLOOKUP(A34,Dump_LMS!M:P,4,0),100%)</f>
        <v>1</v>
      </c>
      <c r="AA34" s="144">
        <f t="shared" si="5"/>
        <v>21</v>
      </c>
      <c r="AB34" s="60">
        <f t="shared" si="8"/>
        <v>24.476190476190474</v>
      </c>
      <c r="AC34" s="62">
        <f t="shared" si="6"/>
        <v>0.70194605667463272</v>
      </c>
      <c r="AD34" s="144">
        <v>0</v>
      </c>
      <c r="AE34" s="144">
        <f>IFERROR(VLOOKUP(A34,'Cash Collection'!A:C,3,0),0)</f>
        <v>6113.8900000000031</v>
      </c>
      <c r="AF34" s="17">
        <f t="shared" si="7"/>
        <v>0.72045594345603559</v>
      </c>
      <c r="AG34" s="145"/>
    </row>
    <row r="35" spans="1:33">
      <c r="A35" s="90">
        <v>51742634</v>
      </c>
      <c r="B35" s="8" t="str">
        <f>IFERROR(VLOOKUP(A35,Roster!A:B,2,0),"-")</f>
        <v>Ventura, Doris Donna</v>
      </c>
      <c r="C35" s="8">
        <f>IFERROR(VLOOKUP(A35,Roster!A:C,3,0),"-")</f>
        <v>51588225</v>
      </c>
      <c r="D35" s="8" t="str">
        <f>IFERROR(VLOOKUP(A35,Roster!A:D,4,0),"-")</f>
        <v>Boado, Ruel</v>
      </c>
      <c r="E35" s="8" t="str">
        <f>IFERROR(VLOOKUP(A35,Roster!A:J,10,0),"-")</f>
        <v>PPMC</v>
      </c>
      <c r="F35" s="8" t="str">
        <f>IFERROR(VLOOKUP(A35,Roster!A:K,11,0),"-")</f>
        <v>Wave 17</v>
      </c>
      <c r="G35" s="8" t="str">
        <f>IFERROR(VLOOKUP(A35,Roster!A:H,8,0),"-")</f>
        <v>PRODUCTION</v>
      </c>
      <c r="H35" s="173">
        <f>IFERROR(SUMIFS(Dump_Attendance_Agent!P:P,Dump_Attendance_Agent!A:A,AGENT_raw!A35),0)</f>
        <v>19</v>
      </c>
      <c r="I35" s="8">
        <f>IFERROR(SUMIFS(Dump_Attendance_Agent!Q:Q,Dump_Attendance_Agent!A:A,AGENT_raw!A35),0)</f>
        <v>19</v>
      </c>
      <c r="J35" s="51">
        <f>IFERROR(VLOOKUP(A35,Dump_Agent_prod!A:F,6,0),0)</f>
        <v>5.0677910052910049E-3</v>
      </c>
      <c r="K35" s="8">
        <f>IFERROR(VLOOKUP(A35,Dump_Agent_prod!A:E,5,0),0)</f>
        <v>427</v>
      </c>
      <c r="L35" s="8">
        <f>IFERROR(VLOOKUP(A35,Dump_Agent_prod!A:H,8,0),0)</f>
        <v>0</v>
      </c>
      <c r="M35" s="19">
        <f t="shared" si="0"/>
        <v>437.85714285714283</v>
      </c>
      <c r="N35" s="10">
        <f t="shared" si="1"/>
        <v>0</v>
      </c>
      <c r="O35" s="42">
        <f>SUMIFS(Dump_QA!AD:AD,Dump_QA!$A:$A,AGENT_raw!$A35)</f>
        <v>20</v>
      </c>
      <c r="P35" s="42">
        <f>SUMIFS(Dump_QA!AE:AE,Dump_QA!$A:$A,AGENT_raw!$A35)</f>
        <v>0</v>
      </c>
      <c r="Q35" s="44">
        <f t="shared" si="2"/>
        <v>1</v>
      </c>
      <c r="R35" s="42">
        <f>SUMIFS(Dump_QA!AF:AF,Dump_QA!$A:$A,AGENT_raw!$A35)</f>
        <v>20</v>
      </c>
      <c r="S35" s="42">
        <f>SUMIFS(Dump_QA!AG:AG,Dump_QA!$A:$A,AGENT_raw!$A35)</f>
        <v>0</v>
      </c>
      <c r="T35" s="44">
        <f t="shared" si="3"/>
        <v>1</v>
      </c>
      <c r="U35" s="42">
        <f>SUMIFS(Dump_QA!AH:AH,Dump_QA!$A:$A,AGENT_raw!$A35)</f>
        <v>20</v>
      </c>
      <c r="V35" s="42">
        <f>SUMIFS(Dump_QA!AI:AI,Dump_QA!$A:$A,AGENT_raw!$A35)</f>
        <v>0</v>
      </c>
      <c r="W35" s="44">
        <f t="shared" si="4"/>
        <v>1</v>
      </c>
      <c r="X35" s="10">
        <f>SUMIFS(Dump_Attendance_Agent!M:M,Dump_Attendance_Agent!A:A,AGENT_raw!A35)</f>
        <v>1.096491220155976E-4</v>
      </c>
      <c r="Y35" s="9">
        <f>IFERROR(VLOOKUP(A35,Dump_WPU!A:R,18,0),100%)</f>
        <v>1</v>
      </c>
      <c r="Z35" s="9">
        <f>IFERROR(VLOOKUP(A35,Dump_LMS!M:P,4,0),100%)</f>
        <v>1</v>
      </c>
      <c r="AA35" s="144">
        <f t="shared" si="5"/>
        <v>19</v>
      </c>
      <c r="AB35" s="60">
        <f t="shared" si="8"/>
        <v>22.473684210526315</v>
      </c>
      <c r="AC35" s="62">
        <f t="shared" si="6"/>
        <v>0.64451672027456808</v>
      </c>
      <c r="AD35" s="144">
        <v>0</v>
      </c>
      <c r="AE35" s="144">
        <f>IFERROR(VLOOKUP(A35,'Cash Collection'!A:C,3,0),0)</f>
        <v>7286.4999999999964</v>
      </c>
      <c r="AF35" s="17">
        <f t="shared" si="7"/>
        <v>1.0335798189160776</v>
      </c>
    </row>
    <row r="36" spans="1:33">
      <c r="A36" s="90">
        <v>51811768</v>
      </c>
      <c r="B36" s="8" t="str">
        <f>IFERROR(VLOOKUP(A36,Roster!A:B,2,0),"-")</f>
        <v xml:space="preserve">Villanueva, Alyssa Nikka Dinoro  </v>
      </c>
      <c r="C36" s="8">
        <f>IFERROR(VLOOKUP(A36,Roster!A:C,3,0),"-")</f>
        <v>51588225</v>
      </c>
      <c r="D36" s="8" t="str">
        <f>IFERROR(VLOOKUP(A36,Roster!A:D,4,0),"-")</f>
        <v>Boado, Ruel</v>
      </c>
      <c r="E36" s="8" t="str">
        <f>IFERROR(VLOOKUP(A36,Roster!A:J,10,0),"-")</f>
        <v>PPMC</v>
      </c>
      <c r="F36" s="8" t="str">
        <f>IFERROR(VLOOKUP(A36,Roster!A:K,11,0),"-")</f>
        <v>Wave 20</v>
      </c>
      <c r="G36" s="8" t="str">
        <f>IFERROR(VLOOKUP(A36,Roster!A:H,8,0),"-")</f>
        <v>PRODUCTION</v>
      </c>
      <c r="H36" s="173">
        <f>IFERROR(SUMIFS(Dump_Attendance_Agent!P:P,Dump_Attendance_Agent!A:A,AGENT_raw!A36),0)</f>
        <v>20</v>
      </c>
      <c r="I36" s="8">
        <f>IFERROR(SUMIFS(Dump_Attendance_Agent!Q:Q,Dump_Attendance_Agent!A:A,AGENT_raw!A36),0)</f>
        <v>18</v>
      </c>
      <c r="J36" s="51">
        <f>IFERROR(VLOOKUP(A36,Dump_Agent_prod!A:F,6,0),0)</f>
        <v>5.3482933447586405E-3</v>
      </c>
      <c r="K36" s="8">
        <f>IFERROR(VLOOKUP(A36,Dump_Agent_prod!A:E,5,0),0)</f>
        <v>389</v>
      </c>
      <c r="L36" s="8">
        <f>IFERROR(VLOOKUP(A36,Dump_Agent_prod!A:H,8,0),0)</f>
        <v>0</v>
      </c>
      <c r="M36" s="19">
        <f t="shared" si="0"/>
        <v>462.09254498714654</v>
      </c>
      <c r="N36" s="10">
        <f t="shared" si="1"/>
        <v>0</v>
      </c>
      <c r="O36" s="42">
        <f>SUMIFS(Dump_QA!AD:AD,Dump_QA!$A:$A,AGENT_raw!$A36)</f>
        <v>10</v>
      </c>
      <c r="P36" s="42">
        <f>SUMIFS(Dump_QA!AE:AE,Dump_QA!$A:$A,AGENT_raw!$A36)</f>
        <v>0</v>
      </c>
      <c r="Q36" s="44">
        <f t="shared" si="2"/>
        <v>1</v>
      </c>
      <c r="R36" s="42">
        <f>SUMIFS(Dump_QA!AF:AF,Dump_QA!$A:$A,AGENT_raw!$A36)</f>
        <v>10</v>
      </c>
      <c r="S36" s="42">
        <f>SUMIFS(Dump_QA!AG:AG,Dump_QA!$A:$A,AGENT_raw!$A36)</f>
        <v>0</v>
      </c>
      <c r="T36" s="44">
        <f t="shared" si="3"/>
        <v>1</v>
      </c>
      <c r="U36" s="42">
        <f>SUMIFS(Dump_QA!AH:AH,Dump_QA!$A:$A,AGENT_raw!$A36)</f>
        <v>10</v>
      </c>
      <c r="V36" s="42">
        <f>SUMIFS(Dump_QA!AI:AI,Dump_QA!$A:$A,AGENT_raw!$A36)</f>
        <v>0</v>
      </c>
      <c r="W36" s="44">
        <f t="shared" si="4"/>
        <v>1</v>
      </c>
      <c r="X36" s="10">
        <f>SUMIFS(Dump_Attendance_Agent!M:M,Dump_Attendance_Agent!A:A,AGENT_raw!A36)</f>
        <v>0.10281249999825377</v>
      </c>
      <c r="Y36" s="9">
        <f>IFERROR(VLOOKUP(A36,Dump_WPU!A:R,18,0),100%)</f>
        <v>1</v>
      </c>
      <c r="Z36" s="9">
        <f>IFERROR(VLOOKUP(A36,Dump_LMS!M:P,4,0),100%)</f>
        <v>1</v>
      </c>
      <c r="AA36" s="144">
        <f t="shared" si="5"/>
        <v>20</v>
      </c>
      <c r="AB36" s="60">
        <f t="shared" si="8"/>
        <v>21.611111111111111</v>
      </c>
      <c r="AC36" s="62">
        <f t="shared" si="6"/>
        <v>0.61977921930124036</v>
      </c>
      <c r="AD36" s="144">
        <v>0</v>
      </c>
      <c r="AE36" s="144">
        <f>IFERROR(VLOOKUP(A36,'Cash Collection'!A:C,3,0),0)</f>
        <v>6758.4999999999909</v>
      </c>
      <c r="AF36" s="17">
        <f t="shared" si="7"/>
        <v>1.0523340999223016</v>
      </c>
    </row>
  </sheetData>
  <sortState ref="A2:AC34">
    <sortCondition ref="D2"/>
  </sortState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44"/>
  <sheetViews>
    <sheetView showGridLines="0" workbookViewId="0">
      <pane xSplit="2" ySplit="9" topLeftCell="E16" activePane="bottomRight" state="frozen"/>
      <selection sqref="A1:R512"/>
      <selection pane="topRight" sqref="A1:R512"/>
      <selection pane="bottomLeft" sqref="A1:R512"/>
      <selection pane="bottomRight" activeCell="H14" sqref="H14"/>
    </sheetView>
  </sheetViews>
  <sheetFormatPr defaultRowHeight="12"/>
  <cols>
    <col min="1" max="1" width="7.85546875" style="8" customWidth="1"/>
    <col min="2" max="2" width="31.42578125" style="8" bestFit="1" customWidth="1"/>
    <col min="3" max="3" width="15.140625" style="8" customWidth="1"/>
    <col min="4" max="4" width="18.140625" style="8" bestFit="1" customWidth="1"/>
    <col min="5" max="5" width="13.85546875" style="8" bestFit="1" customWidth="1"/>
    <col min="6" max="6" width="14.28515625" style="8" bestFit="1" customWidth="1"/>
    <col min="7" max="7" width="8.5703125" style="8" bestFit="1" customWidth="1"/>
    <col min="8" max="8" width="5.7109375" style="8" customWidth="1"/>
    <col min="9" max="9" width="4.85546875" style="8" customWidth="1"/>
    <col min="10" max="10" width="8.5703125" style="8" customWidth="1"/>
    <col min="11" max="11" width="4.85546875" style="8" customWidth="1"/>
    <col min="12" max="12" width="7" style="8" customWidth="1"/>
    <col min="13" max="13" width="4.85546875" style="8" customWidth="1"/>
    <col min="14" max="14" width="7" style="8" customWidth="1"/>
    <col min="15" max="15" width="4.85546875" style="8" customWidth="1"/>
    <col min="16" max="16" width="6.140625" style="8" customWidth="1"/>
    <col min="17" max="17" width="4.85546875" style="8" customWidth="1"/>
    <col min="18" max="18" width="8.5703125" style="8" customWidth="1"/>
    <col min="19" max="19" width="4.85546875" style="8" customWidth="1"/>
    <col min="20" max="20" width="7" style="8" customWidth="1"/>
    <col min="21" max="21" width="4.85546875" style="8" customWidth="1"/>
    <col min="22" max="22" width="7" style="8" customWidth="1"/>
    <col min="23" max="23" width="4.85546875" style="8" customWidth="1"/>
    <col min="24" max="24" width="8.7109375" style="8" customWidth="1"/>
    <col min="25" max="25" width="4.5703125" style="8" customWidth="1"/>
    <col min="26" max="26" width="8.7109375" style="8" bestFit="1" customWidth="1"/>
    <col min="27" max="27" width="4.7109375" style="8" customWidth="1"/>
    <col min="28" max="28" width="8.85546875" style="8" customWidth="1"/>
    <col min="29" max="29" width="4.5703125" style="8" customWidth="1"/>
    <col min="30" max="16384" width="9.140625" style="8"/>
  </cols>
  <sheetData>
    <row r="1" spans="1:45" customFormat="1" ht="15">
      <c r="C1" s="13"/>
      <c r="D1" s="13"/>
      <c r="E1" s="13"/>
      <c r="G1" s="13"/>
      <c r="I1" s="13"/>
      <c r="L1" s="13"/>
      <c r="M1" s="13"/>
    </row>
    <row r="2" spans="1:45" customFormat="1" ht="15">
      <c r="C2" s="13"/>
      <c r="D2" s="47"/>
      <c r="E2" s="208" t="s">
        <v>109</v>
      </c>
      <c r="F2" s="208"/>
      <c r="G2" s="209"/>
      <c r="H2" s="204" t="s">
        <v>66</v>
      </c>
      <c r="I2" s="204"/>
      <c r="J2" s="204"/>
      <c r="K2" s="204"/>
      <c r="L2" s="204"/>
      <c r="M2" s="204"/>
      <c r="N2" s="204" t="s">
        <v>67</v>
      </c>
      <c r="O2" s="204"/>
      <c r="P2" s="204" t="s">
        <v>110</v>
      </c>
      <c r="Q2" s="204"/>
      <c r="R2" s="204"/>
      <c r="S2" s="204"/>
      <c r="T2" s="8"/>
      <c r="U2" s="8"/>
      <c r="V2" s="8"/>
      <c r="W2" s="8"/>
      <c r="X2" s="8"/>
      <c r="Y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5" customFormat="1" ht="15">
      <c r="C3" s="13"/>
      <c r="D3" s="58" t="s">
        <v>68</v>
      </c>
      <c r="E3" s="205">
        <v>0.45</v>
      </c>
      <c r="F3" s="206"/>
      <c r="G3" s="207"/>
      <c r="H3" s="204">
        <v>0.3</v>
      </c>
      <c r="I3" s="204"/>
      <c r="J3" s="204"/>
      <c r="K3" s="204"/>
      <c r="L3" s="204"/>
      <c r="M3" s="204"/>
      <c r="N3" s="204">
        <v>0.15</v>
      </c>
      <c r="O3" s="204"/>
      <c r="P3" s="204">
        <v>0.1</v>
      </c>
      <c r="Q3" s="204"/>
      <c r="R3" s="204"/>
      <c r="S3" s="204"/>
      <c r="T3" s="8"/>
      <c r="U3" s="8"/>
      <c r="V3" s="8"/>
      <c r="W3" s="8"/>
      <c r="X3" s="8"/>
      <c r="Y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5" customFormat="1" ht="15">
      <c r="C4" s="13"/>
      <c r="D4" s="48" t="s">
        <v>69</v>
      </c>
      <c r="E4" s="64">
        <v>0.4</v>
      </c>
      <c r="F4" s="137">
        <v>0.3</v>
      </c>
      <c r="G4" s="137">
        <v>0.3</v>
      </c>
      <c r="H4" s="204">
        <v>0.3</v>
      </c>
      <c r="I4" s="204"/>
      <c r="J4" s="204">
        <v>0.3</v>
      </c>
      <c r="K4" s="204"/>
      <c r="L4" s="204">
        <v>0.4</v>
      </c>
      <c r="M4" s="204"/>
      <c r="N4" s="204">
        <v>1</v>
      </c>
      <c r="O4" s="204"/>
      <c r="P4" s="204">
        <v>0.5</v>
      </c>
      <c r="Q4" s="204"/>
      <c r="R4" s="204">
        <v>0.5</v>
      </c>
      <c r="S4" s="204"/>
      <c r="T4" s="8"/>
      <c r="U4" s="8"/>
      <c r="V4" s="8"/>
      <c r="W4" s="8"/>
      <c r="X4" s="8"/>
      <c r="Y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5" customFormat="1" ht="15">
      <c r="C5" s="13"/>
      <c r="D5" s="48" t="s">
        <v>70</v>
      </c>
      <c r="E5" s="138" t="s">
        <v>71</v>
      </c>
      <c r="F5" s="138" t="s">
        <v>71</v>
      </c>
      <c r="G5" s="138" t="s">
        <v>71</v>
      </c>
      <c r="H5" s="201" t="s">
        <v>66</v>
      </c>
      <c r="I5" s="201"/>
      <c r="J5" s="201"/>
      <c r="K5" s="201"/>
      <c r="L5" s="201"/>
      <c r="M5" s="201"/>
      <c r="N5" s="201" t="s">
        <v>25</v>
      </c>
      <c r="O5" s="201"/>
      <c r="P5" s="201" t="s">
        <v>66</v>
      </c>
      <c r="Q5" s="201"/>
      <c r="R5" s="201" t="s">
        <v>66</v>
      </c>
      <c r="S5" s="201"/>
      <c r="T5" s="8"/>
      <c r="U5" s="8"/>
      <c r="V5" s="8"/>
      <c r="W5" s="8"/>
      <c r="X5" s="8"/>
      <c r="Y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5" customFormat="1" ht="15">
      <c r="C6" s="13"/>
      <c r="D6" s="48" t="s">
        <v>111</v>
      </c>
      <c r="E6" s="63" t="s">
        <v>120</v>
      </c>
      <c r="F6" s="138" t="s">
        <v>113</v>
      </c>
      <c r="G6" s="138" t="s">
        <v>166</v>
      </c>
      <c r="H6" s="201" t="s">
        <v>72</v>
      </c>
      <c r="I6" s="201"/>
      <c r="J6" s="201" t="s">
        <v>45</v>
      </c>
      <c r="K6" s="201"/>
      <c r="L6" s="201" t="s">
        <v>46</v>
      </c>
      <c r="M6" s="201"/>
      <c r="N6" s="201" t="s">
        <v>73</v>
      </c>
      <c r="O6" s="201"/>
      <c r="P6" s="201" t="s">
        <v>62</v>
      </c>
      <c r="Q6" s="201"/>
      <c r="R6" s="201" t="s">
        <v>62</v>
      </c>
      <c r="S6" s="201"/>
      <c r="T6" s="8"/>
      <c r="U6" s="8"/>
      <c r="V6" s="8"/>
      <c r="W6" s="8"/>
      <c r="X6" s="8"/>
      <c r="Y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5" customFormat="1" ht="15">
      <c r="C7" s="13"/>
      <c r="D7" s="49" t="s">
        <v>74</v>
      </c>
      <c r="E7" s="146">
        <v>24.407600000000002</v>
      </c>
      <c r="F7" s="139">
        <v>500</v>
      </c>
      <c r="G7" s="150">
        <v>1</v>
      </c>
      <c r="H7" s="202">
        <v>0.9</v>
      </c>
      <c r="I7" s="202"/>
      <c r="J7" s="202">
        <v>0.95</v>
      </c>
      <c r="K7" s="202"/>
      <c r="L7" s="203">
        <v>0.99990000000000001</v>
      </c>
      <c r="M7" s="203"/>
      <c r="N7" s="202">
        <v>0.05</v>
      </c>
      <c r="O7" s="202"/>
      <c r="P7" s="202">
        <v>0.55000000000000004</v>
      </c>
      <c r="Q7" s="202"/>
      <c r="R7" s="202">
        <v>1</v>
      </c>
      <c r="S7" s="202"/>
      <c r="T7" s="8"/>
      <c r="U7" s="8"/>
      <c r="V7" s="8"/>
      <c r="W7" s="8"/>
      <c r="X7" s="8"/>
      <c r="Y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5" customFormat="1" ht="15">
      <c r="C8" s="13"/>
      <c r="D8" s="13"/>
      <c r="E8" s="13"/>
      <c r="G8" s="13"/>
      <c r="I8" s="13"/>
      <c r="L8" s="13"/>
      <c r="M8" s="13"/>
    </row>
    <row r="9" spans="1:45" customFormat="1" ht="15">
      <c r="A9" s="29" t="s">
        <v>0</v>
      </c>
      <c r="B9" s="29" t="s">
        <v>82</v>
      </c>
      <c r="C9" s="29" t="s">
        <v>16</v>
      </c>
      <c r="D9" s="29" t="s">
        <v>26</v>
      </c>
      <c r="E9" s="29" t="s">
        <v>75</v>
      </c>
      <c r="F9" s="30" t="s">
        <v>165</v>
      </c>
      <c r="G9" s="32" t="s">
        <v>76</v>
      </c>
      <c r="H9" s="30" t="s">
        <v>113</v>
      </c>
      <c r="I9" s="32" t="s">
        <v>76</v>
      </c>
      <c r="J9" s="30" t="s">
        <v>166</v>
      </c>
      <c r="K9" s="32" t="s">
        <v>76</v>
      </c>
      <c r="L9" s="29" t="s">
        <v>35</v>
      </c>
      <c r="M9" s="32" t="s">
        <v>76</v>
      </c>
      <c r="N9" s="29" t="s">
        <v>36</v>
      </c>
      <c r="O9" s="32" t="s">
        <v>76</v>
      </c>
      <c r="P9" s="29" t="s">
        <v>37</v>
      </c>
      <c r="Q9" s="32" t="s">
        <v>76</v>
      </c>
      <c r="R9" s="29" t="s">
        <v>77</v>
      </c>
      <c r="S9" s="32" t="s">
        <v>76</v>
      </c>
      <c r="T9" s="29" t="s">
        <v>33</v>
      </c>
      <c r="U9" s="32" t="s">
        <v>76</v>
      </c>
      <c r="V9" s="29" t="s">
        <v>34</v>
      </c>
      <c r="W9" s="32" t="s">
        <v>76</v>
      </c>
      <c r="X9" s="28" t="s">
        <v>80</v>
      </c>
      <c r="Y9" s="28" t="s">
        <v>78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>
      <c r="A10" s="83">
        <v>51588235</v>
      </c>
      <c r="B10" s="84" t="str">
        <f>IFERROR(VLOOKUP(A10,AGENT_raw!A:B,2,0),"")</f>
        <v>Botona, Mary Grace</v>
      </c>
      <c r="C10" s="85" t="str">
        <f>IFERROR(VLOOKUP(A10,AGENT_raw!A:D,4,0),"")</f>
        <v>Oliveros, Kristel Aissa</v>
      </c>
      <c r="D10" s="85" t="str">
        <f>IFERROR(VLOOKUP(A10,Roster!A:F,6,0),"")</f>
        <v>Ronelle, Dalay</v>
      </c>
      <c r="E10" s="86" t="str">
        <f>IFERROR(VLOOKUP(A10,AGENT_raw!A:F,6,0),"")</f>
        <v>Wave 4</v>
      </c>
      <c r="F10" s="79">
        <f>IFERROR(VLOOKUP(A10,AGENT_raw!A:AB,28,0),0)</f>
        <v>25.285714285714285</v>
      </c>
      <c r="G10" s="80">
        <f>IF(F10&gt;34.87,5,IF(AND(F10&gt;=29.64,F10&lt;=34.87),4,IF(AND(F10&gt;=24.41,F10&lt;=29.63),3,IF(AND(F10&gt;=19.18,F10&lt;=24.4),2,IF(F10&lt;19.18,1,0)))))</f>
        <v>3</v>
      </c>
      <c r="H10" s="79">
        <f>IFERROR(VLOOKUP(A10,AGENT_raw!A:M,13,0),0)</f>
        <v>379.71374764595106</v>
      </c>
      <c r="I10" s="80">
        <f>IF(AND(H10&lt;=470,H10&gt;0),5,IF(AND(H10&gt;470,H10&lt;490),4,IF(AND(H10&gt;=490,H10&lt;=500),3,IF(AND(H10&gt;500,H10&lt;=520),2,IF(H10&gt;520,1,0)))))</f>
        <v>5</v>
      </c>
      <c r="J10" s="78">
        <f>VLOOKUP(A10,AGENT_raw!A:AF,32,0)</f>
        <v>0.92069521296800139</v>
      </c>
      <c r="K10" s="80">
        <f>IF(J10&gt;=110%,5,IF(AND(J10&gt;=105%,J10&lt;110%),4,IF(AND(J10&gt;=100%,J10&lt;=104.99%),3,IF(AND(J10&gt;=90%,J10&lt;=99.99%),2,IF(J10&lt;90%,1,0)))))</f>
        <v>2</v>
      </c>
      <c r="L10" s="81">
        <f>IFERROR(VLOOKUP(A10,AGENT_raw!A:Q,17,0),0)</f>
        <v>0.875</v>
      </c>
      <c r="M10" s="80">
        <f>IF(L10&gt;=100%,5,IF(AND(L10&gt;=95%,L10&lt;=99.99%),4,IF(AND(L10&gt;=90%,L10&lt;=94.99%),3,IF(AND(L10&gt;=85%,L10&lt;=89.99%),2,IF(L10&lt;85%,1,0)))))</f>
        <v>2</v>
      </c>
      <c r="N10" s="81">
        <f>IFERROR(VLOOKUP(A10,AGENT_raw!A:T,20,0),0)</f>
        <v>1</v>
      </c>
      <c r="O10" s="80">
        <f>IF(N10&gt;=100%,5,IF(AND(N10&gt;=98%,N10&lt;=99.99%),4,IF(AND(N10&gt;=95%,N10&lt;=97.99%),3,IF(AND(N10&gt;=90%,N10&lt;=94.99%),2,IF(N10&lt;90%,1,0)))))</f>
        <v>5</v>
      </c>
      <c r="P10" s="82">
        <f>IFERROR(VLOOKUP(A10,AGENT_raw!A:W,23,0),0)</f>
        <v>1</v>
      </c>
      <c r="Q10" s="80">
        <f>IF(P10&gt;=99.5%,5,1)</f>
        <v>5</v>
      </c>
      <c r="R10" s="78">
        <f>IFERROR(VLOOKUP(A10,AGENT_raw!A:X,24,0),0)</f>
        <v>0</v>
      </c>
      <c r="S10" s="80">
        <f>IF(R10=0%,5,IF(AND(R10&gt;0%,R10&lt;=4.69%),4,IF(AND(R10&lt;=5%,R10&gt;=4.7%),3,IF(AND(R10&gt;=5.01%,R10&lt;=9.99%),2,IF(R10&gt;9.99%,1,0)))))</f>
        <v>5</v>
      </c>
      <c r="T10" s="81">
        <f>IFERROR(VLOOKUP(A10,AGENT_raw!A:Y,25,0),0)</f>
        <v>1</v>
      </c>
      <c r="U10" s="80">
        <f>IF(T10&gt;99%,5,IF(AND(T10&gt;=90%,T10&lt;=99.99%),4,IF(AND(T10&gt;=80%,T10&lt;=89.99%),3,IF(AND(T10&gt;=70%,T10&lt;=79.99%),2,IF(T10&lt;70,1,0)))))</f>
        <v>5</v>
      </c>
      <c r="V10" s="78">
        <f>IFERROR(VLOOKUP(A10,AGENT_raw!A:Z,26,0),0)</f>
        <v>1</v>
      </c>
      <c r="W10" s="80">
        <f>IF(V10&gt;=100%,5,1)</f>
        <v>5</v>
      </c>
      <c r="X10" s="87">
        <f>(((G10*$E$4)+(I10*$F$4)+(K10*$G$4))*$E$3)+(((M10*$H$4)+(O10*$J$4)+(Q10*$L$4))*$H$3)+((S10*$N$4)*$N$3)+(((U10*$P$4)+(W10*$R$4))*$P$3)</f>
        <v>3.9649999999999999</v>
      </c>
      <c r="Y10" s="88">
        <f t="shared" ref="Y10:Y44" si="0">+RANK(X10,$X$10:$X$44)</f>
        <v>6</v>
      </c>
    </row>
    <row r="11" spans="1:45">
      <c r="A11" s="83">
        <v>51739116</v>
      </c>
      <c r="B11" s="84" t="str">
        <f>IFERROR(VLOOKUP(A11,AGENT_raw!A:B,2,0),"")</f>
        <v>Cariño, Maria Tiffany</v>
      </c>
      <c r="C11" s="85" t="str">
        <f>IFERROR(VLOOKUP(A11,AGENT_raw!A:D,4,0),"")</f>
        <v>Boado, Ruel</v>
      </c>
      <c r="D11" s="85" t="str">
        <f>IFERROR(VLOOKUP(A11,Roster!A:F,6,0),"")</f>
        <v>Ronelle, Dalay</v>
      </c>
      <c r="E11" s="86" t="str">
        <f>IFERROR(VLOOKUP(A11,AGENT_raw!A:F,6,0),"")</f>
        <v>Wave 17</v>
      </c>
      <c r="F11" s="79">
        <f>IFERROR(VLOOKUP(A11,AGENT_raw!A:AB,28,0),0)</f>
        <v>17.37</v>
      </c>
      <c r="G11" s="80">
        <f t="shared" ref="G11:G44" si="1">IF(F11&gt;34.87,5,IF(AND(F11&gt;=29.64,F11&lt;=34.87),4,IF(AND(F11&gt;=24.41,F11&lt;=29.63),3,IF(AND(F11&gt;=19.18,F11&lt;=24.4),2,IF(F11&lt;19.18,1,0)))))</f>
        <v>1</v>
      </c>
      <c r="H11" s="79">
        <f>IFERROR(VLOOKUP(A11,AGENT_raw!A:M,13,0),0)</f>
        <v>488.7181818181819</v>
      </c>
      <c r="I11" s="80">
        <f t="shared" ref="I11:I43" si="2">IF(AND(H11&lt;=470,H11&gt;0),5,IF(AND(H11&gt;470,H11&lt;490),4,IF(AND(H11&gt;=490,H11&lt;=500),3,IF(AND(H11&gt;500,H11&lt;=520),2,IF(H11&gt;520,1,0)))))</f>
        <v>4</v>
      </c>
      <c r="J11" s="78">
        <f>VLOOKUP(A11,AGENT_raw!A:AF,32,0)</f>
        <v>0.67387258410880457</v>
      </c>
      <c r="K11" s="80">
        <f t="shared" ref="K11:K43" si="3">IF(J11&gt;=110%,5,IF(AND(J11&gt;=105%,J11&lt;110%),4,IF(AND(J11&gt;=100%,J11&lt;=104.99%),3,IF(AND(J11&gt;=90%,J11&lt;=99.99%),2,IF(J11&lt;90%,1,0)))))</f>
        <v>1</v>
      </c>
      <c r="L11" s="81">
        <f>IFERROR(VLOOKUP(A11,AGENT_raw!A:Q,17,0),0)</f>
        <v>1</v>
      </c>
      <c r="M11" s="80">
        <f t="shared" ref="M11:M43" si="4">IF(L11&gt;=100%,5,IF(AND(L11&gt;=95%,L11&lt;=99.99%),4,IF(AND(L11&gt;=90%,L11&lt;=94.99%),3,IF(AND(L11&gt;=85%,L11&lt;=89.99%),2,IF(L11&lt;85%,1,0)))))</f>
        <v>5</v>
      </c>
      <c r="N11" s="81">
        <f>IFERROR(VLOOKUP(A11,AGENT_raw!A:T,20,0),0)</f>
        <v>1</v>
      </c>
      <c r="O11" s="80">
        <f t="shared" ref="O11:O43" si="5">IF(N11&gt;=100%,5,IF(AND(N11&gt;=98%,N11&lt;=99.99%),4,IF(AND(N11&gt;=95%,N11&lt;=97.99%),3,IF(AND(N11&gt;=90%,N11&lt;=94.99%),2,IF(N11&lt;90%,1,0)))))</f>
        <v>5</v>
      </c>
      <c r="P11" s="82">
        <f>IFERROR(VLOOKUP(A11,AGENT_raw!A:W,23,0),0)</f>
        <v>1</v>
      </c>
      <c r="Q11" s="80">
        <f t="shared" ref="Q11:Q43" si="6">IF(P11&gt;=99.5%,5,1)</f>
        <v>5</v>
      </c>
      <c r="R11" s="78">
        <f>IFERROR(VLOOKUP(A11,AGENT_raw!A:X,24,0),0)</f>
        <v>5.656249999992724E-2</v>
      </c>
      <c r="S11" s="80">
        <f t="shared" ref="S11:S44" si="7">IF(R11=0%,5,IF(AND(R11&gt;0%,R11&lt;=4.69%),4,IF(AND(R11&lt;=5%,R11&gt;=4.7%),3,IF(AND(R11&gt;=5.01%,R11&lt;=9.99%),2,IF(R11&gt;9.99%,1,0)))))</f>
        <v>2</v>
      </c>
      <c r="T11" s="81">
        <f>IFERROR(VLOOKUP(A11,AGENT_raw!A:Y,25,0),0)</f>
        <v>1</v>
      </c>
      <c r="U11" s="80">
        <f t="shared" ref="U11:U43" si="8">IF(T11&gt;99%,5,IF(AND(T11&gt;=90%,T11&lt;=99.99%),4,IF(AND(T11&gt;=80%,T11&lt;=89.99%),3,IF(AND(T11&gt;=70%,T11&lt;=79.99%),2,IF(T11&lt;70,1,0)))))</f>
        <v>5</v>
      </c>
      <c r="V11" s="78">
        <f>IFERROR(VLOOKUP(A11,AGENT_raw!A:Z,26,0),0)</f>
        <v>1</v>
      </c>
      <c r="W11" s="80">
        <f t="shared" ref="W11:W43" si="9">IF(V11&gt;=100%,5,1)</f>
        <v>5</v>
      </c>
      <c r="X11" s="87">
        <f>(((G11*$E$4)+(I11*$F$4)+(K11*$G$4))*$E$3)+(((M11*$H$4)+(O11*$J$4)+(Q11*$L$4))*$H$3)+((S11*$N$4)*$N$3)+(((U11*$P$4)+(W11*$R$4))*$P$3)</f>
        <v>3.1549999999999998</v>
      </c>
      <c r="Y11" s="88">
        <f t="shared" si="0"/>
        <v>26</v>
      </c>
    </row>
    <row r="12" spans="1:45">
      <c r="A12" s="83">
        <v>51692290</v>
      </c>
      <c r="B12" s="84" t="str">
        <f>IFERROR(VLOOKUP(A12,AGENT_raw!A:B,2,0),"")</f>
        <v>Catarbas, Paul Aries</v>
      </c>
      <c r="C12" s="85" t="str">
        <f>IFERROR(VLOOKUP(A12,AGENT_raw!A:D,4,0),"")</f>
        <v>Boado, Ruel</v>
      </c>
      <c r="D12" s="85" t="str">
        <f>IFERROR(VLOOKUP(A12,Roster!A:F,6,0),"")</f>
        <v>Ronelle, Dalay</v>
      </c>
      <c r="E12" s="86" t="str">
        <f>IFERROR(VLOOKUP(A12,AGENT_raw!A:F,6,0),"")</f>
        <v>Wave 21</v>
      </c>
      <c r="F12" s="79">
        <f>IFERROR(VLOOKUP(A12,AGENT_raw!A:AB,28,0),0)</f>
        <v>23.058823529411764</v>
      </c>
      <c r="G12" s="80">
        <f t="shared" si="1"/>
        <v>2</v>
      </c>
      <c r="H12" s="79">
        <f>IFERROR(VLOOKUP(A12,AGENT_raw!A:M,13,0),0)</f>
        <v>462.47193877551013</v>
      </c>
      <c r="I12" s="80">
        <f t="shared" si="2"/>
        <v>5</v>
      </c>
      <c r="J12" s="78">
        <f>VLOOKUP(A12,AGENT_raw!A:AF,32,0)</f>
        <v>1.6514403762716474</v>
      </c>
      <c r="K12" s="80">
        <f t="shared" si="3"/>
        <v>5</v>
      </c>
      <c r="L12" s="81">
        <f>IFERROR(VLOOKUP(A12,AGENT_raw!A:Q,17,0),0)</f>
        <v>1</v>
      </c>
      <c r="M12" s="80">
        <f t="shared" si="4"/>
        <v>5</v>
      </c>
      <c r="N12" s="81">
        <f>IFERROR(VLOOKUP(A12,AGENT_raw!A:T,20,0),0)</f>
        <v>1</v>
      </c>
      <c r="O12" s="80">
        <f t="shared" si="5"/>
        <v>5</v>
      </c>
      <c r="P12" s="82">
        <f>IFERROR(VLOOKUP(A12,AGENT_raw!A:W,23,0),0)</f>
        <v>1</v>
      </c>
      <c r="Q12" s="80">
        <f t="shared" si="6"/>
        <v>5</v>
      </c>
      <c r="R12" s="78">
        <f>IFERROR(VLOOKUP(A12,AGENT_raw!A:X,24,0),0)</f>
        <v>2.4509803873062246E-4</v>
      </c>
      <c r="S12" s="80">
        <f t="shared" si="7"/>
        <v>4</v>
      </c>
      <c r="T12" s="81">
        <f>IFERROR(VLOOKUP(A12,AGENT_raw!A:Y,25,0),0)</f>
        <v>1</v>
      </c>
      <c r="U12" s="80">
        <f t="shared" si="8"/>
        <v>5</v>
      </c>
      <c r="V12" s="78">
        <f>IFERROR(VLOOKUP(A12,AGENT_raw!A:Z,26,0),0)</f>
        <v>1</v>
      </c>
      <c r="W12" s="80">
        <f t="shared" si="9"/>
        <v>5</v>
      </c>
      <c r="X12" s="87">
        <f t="shared" ref="X12:X43" si="10">(((G12*$E$4)+(I12*$F$4)+(K12*$G$4))*$E$3)+(((M12*$H$4)+(O12*$J$4)+(Q12*$L$4))*$H$3)+((S12*$N$4)*$N$3)+(((U12*$P$4)+(W12*$R$4))*$P$3)</f>
        <v>4.3100000000000005</v>
      </c>
      <c r="Y12" s="88">
        <f t="shared" si="0"/>
        <v>1</v>
      </c>
    </row>
    <row r="13" spans="1:45">
      <c r="A13" s="83">
        <v>51785246</v>
      </c>
      <c r="B13" s="84" t="str">
        <f>IFERROR(VLOOKUP(A13,AGENT_raw!A:B,2,0),"")</f>
        <v>Culala, Christine Joy</v>
      </c>
      <c r="C13" s="85" t="str">
        <f>IFERROR(VLOOKUP(A13,AGENT_raw!A:D,4,0),"")</f>
        <v>Boado, Ruel</v>
      </c>
      <c r="D13" s="85" t="str">
        <f>IFERROR(VLOOKUP(A13,Roster!A:F,6,0),"")</f>
        <v>Ronelle, Dalay</v>
      </c>
      <c r="E13" s="86" t="str">
        <f>IFERROR(VLOOKUP(A13,AGENT_raw!A:F,6,0),"")</f>
        <v>Wave 20</v>
      </c>
      <c r="F13" s="79">
        <f>IFERROR(VLOOKUP(A13,AGENT_raw!A:AB,28,0),0)</f>
        <v>23.631578947368421</v>
      </c>
      <c r="G13" s="80">
        <f t="shared" si="1"/>
        <v>2</v>
      </c>
      <c r="H13" s="79">
        <f>IFERROR(VLOOKUP(A13,AGENT_raw!A:M,13,0),0)</f>
        <v>446.86859688195989</v>
      </c>
      <c r="I13" s="80">
        <f t="shared" si="2"/>
        <v>5</v>
      </c>
      <c r="J13" s="78">
        <f>VLOOKUP(A13,AGENT_raw!A:AF,32,0)</f>
        <v>0.817469064439585</v>
      </c>
      <c r="K13" s="80">
        <f t="shared" si="3"/>
        <v>1</v>
      </c>
      <c r="L13" s="81">
        <f>IFERROR(VLOOKUP(A13,AGENT_raw!A:Q,17,0),0)</f>
        <v>1</v>
      </c>
      <c r="M13" s="80">
        <f t="shared" si="4"/>
        <v>5</v>
      </c>
      <c r="N13" s="81">
        <f>IFERROR(VLOOKUP(A13,AGENT_raw!A:T,20,0),0)</f>
        <v>1</v>
      </c>
      <c r="O13" s="80">
        <f t="shared" si="5"/>
        <v>5</v>
      </c>
      <c r="P13" s="82">
        <f>IFERROR(VLOOKUP(A13,AGENT_raw!A:W,23,0),0)</f>
        <v>1</v>
      </c>
      <c r="Q13" s="80">
        <f t="shared" si="6"/>
        <v>5</v>
      </c>
      <c r="R13" s="78">
        <f>IFERROR(VLOOKUP(A13,AGENT_raw!A:X,24,0),0)</f>
        <v>4.3859649036006118E-4</v>
      </c>
      <c r="S13" s="80">
        <f t="shared" si="7"/>
        <v>4</v>
      </c>
      <c r="T13" s="81">
        <f>IFERROR(VLOOKUP(A13,AGENT_raw!A:Y,25,0),0)</f>
        <v>1</v>
      </c>
      <c r="U13" s="80">
        <f t="shared" si="8"/>
        <v>5</v>
      </c>
      <c r="V13" s="78">
        <f>IFERROR(VLOOKUP(A13,AGENT_raw!A:Z,26,0),0)</f>
        <v>1</v>
      </c>
      <c r="W13" s="80">
        <f t="shared" si="9"/>
        <v>5</v>
      </c>
      <c r="X13" s="87">
        <f t="shared" si="10"/>
        <v>3.77</v>
      </c>
      <c r="Y13" s="88">
        <f t="shared" si="0"/>
        <v>12</v>
      </c>
    </row>
    <row r="14" spans="1:45">
      <c r="A14" s="83">
        <v>51719219</v>
      </c>
      <c r="B14" s="84" t="str">
        <f>IFERROR(VLOOKUP(A14,AGENT_raw!A:B,2,0),"")</f>
        <v>De Vera, Darlina</v>
      </c>
      <c r="C14" s="85" t="str">
        <f>IFERROR(VLOOKUP(A14,AGENT_raw!A:D,4,0),"")</f>
        <v>Oliveros, Kristel Aissa</v>
      </c>
      <c r="D14" s="85" t="str">
        <f>IFERROR(VLOOKUP(A14,Roster!A:F,6,0),"")</f>
        <v>Ronelle, Dalay</v>
      </c>
      <c r="E14" s="86" t="str">
        <f>IFERROR(VLOOKUP(A14,AGENT_raw!A:F,6,0),"")</f>
        <v>Wave 21</v>
      </c>
      <c r="F14" s="79">
        <f>IFERROR(VLOOKUP(A14,AGENT_raw!A:AB,28,0),0)</f>
        <v>22.421052631578949</v>
      </c>
      <c r="G14" s="80">
        <f t="shared" si="1"/>
        <v>2</v>
      </c>
      <c r="H14" s="79">
        <f>IFERROR(VLOOKUP(A14,AGENT_raw!A:M,13,0),0)</f>
        <v>436.71361502347418</v>
      </c>
      <c r="I14" s="80">
        <f t="shared" si="2"/>
        <v>5</v>
      </c>
      <c r="J14" s="78">
        <f>VLOOKUP(A14,AGENT_raw!A:AF,32,0)</f>
        <v>0.68112511125708397</v>
      </c>
      <c r="K14" s="80">
        <f t="shared" si="3"/>
        <v>1</v>
      </c>
      <c r="L14" s="81">
        <f>IFERROR(VLOOKUP(A14,AGENT_raw!A:Q,17,0),0)</f>
        <v>1</v>
      </c>
      <c r="M14" s="80">
        <f t="shared" si="4"/>
        <v>5</v>
      </c>
      <c r="N14" s="81">
        <f>IFERROR(VLOOKUP(A14,AGENT_raw!A:T,20,0),0)</f>
        <v>1</v>
      </c>
      <c r="O14" s="80">
        <f t="shared" si="5"/>
        <v>5</v>
      </c>
      <c r="P14" s="82">
        <f>IFERROR(VLOOKUP(A14,AGENT_raw!A:W,23,0),0)</f>
        <v>1</v>
      </c>
      <c r="Q14" s="80">
        <f t="shared" si="6"/>
        <v>5</v>
      </c>
      <c r="R14" s="78">
        <f>IFERROR(VLOOKUP(A14,AGENT_raw!A:X,24,0),0)</f>
        <v>0.12212301587229983</v>
      </c>
      <c r="S14" s="80">
        <f t="shared" si="7"/>
        <v>1</v>
      </c>
      <c r="T14" s="81">
        <f>IFERROR(VLOOKUP(A14,AGENT_raw!A:Y,25,0),0)</f>
        <v>1</v>
      </c>
      <c r="U14" s="80">
        <f t="shared" si="8"/>
        <v>5</v>
      </c>
      <c r="V14" s="78">
        <f>IFERROR(VLOOKUP(A14,AGENT_raw!A:Z,26,0),0)</f>
        <v>1</v>
      </c>
      <c r="W14" s="80">
        <f t="shared" si="9"/>
        <v>5</v>
      </c>
      <c r="X14" s="87">
        <f t="shared" si="10"/>
        <v>3.32</v>
      </c>
      <c r="Y14" s="88">
        <f t="shared" si="0"/>
        <v>21</v>
      </c>
    </row>
    <row r="15" spans="1:45">
      <c r="A15" s="83">
        <v>51725693</v>
      </c>
      <c r="B15" s="84" t="str">
        <f>IFERROR(VLOOKUP(A15,AGENT_raw!A:B,2,0),"")</f>
        <v>Del Rosario, Josefina</v>
      </c>
      <c r="C15" s="85" t="str">
        <f>IFERROR(VLOOKUP(A15,AGENT_raw!A:D,4,0),"")</f>
        <v>Boado, Ruel</v>
      </c>
      <c r="D15" s="85" t="str">
        <f>IFERROR(VLOOKUP(A15,Roster!A:F,6,0),"")</f>
        <v>Ronelle, Dalay</v>
      </c>
      <c r="E15" s="86" t="str">
        <f>IFERROR(VLOOKUP(A15,AGENT_raw!A:F,6,0),"")</f>
        <v>Wave 14</v>
      </c>
      <c r="F15" s="79">
        <f>IFERROR(VLOOKUP(A15,AGENT_raw!A:AB,28,0),0)</f>
        <v>27.736842105263158</v>
      </c>
      <c r="G15" s="80">
        <f t="shared" si="1"/>
        <v>3</v>
      </c>
      <c r="H15" s="79">
        <f>IFERROR(VLOOKUP(A15,AGENT_raw!A:M,13,0),0)</f>
        <v>483.16698292220116</v>
      </c>
      <c r="I15" s="80">
        <f t="shared" si="2"/>
        <v>4</v>
      </c>
      <c r="J15" s="78">
        <f>VLOOKUP(A15,AGENT_raw!A:AF,32,0)</f>
        <v>0.78674416172361805</v>
      </c>
      <c r="K15" s="80">
        <f t="shared" si="3"/>
        <v>1</v>
      </c>
      <c r="L15" s="81">
        <f>IFERROR(VLOOKUP(A15,AGENT_raw!A:Q,17,0),0)</f>
        <v>0.92307692307692313</v>
      </c>
      <c r="M15" s="80">
        <f t="shared" si="4"/>
        <v>3</v>
      </c>
      <c r="N15" s="81">
        <f>IFERROR(VLOOKUP(A15,AGENT_raw!A:T,20,0),0)</f>
        <v>1</v>
      </c>
      <c r="O15" s="80">
        <f t="shared" si="5"/>
        <v>5</v>
      </c>
      <c r="P15" s="82">
        <f>IFERROR(VLOOKUP(A15,AGENT_raw!A:W,23,0),0)</f>
        <v>1</v>
      </c>
      <c r="Q15" s="80">
        <f t="shared" si="6"/>
        <v>5</v>
      </c>
      <c r="R15" s="78">
        <f>IFERROR(VLOOKUP(A15,AGENT_raw!A:X,24,0),0)</f>
        <v>0</v>
      </c>
      <c r="S15" s="80">
        <f t="shared" si="7"/>
        <v>5</v>
      </c>
      <c r="T15" s="81">
        <f>IFERROR(VLOOKUP(A15,AGENT_raw!A:Y,25,0),0)</f>
        <v>1</v>
      </c>
      <c r="U15" s="80">
        <f t="shared" si="8"/>
        <v>5</v>
      </c>
      <c r="V15" s="78">
        <f>IFERROR(VLOOKUP(A15,AGENT_raw!A:Z,26,0),0)</f>
        <v>1</v>
      </c>
      <c r="W15" s="80">
        <f t="shared" si="9"/>
        <v>5</v>
      </c>
      <c r="X15" s="87">
        <f t="shared" si="10"/>
        <v>3.7850000000000001</v>
      </c>
      <c r="Y15" s="88">
        <f t="shared" si="0"/>
        <v>11</v>
      </c>
    </row>
    <row r="16" spans="1:45">
      <c r="A16" s="83">
        <v>51787985</v>
      </c>
      <c r="B16" s="84" t="str">
        <f>IFERROR(VLOOKUP(A16,AGENT_raw!A:B,2,0),"")</f>
        <v xml:space="preserve">Dela Cruz, Andie May Peralta </v>
      </c>
      <c r="C16" s="85" t="str">
        <f>IFERROR(VLOOKUP(A16,AGENT_raw!A:D,4,0),"")</f>
        <v>Oliveros, Kristel Aissa</v>
      </c>
      <c r="D16" s="85" t="str">
        <f>IFERROR(VLOOKUP(A16,Roster!A:F,6,0),"")</f>
        <v>Ronelle, Dalay</v>
      </c>
      <c r="E16" s="86" t="str">
        <f>IFERROR(VLOOKUP(A16,AGENT_raw!A:F,6,0),"")</f>
        <v>Wave 19</v>
      </c>
      <c r="F16" s="79">
        <f>IFERROR(VLOOKUP(A16,AGENT_raw!A:AB,28,0),0)</f>
        <v>21.25</v>
      </c>
      <c r="G16" s="80">
        <f t="shared" si="1"/>
        <v>2</v>
      </c>
      <c r="H16" s="79">
        <f>IFERROR(VLOOKUP(A16,AGENT_raw!A:M,13,0),0)</f>
        <v>461.4470588235294</v>
      </c>
      <c r="I16" s="80">
        <f t="shared" si="2"/>
        <v>5</v>
      </c>
      <c r="J16" s="78">
        <f>VLOOKUP(A16,AGENT_raw!A:AF,32,0)</f>
        <v>0.83788078526383314</v>
      </c>
      <c r="K16" s="80">
        <f t="shared" si="3"/>
        <v>1</v>
      </c>
      <c r="L16" s="81">
        <f>IFERROR(VLOOKUP(A16,AGENT_raw!A:Q,17,0),0)</f>
        <v>1</v>
      </c>
      <c r="M16" s="80">
        <f t="shared" si="4"/>
        <v>5</v>
      </c>
      <c r="N16" s="81">
        <f>IFERROR(VLOOKUP(A16,AGENT_raw!A:T,20,0),0)</f>
        <v>1</v>
      </c>
      <c r="O16" s="80">
        <f t="shared" si="5"/>
        <v>5</v>
      </c>
      <c r="P16" s="82">
        <f>IFERROR(VLOOKUP(A16,AGENT_raw!A:W,23,0),0)</f>
        <v>1</v>
      </c>
      <c r="Q16" s="80">
        <f t="shared" si="6"/>
        <v>5</v>
      </c>
      <c r="R16" s="78">
        <f>IFERROR(VLOOKUP(A16,AGENT_raw!A:X,24,0),0)</f>
        <v>7.7450980387363297E-2</v>
      </c>
      <c r="S16" s="80">
        <f t="shared" si="7"/>
        <v>2</v>
      </c>
      <c r="T16" s="81">
        <f>IFERROR(VLOOKUP(A16,AGENT_raw!A:Y,25,0),0)</f>
        <v>1</v>
      </c>
      <c r="U16" s="80">
        <f t="shared" si="8"/>
        <v>5</v>
      </c>
      <c r="V16" s="78">
        <f>IFERROR(VLOOKUP(A16,AGENT_raw!A:Z,26,0),0)</f>
        <v>1</v>
      </c>
      <c r="W16" s="80">
        <f t="shared" si="9"/>
        <v>5</v>
      </c>
      <c r="X16" s="87">
        <f t="shared" si="10"/>
        <v>3.4699999999999998</v>
      </c>
      <c r="Y16" s="88">
        <f t="shared" si="0"/>
        <v>19</v>
      </c>
    </row>
    <row r="17" spans="1:25">
      <c r="A17" s="83">
        <v>51591938</v>
      </c>
      <c r="B17" s="84" t="str">
        <f>IFERROR(VLOOKUP(A17,AGENT_raw!A:B,2,0),"")</f>
        <v>Dela Paz, Jemilly</v>
      </c>
      <c r="C17" s="85" t="str">
        <f>IFERROR(VLOOKUP(A17,AGENT_raw!A:D,4,0),"")</f>
        <v>Oliveros, Kristel Aissa</v>
      </c>
      <c r="D17" s="85" t="str">
        <f>IFERROR(VLOOKUP(A17,Roster!A:F,6,0),"")</f>
        <v>Ronelle, Dalay</v>
      </c>
      <c r="E17" s="86" t="str">
        <f>IFERROR(VLOOKUP(A17,AGENT_raw!A:F,6,0),"")</f>
        <v>Wave 4</v>
      </c>
      <c r="F17" s="79">
        <f>IFERROR(VLOOKUP(A17,AGENT_raw!A:AB,28,0),0)</f>
        <v>22.388888888888889</v>
      </c>
      <c r="G17" s="80">
        <f t="shared" si="1"/>
        <v>2</v>
      </c>
      <c r="H17" s="79">
        <f>IFERROR(VLOOKUP(A17,AGENT_raw!A:M,13,0),0)</f>
        <v>342.34491315136478</v>
      </c>
      <c r="I17" s="80">
        <f t="shared" si="2"/>
        <v>5</v>
      </c>
      <c r="J17" s="78">
        <f>VLOOKUP(A17,AGENT_raw!A:AF,32,0)</f>
        <v>0.61266575787589472</v>
      </c>
      <c r="K17" s="80">
        <f t="shared" si="3"/>
        <v>1</v>
      </c>
      <c r="L17" s="81">
        <f>IFERROR(VLOOKUP(A17,AGENT_raw!A:Q,17,0),0)</f>
        <v>0.92307692307692313</v>
      </c>
      <c r="M17" s="80">
        <f t="shared" si="4"/>
        <v>3</v>
      </c>
      <c r="N17" s="81">
        <f>IFERROR(VLOOKUP(A17,AGENT_raw!A:T,20,0),0)</f>
        <v>1</v>
      </c>
      <c r="O17" s="80">
        <f t="shared" si="5"/>
        <v>5</v>
      </c>
      <c r="P17" s="82">
        <f>IFERROR(VLOOKUP(A17,AGENT_raw!A:W,23,0),0)</f>
        <v>1</v>
      </c>
      <c r="Q17" s="80">
        <f t="shared" si="6"/>
        <v>5</v>
      </c>
      <c r="R17" s="78">
        <f>IFERROR(VLOOKUP(A17,AGENT_raw!A:X,24,0),0)</f>
        <v>0.1</v>
      </c>
      <c r="S17" s="80">
        <f t="shared" si="7"/>
        <v>1</v>
      </c>
      <c r="T17" s="81">
        <f>IFERROR(VLOOKUP(A17,AGENT_raw!A:Y,25,0),0)</f>
        <v>1</v>
      </c>
      <c r="U17" s="80">
        <f t="shared" si="8"/>
        <v>5</v>
      </c>
      <c r="V17" s="78">
        <f>IFERROR(VLOOKUP(A17,AGENT_raw!A:Z,26,0),0)</f>
        <v>1</v>
      </c>
      <c r="W17" s="80">
        <f t="shared" si="9"/>
        <v>5</v>
      </c>
      <c r="X17" s="87">
        <f t="shared" si="10"/>
        <v>3.14</v>
      </c>
      <c r="Y17" s="88">
        <f t="shared" si="0"/>
        <v>27</v>
      </c>
    </row>
    <row r="18" spans="1:25">
      <c r="A18" s="83">
        <v>51788758</v>
      </c>
      <c r="B18" s="84" t="str">
        <f>IFERROR(VLOOKUP(A18,AGENT_raw!A:B,2,0),"")</f>
        <v xml:space="preserve">Erivera, James Kevin Deciaro </v>
      </c>
      <c r="C18" s="85" t="str">
        <f>IFERROR(VLOOKUP(A18,AGENT_raw!A:D,4,0),"")</f>
        <v>Oliveros, Kristel Aissa</v>
      </c>
      <c r="D18" s="85" t="str">
        <f>IFERROR(VLOOKUP(A18,Roster!A:F,6,0),"")</f>
        <v>Ronelle, Dalay</v>
      </c>
      <c r="E18" s="86" t="str">
        <f>IFERROR(VLOOKUP(A18,AGENT_raw!A:F,6,0),"")</f>
        <v>Wave 19</v>
      </c>
      <c r="F18" s="79">
        <f>IFERROR(VLOOKUP(A18,AGENT_raw!A:AB,28,0),0)</f>
        <v>18.39</v>
      </c>
      <c r="G18" s="80">
        <f t="shared" si="1"/>
        <v>1</v>
      </c>
      <c r="H18" s="79">
        <f>IFERROR(VLOOKUP(A18,AGENT_raw!A:M,13,0),0)</f>
        <v>535.47210300429197</v>
      </c>
      <c r="I18" s="80">
        <f t="shared" si="2"/>
        <v>1</v>
      </c>
      <c r="J18" s="78">
        <f>VLOOKUP(A18,AGENT_raw!A:AF,32,0)</f>
        <v>0.72581320203908151</v>
      </c>
      <c r="K18" s="80">
        <f t="shared" si="3"/>
        <v>1</v>
      </c>
      <c r="L18" s="81">
        <f>IFERROR(VLOOKUP(A18,AGENT_raw!A:Q,17,0),0)</f>
        <v>0.83333333333333337</v>
      </c>
      <c r="M18" s="80">
        <f t="shared" si="4"/>
        <v>1</v>
      </c>
      <c r="N18" s="81">
        <f>IFERROR(VLOOKUP(A18,AGENT_raw!A:T,20,0),0)</f>
        <v>1</v>
      </c>
      <c r="O18" s="80">
        <f t="shared" si="5"/>
        <v>5</v>
      </c>
      <c r="P18" s="82">
        <f>IFERROR(VLOOKUP(A18,AGENT_raw!A:W,23,0),0)</f>
        <v>1</v>
      </c>
      <c r="Q18" s="80">
        <f t="shared" si="6"/>
        <v>5</v>
      </c>
      <c r="R18" s="78">
        <f>IFERROR(VLOOKUP(A18,AGENT_raw!A:X,24,0),0)</f>
        <v>0.14947916666350503</v>
      </c>
      <c r="S18" s="80">
        <f t="shared" si="7"/>
        <v>1</v>
      </c>
      <c r="T18" s="81">
        <f>IFERROR(VLOOKUP(A18,AGENT_raw!A:Y,25,0),0)</f>
        <v>1</v>
      </c>
      <c r="U18" s="80">
        <f t="shared" si="8"/>
        <v>5</v>
      </c>
      <c r="V18" s="78">
        <f>IFERROR(VLOOKUP(A18,AGENT_raw!A:Z,26,0),0)</f>
        <v>1</v>
      </c>
      <c r="W18" s="80">
        <f t="shared" si="9"/>
        <v>5</v>
      </c>
      <c r="X18" s="87">
        <f t="shared" si="10"/>
        <v>2.2399999999999998</v>
      </c>
      <c r="Y18" s="88">
        <f t="shared" si="0"/>
        <v>35</v>
      </c>
    </row>
    <row r="19" spans="1:25">
      <c r="A19" s="83">
        <v>51743041</v>
      </c>
      <c r="B19" s="84" t="str">
        <f>IFERROR(VLOOKUP(A19,AGENT_raw!A:B,2,0),"")</f>
        <v>Escobar, Kevin Anne</v>
      </c>
      <c r="C19" s="85" t="str">
        <f>IFERROR(VLOOKUP(A19,AGENT_raw!A:D,4,0),"")</f>
        <v>Boado, Ruel</v>
      </c>
      <c r="D19" s="85" t="str">
        <f>IFERROR(VLOOKUP(A19,Roster!A:F,6,0),"")</f>
        <v>Ronelle, Dalay</v>
      </c>
      <c r="E19" s="86" t="str">
        <f>IFERROR(VLOOKUP(A19,AGENT_raw!A:F,6,0),"")</f>
        <v>Wave 17</v>
      </c>
      <c r="F19" s="79">
        <f>IFERROR(VLOOKUP(A19,AGENT_raw!A:AB,28,0),0)</f>
        <v>22.2</v>
      </c>
      <c r="G19" s="80">
        <f t="shared" si="1"/>
        <v>2</v>
      </c>
      <c r="H19" s="79">
        <f>IFERROR(VLOOKUP(A19,AGENT_raw!A:M,13,0),0)</f>
        <v>389.67567567567568</v>
      </c>
      <c r="I19" s="80">
        <f t="shared" si="2"/>
        <v>5</v>
      </c>
      <c r="J19" s="78">
        <f>VLOOKUP(A19,AGENT_raw!A:AF,32,0)</f>
        <v>1.3549118470378316</v>
      </c>
      <c r="K19" s="80">
        <f t="shared" si="3"/>
        <v>5</v>
      </c>
      <c r="L19" s="81">
        <f>IFERROR(VLOOKUP(A19,AGENT_raw!A:Q,17,0),0)</f>
        <v>1</v>
      </c>
      <c r="M19" s="80">
        <f t="shared" si="4"/>
        <v>5</v>
      </c>
      <c r="N19" s="81">
        <f>IFERROR(VLOOKUP(A19,AGENT_raw!A:T,20,0),0)</f>
        <v>1</v>
      </c>
      <c r="O19" s="80">
        <f t="shared" si="5"/>
        <v>5</v>
      </c>
      <c r="P19" s="82">
        <f>IFERROR(VLOOKUP(A19,AGENT_raw!A:W,23,0),0)</f>
        <v>1</v>
      </c>
      <c r="Q19" s="80">
        <f t="shared" si="6"/>
        <v>5</v>
      </c>
      <c r="R19" s="78">
        <f>IFERROR(VLOOKUP(A19,AGENT_raw!A:X,24,0),0)</f>
        <v>0.39454365079325815</v>
      </c>
      <c r="S19" s="80">
        <f t="shared" si="7"/>
        <v>1</v>
      </c>
      <c r="T19" s="81">
        <f>IFERROR(VLOOKUP(A19,AGENT_raw!A:Y,25,0),0)</f>
        <v>1</v>
      </c>
      <c r="U19" s="80">
        <f t="shared" si="8"/>
        <v>5</v>
      </c>
      <c r="V19" s="78">
        <f>IFERROR(VLOOKUP(A19,AGENT_raw!A:Z,26,0),0)</f>
        <v>1</v>
      </c>
      <c r="W19" s="80">
        <f t="shared" si="9"/>
        <v>5</v>
      </c>
      <c r="X19" s="87">
        <f t="shared" si="10"/>
        <v>3.86</v>
      </c>
      <c r="Y19" s="88">
        <f t="shared" si="0"/>
        <v>10</v>
      </c>
    </row>
    <row r="20" spans="1:25">
      <c r="A20" s="83">
        <v>51722942</v>
      </c>
      <c r="B20" s="84" t="str">
        <f>IFERROR(VLOOKUP(A20,AGENT_raw!A:B,2,0),"")</f>
        <v>Flores, Allain</v>
      </c>
      <c r="C20" s="85" t="str">
        <f>IFERROR(VLOOKUP(A20,AGENT_raw!A:D,4,0),"")</f>
        <v>Oliveros, Kristel Aissa</v>
      </c>
      <c r="D20" s="85" t="str">
        <f>IFERROR(VLOOKUP(A20,Roster!A:F,6,0),"")</f>
        <v>Ronelle, Dalay</v>
      </c>
      <c r="E20" s="86" t="str">
        <f>IFERROR(VLOOKUP(A20,AGENT_raw!A:F,6,0),"")</f>
        <v>Wave 21</v>
      </c>
      <c r="F20" s="79">
        <f>IFERROR(VLOOKUP(A20,AGENT_raw!A:AB,28,0),0)</f>
        <v>20.882352941176471</v>
      </c>
      <c r="G20" s="80">
        <f t="shared" si="1"/>
        <v>2</v>
      </c>
      <c r="H20" s="79">
        <f>IFERROR(VLOOKUP(A20,AGENT_raw!A:M,13,0),0)</f>
        <v>427.06478873239439</v>
      </c>
      <c r="I20" s="80">
        <f t="shared" si="2"/>
        <v>5</v>
      </c>
      <c r="J20" s="78">
        <f>VLOOKUP(A20,AGENT_raw!A:AF,32,0)</f>
        <v>0.81475332918163146</v>
      </c>
      <c r="K20" s="80">
        <f t="shared" si="3"/>
        <v>1</v>
      </c>
      <c r="L20" s="81">
        <f>IFERROR(VLOOKUP(A20,AGENT_raw!A:Q,17,0),0)</f>
        <v>1</v>
      </c>
      <c r="M20" s="80">
        <f t="shared" si="4"/>
        <v>5</v>
      </c>
      <c r="N20" s="81">
        <f>IFERROR(VLOOKUP(A20,AGENT_raw!A:T,20,0),0)</f>
        <v>1</v>
      </c>
      <c r="O20" s="80">
        <f t="shared" si="5"/>
        <v>5</v>
      </c>
      <c r="P20" s="82">
        <f>IFERROR(VLOOKUP(A20,AGENT_raw!A:W,23,0),0)</f>
        <v>1</v>
      </c>
      <c r="Q20" s="80">
        <f t="shared" si="6"/>
        <v>5</v>
      </c>
      <c r="R20" s="78">
        <f>IFERROR(VLOOKUP(A20,AGENT_raw!A:X,24,0),0)</f>
        <v>0.21498015872999704</v>
      </c>
      <c r="S20" s="80">
        <f t="shared" si="7"/>
        <v>1</v>
      </c>
      <c r="T20" s="81">
        <f>IFERROR(VLOOKUP(A20,AGENT_raw!A:Y,25,0),0)</f>
        <v>1</v>
      </c>
      <c r="U20" s="80">
        <f t="shared" si="8"/>
        <v>5</v>
      </c>
      <c r="V20" s="78">
        <f>IFERROR(VLOOKUP(A20,AGENT_raw!A:Z,26,0),0)</f>
        <v>1</v>
      </c>
      <c r="W20" s="80">
        <f t="shared" si="9"/>
        <v>5</v>
      </c>
      <c r="X20" s="87">
        <f t="shared" si="10"/>
        <v>3.32</v>
      </c>
      <c r="Y20" s="88">
        <f t="shared" si="0"/>
        <v>21</v>
      </c>
    </row>
    <row r="21" spans="1:25">
      <c r="A21" s="83">
        <v>51718507</v>
      </c>
      <c r="B21" s="84" t="str">
        <f>IFERROR(VLOOKUP(A21,AGENT_raw!A:B,2,0),"")</f>
        <v>Gorospe, Emerlyn</v>
      </c>
      <c r="C21" s="85" t="str">
        <f>IFERROR(VLOOKUP(A21,AGENT_raw!A:D,4,0),"")</f>
        <v>Boado, Ruel</v>
      </c>
      <c r="D21" s="85" t="str">
        <f>IFERROR(VLOOKUP(A21,Roster!A:F,6,0),"")</f>
        <v>Ronelle, Dalay</v>
      </c>
      <c r="E21" s="86" t="str">
        <f>IFERROR(VLOOKUP(A21,AGENT_raw!A:F,6,0),"")</f>
        <v>Wave 21</v>
      </c>
      <c r="F21" s="79">
        <f>IFERROR(VLOOKUP(A21,AGENT_raw!A:AB,28,0),0)</f>
        <v>22.333333333333332</v>
      </c>
      <c r="G21" s="80">
        <f t="shared" si="1"/>
        <v>2</v>
      </c>
      <c r="H21" s="79">
        <f>IFERROR(VLOOKUP(A21,AGENT_raw!A:M,13,0),0)</f>
        <v>462.25621890547262</v>
      </c>
      <c r="I21" s="80">
        <f t="shared" si="2"/>
        <v>5</v>
      </c>
      <c r="J21" s="78">
        <f>VLOOKUP(A21,AGENT_raw!A:AF,32,0)</f>
        <v>0.58533950477774677</v>
      </c>
      <c r="K21" s="80">
        <f t="shared" si="3"/>
        <v>1</v>
      </c>
      <c r="L21" s="81">
        <f>IFERROR(VLOOKUP(A21,AGENT_raw!A:Q,17,0),0)</f>
        <v>1</v>
      </c>
      <c r="M21" s="80">
        <f t="shared" si="4"/>
        <v>5</v>
      </c>
      <c r="N21" s="81">
        <f>IFERROR(VLOOKUP(A21,AGENT_raw!A:T,20,0),0)</f>
        <v>1</v>
      </c>
      <c r="O21" s="80">
        <f t="shared" si="5"/>
        <v>5</v>
      </c>
      <c r="P21" s="82">
        <f>IFERROR(VLOOKUP(A21,AGENT_raw!A:W,23,0),0)</f>
        <v>1</v>
      </c>
      <c r="Q21" s="80">
        <f t="shared" si="6"/>
        <v>5</v>
      </c>
      <c r="R21" s="78">
        <f>IFERROR(VLOOKUP(A21,AGENT_raw!A:X,24,0),0)</f>
        <v>0</v>
      </c>
      <c r="S21" s="80">
        <f t="shared" si="7"/>
        <v>5</v>
      </c>
      <c r="T21" s="81">
        <f>IFERROR(VLOOKUP(A21,AGENT_raw!A:Y,25,0),0)</f>
        <v>1</v>
      </c>
      <c r="U21" s="80">
        <f t="shared" si="8"/>
        <v>5</v>
      </c>
      <c r="V21" s="78">
        <f>IFERROR(VLOOKUP(A21,AGENT_raw!A:Z,26,0),0)</f>
        <v>1</v>
      </c>
      <c r="W21" s="80">
        <f t="shared" si="9"/>
        <v>5</v>
      </c>
      <c r="X21" s="87">
        <f t="shared" si="10"/>
        <v>3.92</v>
      </c>
      <c r="Y21" s="88">
        <f t="shared" si="0"/>
        <v>9</v>
      </c>
    </row>
    <row r="22" spans="1:25">
      <c r="A22" s="83">
        <v>51696233</v>
      </c>
      <c r="B22" s="84" t="str">
        <f>IFERROR(VLOOKUP(A22,AGENT_raw!A:B,2,0),"")</f>
        <v>Jaurigue, Jeffrey</v>
      </c>
      <c r="C22" s="85" t="str">
        <f>IFERROR(VLOOKUP(A22,AGENT_raw!A:D,4,0),"")</f>
        <v>Boado, Ruel</v>
      </c>
      <c r="D22" s="85" t="str">
        <f>IFERROR(VLOOKUP(A22,Roster!A:F,6,0),"")</f>
        <v>Ronelle, Dalay</v>
      </c>
      <c r="E22" s="86" t="str">
        <f>IFERROR(VLOOKUP(A22,AGENT_raw!A:F,6,0),"")</f>
        <v>Wave 22</v>
      </c>
      <c r="F22" s="79">
        <f>IFERROR(VLOOKUP(A22,AGENT_raw!A:AB,28,0),0)</f>
        <v>20.631578947368421</v>
      </c>
      <c r="G22" s="80">
        <f t="shared" si="1"/>
        <v>2</v>
      </c>
      <c r="H22" s="79">
        <f>IFERROR(VLOOKUP(A22,AGENT_raw!A:M,13,0),0)</f>
        <v>386.94132653061223</v>
      </c>
      <c r="I22" s="80">
        <f t="shared" si="2"/>
        <v>5</v>
      </c>
      <c r="J22" s="78">
        <f>VLOOKUP(A22,AGENT_raw!A:AF,32,0)</f>
        <v>0.93380171571960124</v>
      </c>
      <c r="K22" s="80">
        <f t="shared" si="3"/>
        <v>2</v>
      </c>
      <c r="L22" s="81">
        <f>IFERROR(VLOOKUP(A22,AGENT_raw!A:Q,17,0),0)</f>
        <v>0.81818181818181823</v>
      </c>
      <c r="M22" s="80">
        <f t="shared" si="4"/>
        <v>1</v>
      </c>
      <c r="N22" s="81">
        <f>IFERROR(VLOOKUP(A22,AGENT_raw!A:T,20,0),0)</f>
        <v>0.81818181818181823</v>
      </c>
      <c r="O22" s="80">
        <f t="shared" si="5"/>
        <v>1</v>
      </c>
      <c r="P22" s="82">
        <f>IFERROR(VLOOKUP(A22,AGENT_raw!A:W,23,0),0)</f>
        <v>1</v>
      </c>
      <c r="Q22" s="80">
        <f t="shared" si="6"/>
        <v>5</v>
      </c>
      <c r="R22" s="78">
        <f>IFERROR(VLOOKUP(A22,AGENT_raw!A:X,24,0),0)</f>
        <v>0.16855158730260364</v>
      </c>
      <c r="S22" s="80">
        <f t="shared" si="7"/>
        <v>1</v>
      </c>
      <c r="T22" s="81">
        <f>IFERROR(VLOOKUP(A22,AGENT_raw!A:Y,25,0),0)</f>
        <v>1</v>
      </c>
      <c r="U22" s="80">
        <f t="shared" si="8"/>
        <v>5</v>
      </c>
      <c r="V22" s="78">
        <f>IFERROR(VLOOKUP(A22,AGENT_raw!A:Z,26,0),0)</f>
        <v>1</v>
      </c>
      <c r="W22" s="80">
        <f t="shared" si="9"/>
        <v>5</v>
      </c>
      <c r="X22" s="87">
        <f t="shared" si="10"/>
        <v>2.7349999999999999</v>
      </c>
      <c r="Y22" s="88">
        <f t="shared" si="0"/>
        <v>34</v>
      </c>
    </row>
    <row r="23" spans="1:25">
      <c r="A23" s="83">
        <v>51742442</v>
      </c>
      <c r="B23" s="84" t="str">
        <f>IFERROR(VLOOKUP(A23,AGENT_raw!A:B,2,0),"")</f>
        <v>Latupan, Norbert Arpy</v>
      </c>
      <c r="C23" s="85" t="str">
        <f>IFERROR(VLOOKUP(A23,AGENT_raw!A:D,4,0),"")</f>
        <v>Boado, Ruel</v>
      </c>
      <c r="D23" s="85" t="str">
        <f>IFERROR(VLOOKUP(A23,Roster!A:F,6,0),"")</f>
        <v>Ronelle, Dalay</v>
      </c>
      <c r="E23" s="86" t="str">
        <f>IFERROR(VLOOKUP(A23,AGENT_raw!A:F,6,0),"")</f>
        <v>Wave 17</v>
      </c>
      <c r="F23" s="79">
        <f>IFERROR(VLOOKUP(A23,AGENT_raw!A:AB,28,0),0)</f>
        <v>17.473684210526315</v>
      </c>
      <c r="G23" s="80">
        <f t="shared" si="1"/>
        <v>1</v>
      </c>
      <c r="H23" s="79">
        <f>IFERROR(VLOOKUP(A23,AGENT_raw!A:M,13,0),0)</f>
        <v>473.39156626506025</v>
      </c>
      <c r="I23" s="80">
        <f t="shared" si="2"/>
        <v>4</v>
      </c>
      <c r="J23" s="78">
        <f>VLOOKUP(A23,AGENT_raw!A:AF,32,0)</f>
        <v>1.1180974655739857</v>
      </c>
      <c r="K23" s="80">
        <f t="shared" si="3"/>
        <v>5</v>
      </c>
      <c r="L23" s="81">
        <f>IFERROR(VLOOKUP(A23,AGENT_raw!A:Q,17,0),0)</f>
        <v>0.9285714285714286</v>
      </c>
      <c r="M23" s="80">
        <f t="shared" si="4"/>
        <v>3</v>
      </c>
      <c r="N23" s="81">
        <f>IFERROR(VLOOKUP(A23,AGENT_raw!A:T,20,0),0)</f>
        <v>1</v>
      </c>
      <c r="O23" s="80">
        <f t="shared" si="5"/>
        <v>5</v>
      </c>
      <c r="P23" s="82">
        <f>IFERROR(VLOOKUP(A23,AGENT_raw!A:W,23,0),0)</f>
        <v>0.9285714285714286</v>
      </c>
      <c r="Q23" s="80">
        <f t="shared" si="6"/>
        <v>1</v>
      </c>
      <c r="R23" s="78">
        <f>IFERROR(VLOOKUP(A23,AGENT_raw!A:X,24,0),0)</f>
        <v>5.3854166665078695E-2</v>
      </c>
      <c r="S23" s="80">
        <f t="shared" si="7"/>
        <v>2</v>
      </c>
      <c r="T23" s="81">
        <f>IFERROR(VLOOKUP(A23,AGENT_raw!A:Y,25,0),0)</f>
        <v>1</v>
      </c>
      <c r="U23" s="80">
        <f t="shared" si="8"/>
        <v>5</v>
      </c>
      <c r="V23" s="78">
        <f>IFERROR(VLOOKUP(A23,AGENT_raw!A:Z,26,0),0)</f>
        <v>1</v>
      </c>
      <c r="W23" s="80">
        <f t="shared" si="9"/>
        <v>5</v>
      </c>
      <c r="X23" s="87">
        <f t="shared" si="10"/>
        <v>3.0349999999999997</v>
      </c>
      <c r="Y23" s="88">
        <f t="shared" si="0"/>
        <v>29</v>
      </c>
    </row>
    <row r="24" spans="1:25">
      <c r="A24" s="83">
        <v>51788324</v>
      </c>
      <c r="B24" s="84" t="str">
        <f>IFERROR(VLOOKUP(A24,AGENT_raw!A:B,2,0),"")</f>
        <v xml:space="preserve">Linato, Anastacia Aina Cleveth Exconde </v>
      </c>
      <c r="C24" s="85" t="str">
        <f>IFERROR(VLOOKUP(A24,AGENT_raw!A:D,4,0),"")</f>
        <v>Oliveros, Kristel Aissa</v>
      </c>
      <c r="D24" s="85" t="str">
        <f>IFERROR(VLOOKUP(A24,Roster!A:F,6,0),"")</f>
        <v>Ronelle, Dalay</v>
      </c>
      <c r="E24" s="86" t="str">
        <f>IFERROR(VLOOKUP(A24,AGENT_raw!A:F,6,0),"")</f>
        <v>Wave 19</v>
      </c>
      <c r="F24" s="79">
        <f>IFERROR(VLOOKUP(A24,AGENT_raw!A:AB,28,0),0)</f>
        <v>24.263157894736842</v>
      </c>
      <c r="G24" s="80">
        <f t="shared" si="1"/>
        <v>2</v>
      </c>
      <c r="H24" s="79">
        <f>IFERROR(VLOOKUP(A24,AGENT_raw!A:M,13,0),0)</f>
        <v>358.8524945770065</v>
      </c>
      <c r="I24" s="80">
        <f t="shared" si="2"/>
        <v>5</v>
      </c>
      <c r="J24" s="78">
        <f>VLOOKUP(A24,AGENT_raw!A:AF,32,0)</f>
        <v>0.97589050742927053</v>
      </c>
      <c r="K24" s="80">
        <f t="shared" si="3"/>
        <v>2</v>
      </c>
      <c r="L24" s="81">
        <f>IFERROR(VLOOKUP(A24,AGENT_raw!A:Q,17,0),0)</f>
        <v>1</v>
      </c>
      <c r="M24" s="80">
        <f t="shared" si="4"/>
        <v>5</v>
      </c>
      <c r="N24" s="81">
        <f>IFERROR(VLOOKUP(A24,AGENT_raw!A:T,20,0),0)</f>
        <v>1</v>
      </c>
      <c r="O24" s="80">
        <f t="shared" si="5"/>
        <v>5</v>
      </c>
      <c r="P24" s="82">
        <f>IFERROR(VLOOKUP(A24,AGENT_raw!A:W,23,0),0)</f>
        <v>1</v>
      </c>
      <c r="Q24" s="80">
        <f t="shared" si="6"/>
        <v>5</v>
      </c>
      <c r="R24" s="78">
        <f>IFERROR(VLOOKUP(A24,AGENT_raw!A:X,24,0),0)</f>
        <v>5.7187499997226408E-2</v>
      </c>
      <c r="S24" s="80">
        <f t="shared" si="7"/>
        <v>2</v>
      </c>
      <c r="T24" s="81">
        <f>IFERROR(VLOOKUP(A24,AGENT_raw!A:Y,25,0),0)</f>
        <v>1</v>
      </c>
      <c r="U24" s="80">
        <f t="shared" si="8"/>
        <v>5</v>
      </c>
      <c r="V24" s="78">
        <f>IFERROR(VLOOKUP(A24,AGENT_raw!A:Z,26,0),0)</f>
        <v>1</v>
      </c>
      <c r="W24" s="80">
        <f t="shared" si="9"/>
        <v>5</v>
      </c>
      <c r="X24" s="87">
        <f t="shared" si="10"/>
        <v>3.6049999999999995</v>
      </c>
      <c r="Y24" s="88">
        <f t="shared" si="0"/>
        <v>17</v>
      </c>
    </row>
    <row r="25" spans="1:25">
      <c r="A25" s="83">
        <v>51723236</v>
      </c>
      <c r="B25" s="84" t="str">
        <f>IFERROR(VLOOKUP(A25,AGENT_raw!A:B,2,0),"")</f>
        <v>Lingon, Mechelle</v>
      </c>
      <c r="C25" s="85" t="str">
        <f>IFERROR(VLOOKUP(A25,AGENT_raw!A:D,4,0),"")</f>
        <v>Boado, Ruel</v>
      </c>
      <c r="D25" s="85" t="str">
        <f>IFERROR(VLOOKUP(A25,Roster!A:F,6,0),"")</f>
        <v>Ronelle, Dalay</v>
      </c>
      <c r="E25" s="86" t="str">
        <f>IFERROR(VLOOKUP(A25,AGENT_raw!A:F,6,0),"")</f>
        <v>Wave 14</v>
      </c>
      <c r="F25" s="79">
        <f>IFERROR(VLOOKUP(A25,AGENT_raw!A:AB,28,0),0)</f>
        <v>24.833333333333332</v>
      </c>
      <c r="G25" s="80">
        <f t="shared" si="1"/>
        <v>3</v>
      </c>
      <c r="H25" s="79">
        <f>IFERROR(VLOOKUP(A25,AGENT_raw!A:M,13,0),0)</f>
        <v>447.42281879194638</v>
      </c>
      <c r="I25" s="80">
        <f t="shared" si="2"/>
        <v>5</v>
      </c>
      <c r="J25" s="78">
        <f>VLOOKUP(A25,AGENT_raw!A:AF,32,0)</f>
        <v>1.1479193004849606</v>
      </c>
      <c r="K25" s="80">
        <f t="shared" si="3"/>
        <v>5</v>
      </c>
      <c r="L25" s="81">
        <f>IFERROR(VLOOKUP(A25,AGENT_raw!A:Q,17,0),0)</f>
        <v>1</v>
      </c>
      <c r="M25" s="80">
        <f t="shared" si="4"/>
        <v>5</v>
      </c>
      <c r="N25" s="81">
        <f>IFERROR(VLOOKUP(A25,AGENT_raw!A:T,20,0),0)</f>
        <v>1</v>
      </c>
      <c r="O25" s="80">
        <f t="shared" si="5"/>
        <v>5</v>
      </c>
      <c r="P25" s="82">
        <f>IFERROR(VLOOKUP(A25,AGENT_raw!A:W,23,0),0)</f>
        <v>1</v>
      </c>
      <c r="Q25" s="80">
        <f t="shared" si="6"/>
        <v>5</v>
      </c>
      <c r="R25" s="78">
        <f>IFERROR(VLOOKUP(A25,AGENT_raw!A:X,24,0),0)</f>
        <v>5.822368421037314E-2</v>
      </c>
      <c r="S25" s="80">
        <f t="shared" si="7"/>
        <v>2</v>
      </c>
      <c r="T25" s="81">
        <f>IFERROR(VLOOKUP(A25,AGENT_raw!A:Y,25,0),0)</f>
        <v>1</v>
      </c>
      <c r="U25" s="80">
        <f t="shared" si="8"/>
        <v>5</v>
      </c>
      <c r="V25" s="78">
        <f>IFERROR(VLOOKUP(A25,AGENT_raw!A:Z,26,0),0)</f>
        <v>1</v>
      </c>
      <c r="W25" s="80">
        <f t="shared" si="9"/>
        <v>5</v>
      </c>
      <c r="X25" s="87">
        <f t="shared" si="10"/>
        <v>4.1899999999999995</v>
      </c>
      <c r="Y25" s="88">
        <f t="shared" si="0"/>
        <v>3</v>
      </c>
    </row>
    <row r="26" spans="1:25">
      <c r="A26" s="83">
        <v>51719218</v>
      </c>
      <c r="B26" s="84" t="str">
        <f>IFERROR(VLOOKUP(A26,AGENT_raw!A:B,2,0),"")</f>
        <v>Lobaton, Rufmarie</v>
      </c>
      <c r="C26" s="85" t="str">
        <f>IFERROR(VLOOKUP(A26,AGENT_raw!A:D,4,0),"")</f>
        <v>Oliveros, Kristel Aissa</v>
      </c>
      <c r="D26" s="85" t="str">
        <f>IFERROR(VLOOKUP(A26,Roster!A:F,6,0),"")</f>
        <v>Ronelle, Dalay</v>
      </c>
      <c r="E26" s="86" t="str">
        <f>IFERROR(VLOOKUP(A26,AGENT_raw!A:F,6,0),"")</f>
        <v>Wave 21</v>
      </c>
      <c r="F26" s="79">
        <f>IFERROR(VLOOKUP(A26,AGENT_raw!A:AB,28,0),0)</f>
        <v>26.55</v>
      </c>
      <c r="G26" s="80">
        <f t="shared" si="1"/>
        <v>3</v>
      </c>
      <c r="H26" s="79">
        <f>IFERROR(VLOOKUP(A26,AGENT_raw!A:M,13,0),0)</f>
        <v>330.65536723163842</v>
      </c>
      <c r="I26" s="80">
        <f t="shared" si="2"/>
        <v>5</v>
      </c>
      <c r="J26" s="78">
        <f>VLOOKUP(A26,AGENT_raw!A:AF,32,0)</f>
        <v>0.85776810493212474</v>
      </c>
      <c r="K26" s="80">
        <f t="shared" si="3"/>
        <v>1</v>
      </c>
      <c r="L26" s="81">
        <f>IFERROR(VLOOKUP(A26,AGENT_raw!A:Q,17,0),0)</f>
        <v>1</v>
      </c>
      <c r="M26" s="80">
        <f t="shared" si="4"/>
        <v>5</v>
      </c>
      <c r="N26" s="81">
        <f>IFERROR(VLOOKUP(A26,AGENT_raw!A:T,20,0),0)</f>
        <v>1</v>
      </c>
      <c r="O26" s="80">
        <f t="shared" si="5"/>
        <v>5</v>
      </c>
      <c r="P26" s="82">
        <f>IFERROR(VLOOKUP(A26,AGENT_raw!A:W,23,0),0)</f>
        <v>1</v>
      </c>
      <c r="Q26" s="80">
        <f t="shared" si="6"/>
        <v>5</v>
      </c>
      <c r="R26" s="78">
        <f>IFERROR(VLOOKUP(A26,AGENT_raw!A:X,24,0),0)</f>
        <v>2.4895833333721383E-2</v>
      </c>
      <c r="S26" s="80">
        <f t="shared" si="7"/>
        <v>4</v>
      </c>
      <c r="T26" s="81">
        <f>IFERROR(VLOOKUP(A26,AGENT_raw!A:Y,25,0),0)</f>
        <v>1</v>
      </c>
      <c r="U26" s="80">
        <f t="shared" si="8"/>
        <v>5</v>
      </c>
      <c r="V26" s="78">
        <f>IFERROR(VLOOKUP(A26,AGENT_raw!A:Z,26,0),0)</f>
        <v>1</v>
      </c>
      <c r="W26" s="80">
        <f t="shared" si="9"/>
        <v>5</v>
      </c>
      <c r="X26" s="87">
        <f t="shared" si="10"/>
        <v>3.95</v>
      </c>
      <c r="Y26" s="88">
        <f t="shared" si="0"/>
        <v>8</v>
      </c>
    </row>
    <row r="27" spans="1:25">
      <c r="A27" s="83">
        <v>51723910</v>
      </c>
      <c r="B27" s="84" t="str">
        <f>IFERROR(VLOOKUP(A27,AGENT_raw!A:B,2,0),"")</f>
        <v>Macabenta III, Carlos</v>
      </c>
      <c r="C27" s="85" t="str">
        <f>IFERROR(VLOOKUP(A27,AGENT_raw!A:D,4,0),"")</f>
        <v>Oliveros, Kristel Aissa</v>
      </c>
      <c r="D27" s="85" t="str">
        <f>IFERROR(VLOOKUP(A27,Roster!A:F,6,0),"")</f>
        <v>Ronelle, Dalay</v>
      </c>
      <c r="E27" s="86" t="str">
        <f>IFERROR(VLOOKUP(A27,AGENT_raw!A:F,6,0),"")</f>
        <v>Wave 12</v>
      </c>
      <c r="F27" s="79">
        <f>IFERROR(VLOOKUP(A27,AGENT_raw!A:AB,28,0),0)</f>
        <v>24.388888888888889</v>
      </c>
      <c r="G27" s="80">
        <f t="shared" si="1"/>
        <v>2</v>
      </c>
      <c r="H27" s="79">
        <f>IFERROR(VLOOKUP(A27,AGENT_raw!A:M,13,0),0)</f>
        <v>403.12984054669704</v>
      </c>
      <c r="I27" s="80">
        <f t="shared" si="2"/>
        <v>5</v>
      </c>
      <c r="J27" s="78">
        <f>VLOOKUP(A27,AGENT_raw!A:AF,32,0)</f>
        <v>0.66471621396020097</v>
      </c>
      <c r="K27" s="80">
        <f t="shared" si="3"/>
        <v>1</v>
      </c>
      <c r="L27" s="81">
        <f>IFERROR(VLOOKUP(A27,AGENT_raw!A:Q,17,0),0)</f>
        <v>0.93333333333333335</v>
      </c>
      <c r="M27" s="80">
        <f t="shared" si="4"/>
        <v>3</v>
      </c>
      <c r="N27" s="81">
        <f>IFERROR(VLOOKUP(A27,AGENT_raw!A:T,20,0),0)</f>
        <v>0.93333333333333335</v>
      </c>
      <c r="O27" s="80">
        <f t="shared" si="5"/>
        <v>2</v>
      </c>
      <c r="P27" s="82">
        <f>IFERROR(VLOOKUP(A27,AGENT_raw!A:W,23,0),0)</f>
        <v>1</v>
      </c>
      <c r="Q27" s="80">
        <f t="shared" si="6"/>
        <v>5</v>
      </c>
      <c r="R27" s="78">
        <f>IFERROR(VLOOKUP(A27,AGENT_raw!A:X,24,0),0)</f>
        <v>0.17687499999738066</v>
      </c>
      <c r="S27" s="80">
        <f t="shared" si="7"/>
        <v>1</v>
      </c>
      <c r="T27" s="81">
        <f>IFERROR(VLOOKUP(A27,AGENT_raw!A:Y,25,0),0)</f>
        <v>1</v>
      </c>
      <c r="U27" s="80">
        <f t="shared" si="8"/>
        <v>5</v>
      </c>
      <c r="V27" s="78">
        <f>IFERROR(VLOOKUP(A27,AGENT_raw!A:Z,26,0),0)</f>
        <v>1</v>
      </c>
      <c r="W27" s="80">
        <f t="shared" si="9"/>
        <v>5</v>
      </c>
      <c r="X27" s="87">
        <f t="shared" si="10"/>
        <v>2.8699999999999997</v>
      </c>
      <c r="Y27" s="88">
        <f t="shared" si="0"/>
        <v>32</v>
      </c>
    </row>
    <row r="28" spans="1:25">
      <c r="A28" s="83">
        <v>51746048</v>
      </c>
      <c r="B28" s="84" t="str">
        <f>IFERROR(VLOOKUP(A28,AGENT_raw!A:B,2,0),"")</f>
        <v>Malaca, Marvin</v>
      </c>
      <c r="C28" s="85" t="str">
        <f>IFERROR(VLOOKUP(A28,AGENT_raw!A:D,4,0),"")</f>
        <v>Boado, Ruel</v>
      </c>
      <c r="D28" s="85" t="str">
        <f>IFERROR(VLOOKUP(A28,Roster!A:F,6,0),"")</f>
        <v>Ronelle, Dalay</v>
      </c>
      <c r="E28" s="86" t="str">
        <f>IFERROR(VLOOKUP(A28,AGENT_raw!A:F,6,0),"")</f>
        <v>Wave 21</v>
      </c>
      <c r="F28" s="79">
        <f>IFERROR(VLOOKUP(A28,AGENT_raw!A:AB,28,0),0)</f>
        <v>16.166666666666668</v>
      </c>
      <c r="G28" s="80">
        <f t="shared" si="1"/>
        <v>1</v>
      </c>
      <c r="H28" s="79">
        <f>IFERROR(VLOOKUP(A28,AGENT_raw!A:M,13,0),0)</f>
        <v>532.9759450171822</v>
      </c>
      <c r="I28" s="80">
        <f t="shared" si="2"/>
        <v>1</v>
      </c>
      <c r="J28" s="78">
        <f>VLOOKUP(A28,AGENT_raw!A:AF,32,0)</f>
        <v>1.5157157694701324</v>
      </c>
      <c r="K28" s="80">
        <f t="shared" si="3"/>
        <v>5</v>
      </c>
      <c r="L28" s="81">
        <f>IFERROR(VLOOKUP(A28,AGENT_raw!A:Q,17,0),0)</f>
        <v>0.8</v>
      </c>
      <c r="M28" s="80">
        <f t="shared" si="4"/>
        <v>1</v>
      </c>
      <c r="N28" s="81">
        <f>IFERROR(VLOOKUP(A28,AGENT_raw!A:T,20,0),0)</f>
        <v>1</v>
      </c>
      <c r="O28" s="80">
        <f t="shared" si="5"/>
        <v>5</v>
      </c>
      <c r="P28" s="82">
        <f>IFERROR(VLOOKUP(A28,AGENT_raw!A:W,23,0),0)</f>
        <v>1</v>
      </c>
      <c r="Q28" s="80">
        <f t="shared" si="6"/>
        <v>5</v>
      </c>
      <c r="R28" s="78">
        <f>IFERROR(VLOOKUP(A28,AGENT_raw!A:X,24,0),0)</f>
        <v>0.13958333333476428</v>
      </c>
      <c r="S28" s="80">
        <f t="shared" si="7"/>
        <v>1</v>
      </c>
      <c r="T28" s="81">
        <f>IFERROR(VLOOKUP(A28,AGENT_raw!A:Y,25,0),0)</f>
        <v>1</v>
      </c>
      <c r="U28" s="80">
        <f t="shared" si="8"/>
        <v>5</v>
      </c>
      <c r="V28" s="78">
        <f>IFERROR(VLOOKUP(A28,AGENT_raw!A:Z,26,0),0)</f>
        <v>1</v>
      </c>
      <c r="W28" s="80">
        <f t="shared" si="9"/>
        <v>5</v>
      </c>
      <c r="X28" s="87">
        <f t="shared" si="10"/>
        <v>2.78</v>
      </c>
      <c r="Y28" s="88">
        <f t="shared" si="0"/>
        <v>33</v>
      </c>
    </row>
    <row r="29" spans="1:25">
      <c r="A29" s="83">
        <v>51814218</v>
      </c>
      <c r="B29" s="84" t="str">
        <f>IFERROR(VLOOKUP(A29,AGENT_raw!A:B,2,0),"")</f>
        <v xml:space="preserve">Malawani, Abdulbasit </v>
      </c>
      <c r="C29" s="85" t="str">
        <f>IFERROR(VLOOKUP(A29,AGENT_raw!A:D,4,0),"")</f>
        <v>Boado, Ruel</v>
      </c>
      <c r="D29" s="85" t="str">
        <f>IFERROR(VLOOKUP(A29,Roster!A:F,6,0),"")</f>
        <v>Ronelle, Dalay</v>
      </c>
      <c r="E29" s="86" t="str">
        <f>IFERROR(VLOOKUP(A29,AGENT_raw!A:F,6,0),"")</f>
        <v>Wave 22</v>
      </c>
      <c r="F29" s="79">
        <f>IFERROR(VLOOKUP(A29,AGENT_raw!A:AB,28,0),0)</f>
        <v>25.1</v>
      </c>
      <c r="G29" s="80">
        <f t="shared" si="1"/>
        <v>3</v>
      </c>
      <c r="H29" s="79">
        <f>IFERROR(VLOOKUP(A29,AGENT_raw!A:M,13,0),0)</f>
        <v>470.15737051792826</v>
      </c>
      <c r="I29" s="80">
        <f t="shared" si="2"/>
        <v>4</v>
      </c>
      <c r="J29" s="78">
        <f>VLOOKUP(A29,AGENT_raw!A:AF,32,0)</f>
        <v>0.9301968383280923</v>
      </c>
      <c r="K29" s="80">
        <f t="shared" si="3"/>
        <v>2</v>
      </c>
      <c r="L29" s="81">
        <f>IFERROR(VLOOKUP(A29,AGENT_raw!A:Q,17,0),0)</f>
        <v>1</v>
      </c>
      <c r="M29" s="80">
        <f t="shared" si="4"/>
        <v>5</v>
      </c>
      <c r="N29" s="81">
        <f>IFERROR(VLOOKUP(A29,AGENT_raw!A:T,20,0),0)</f>
        <v>1</v>
      </c>
      <c r="O29" s="80">
        <f t="shared" si="5"/>
        <v>5</v>
      </c>
      <c r="P29" s="82">
        <f>IFERROR(VLOOKUP(A29,AGENT_raw!A:W,23,0),0)</f>
        <v>1</v>
      </c>
      <c r="Q29" s="80">
        <f t="shared" si="6"/>
        <v>5</v>
      </c>
      <c r="R29" s="78">
        <f>IFERROR(VLOOKUP(A29,AGENT_raw!A:X,24,0),0)</f>
        <v>2.1354166666424135E-2</v>
      </c>
      <c r="S29" s="80">
        <f t="shared" si="7"/>
        <v>4</v>
      </c>
      <c r="T29" s="81">
        <f>IFERROR(VLOOKUP(A29,AGENT_raw!A:Y,25,0),0)</f>
        <v>1</v>
      </c>
      <c r="U29" s="80">
        <f t="shared" si="8"/>
        <v>5</v>
      </c>
      <c r="V29" s="78">
        <f>IFERROR(VLOOKUP(A29,AGENT_raw!A:Z,26,0),0)</f>
        <v>1</v>
      </c>
      <c r="W29" s="80">
        <f t="shared" si="9"/>
        <v>5</v>
      </c>
      <c r="X29" s="87">
        <f t="shared" si="10"/>
        <v>3.9500000000000006</v>
      </c>
      <c r="Y29" s="88">
        <f t="shared" si="0"/>
        <v>7</v>
      </c>
    </row>
    <row r="30" spans="1:25">
      <c r="A30" s="83">
        <v>51744975</v>
      </c>
      <c r="B30" s="84" t="str">
        <f>IFERROR(VLOOKUP(A30,AGENT_raw!A:B,2,0),"")</f>
        <v>Malte, John Rickert</v>
      </c>
      <c r="C30" s="85" t="str">
        <f>IFERROR(VLOOKUP(A30,AGENT_raw!A:D,4,0),"")</f>
        <v>Oliveros, Kristel Aissa</v>
      </c>
      <c r="D30" s="85" t="str">
        <f>IFERROR(VLOOKUP(A30,Roster!A:F,6,0),"")</f>
        <v>Ronelle, Dalay</v>
      </c>
      <c r="E30" s="86" t="str">
        <f>IFERROR(VLOOKUP(A30,AGENT_raw!A:F,6,0),"")</f>
        <v>Wave 21</v>
      </c>
      <c r="F30" s="79">
        <f>IFERROR(VLOOKUP(A30,AGENT_raw!A:AB,28,0),0)</f>
        <v>17.714285714285715</v>
      </c>
      <c r="G30" s="80">
        <f t="shared" si="1"/>
        <v>1</v>
      </c>
      <c r="H30" s="79">
        <f>IFERROR(VLOOKUP(A30,AGENT_raw!A:M,13,0),0)</f>
        <v>447.76612903225811</v>
      </c>
      <c r="I30" s="80">
        <f t="shared" si="2"/>
        <v>5</v>
      </c>
      <c r="J30" s="78">
        <f>VLOOKUP(A30,AGENT_raw!A:AF,32,0)</f>
        <v>0.99385758386901391</v>
      </c>
      <c r="K30" s="80">
        <f t="shared" si="3"/>
        <v>2</v>
      </c>
      <c r="L30" s="81">
        <f>IFERROR(VLOOKUP(A30,AGENT_raw!A:Q,17,0),0)</f>
        <v>0.90909090909090906</v>
      </c>
      <c r="M30" s="80">
        <f t="shared" si="4"/>
        <v>3</v>
      </c>
      <c r="N30" s="81">
        <f>IFERROR(VLOOKUP(A30,AGENT_raw!A:T,20,0),0)</f>
        <v>1</v>
      </c>
      <c r="O30" s="80">
        <f t="shared" si="5"/>
        <v>5</v>
      </c>
      <c r="P30" s="82">
        <f>IFERROR(VLOOKUP(A30,AGENT_raw!A:W,23,0),0)</f>
        <v>1</v>
      </c>
      <c r="Q30" s="80">
        <f t="shared" si="6"/>
        <v>5</v>
      </c>
      <c r="R30" s="78">
        <f>IFERROR(VLOOKUP(A30,AGENT_raw!A:X,24,0),0)</f>
        <v>0.23909313725276196</v>
      </c>
      <c r="S30" s="80">
        <f t="shared" si="7"/>
        <v>1</v>
      </c>
      <c r="T30" s="81">
        <f>IFERROR(VLOOKUP(A30,AGENT_raw!A:Y,25,0),0)</f>
        <v>1</v>
      </c>
      <c r="U30" s="80">
        <f t="shared" si="8"/>
        <v>5</v>
      </c>
      <c r="V30" s="78">
        <f>IFERROR(VLOOKUP(A30,AGENT_raw!A:Z,26,0),0)</f>
        <v>1</v>
      </c>
      <c r="W30" s="80">
        <f t="shared" si="9"/>
        <v>5</v>
      </c>
      <c r="X30" s="87">
        <f t="shared" si="10"/>
        <v>3.0950000000000002</v>
      </c>
      <c r="Y30" s="88">
        <f t="shared" si="0"/>
        <v>28</v>
      </c>
    </row>
    <row r="31" spans="1:25">
      <c r="A31" s="83">
        <v>51781014</v>
      </c>
      <c r="B31" s="84" t="str">
        <f>IFERROR(VLOOKUP(A31,AGENT_raw!A:B,2,0),"")</f>
        <v>Mariano, Sabrina Marie</v>
      </c>
      <c r="C31" s="85" t="str">
        <f>IFERROR(VLOOKUP(A31,AGENT_raw!A:D,4,0),"")</f>
        <v>Boado, Ruel</v>
      </c>
      <c r="D31" s="85" t="str">
        <f>IFERROR(VLOOKUP(A31,Roster!A:F,6,0),"")</f>
        <v>Ronelle, Dalay</v>
      </c>
      <c r="E31" s="86" t="str">
        <f>IFERROR(VLOOKUP(A31,AGENT_raw!A:F,6,0),"")</f>
        <v>Wave 22</v>
      </c>
      <c r="F31" s="79">
        <f>IFERROR(VLOOKUP(A31,AGENT_raw!A:AB,28,0),0)</f>
        <v>18.350000000000001</v>
      </c>
      <c r="G31" s="80">
        <f t="shared" si="1"/>
        <v>1</v>
      </c>
      <c r="H31" s="79">
        <f>IFERROR(VLOOKUP(A31,AGENT_raw!A:M,13,0),0)</f>
        <v>378.74659400544959</v>
      </c>
      <c r="I31" s="80">
        <f t="shared" si="2"/>
        <v>5</v>
      </c>
      <c r="J31" s="78">
        <f>VLOOKUP(A31,AGENT_raw!A:AF,32,0)</f>
        <v>1.0265877999792052</v>
      </c>
      <c r="K31" s="80">
        <f t="shared" si="3"/>
        <v>3</v>
      </c>
      <c r="L31" s="81">
        <f>IFERROR(VLOOKUP(A31,AGENT_raw!A:Q,17,0),0)</f>
        <v>1</v>
      </c>
      <c r="M31" s="80">
        <f t="shared" si="4"/>
        <v>5</v>
      </c>
      <c r="N31" s="81">
        <f>IFERROR(VLOOKUP(A31,AGENT_raw!A:T,20,0),0)</f>
        <v>1</v>
      </c>
      <c r="O31" s="80">
        <f t="shared" si="5"/>
        <v>5</v>
      </c>
      <c r="P31" s="82">
        <f>IFERROR(VLOOKUP(A31,AGENT_raw!A:W,23,0),0)</f>
        <v>1</v>
      </c>
      <c r="Q31" s="80">
        <f t="shared" si="6"/>
        <v>5</v>
      </c>
      <c r="R31" s="78">
        <f>IFERROR(VLOOKUP(A31,AGENT_raw!A:X,24,0),0)</f>
        <v>0</v>
      </c>
      <c r="S31" s="80">
        <f t="shared" si="7"/>
        <v>5</v>
      </c>
      <c r="T31" s="81">
        <f>IFERROR(VLOOKUP(A31,AGENT_raw!A:Y,25,0),0)</f>
        <v>1</v>
      </c>
      <c r="U31" s="80">
        <f t="shared" si="8"/>
        <v>5</v>
      </c>
      <c r="V31" s="78">
        <f>IFERROR(VLOOKUP(A31,AGENT_raw!A:Z,26,0),0)</f>
        <v>1</v>
      </c>
      <c r="W31" s="80">
        <f t="shared" si="9"/>
        <v>5</v>
      </c>
      <c r="X31" s="87">
        <f t="shared" si="10"/>
        <v>4.01</v>
      </c>
      <c r="Y31" s="88">
        <f t="shared" si="0"/>
        <v>5</v>
      </c>
    </row>
    <row r="32" spans="1:25">
      <c r="A32" s="83">
        <v>51588218</v>
      </c>
      <c r="B32" s="84" t="str">
        <f>IFERROR(VLOOKUP(A32,AGENT_raw!A:B,2,0),"")</f>
        <v>Marquez, Steven Glenn</v>
      </c>
      <c r="C32" s="85" t="str">
        <f>IFERROR(VLOOKUP(A32,AGENT_raw!A:D,4,0),"")</f>
        <v>Oliveros, Kristel Aissa</v>
      </c>
      <c r="D32" s="85" t="str">
        <f>IFERROR(VLOOKUP(A32,Roster!A:F,6,0),"")</f>
        <v>Ronelle, Dalay</v>
      </c>
      <c r="E32" s="86" t="str">
        <f>IFERROR(VLOOKUP(A32,AGENT_raw!A:F,6,0),"")</f>
        <v>Wave 2</v>
      </c>
      <c r="F32" s="79">
        <f>IFERROR(VLOOKUP(A32,AGENT_raw!A:AB,28,0),0)</f>
        <v>29.05</v>
      </c>
      <c r="G32" s="80">
        <f t="shared" si="1"/>
        <v>3</v>
      </c>
      <c r="H32" s="79">
        <f>IFERROR(VLOOKUP(A32,AGENT_raw!A:M,13,0),0)</f>
        <v>401.633152173913</v>
      </c>
      <c r="I32" s="80">
        <f t="shared" si="2"/>
        <v>5</v>
      </c>
      <c r="J32" s="78">
        <f>VLOOKUP(A32,AGENT_raw!A:AF,32,0)</f>
        <v>0.70510461380454525</v>
      </c>
      <c r="K32" s="80">
        <f t="shared" si="3"/>
        <v>1</v>
      </c>
      <c r="L32" s="81">
        <f>IFERROR(VLOOKUP(A32,AGENT_raw!A:Q,17,0),0)</f>
        <v>1</v>
      </c>
      <c r="M32" s="80">
        <f t="shared" si="4"/>
        <v>5</v>
      </c>
      <c r="N32" s="81">
        <f>IFERROR(VLOOKUP(A32,AGENT_raw!A:T,20,0),0)</f>
        <v>0.91666666666666663</v>
      </c>
      <c r="O32" s="80">
        <f t="shared" si="5"/>
        <v>2</v>
      </c>
      <c r="P32" s="82">
        <f>IFERROR(VLOOKUP(A32,AGENT_raw!A:W,23,0),0)</f>
        <v>1</v>
      </c>
      <c r="Q32" s="80">
        <f t="shared" si="6"/>
        <v>5</v>
      </c>
      <c r="R32" s="78">
        <f>IFERROR(VLOOKUP(A32,AGENT_raw!A:X,24,0),0)</f>
        <v>3.1798245614290385E-2</v>
      </c>
      <c r="S32" s="80">
        <f t="shared" si="7"/>
        <v>4</v>
      </c>
      <c r="T32" s="81">
        <f>IFERROR(VLOOKUP(A32,AGENT_raw!A:Y,25,0),0)</f>
        <v>1</v>
      </c>
      <c r="U32" s="80">
        <f t="shared" si="8"/>
        <v>5</v>
      </c>
      <c r="V32" s="78">
        <f>IFERROR(VLOOKUP(A32,AGENT_raw!A:Z,26,0),0)</f>
        <v>1</v>
      </c>
      <c r="W32" s="80">
        <f t="shared" si="9"/>
        <v>5</v>
      </c>
      <c r="X32" s="87">
        <f t="shared" si="10"/>
        <v>3.68</v>
      </c>
      <c r="Y32" s="88">
        <f t="shared" si="0"/>
        <v>16</v>
      </c>
    </row>
    <row r="33" spans="1:25">
      <c r="A33" s="83">
        <v>51743068</v>
      </c>
      <c r="B33" s="84" t="str">
        <f>IFERROR(VLOOKUP(A33,AGENT_raw!A:B,2,0),"")</f>
        <v>Mozo, Gabriel</v>
      </c>
      <c r="C33" s="85" t="str">
        <f>IFERROR(VLOOKUP(A33,AGENT_raw!A:D,4,0),"")</f>
        <v>Boado, Ruel</v>
      </c>
      <c r="D33" s="85" t="str">
        <f>IFERROR(VLOOKUP(A33,Roster!A:F,6,0),"")</f>
        <v>Ronelle, Dalay</v>
      </c>
      <c r="E33" s="86" t="str">
        <f>IFERROR(VLOOKUP(A33,AGENT_raw!A:F,6,0),"")</f>
        <v>Wave 21</v>
      </c>
      <c r="F33" s="79">
        <f>IFERROR(VLOOKUP(A33,AGENT_raw!A:AB,28,0),0)</f>
        <v>18.611111111111111</v>
      </c>
      <c r="G33" s="80">
        <f t="shared" si="1"/>
        <v>1</v>
      </c>
      <c r="H33" s="79">
        <f>IFERROR(VLOOKUP(A33,AGENT_raw!A:M,13,0),0)</f>
        <v>445.27761194029853</v>
      </c>
      <c r="I33" s="80">
        <f t="shared" si="2"/>
        <v>5</v>
      </c>
      <c r="J33" s="78">
        <f>VLOOKUP(A33,AGENT_raw!A:AF,32,0)</f>
        <v>0.91062856522957525</v>
      </c>
      <c r="K33" s="80">
        <f t="shared" si="3"/>
        <v>2</v>
      </c>
      <c r="L33" s="81">
        <f>IFERROR(VLOOKUP(A33,AGENT_raw!A:Q,17,0),0)</f>
        <v>1</v>
      </c>
      <c r="M33" s="80">
        <f t="shared" si="4"/>
        <v>5</v>
      </c>
      <c r="N33" s="81">
        <f>IFERROR(VLOOKUP(A33,AGENT_raw!A:T,20,0),0)</f>
        <v>1</v>
      </c>
      <c r="O33" s="80">
        <f t="shared" si="5"/>
        <v>5</v>
      </c>
      <c r="P33" s="82">
        <f>IFERROR(VLOOKUP(A33,AGENT_raw!A:W,23,0),0)</f>
        <v>1</v>
      </c>
      <c r="Q33" s="80">
        <f t="shared" si="6"/>
        <v>5</v>
      </c>
      <c r="R33" s="78">
        <f>IFERROR(VLOOKUP(A33,AGENT_raw!A:X,24,0),0)</f>
        <v>0.1062499999996362</v>
      </c>
      <c r="S33" s="80">
        <f t="shared" si="7"/>
        <v>1</v>
      </c>
      <c r="T33" s="81">
        <f>IFERROR(VLOOKUP(A33,AGENT_raw!A:Y,25,0),0)</f>
        <v>1</v>
      </c>
      <c r="U33" s="80">
        <f t="shared" si="8"/>
        <v>5</v>
      </c>
      <c r="V33" s="78">
        <f>IFERROR(VLOOKUP(A33,AGENT_raw!A:Z,26,0),0)</f>
        <v>1</v>
      </c>
      <c r="W33" s="80">
        <f t="shared" si="9"/>
        <v>5</v>
      </c>
      <c r="X33" s="87">
        <f t="shared" si="10"/>
        <v>3.2749999999999999</v>
      </c>
      <c r="Y33" s="88">
        <f t="shared" si="0"/>
        <v>24</v>
      </c>
    </row>
    <row r="34" spans="1:25">
      <c r="A34" s="83">
        <v>51811770</v>
      </c>
      <c r="B34" s="84" t="str">
        <f>IFERROR(VLOOKUP(A34,AGENT_raw!A:B,2,0),"")</f>
        <v xml:space="preserve">Oliveros, Al-Oliver Caido  </v>
      </c>
      <c r="C34" s="85" t="str">
        <f>IFERROR(VLOOKUP(A34,AGENT_raw!A:D,4,0),"")</f>
        <v>Oliveros, Kristel Aissa</v>
      </c>
      <c r="D34" s="85" t="str">
        <f>IFERROR(VLOOKUP(A34,Roster!A:F,6,0),"")</f>
        <v>Ronelle, Dalay</v>
      </c>
      <c r="E34" s="86" t="str">
        <f>IFERROR(VLOOKUP(A34,AGENT_raw!A:F,6,0),"")</f>
        <v>Wave 20</v>
      </c>
      <c r="F34" s="79">
        <f>IFERROR(VLOOKUP(A34,AGENT_raw!A:AB,28,0),0)</f>
        <v>23.111111111111111</v>
      </c>
      <c r="G34" s="80">
        <f t="shared" si="1"/>
        <v>2</v>
      </c>
      <c r="H34" s="79">
        <f>IFERROR(VLOOKUP(A34,AGENT_raw!A:M,13,0),0)</f>
        <v>523.02884615384619</v>
      </c>
      <c r="I34" s="80">
        <f t="shared" si="2"/>
        <v>1</v>
      </c>
      <c r="J34" s="78">
        <f>VLOOKUP(A34,AGENT_raw!A:AF,32,0)</f>
        <v>1.022530051716908</v>
      </c>
      <c r="K34" s="80">
        <f t="shared" si="3"/>
        <v>3</v>
      </c>
      <c r="L34" s="81">
        <f>IFERROR(VLOOKUP(A34,AGENT_raw!A:Q,17,0),0)</f>
        <v>0.90909090909090906</v>
      </c>
      <c r="M34" s="80">
        <f t="shared" si="4"/>
        <v>3</v>
      </c>
      <c r="N34" s="81">
        <f>IFERROR(VLOOKUP(A34,AGENT_raw!A:T,20,0),0)</f>
        <v>1</v>
      </c>
      <c r="O34" s="80">
        <f t="shared" si="5"/>
        <v>5</v>
      </c>
      <c r="P34" s="82">
        <f>IFERROR(VLOOKUP(A34,AGENT_raw!A:W,23,0),0)</f>
        <v>1</v>
      </c>
      <c r="Q34" s="80">
        <f t="shared" si="6"/>
        <v>5</v>
      </c>
      <c r="R34" s="78">
        <f>IFERROR(VLOOKUP(A34,AGENT_raw!A:X,24,0),0)</f>
        <v>0</v>
      </c>
      <c r="S34" s="80">
        <f t="shared" si="7"/>
        <v>5</v>
      </c>
      <c r="T34" s="81">
        <f>IFERROR(VLOOKUP(A34,AGENT_raw!A:Y,25,0),0)</f>
        <v>1</v>
      </c>
      <c r="U34" s="80">
        <f t="shared" si="8"/>
        <v>5</v>
      </c>
      <c r="V34" s="78">
        <f>IFERROR(VLOOKUP(A34,AGENT_raw!A:Z,26,0),0)</f>
        <v>1</v>
      </c>
      <c r="W34" s="80">
        <f t="shared" si="9"/>
        <v>5</v>
      </c>
      <c r="X34" s="87">
        <f t="shared" si="10"/>
        <v>3.47</v>
      </c>
      <c r="Y34" s="88">
        <f t="shared" si="0"/>
        <v>18</v>
      </c>
    </row>
    <row r="35" spans="1:25">
      <c r="A35" s="83">
        <v>51810942</v>
      </c>
      <c r="B35" s="84" t="str">
        <f>IFERROR(VLOOKUP(A35,AGENT_raw!A:B,2,0),"")</f>
        <v xml:space="preserve">Paculanang, Maricar  </v>
      </c>
      <c r="C35" s="85" t="str">
        <f>IFERROR(VLOOKUP(A35,AGENT_raw!A:D,4,0),"")</f>
        <v>Boado, Ruel</v>
      </c>
      <c r="D35" s="85" t="str">
        <f>IFERROR(VLOOKUP(A35,Roster!A:F,6,0),"")</f>
        <v>Ronelle, Dalay</v>
      </c>
      <c r="E35" s="86" t="str">
        <f>IFERROR(VLOOKUP(A35,AGENT_raw!A:F,6,0),"")</f>
        <v>Wave 20</v>
      </c>
      <c r="F35" s="79">
        <f>IFERROR(VLOOKUP(A35,AGENT_raw!A:AB,28,0),0)</f>
        <v>28.75</v>
      </c>
      <c r="G35" s="80">
        <f t="shared" si="1"/>
        <v>3</v>
      </c>
      <c r="H35" s="79">
        <f>IFERROR(VLOOKUP(A35,AGENT_raw!A:M,13,0),0)</f>
        <v>492.8326086956522</v>
      </c>
      <c r="I35" s="80">
        <f t="shared" si="2"/>
        <v>3</v>
      </c>
      <c r="J35" s="78">
        <f>VLOOKUP(A35,AGENT_raw!A:AF,32,0)</f>
        <v>0.87942222105179957</v>
      </c>
      <c r="K35" s="80">
        <f t="shared" si="3"/>
        <v>1</v>
      </c>
      <c r="L35" s="81">
        <f>IFERROR(VLOOKUP(A35,AGENT_raw!A:Q,17,0),0)</f>
        <v>1</v>
      </c>
      <c r="M35" s="80">
        <f t="shared" si="4"/>
        <v>5</v>
      </c>
      <c r="N35" s="81">
        <f>IFERROR(VLOOKUP(A35,AGENT_raw!A:T,20,0),0)</f>
        <v>1</v>
      </c>
      <c r="O35" s="80">
        <f t="shared" si="5"/>
        <v>5</v>
      </c>
      <c r="P35" s="82">
        <f>IFERROR(VLOOKUP(A35,AGENT_raw!A:W,23,0),0)</f>
        <v>1</v>
      </c>
      <c r="Q35" s="80">
        <f t="shared" si="6"/>
        <v>5</v>
      </c>
      <c r="R35" s="78">
        <f>IFERROR(VLOOKUP(A35,AGENT_raw!A:X,24,0),0)</f>
        <v>0.15789473684210525</v>
      </c>
      <c r="S35" s="80">
        <f t="shared" si="7"/>
        <v>1</v>
      </c>
      <c r="T35" s="81">
        <f>IFERROR(VLOOKUP(A35,AGENT_raw!A:Y,25,0),0)</f>
        <v>1</v>
      </c>
      <c r="U35" s="80">
        <f t="shared" si="8"/>
        <v>5</v>
      </c>
      <c r="V35" s="78">
        <f>IFERROR(VLOOKUP(A35,AGENT_raw!A:Z,26,0),0)</f>
        <v>1</v>
      </c>
      <c r="W35" s="80">
        <f t="shared" si="9"/>
        <v>5</v>
      </c>
      <c r="X35" s="87">
        <f t="shared" si="10"/>
        <v>3.23</v>
      </c>
      <c r="Y35" s="88">
        <f t="shared" si="0"/>
        <v>25</v>
      </c>
    </row>
    <row r="36" spans="1:25">
      <c r="A36" s="83">
        <v>51812950</v>
      </c>
      <c r="B36" s="84" t="str">
        <f>IFERROR(VLOOKUP(A36,AGENT_raw!A:B,2,0),"")</f>
        <v xml:space="preserve">Peñaflor, Mary Sherry Rose Jurena Pelias  </v>
      </c>
      <c r="C36" s="85" t="str">
        <f>IFERROR(VLOOKUP(A36,AGENT_raw!A:D,4,0),"")</f>
        <v>Oliveros, Kristel Aissa</v>
      </c>
      <c r="D36" s="85" t="str">
        <f>IFERROR(VLOOKUP(A36,Roster!A:F,6,0),"")</f>
        <v>Ronelle, Dalay</v>
      </c>
      <c r="E36" s="86" t="str">
        <f>IFERROR(VLOOKUP(A36,AGENT_raw!A:F,6,0),"")</f>
        <v>Wave 20</v>
      </c>
      <c r="F36" s="79">
        <f>IFERROR(VLOOKUP(A36,AGENT_raw!A:AB,28,0),0)</f>
        <v>22.692307692307693</v>
      </c>
      <c r="G36" s="80">
        <f t="shared" si="1"/>
        <v>2</v>
      </c>
      <c r="H36" s="79">
        <f>IFERROR(VLOOKUP(A36,AGENT_raw!A:M,13,0),0)</f>
        <v>525.46779661016944</v>
      </c>
      <c r="I36" s="80">
        <f t="shared" si="2"/>
        <v>1</v>
      </c>
      <c r="J36" s="78">
        <f>VLOOKUP(A36,AGENT_raw!A:AF,32,0)</f>
        <v>0.92507879148743943</v>
      </c>
      <c r="K36" s="80">
        <f t="shared" si="3"/>
        <v>2</v>
      </c>
      <c r="L36" s="81">
        <f>IFERROR(VLOOKUP(A36,AGENT_raw!A:Q,17,0),0)</f>
        <v>1</v>
      </c>
      <c r="M36" s="80">
        <f t="shared" si="4"/>
        <v>5</v>
      </c>
      <c r="N36" s="81">
        <f>IFERROR(VLOOKUP(A36,AGENT_raw!A:T,20,0),0)</f>
        <v>1</v>
      </c>
      <c r="O36" s="80">
        <f t="shared" si="5"/>
        <v>5</v>
      </c>
      <c r="P36" s="82">
        <f>IFERROR(VLOOKUP(A36,AGENT_raw!A:W,23,0),0)</f>
        <v>1</v>
      </c>
      <c r="Q36" s="80">
        <f t="shared" si="6"/>
        <v>5</v>
      </c>
      <c r="R36" s="78">
        <f>IFERROR(VLOOKUP(A36,AGENT_raw!A:X,24,0),0)</f>
        <v>0.34004629629675442</v>
      </c>
      <c r="S36" s="80">
        <f t="shared" si="7"/>
        <v>1</v>
      </c>
      <c r="T36" s="81">
        <f>IFERROR(VLOOKUP(A36,AGENT_raw!A:Y,25,0),0)</f>
        <v>1</v>
      </c>
      <c r="U36" s="80">
        <f t="shared" si="8"/>
        <v>5</v>
      </c>
      <c r="V36" s="78">
        <f>IFERROR(VLOOKUP(A36,AGENT_raw!A:Z,26,0),0)</f>
        <v>1</v>
      </c>
      <c r="W36" s="80">
        <f t="shared" si="9"/>
        <v>5</v>
      </c>
      <c r="X36" s="87">
        <f t="shared" si="10"/>
        <v>2.915</v>
      </c>
      <c r="Y36" s="88">
        <f t="shared" si="0"/>
        <v>31</v>
      </c>
    </row>
    <row r="37" spans="1:25">
      <c r="A37" s="83">
        <v>51787861</v>
      </c>
      <c r="B37" s="84" t="str">
        <f>IFERROR(VLOOKUP(A37,AGENT_raw!A:B,2,0),"")</f>
        <v xml:space="preserve">Raymundo, Alyanna Marie Esquillo </v>
      </c>
      <c r="C37" s="85" t="str">
        <f>IFERROR(VLOOKUP(A37,AGENT_raw!A:D,4,0),"")</f>
        <v>Oliveros, Kristel Aissa</v>
      </c>
      <c r="D37" s="85" t="str">
        <f>IFERROR(VLOOKUP(A37,Roster!A:F,6,0),"")</f>
        <v>Ronelle, Dalay</v>
      </c>
      <c r="E37" s="86" t="str">
        <f>IFERROR(VLOOKUP(A37,AGENT_raw!A:F,6,0),"")</f>
        <v>Wave 19</v>
      </c>
      <c r="F37" s="79">
        <f>IFERROR(VLOOKUP(A37,AGENT_raw!A:AB,28,0),0)</f>
        <v>24.8125</v>
      </c>
      <c r="G37" s="80">
        <f t="shared" si="1"/>
        <v>3</v>
      </c>
      <c r="H37" s="79">
        <f>IFERROR(VLOOKUP(A37,AGENT_raw!A:M,13,0),0)</f>
        <v>419.69773299748113</v>
      </c>
      <c r="I37" s="80">
        <f t="shared" si="2"/>
        <v>5</v>
      </c>
      <c r="J37" s="78">
        <f>VLOOKUP(A37,AGENT_raw!A:AF,32,0)</f>
        <v>0.91254212773877941</v>
      </c>
      <c r="K37" s="80">
        <f t="shared" si="3"/>
        <v>2</v>
      </c>
      <c r="L37" s="81">
        <f>IFERROR(VLOOKUP(A37,AGENT_raw!A:Q,17,0),0)</f>
        <v>0.91666666666666663</v>
      </c>
      <c r="M37" s="80">
        <f t="shared" si="4"/>
        <v>3</v>
      </c>
      <c r="N37" s="81">
        <f>IFERROR(VLOOKUP(A37,AGENT_raw!A:T,20,0),0)</f>
        <v>1</v>
      </c>
      <c r="O37" s="80">
        <f t="shared" si="5"/>
        <v>5</v>
      </c>
      <c r="P37" s="82">
        <f>IFERROR(VLOOKUP(A37,AGENT_raw!A:W,23,0),0)</f>
        <v>1</v>
      </c>
      <c r="Q37" s="80">
        <f t="shared" si="6"/>
        <v>5</v>
      </c>
      <c r="R37" s="78">
        <f>IFERROR(VLOOKUP(A37,AGENT_raw!A:X,24,0),0)</f>
        <v>0.15789473684210525</v>
      </c>
      <c r="S37" s="80">
        <f t="shared" si="7"/>
        <v>1</v>
      </c>
      <c r="T37" s="81">
        <f>IFERROR(VLOOKUP(A37,AGENT_raw!A:Y,25,0),0)</f>
        <v>1</v>
      </c>
      <c r="U37" s="80">
        <f t="shared" si="8"/>
        <v>5</v>
      </c>
      <c r="V37" s="78">
        <f>IFERROR(VLOOKUP(A37,AGENT_raw!A:Z,26,0),0)</f>
        <v>1</v>
      </c>
      <c r="W37" s="80">
        <f t="shared" si="9"/>
        <v>5</v>
      </c>
      <c r="X37" s="87">
        <f t="shared" si="10"/>
        <v>3.4550000000000001</v>
      </c>
      <c r="Y37" s="88">
        <f t="shared" si="0"/>
        <v>20</v>
      </c>
    </row>
    <row r="38" spans="1:25">
      <c r="A38" s="83">
        <v>51719966</v>
      </c>
      <c r="B38" s="84" t="str">
        <f>IFERROR(VLOOKUP(A38,AGENT_raw!A:B,2,0),"")</f>
        <v>Rico, Gerald Allison</v>
      </c>
      <c r="C38" s="85" t="str">
        <f>IFERROR(VLOOKUP(A38,AGENT_raw!A:D,4,0),"")</f>
        <v>Boado, Ruel</v>
      </c>
      <c r="D38" s="85" t="str">
        <f>IFERROR(VLOOKUP(A38,Roster!A:F,6,0),"")</f>
        <v>Ronelle, Dalay</v>
      </c>
      <c r="E38" s="86" t="str">
        <f>IFERROR(VLOOKUP(A38,AGENT_raw!A:F,6,0),"")</f>
        <v>Wave 21</v>
      </c>
      <c r="F38" s="79">
        <f>IFERROR(VLOOKUP(A38,AGENT_raw!A:AB,28,0),0)</f>
        <v>24.05263157894737</v>
      </c>
      <c r="G38" s="80">
        <f t="shared" si="1"/>
        <v>2</v>
      </c>
      <c r="H38" s="79">
        <f>IFERROR(VLOOKUP(A38,AGENT_raw!A:M,13,0),0)</f>
        <v>413.43107221006562</v>
      </c>
      <c r="I38" s="80">
        <f t="shared" si="2"/>
        <v>5</v>
      </c>
      <c r="J38" s="78">
        <f>VLOOKUP(A38,AGENT_raw!A:AF,32,0)</f>
        <v>1.1498978803377573</v>
      </c>
      <c r="K38" s="80">
        <f t="shared" si="3"/>
        <v>5</v>
      </c>
      <c r="L38" s="81">
        <f>IFERROR(VLOOKUP(A38,AGENT_raw!A:Q,17,0),0)</f>
        <v>1</v>
      </c>
      <c r="M38" s="80">
        <f t="shared" si="4"/>
        <v>5</v>
      </c>
      <c r="N38" s="81">
        <f>IFERROR(VLOOKUP(A38,AGENT_raw!A:T,20,0),0)</f>
        <v>1</v>
      </c>
      <c r="O38" s="80">
        <f t="shared" si="5"/>
        <v>5</v>
      </c>
      <c r="P38" s="82">
        <f>IFERROR(VLOOKUP(A38,AGENT_raw!A:W,23,0),0)</f>
        <v>1</v>
      </c>
      <c r="Q38" s="80">
        <f t="shared" si="6"/>
        <v>5</v>
      </c>
      <c r="R38" s="78">
        <f>IFERROR(VLOOKUP(A38,AGENT_raw!A:X,24,0),0)</f>
        <v>5.0438596483313872E-3</v>
      </c>
      <c r="S38" s="80">
        <f t="shared" si="7"/>
        <v>4</v>
      </c>
      <c r="T38" s="81">
        <f>IFERROR(VLOOKUP(A38,AGENT_raw!A:Y,25,0),0)</f>
        <v>1</v>
      </c>
      <c r="U38" s="80">
        <f t="shared" si="8"/>
        <v>5</v>
      </c>
      <c r="V38" s="78">
        <f>IFERROR(VLOOKUP(A38,AGENT_raw!A:Z,26,0),0)</f>
        <v>1</v>
      </c>
      <c r="W38" s="80">
        <f t="shared" si="9"/>
        <v>5</v>
      </c>
      <c r="X38" s="87">
        <f t="shared" si="10"/>
        <v>4.3100000000000005</v>
      </c>
      <c r="Y38" s="88">
        <f t="shared" si="0"/>
        <v>1</v>
      </c>
    </row>
    <row r="39" spans="1:25">
      <c r="A39" s="83">
        <v>51723675</v>
      </c>
      <c r="B39" s="84" t="str">
        <f>IFERROR(VLOOKUP(A39,AGENT_raw!A:B,2,0),"")</f>
        <v>Saman, Kristine</v>
      </c>
      <c r="C39" s="85" t="str">
        <f>IFERROR(VLOOKUP(A39,AGENT_raw!A:D,4,0),"")</f>
        <v>Oliveros, Kristel Aissa</v>
      </c>
      <c r="D39" s="85" t="str">
        <f>IFERROR(VLOOKUP(A39,Roster!A:F,6,0),"")</f>
        <v>Ronelle, Dalay</v>
      </c>
      <c r="E39" s="86" t="str">
        <f>IFERROR(VLOOKUP(A39,AGENT_raw!A:F,6,0),"")</f>
        <v>Wave 12</v>
      </c>
      <c r="F39" s="79">
        <f>IFERROR(VLOOKUP(A39,AGENT_raw!A:AB,28,0),0)</f>
        <v>22.166666666666668</v>
      </c>
      <c r="G39" s="80">
        <f t="shared" si="1"/>
        <v>2</v>
      </c>
      <c r="H39" s="79">
        <f>IFERROR(VLOOKUP(A39,AGENT_raw!A:M,13,0),0)</f>
        <v>423.55639097744364</v>
      </c>
      <c r="I39" s="80">
        <f t="shared" si="2"/>
        <v>5</v>
      </c>
      <c r="J39" s="78">
        <f>VLOOKUP(A39,AGENT_raw!A:AF,32,0)</f>
        <v>0.71249595824813394</v>
      </c>
      <c r="K39" s="80">
        <f t="shared" si="3"/>
        <v>1</v>
      </c>
      <c r="L39" s="81">
        <f>IFERROR(VLOOKUP(A39,AGENT_raw!A:Q,17,0),0)</f>
        <v>1</v>
      </c>
      <c r="M39" s="80">
        <f t="shared" si="4"/>
        <v>5</v>
      </c>
      <c r="N39" s="81">
        <f>IFERROR(VLOOKUP(A39,AGENT_raw!A:T,20,0),0)</f>
        <v>1</v>
      </c>
      <c r="O39" s="80">
        <f t="shared" si="5"/>
        <v>5</v>
      </c>
      <c r="P39" s="82">
        <f>IFERROR(VLOOKUP(A39,AGENT_raw!A:W,23,0),0)</f>
        <v>1</v>
      </c>
      <c r="Q39" s="80">
        <f t="shared" si="6"/>
        <v>5</v>
      </c>
      <c r="R39" s="78">
        <f>IFERROR(VLOOKUP(A39,AGENT_raw!A:X,24,0),0)</f>
        <v>0.10197916666656966</v>
      </c>
      <c r="S39" s="80">
        <f t="shared" si="7"/>
        <v>1</v>
      </c>
      <c r="T39" s="81">
        <f>IFERROR(VLOOKUP(A39,AGENT_raw!A:Y,25,0),0)</f>
        <v>1</v>
      </c>
      <c r="U39" s="80">
        <f t="shared" si="8"/>
        <v>5</v>
      </c>
      <c r="V39" s="78">
        <f>IFERROR(VLOOKUP(A39,AGENT_raw!A:Z,26,0),0)</f>
        <v>1</v>
      </c>
      <c r="W39" s="80">
        <f t="shared" si="9"/>
        <v>5</v>
      </c>
      <c r="X39" s="87">
        <f t="shared" si="10"/>
        <v>3.32</v>
      </c>
      <c r="Y39" s="88">
        <f t="shared" si="0"/>
        <v>21</v>
      </c>
    </row>
    <row r="40" spans="1:25">
      <c r="A40" s="83">
        <v>51724905</v>
      </c>
      <c r="B40" s="84" t="str">
        <f>IFERROR(VLOOKUP(A40,AGENT_raw!A:B,2,0),"")</f>
        <v>Sanguyo, Micko John</v>
      </c>
      <c r="C40" s="85" t="str">
        <f>IFERROR(VLOOKUP(A40,AGENT_raw!A:D,4,0),"")</f>
        <v>Oliveros, Kristel Aissa</v>
      </c>
      <c r="D40" s="85" t="str">
        <f>IFERROR(VLOOKUP(A40,Roster!A:F,6,0),"")</f>
        <v>Ronelle, Dalay</v>
      </c>
      <c r="E40" s="86" t="str">
        <f>IFERROR(VLOOKUP(A40,AGENT_raw!A:F,6,0),"")</f>
        <v>Wave 22</v>
      </c>
      <c r="F40" s="79">
        <f>IFERROR(VLOOKUP(A40,AGENT_raw!A:AB,28,0),0)</f>
        <v>12.352941176470589</v>
      </c>
      <c r="G40" s="80">
        <f t="shared" si="1"/>
        <v>1</v>
      </c>
      <c r="H40" s="79">
        <f>IFERROR(VLOOKUP(A40,AGENT_raw!A:M,13,0),0)</f>
        <v>521.44761904761901</v>
      </c>
      <c r="I40" s="80">
        <f t="shared" si="2"/>
        <v>1</v>
      </c>
      <c r="J40" s="78">
        <f>VLOOKUP(A40,AGENT_raw!A:AF,32,0)</f>
        <v>1.4359406997202271</v>
      </c>
      <c r="K40" s="80">
        <f t="shared" si="3"/>
        <v>5</v>
      </c>
      <c r="L40" s="81">
        <f>IFERROR(VLOOKUP(A40,AGENT_raw!A:Q,17,0),0)</f>
        <v>1</v>
      </c>
      <c r="M40" s="80">
        <f t="shared" si="4"/>
        <v>5</v>
      </c>
      <c r="N40" s="81">
        <f>IFERROR(VLOOKUP(A40,AGENT_raw!A:T,20,0),0)</f>
        <v>1</v>
      </c>
      <c r="O40" s="80">
        <f t="shared" si="5"/>
        <v>5</v>
      </c>
      <c r="P40" s="82">
        <f>IFERROR(VLOOKUP(A40,AGENT_raw!A:W,23,0),0)</f>
        <v>1</v>
      </c>
      <c r="Q40" s="80">
        <f t="shared" si="6"/>
        <v>5</v>
      </c>
      <c r="R40" s="78">
        <f>IFERROR(VLOOKUP(A40,AGENT_raw!A:X,24,0),0)</f>
        <v>0</v>
      </c>
      <c r="S40" s="80">
        <f t="shared" si="7"/>
        <v>5</v>
      </c>
      <c r="T40" s="81">
        <f>IFERROR(VLOOKUP(A40,AGENT_raw!A:Y,25,0),0)</f>
        <v>1</v>
      </c>
      <c r="U40" s="80">
        <f t="shared" si="8"/>
        <v>5</v>
      </c>
      <c r="V40" s="78">
        <f>IFERROR(VLOOKUP(A40,AGENT_raw!A:Z,26,0),0)</f>
        <v>1</v>
      </c>
      <c r="W40" s="80">
        <f t="shared" si="9"/>
        <v>5</v>
      </c>
      <c r="X40" s="87">
        <f t="shared" si="10"/>
        <v>3.74</v>
      </c>
      <c r="Y40" s="88">
        <f t="shared" si="0"/>
        <v>14</v>
      </c>
    </row>
    <row r="41" spans="1:25">
      <c r="A41" s="83">
        <v>51736813</v>
      </c>
      <c r="B41" s="84" t="str">
        <f>IFERROR(VLOOKUP(A41,AGENT_raw!A:B,2,0),"")</f>
        <v>Teves, Roselyn</v>
      </c>
      <c r="C41" s="85" t="str">
        <f>IFERROR(VLOOKUP(A41,AGENT_raw!A:D,4,0),"")</f>
        <v>Boado, Ruel</v>
      </c>
      <c r="D41" s="85" t="str">
        <f>IFERROR(VLOOKUP(A41,Roster!A:F,6,0),"")</f>
        <v>Ronelle, Dalay</v>
      </c>
      <c r="E41" s="86" t="str">
        <f>IFERROR(VLOOKUP(A41,AGENT_raw!A:F,6,0),"")</f>
        <v>Wave 17</v>
      </c>
      <c r="F41" s="79">
        <f>IFERROR(VLOOKUP(A41,AGENT_raw!A:AB,28,0),0)</f>
        <v>18.18</v>
      </c>
      <c r="G41" s="80">
        <f t="shared" si="1"/>
        <v>1</v>
      </c>
      <c r="H41" s="79">
        <f>IFERROR(VLOOKUP(A41,AGENT_raw!A:M,13,0),0)</f>
        <v>494.42574257425741</v>
      </c>
      <c r="I41" s="80">
        <f t="shared" si="2"/>
        <v>3</v>
      </c>
      <c r="J41" s="78">
        <f>VLOOKUP(A41,AGENT_raw!A:AF,32,0)</f>
        <v>0.90688311714272551</v>
      </c>
      <c r="K41" s="80">
        <f t="shared" si="3"/>
        <v>2</v>
      </c>
      <c r="L41" s="81">
        <f>IFERROR(VLOOKUP(A41,AGENT_raw!A:Q,17,0),0)</f>
        <v>1</v>
      </c>
      <c r="M41" s="80">
        <f t="shared" si="4"/>
        <v>5</v>
      </c>
      <c r="N41" s="81">
        <f>IFERROR(VLOOKUP(A41,AGENT_raw!A:T,20,0),0)</f>
        <v>1</v>
      </c>
      <c r="O41" s="80">
        <f t="shared" si="5"/>
        <v>5</v>
      </c>
      <c r="P41" s="82">
        <f>IFERROR(VLOOKUP(A41,AGENT_raw!A:W,23,0),0)</f>
        <v>1</v>
      </c>
      <c r="Q41" s="80">
        <f t="shared" si="6"/>
        <v>5</v>
      </c>
      <c r="R41" s="78">
        <f>IFERROR(VLOOKUP(A41,AGENT_raw!A:X,24,0),0)</f>
        <v>9.99999999999307E-2</v>
      </c>
      <c r="S41" s="80">
        <f t="shared" si="7"/>
        <v>1</v>
      </c>
      <c r="T41" s="81">
        <f>IFERROR(VLOOKUP(A41,AGENT_raw!A:Y,25,0),0)</f>
        <v>1</v>
      </c>
      <c r="U41" s="80">
        <f t="shared" si="8"/>
        <v>5</v>
      </c>
      <c r="V41" s="78">
        <f>IFERROR(VLOOKUP(A41,AGENT_raw!A:Z,26,0),0)</f>
        <v>1</v>
      </c>
      <c r="W41" s="80">
        <f t="shared" si="9"/>
        <v>5</v>
      </c>
      <c r="X41" s="87">
        <f t="shared" si="10"/>
        <v>3.0049999999999999</v>
      </c>
      <c r="Y41" s="88">
        <f t="shared" si="0"/>
        <v>30</v>
      </c>
    </row>
    <row r="42" spans="1:25">
      <c r="A42" s="83">
        <v>51810944</v>
      </c>
      <c r="B42" s="84" t="str">
        <f>IFERROR(VLOOKUP(A42,AGENT_raw!A:B,2,0),"")</f>
        <v xml:space="preserve">Tudlong, Lydia Mae  </v>
      </c>
      <c r="C42" s="85" t="str">
        <f>IFERROR(VLOOKUP(A42,AGENT_raw!A:D,4,0),"")</f>
        <v>Oliveros, Kristel Aissa</v>
      </c>
      <c r="D42" s="85" t="str">
        <f>IFERROR(VLOOKUP(A42,Roster!A:F,6,0),"")</f>
        <v>Ronelle, Dalay</v>
      </c>
      <c r="E42" s="86" t="str">
        <f>IFERROR(VLOOKUP(A42,AGENT_raw!A:F,6,0),"")</f>
        <v>Wave 20</v>
      </c>
      <c r="F42" s="79">
        <f>IFERROR(VLOOKUP(A42,AGENT_raw!A:AB,28,0),0)</f>
        <v>24.476190476190474</v>
      </c>
      <c r="G42" s="80">
        <f t="shared" si="1"/>
        <v>3</v>
      </c>
      <c r="H42" s="79">
        <f>IFERROR(VLOOKUP(A42,AGENT_raw!A:M,13,0),0)</f>
        <v>456.47665369649803</v>
      </c>
      <c r="I42" s="80">
        <f t="shared" si="2"/>
        <v>5</v>
      </c>
      <c r="J42" s="78">
        <f>VLOOKUP(A42,AGENT_raw!A:AF,32,0)</f>
        <v>0.72045594345603559</v>
      </c>
      <c r="K42" s="80">
        <f t="shared" si="3"/>
        <v>1</v>
      </c>
      <c r="L42" s="81">
        <f>IFERROR(VLOOKUP(A42,AGENT_raw!A:Q,17,0),0)</f>
        <v>0.9285714285714286</v>
      </c>
      <c r="M42" s="80">
        <f t="shared" si="4"/>
        <v>3</v>
      </c>
      <c r="N42" s="81">
        <f>IFERROR(VLOOKUP(A42,AGENT_raw!A:T,20,0),0)</f>
        <v>1</v>
      </c>
      <c r="O42" s="80">
        <f t="shared" si="5"/>
        <v>5</v>
      </c>
      <c r="P42" s="82">
        <f>IFERROR(VLOOKUP(A42,AGENT_raw!A:W,23,0),0)</f>
        <v>1</v>
      </c>
      <c r="Q42" s="80">
        <f t="shared" si="6"/>
        <v>5</v>
      </c>
      <c r="R42" s="78">
        <f>IFERROR(VLOOKUP(A42,AGENT_raw!A:X,24,0),0)</f>
        <v>6.944444430700969E-4</v>
      </c>
      <c r="S42" s="80">
        <f t="shared" si="7"/>
        <v>4</v>
      </c>
      <c r="T42" s="81">
        <f>IFERROR(VLOOKUP(A42,AGENT_raw!A:Y,25,0),0)</f>
        <v>1</v>
      </c>
      <c r="U42" s="80">
        <f t="shared" si="8"/>
        <v>5</v>
      </c>
      <c r="V42" s="78">
        <f>IFERROR(VLOOKUP(A42,AGENT_raw!A:Z,26,0),0)</f>
        <v>1</v>
      </c>
      <c r="W42" s="80">
        <f t="shared" si="9"/>
        <v>5</v>
      </c>
      <c r="X42" s="87">
        <f t="shared" si="10"/>
        <v>3.77</v>
      </c>
      <c r="Y42" s="88">
        <f t="shared" si="0"/>
        <v>12</v>
      </c>
    </row>
    <row r="43" spans="1:25">
      <c r="A43" s="83">
        <v>51742634</v>
      </c>
      <c r="B43" s="84" t="str">
        <f>IFERROR(VLOOKUP(A43,AGENT_raw!A:B,2,0),"")</f>
        <v>Ventura, Doris Donna</v>
      </c>
      <c r="C43" s="85" t="str">
        <f>IFERROR(VLOOKUP(A43,AGENT_raw!A:D,4,0),"")</f>
        <v>Boado, Ruel</v>
      </c>
      <c r="D43" s="85" t="str">
        <f>IFERROR(VLOOKUP(A43,Roster!A:F,6,0),"")</f>
        <v>Ronelle, Dalay</v>
      </c>
      <c r="E43" s="86" t="str">
        <f>IFERROR(VLOOKUP(A43,AGENT_raw!A:F,6,0),"")</f>
        <v>Wave 17</v>
      </c>
      <c r="F43" s="79">
        <f>IFERROR(VLOOKUP(A43,AGENT_raw!A:AB,28,0),0)</f>
        <v>22.473684210526315</v>
      </c>
      <c r="G43" s="80">
        <f t="shared" si="1"/>
        <v>2</v>
      </c>
      <c r="H43" s="79">
        <f>IFERROR(VLOOKUP(A43,AGENT_raw!A:M,13,0),0)</f>
        <v>437.85714285714283</v>
      </c>
      <c r="I43" s="80">
        <f t="shared" si="2"/>
        <v>5</v>
      </c>
      <c r="J43" s="78">
        <f>VLOOKUP(A43,AGENT_raw!A:AF,32,0)</f>
        <v>1.0335798189160776</v>
      </c>
      <c r="K43" s="80">
        <f t="shared" si="3"/>
        <v>3</v>
      </c>
      <c r="L43" s="81">
        <f>IFERROR(VLOOKUP(A43,AGENT_raw!A:Q,17,0),0)</f>
        <v>1</v>
      </c>
      <c r="M43" s="80">
        <f t="shared" si="4"/>
        <v>5</v>
      </c>
      <c r="N43" s="81">
        <f>IFERROR(VLOOKUP(A43,AGENT_raw!A:T,20,0),0)</f>
        <v>1</v>
      </c>
      <c r="O43" s="80">
        <f t="shared" si="5"/>
        <v>5</v>
      </c>
      <c r="P43" s="82">
        <f>IFERROR(VLOOKUP(A43,AGENT_raw!A:W,23,0),0)</f>
        <v>1</v>
      </c>
      <c r="Q43" s="80">
        <f t="shared" si="6"/>
        <v>5</v>
      </c>
      <c r="R43" s="78">
        <f>IFERROR(VLOOKUP(A43,AGENT_raw!A:X,24,0),0)</f>
        <v>1.096491220155976E-4</v>
      </c>
      <c r="S43" s="80">
        <f t="shared" si="7"/>
        <v>4</v>
      </c>
      <c r="T43" s="81">
        <f>IFERROR(VLOOKUP(A43,AGENT_raw!A:Y,25,0),0)</f>
        <v>1</v>
      </c>
      <c r="U43" s="80">
        <f t="shared" si="8"/>
        <v>5</v>
      </c>
      <c r="V43" s="78">
        <f>IFERROR(VLOOKUP(A43,AGENT_raw!A:Z,26,0),0)</f>
        <v>1</v>
      </c>
      <c r="W43" s="80">
        <f t="shared" si="9"/>
        <v>5</v>
      </c>
      <c r="X43" s="87">
        <f t="shared" si="10"/>
        <v>4.04</v>
      </c>
      <c r="Y43" s="88">
        <f t="shared" si="0"/>
        <v>4</v>
      </c>
    </row>
    <row r="44" spans="1:25">
      <c r="A44" s="83">
        <v>51811768</v>
      </c>
      <c r="B44" s="84" t="str">
        <f>IFERROR(VLOOKUP(A44,AGENT_raw!A:B,2,0),"")</f>
        <v xml:space="preserve">Villanueva, Alyssa Nikka Dinoro  </v>
      </c>
      <c r="C44" s="85" t="str">
        <f>IFERROR(VLOOKUP(A44,AGENT_raw!A:D,4,0),"")</f>
        <v>Boado, Ruel</v>
      </c>
      <c r="D44" s="85" t="str">
        <f>IFERROR(VLOOKUP(A44,Roster!A:F,6,0),"")</f>
        <v>Ronelle, Dalay</v>
      </c>
      <c r="E44" s="86" t="str">
        <f>IFERROR(VLOOKUP(A44,AGENT_raw!A:F,6,0),"")</f>
        <v>Wave 20</v>
      </c>
      <c r="F44" s="79">
        <f>IFERROR(VLOOKUP(A44,AGENT_raw!A:AB,28,0),0)</f>
        <v>21.611111111111111</v>
      </c>
      <c r="G44" s="80">
        <f t="shared" si="1"/>
        <v>2</v>
      </c>
      <c r="H44" s="79">
        <f>IFERROR(VLOOKUP(A44,AGENT_raw!A:M,13,0),0)</f>
        <v>462.09254498714654</v>
      </c>
      <c r="I44" s="80">
        <f>IF(AND(H44&lt;=470,H44&gt;0),5,IF(AND(H44&gt;470,H44&lt;490),4,IF(AND(H44&gt;=490,H44&lt;=500),3,IF(AND(H44&gt;500,H44&lt;=520),2,IF(H44&gt;520,1,0)))))</f>
        <v>5</v>
      </c>
      <c r="J44" s="78">
        <f>VLOOKUP(A44,AGENT_raw!A:AF,32,0)</f>
        <v>1.0523340999223016</v>
      </c>
      <c r="K44" s="80">
        <f>IF(J44&gt;=110%,5,IF(AND(J44&gt;=105%,J44&lt;110%),4,IF(AND(J44&gt;=100%,J44&lt;=104.99%),3,IF(AND(J44&gt;=90%,J44&lt;=99.99%),2,IF(J44&lt;90%,1,0)))))</f>
        <v>4</v>
      </c>
      <c r="L44" s="81">
        <f>IFERROR(VLOOKUP(A44,AGENT_raw!A:Q,17,0),0)</f>
        <v>1</v>
      </c>
      <c r="M44" s="80">
        <f>IF(L44&gt;=100%,5,IF(AND(L44&gt;=95%,L44&lt;=99.99%),4,IF(AND(L44&gt;=90%,L44&lt;=94.99%),3,IF(AND(L44&gt;=85%,L44&lt;=89.99%),2,IF(L44&lt;85%,1,0)))))</f>
        <v>5</v>
      </c>
      <c r="N44" s="81">
        <f>IFERROR(VLOOKUP(A44,AGENT_raw!A:T,20,0),0)</f>
        <v>1</v>
      </c>
      <c r="O44" s="80">
        <f>IF(N44&gt;=100%,5,IF(AND(N44&gt;=98%,N44&lt;=99.99%),4,IF(AND(N44&gt;=95%,N44&lt;=97.99%),3,IF(AND(N44&gt;=90%,N44&lt;=94.99%),2,IF(N44&lt;90%,1,0)))))</f>
        <v>5</v>
      </c>
      <c r="P44" s="82">
        <f>IFERROR(VLOOKUP(A44,AGENT_raw!A:W,23,0),0)</f>
        <v>1</v>
      </c>
      <c r="Q44" s="80">
        <f>IF(P44&gt;=99.5%,5,1)</f>
        <v>5</v>
      </c>
      <c r="R44" s="78">
        <f>IFERROR(VLOOKUP(A44,AGENT_raw!A:X,24,0),0)</f>
        <v>0.10281249999825377</v>
      </c>
      <c r="S44" s="80">
        <f t="shared" si="7"/>
        <v>1</v>
      </c>
      <c r="T44" s="81">
        <f>IFERROR(VLOOKUP(A44,AGENT_raw!A:Y,25,0),0)</f>
        <v>1</v>
      </c>
      <c r="U44" s="80">
        <f>IF(T44&gt;99%,5,IF(AND(T44&gt;=90%,T44&lt;=99.99%),4,IF(AND(T44&gt;=80%,T44&lt;=89.99%),3,IF(AND(T44&gt;=70%,T44&lt;=79.99%),2,IF(T44&lt;70,1,0)))))</f>
        <v>5</v>
      </c>
      <c r="V44" s="78">
        <f>IFERROR(VLOOKUP(A44,AGENT_raw!A:Z,26,0),0)</f>
        <v>1</v>
      </c>
      <c r="W44" s="80">
        <f>IF(V44&gt;=100%,5,1)</f>
        <v>5</v>
      </c>
      <c r="X44" s="87">
        <f>(((G44*$E$4)+(I44*$F$4)+(K44*$G$4))*$E$3)+(((M44*$H$4)+(O44*$J$4)+(Q44*$L$4))*$H$3)+((S44*$N$4)*$N$3)+(((U44*$P$4)+(W44*$R$4))*$P$3)</f>
        <v>3.7250000000000001</v>
      </c>
      <c r="Y44" s="88">
        <f t="shared" si="0"/>
        <v>15</v>
      </c>
    </row>
  </sheetData>
  <mergeCells count="30">
    <mergeCell ref="E3:G3"/>
    <mergeCell ref="E2:G2"/>
    <mergeCell ref="P2:S2"/>
    <mergeCell ref="H3:M3"/>
    <mergeCell ref="N3:O3"/>
    <mergeCell ref="P3:S3"/>
    <mergeCell ref="H2:M2"/>
    <mergeCell ref="N2:O2"/>
    <mergeCell ref="R4:S4"/>
    <mergeCell ref="P5:Q5"/>
    <mergeCell ref="R5:S5"/>
    <mergeCell ref="H4:I4"/>
    <mergeCell ref="J4:K4"/>
    <mergeCell ref="L4:M4"/>
    <mergeCell ref="N4:O4"/>
    <mergeCell ref="H5:M5"/>
    <mergeCell ref="N5:O5"/>
    <mergeCell ref="P4:Q4"/>
    <mergeCell ref="P6:Q6"/>
    <mergeCell ref="R6:S6"/>
    <mergeCell ref="H7:I7"/>
    <mergeCell ref="J7:K7"/>
    <mergeCell ref="L7:M7"/>
    <mergeCell ref="N7:O7"/>
    <mergeCell ref="P7:Q7"/>
    <mergeCell ref="R7:S7"/>
    <mergeCell ref="H6:I6"/>
    <mergeCell ref="J6:K6"/>
    <mergeCell ref="L6:M6"/>
    <mergeCell ref="N6:O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topLeftCell="A27" workbookViewId="0">
      <selection activeCell="Z32" sqref="Z32"/>
    </sheetView>
  </sheetViews>
  <sheetFormatPr defaultRowHeight="15"/>
  <cols>
    <col min="2" max="5" width="9.140625" customWidth="1"/>
    <col min="7" max="7" width="9.140625" style="13" customWidth="1"/>
    <col min="9" max="9" width="9.140625" style="13" customWidth="1"/>
    <col min="10" max="10" width="12" bestFit="1" customWidth="1"/>
    <col min="11" max="11" width="5.85546875" hidden="1" customWidth="1"/>
    <col min="12" max="12" width="7.5703125" hidden="1" customWidth="1"/>
    <col min="13" max="13" width="5.85546875" hidden="1" customWidth="1"/>
    <col min="14" max="14" width="17.42578125" hidden="1" customWidth="1"/>
    <col min="15" max="15" width="5.85546875" hidden="1" customWidth="1"/>
    <col min="16" max="16" width="11.42578125" hidden="1" customWidth="1"/>
    <col min="17" max="17" width="5.85546875" hidden="1" customWidth="1"/>
    <col min="18" max="18" width="10.7109375" hidden="1" customWidth="1"/>
    <col min="19" max="19" width="5.85546875" hidden="1" customWidth="1"/>
    <col min="20" max="20" width="5.28515625" hidden="1" customWidth="1"/>
    <col min="21" max="21" width="5.85546875" hidden="1" customWidth="1"/>
    <col min="22" max="22" width="4.5703125" hidden="1" customWidth="1"/>
    <col min="23" max="23" width="5.85546875" hidden="1" customWidth="1"/>
    <col min="24" max="24" width="10.42578125" hidden="1" customWidth="1"/>
    <col min="25" max="25" width="5.28515625" hidden="1" customWidth="1"/>
    <col min="28" max="28" width="9.140625" style="13"/>
  </cols>
  <sheetData>
    <row r="1" spans="1:31" hidden="1"/>
    <row r="2" spans="1:31" hidden="1">
      <c r="E2" t="s">
        <v>109</v>
      </c>
      <c r="H2" t="s">
        <v>66</v>
      </c>
      <c r="N2" t="s">
        <v>67</v>
      </c>
      <c r="P2" t="s">
        <v>110</v>
      </c>
    </row>
    <row r="3" spans="1:31" hidden="1">
      <c r="D3" t="s">
        <v>68</v>
      </c>
      <c r="E3">
        <v>0.45</v>
      </c>
      <c r="H3">
        <v>0.3</v>
      </c>
      <c r="N3">
        <v>0.15</v>
      </c>
      <c r="P3">
        <v>0.1</v>
      </c>
    </row>
    <row r="4" spans="1:31" hidden="1">
      <c r="D4" t="s">
        <v>69</v>
      </c>
      <c r="E4">
        <v>0.4</v>
      </c>
      <c r="F4">
        <v>0.3</v>
      </c>
      <c r="H4">
        <v>0.3</v>
      </c>
      <c r="J4">
        <v>0.3</v>
      </c>
      <c r="L4">
        <v>0.4</v>
      </c>
      <c r="N4">
        <v>1</v>
      </c>
      <c r="P4">
        <v>0.5</v>
      </c>
      <c r="R4">
        <v>0.5</v>
      </c>
      <c r="AB4" s="13">
        <v>0.3</v>
      </c>
    </row>
    <row r="5" spans="1:31" hidden="1">
      <c r="D5" t="s">
        <v>70</v>
      </c>
      <c r="E5" t="s">
        <v>71</v>
      </c>
      <c r="F5" t="s">
        <v>71</v>
      </c>
      <c r="H5" t="s">
        <v>66</v>
      </c>
      <c r="N5" t="s">
        <v>25</v>
      </c>
      <c r="P5" t="s">
        <v>66</v>
      </c>
      <c r="R5" t="s">
        <v>66</v>
      </c>
    </row>
    <row r="6" spans="1:31" hidden="1">
      <c r="D6" t="s">
        <v>111</v>
      </c>
      <c r="E6" t="s">
        <v>120</v>
      </c>
      <c r="F6" t="s">
        <v>113</v>
      </c>
      <c r="H6" t="s">
        <v>72</v>
      </c>
      <c r="J6" t="s">
        <v>45</v>
      </c>
      <c r="L6" t="s">
        <v>46</v>
      </c>
      <c r="N6" t="s">
        <v>73</v>
      </c>
      <c r="P6" t="s">
        <v>62</v>
      </c>
      <c r="R6" t="s">
        <v>62</v>
      </c>
      <c r="AB6" s="13" t="s">
        <v>45</v>
      </c>
    </row>
    <row r="7" spans="1:31" hidden="1">
      <c r="D7" t="s">
        <v>74</v>
      </c>
      <c r="E7">
        <v>24.407600000000002</v>
      </c>
      <c r="F7">
        <v>500</v>
      </c>
      <c r="H7">
        <v>0.9</v>
      </c>
      <c r="J7">
        <v>0.95</v>
      </c>
      <c r="L7">
        <v>0.99990000000000001</v>
      </c>
      <c r="N7">
        <v>0.05</v>
      </c>
      <c r="P7">
        <v>0.55000000000000004</v>
      </c>
      <c r="R7">
        <v>1</v>
      </c>
      <c r="AB7" s="13">
        <v>0.95</v>
      </c>
    </row>
    <row r="8" spans="1:31" hidden="1"/>
    <row r="9" spans="1:31">
      <c r="A9" t="s">
        <v>0</v>
      </c>
      <c r="B9" t="s">
        <v>82</v>
      </c>
      <c r="C9" t="s">
        <v>16</v>
      </c>
      <c r="D9" t="s">
        <v>26</v>
      </c>
      <c r="E9" t="s">
        <v>75</v>
      </c>
      <c r="F9" t="s">
        <v>165</v>
      </c>
      <c r="H9" t="s">
        <v>113</v>
      </c>
      <c r="J9" t="s">
        <v>166</v>
      </c>
      <c r="K9" t="s">
        <v>76</v>
      </c>
      <c r="L9" t="s">
        <v>35</v>
      </c>
      <c r="M9" t="s">
        <v>76</v>
      </c>
      <c r="N9" t="s">
        <v>36</v>
      </c>
      <c r="O9" t="s">
        <v>76</v>
      </c>
      <c r="P9" t="s">
        <v>37</v>
      </c>
      <c r="Q9" t="s">
        <v>76</v>
      </c>
      <c r="R9" t="s">
        <v>77</v>
      </c>
      <c r="S9" t="s">
        <v>76</v>
      </c>
      <c r="T9" t="s">
        <v>33</v>
      </c>
      <c r="U9" t="s">
        <v>76</v>
      </c>
      <c r="V9" t="s">
        <v>34</v>
      </c>
      <c r="W9" t="s">
        <v>76</v>
      </c>
      <c r="X9" t="s">
        <v>80</v>
      </c>
      <c r="Y9" t="s">
        <v>78</v>
      </c>
      <c r="AB9" s="13" t="s">
        <v>166</v>
      </c>
    </row>
    <row r="10" spans="1:31">
      <c r="A10" s="218">
        <v>51588218</v>
      </c>
      <c r="F10" s="139">
        <f>AD10/AE10</f>
        <v>33.85</v>
      </c>
      <c r="G10" s="13">
        <v>677</v>
      </c>
      <c r="H10" s="221">
        <v>441.40324963072379</v>
      </c>
      <c r="J10">
        <v>1.2113995635785844</v>
      </c>
      <c r="Z10">
        <f>VLOOKUP(A10,Sheet1!A:E,5,0)</f>
        <v>13540.140000000003</v>
      </c>
      <c r="AB10" s="13">
        <f>Z10/(G10*16.51)</f>
        <v>1.2113995635785844</v>
      </c>
      <c r="AD10" s="139">
        <v>677</v>
      </c>
      <c r="AE10" s="152">
        <v>20</v>
      </c>
    </row>
    <row r="11" spans="1:31">
      <c r="A11" s="218">
        <v>51591938</v>
      </c>
      <c r="F11" s="139">
        <f t="shared" ref="F11:F40" si="0">AD11/AE11</f>
        <v>27.529411764705884</v>
      </c>
      <c r="G11" s="13">
        <v>468</v>
      </c>
      <c r="H11" s="221">
        <v>440.33547008547009</v>
      </c>
      <c r="J11">
        <v>1.097647372480806</v>
      </c>
      <c r="Z11" s="13">
        <f>VLOOKUP(A11,Sheet1!A:E,5,0)</f>
        <v>8481.1699999999946</v>
      </c>
      <c r="AB11" s="13">
        <f t="shared" ref="AB11:AB40" si="1">Z11/(G11*16.51)</f>
        <v>1.097647372480806</v>
      </c>
      <c r="AD11" s="139">
        <v>468</v>
      </c>
      <c r="AE11" s="152">
        <v>17</v>
      </c>
    </row>
    <row r="12" spans="1:31">
      <c r="A12" s="218">
        <v>51588235</v>
      </c>
      <c r="F12" s="139">
        <f t="shared" si="0"/>
        <v>30.666666666666668</v>
      </c>
      <c r="G12" s="13">
        <v>92</v>
      </c>
      <c r="H12" s="221">
        <v>425.38043478260869</v>
      </c>
      <c r="J12">
        <v>0</v>
      </c>
      <c r="Z12" s="13">
        <v>0</v>
      </c>
      <c r="AB12" s="13">
        <f t="shared" si="1"/>
        <v>0</v>
      </c>
      <c r="AD12" s="139">
        <v>92</v>
      </c>
      <c r="AE12" s="152">
        <v>3</v>
      </c>
    </row>
    <row r="13" spans="1:31">
      <c r="A13" s="218">
        <v>51696233</v>
      </c>
      <c r="F13" s="139">
        <f t="shared" si="0"/>
        <v>33.222222222222221</v>
      </c>
      <c r="G13" s="13">
        <v>598</v>
      </c>
      <c r="H13" s="221">
        <v>379.97826086956519</v>
      </c>
      <c r="J13">
        <v>0.67753707593857126</v>
      </c>
      <c r="Z13" s="13">
        <f>VLOOKUP(A13,Sheet1!A:E,5,0)</f>
        <v>6689.3099999999959</v>
      </c>
      <c r="AB13" s="13">
        <f t="shared" si="1"/>
        <v>0.67753707593857126</v>
      </c>
      <c r="AD13" s="139">
        <v>598</v>
      </c>
      <c r="AE13" s="152">
        <v>18</v>
      </c>
    </row>
    <row r="14" spans="1:31">
      <c r="A14" s="218">
        <v>51718507</v>
      </c>
      <c r="F14" s="139">
        <f t="shared" si="0"/>
        <v>26.444444444444443</v>
      </c>
      <c r="G14" s="13">
        <v>476</v>
      </c>
      <c r="H14" s="221">
        <v>510.7920168067227</v>
      </c>
      <c r="J14">
        <v>1.3078577281912149</v>
      </c>
      <c r="Z14" s="13">
        <f>VLOOKUP(A14,Sheet1!A:E,5,0)</f>
        <v>10278.139999999994</v>
      </c>
      <c r="AB14" s="13">
        <f t="shared" si="1"/>
        <v>1.3078577281912149</v>
      </c>
      <c r="AD14" s="139">
        <v>476</v>
      </c>
      <c r="AE14" s="152">
        <v>18</v>
      </c>
    </row>
    <row r="15" spans="1:31">
      <c r="A15" s="218">
        <v>51719966</v>
      </c>
      <c r="F15" s="139">
        <f t="shared" si="0"/>
        <v>27.53846153846154</v>
      </c>
      <c r="G15" s="13">
        <v>358</v>
      </c>
      <c r="H15" s="221">
        <v>473.54748603351953</v>
      </c>
      <c r="J15">
        <v>1.4961340511421899</v>
      </c>
      <c r="Z15" s="13">
        <f>VLOOKUP(A15,Sheet1!A:E,5,0)</f>
        <v>8843.0200000000059</v>
      </c>
      <c r="AB15" s="13">
        <f t="shared" si="1"/>
        <v>1.4961340511421899</v>
      </c>
      <c r="AD15" s="139">
        <v>358</v>
      </c>
      <c r="AE15" s="152">
        <v>13</v>
      </c>
    </row>
    <row r="16" spans="1:31">
      <c r="A16" s="218">
        <v>51719218</v>
      </c>
      <c r="F16" s="139">
        <f t="shared" si="0"/>
        <v>32.10526315789474</v>
      </c>
      <c r="G16" s="13">
        <v>610</v>
      </c>
      <c r="H16" s="221">
        <v>459.82622950819672</v>
      </c>
      <c r="J16">
        <v>1.3379799624668609</v>
      </c>
      <c r="Z16" s="13">
        <f>VLOOKUP(A16,Sheet1!A:E,5,0)</f>
        <v>13474.930000000004</v>
      </c>
      <c r="AB16" s="13">
        <f t="shared" si="1"/>
        <v>1.3379799624668609</v>
      </c>
      <c r="AD16" s="139">
        <v>610</v>
      </c>
      <c r="AE16" s="152">
        <v>19</v>
      </c>
    </row>
    <row r="17" spans="1:31">
      <c r="A17" s="218">
        <v>51719219</v>
      </c>
      <c r="F17" s="139">
        <f t="shared" si="0"/>
        <v>32.75</v>
      </c>
      <c r="G17" s="13">
        <v>655</v>
      </c>
      <c r="H17" s="221">
        <v>481.03358778625955</v>
      </c>
      <c r="J17">
        <v>1.1379224249934106</v>
      </c>
      <c r="Z17" s="13">
        <f>VLOOKUP(A17,Sheet1!A:E,5,0)</f>
        <v>12305.549999999994</v>
      </c>
      <c r="AB17" s="13">
        <f t="shared" si="1"/>
        <v>1.1379224249934106</v>
      </c>
      <c r="AD17" s="139">
        <v>655</v>
      </c>
      <c r="AE17" s="152">
        <v>20</v>
      </c>
    </row>
    <row r="18" spans="1:31">
      <c r="A18" s="218">
        <v>51744975</v>
      </c>
      <c r="F18" s="139">
        <f t="shared" si="0"/>
        <v>17.066666666666666</v>
      </c>
      <c r="G18" s="13">
        <v>256</v>
      </c>
      <c r="H18" s="221">
        <v>486.99609375</v>
      </c>
      <c r="J18">
        <v>0.77978545199878857</v>
      </c>
      <c r="Z18" s="13">
        <f>VLOOKUP(A18,Sheet1!A:E,5,0)</f>
        <v>3295.81</v>
      </c>
      <c r="AB18" s="13">
        <f t="shared" si="1"/>
        <v>0.77978545199878857</v>
      </c>
      <c r="AD18" s="139">
        <v>256</v>
      </c>
      <c r="AE18" s="152">
        <v>15</v>
      </c>
    </row>
    <row r="19" spans="1:31">
      <c r="A19" s="218">
        <v>51746048</v>
      </c>
      <c r="F19" s="139">
        <f t="shared" si="0"/>
        <v>20.894736842105264</v>
      </c>
      <c r="G19" s="13">
        <v>397</v>
      </c>
      <c r="H19" s="221">
        <v>525.39294710327454</v>
      </c>
      <c r="J19">
        <v>1.2013297795245075</v>
      </c>
      <c r="Z19" s="13">
        <f>VLOOKUP(A19,Sheet1!A:E,5,0)</f>
        <v>7874.079999999999</v>
      </c>
      <c r="AB19" s="13">
        <f t="shared" si="1"/>
        <v>1.2013297795245075</v>
      </c>
      <c r="AD19" s="139">
        <v>397</v>
      </c>
      <c r="AE19" s="152">
        <v>19</v>
      </c>
    </row>
    <row r="20" spans="1:31">
      <c r="A20" s="218">
        <v>51723675</v>
      </c>
      <c r="F20" s="139">
        <f t="shared" si="0"/>
        <v>21.181818181818183</v>
      </c>
      <c r="G20" s="13">
        <v>233</v>
      </c>
      <c r="H20" s="221">
        <v>681.37768240343348</v>
      </c>
      <c r="J20">
        <v>1.0452918376949327</v>
      </c>
      <c r="Z20" s="13">
        <f>VLOOKUP(A20,Sheet1!A:E,5,0)</f>
        <v>4021.0599999999981</v>
      </c>
      <c r="AB20" s="13">
        <f t="shared" si="1"/>
        <v>1.0452918376949327</v>
      </c>
      <c r="AD20" s="139">
        <v>233</v>
      </c>
      <c r="AE20" s="152">
        <v>11</v>
      </c>
    </row>
    <row r="21" spans="1:31">
      <c r="A21" s="218">
        <v>51723910</v>
      </c>
      <c r="F21" s="139">
        <f t="shared" si="0"/>
        <v>30.705882352941178</v>
      </c>
      <c r="G21" s="13">
        <v>522</v>
      </c>
      <c r="H21" s="221">
        <v>539.54022988505744</v>
      </c>
      <c r="J21">
        <v>1.1878821844882119</v>
      </c>
      <c r="Z21" s="13">
        <f>VLOOKUP(A21,Sheet1!A:E,5,0)</f>
        <v>10237.429999999998</v>
      </c>
      <c r="AB21" s="13">
        <f t="shared" si="1"/>
        <v>1.1878821844882119</v>
      </c>
      <c r="AD21" s="139">
        <v>522</v>
      </c>
      <c r="AE21" s="152">
        <v>17</v>
      </c>
    </row>
    <row r="22" spans="1:31">
      <c r="A22" s="218">
        <v>51724905</v>
      </c>
      <c r="F22" s="139">
        <f t="shared" si="0"/>
        <v>23.222222222222221</v>
      </c>
      <c r="G22" s="13">
        <v>418</v>
      </c>
      <c r="H22" s="221">
        <v>491.45693779904309</v>
      </c>
      <c r="J22">
        <v>0.84710151017652002</v>
      </c>
      <c r="Z22" s="13">
        <f>VLOOKUP(A22,Sheet1!A:E,5,0)</f>
        <v>5845.9999999999964</v>
      </c>
      <c r="AB22" s="13">
        <f t="shared" si="1"/>
        <v>0.84710151017652002</v>
      </c>
      <c r="AD22" s="139">
        <v>418</v>
      </c>
      <c r="AE22" s="152">
        <v>18</v>
      </c>
    </row>
    <row r="23" spans="1:31">
      <c r="A23" s="218">
        <v>51692290</v>
      </c>
      <c r="F23" s="139">
        <f t="shared" si="0"/>
        <v>30.333333333333332</v>
      </c>
      <c r="G23" s="13">
        <v>546</v>
      </c>
      <c r="H23" s="221">
        <v>447.91208791208788</v>
      </c>
      <c r="J23">
        <v>1.7111629537432078</v>
      </c>
      <c r="Z23" s="13">
        <f>VLOOKUP(A23,Sheet1!A:E,5,0)</f>
        <v>15425.21</v>
      </c>
      <c r="AB23" s="13">
        <f t="shared" si="1"/>
        <v>1.7111629537432078</v>
      </c>
      <c r="AD23" s="139">
        <v>546</v>
      </c>
      <c r="AE23" s="152">
        <v>18</v>
      </c>
    </row>
    <row r="24" spans="1:31">
      <c r="A24" s="218">
        <v>51722942</v>
      </c>
      <c r="F24" s="139">
        <f t="shared" si="0"/>
        <v>28.352941176470587</v>
      </c>
      <c r="G24" s="13">
        <v>482</v>
      </c>
      <c r="H24" s="221">
        <v>475.78008298755185</v>
      </c>
      <c r="J24">
        <v>1.2030518408307793</v>
      </c>
      <c r="Z24" s="13">
        <f>VLOOKUP(A24,Sheet1!A:E,5,0)</f>
        <v>9573.6699999999928</v>
      </c>
      <c r="AB24" s="13">
        <f t="shared" si="1"/>
        <v>1.2030518408307793</v>
      </c>
      <c r="AD24" s="139">
        <v>482</v>
      </c>
      <c r="AE24" s="152">
        <v>17</v>
      </c>
    </row>
    <row r="25" spans="1:31">
      <c r="A25" s="219">
        <v>51736813</v>
      </c>
      <c r="F25" s="139">
        <f t="shared" si="0"/>
        <v>24.944444444444443</v>
      </c>
      <c r="G25" s="13">
        <v>449</v>
      </c>
      <c r="H25" s="221">
        <v>526.31403118040089</v>
      </c>
      <c r="J25">
        <v>0.91915677749464109</v>
      </c>
      <c r="Z25" s="13">
        <f>VLOOKUP(A25,Sheet1!A:E,5,0)</f>
        <v>6813.7</v>
      </c>
      <c r="AB25" s="13">
        <f t="shared" si="1"/>
        <v>0.91915677749464109</v>
      </c>
      <c r="AD25" s="139">
        <v>449</v>
      </c>
      <c r="AE25" s="152">
        <v>18</v>
      </c>
    </row>
    <row r="26" spans="1:31">
      <c r="A26" s="220">
        <v>51742442</v>
      </c>
      <c r="F26" s="139">
        <f t="shared" si="0"/>
        <v>23.25</v>
      </c>
      <c r="G26" s="13">
        <v>465</v>
      </c>
      <c r="H26" s="221">
        <v>559.36344086021506</v>
      </c>
      <c r="J26">
        <v>1.5008382016764026</v>
      </c>
      <c r="Z26" s="13">
        <f>VLOOKUP(A26,Sheet1!A:E,5,0)</f>
        <v>11522.159999999994</v>
      </c>
      <c r="AB26" s="13">
        <f t="shared" si="1"/>
        <v>1.5008382016764026</v>
      </c>
      <c r="AD26" s="139">
        <v>465</v>
      </c>
      <c r="AE26" s="152">
        <v>20</v>
      </c>
    </row>
    <row r="27" spans="1:31">
      <c r="A27" s="220">
        <v>51742634</v>
      </c>
      <c r="F27" s="139">
        <f t="shared" si="0"/>
        <v>28.578947368421051</v>
      </c>
      <c r="G27" s="13">
        <v>543</v>
      </c>
      <c r="H27" s="221">
        <v>442.72191528545119</v>
      </c>
      <c r="J27">
        <v>1.2742296928141084</v>
      </c>
      <c r="Z27" s="13">
        <f>VLOOKUP(A27,Sheet1!A:E,5,0)</f>
        <v>11423.379999999985</v>
      </c>
      <c r="AB27" s="13">
        <f t="shared" si="1"/>
        <v>1.2742296928141084</v>
      </c>
      <c r="AD27" s="139">
        <v>543</v>
      </c>
      <c r="AE27" s="152">
        <v>19</v>
      </c>
    </row>
    <row r="28" spans="1:31">
      <c r="A28" s="220">
        <v>51743041</v>
      </c>
      <c r="F28" s="139">
        <f t="shared" si="0"/>
        <v>20.75</v>
      </c>
      <c r="G28" s="13">
        <v>332</v>
      </c>
      <c r="H28" s="221">
        <v>496.60843373493975</v>
      </c>
      <c r="J28">
        <v>1.6473659629432325</v>
      </c>
      <c r="Z28" s="13">
        <f>VLOOKUP(A28,Sheet1!A:E,5,0)</f>
        <v>9029.74</v>
      </c>
      <c r="AB28" s="13">
        <f t="shared" si="1"/>
        <v>1.6473659629432325</v>
      </c>
      <c r="AD28" s="139">
        <v>332</v>
      </c>
      <c r="AE28" s="152">
        <v>16</v>
      </c>
    </row>
    <row r="29" spans="1:31">
      <c r="A29" s="220">
        <v>51743068</v>
      </c>
      <c r="F29" s="139">
        <f t="shared" si="0"/>
        <v>30.055555555555557</v>
      </c>
      <c r="G29" s="13">
        <v>541</v>
      </c>
      <c r="H29" s="221">
        <v>475.17929759704253</v>
      </c>
      <c r="J29">
        <v>1.6583451915659695</v>
      </c>
      <c r="Z29" s="13">
        <f>VLOOKUP(A29,Sheet1!A:E,5,0)</f>
        <v>14812.19</v>
      </c>
      <c r="AB29" s="13">
        <f t="shared" si="1"/>
        <v>1.6583451915659695</v>
      </c>
      <c r="AD29" s="139">
        <v>541</v>
      </c>
      <c r="AE29" s="152">
        <v>18</v>
      </c>
    </row>
    <row r="30" spans="1:31">
      <c r="A30" s="220">
        <v>51785246</v>
      </c>
      <c r="F30" s="139">
        <f t="shared" si="0"/>
        <v>27.105263157894736</v>
      </c>
      <c r="G30" s="13">
        <v>515</v>
      </c>
      <c r="H30" s="221">
        <v>513.94368932038833</v>
      </c>
      <c r="J30">
        <v>1.2809183019411592</v>
      </c>
      <c r="Z30" s="13">
        <f>VLOOKUP(A30,Sheet1!A:E,5,0)</f>
        <v>10891.199999999999</v>
      </c>
      <c r="AB30" s="13">
        <f t="shared" si="1"/>
        <v>1.2809183019411592</v>
      </c>
      <c r="AD30" s="139">
        <v>515</v>
      </c>
      <c r="AE30" s="152">
        <v>19</v>
      </c>
    </row>
    <row r="31" spans="1:31">
      <c r="A31" s="220">
        <v>51781014</v>
      </c>
      <c r="F31" s="139">
        <f t="shared" si="0"/>
        <v>34.10526315789474</v>
      </c>
      <c r="G31" s="13">
        <v>648</v>
      </c>
      <c r="H31" s="221">
        <v>346.85956790123458</v>
      </c>
      <c r="J31">
        <v>0.81266497670697158</v>
      </c>
      <c r="Z31" s="13">
        <f>VLOOKUP(A31,Sheet1!A:E,5,0)</f>
        <v>8694.2800000000025</v>
      </c>
      <c r="AB31" s="13">
        <f t="shared" si="1"/>
        <v>0.81266497670697158</v>
      </c>
      <c r="AD31" s="139">
        <v>648</v>
      </c>
      <c r="AE31" s="152">
        <v>19</v>
      </c>
    </row>
    <row r="32" spans="1:31">
      <c r="A32" s="220">
        <v>51787985</v>
      </c>
      <c r="F32" s="139">
        <f t="shared" si="0"/>
        <v>23.3125</v>
      </c>
      <c r="G32" s="13">
        <v>373</v>
      </c>
      <c r="H32" s="221">
        <v>601.88203753351206</v>
      </c>
      <c r="J32">
        <v>1.284989355707727</v>
      </c>
      <c r="Z32" s="13">
        <f>VLOOKUP(A32,Sheet1!A:E,5,0)</f>
        <v>7913.2599999999957</v>
      </c>
      <c r="AB32" s="13">
        <f t="shared" si="1"/>
        <v>1.284989355707727</v>
      </c>
      <c r="AD32" s="139">
        <v>373</v>
      </c>
      <c r="AE32" s="152">
        <v>16</v>
      </c>
    </row>
    <row r="33" spans="1:31">
      <c r="A33" s="220">
        <v>51788324</v>
      </c>
      <c r="F33" s="139">
        <f t="shared" si="0"/>
        <v>30.7</v>
      </c>
      <c r="G33" s="13">
        <v>614</v>
      </c>
      <c r="H33" s="221">
        <v>433.6628664495114</v>
      </c>
      <c r="J33">
        <v>1.1716657755540512</v>
      </c>
      <c r="Z33" s="13">
        <f>VLOOKUP(A33,Sheet1!A:E,5,0)</f>
        <v>11877.339999999997</v>
      </c>
      <c r="AB33" s="13">
        <f t="shared" si="1"/>
        <v>1.1716657755540512</v>
      </c>
      <c r="AD33" s="139">
        <v>614</v>
      </c>
      <c r="AE33" s="152">
        <v>20</v>
      </c>
    </row>
    <row r="34" spans="1:31">
      <c r="A34" s="220">
        <v>51788758</v>
      </c>
      <c r="F34" s="139">
        <f t="shared" si="0"/>
        <v>24.9375</v>
      </c>
      <c r="G34" s="13">
        <v>399</v>
      </c>
      <c r="H34" s="221">
        <v>527.0802005012531</v>
      </c>
      <c r="J34">
        <v>1.017007995458058</v>
      </c>
      <c r="Z34" s="13">
        <f>VLOOKUP(A34,Sheet1!A:E,5,0)</f>
        <v>6699.5300000000034</v>
      </c>
      <c r="AB34" s="13">
        <f t="shared" si="1"/>
        <v>1.017007995458058</v>
      </c>
      <c r="AD34" s="139">
        <v>399</v>
      </c>
      <c r="AE34" s="152">
        <v>16</v>
      </c>
    </row>
    <row r="35" spans="1:31">
      <c r="A35" s="220">
        <v>51810944</v>
      </c>
      <c r="F35" s="139">
        <f t="shared" si="0"/>
        <v>31.25</v>
      </c>
      <c r="G35" s="13">
        <v>625</v>
      </c>
      <c r="H35" s="221">
        <v>449.7088</v>
      </c>
      <c r="J35">
        <v>0.63619818291944252</v>
      </c>
      <c r="Z35" s="13">
        <f>VLOOKUP(A35,Sheet1!A:E,5,0)</f>
        <v>6564.7699999999986</v>
      </c>
      <c r="AB35" s="13">
        <f t="shared" si="1"/>
        <v>0.63619818291944252</v>
      </c>
      <c r="AD35" s="139">
        <v>625</v>
      </c>
      <c r="AE35" s="152">
        <v>20</v>
      </c>
    </row>
    <row r="36" spans="1:31">
      <c r="A36" s="220">
        <v>51810942</v>
      </c>
      <c r="F36" s="139">
        <f t="shared" si="0"/>
        <v>36.333333333333336</v>
      </c>
      <c r="G36" s="13">
        <v>109</v>
      </c>
      <c r="H36" s="221">
        <v>391.24770642201833</v>
      </c>
      <c r="J36">
        <v>3.5298373518412514</v>
      </c>
      <c r="Z36" s="13">
        <f>VLOOKUP(A36,Sheet1!A:E,5,0)</f>
        <v>6352.2599999999984</v>
      </c>
      <c r="AB36" s="13">
        <f t="shared" si="1"/>
        <v>3.5298373518412514</v>
      </c>
      <c r="AD36" s="139">
        <v>109</v>
      </c>
      <c r="AE36" s="152">
        <v>3</v>
      </c>
    </row>
    <row r="37" spans="1:31">
      <c r="A37" s="220">
        <v>51811768</v>
      </c>
      <c r="F37" s="139">
        <f t="shared" si="0"/>
        <v>28.111111111111111</v>
      </c>
      <c r="G37" s="13">
        <v>506</v>
      </c>
      <c r="H37" s="221">
        <v>499.58498023715413</v>
      </c>
      <c r="J37">
        <v>1.3495809223299808</v>
      </c>
      <c r="Z37" s="13">
        <f>VLOOKUP(A37,Sheet1!A:E,5,0)</f>
        <v>11274.480000000001</v>
      </c>
      <c r="AB37" s="13">
        <f t="shared" si="1"/>
        <v>1.3495809223299808</v>
      </c>
      <c r="AD37" s="139">
        <v>506</v>
      </c>
      <c r="AE37" s="152">
        <v>18</v>
      </c>
    </row>
    <row r="38" spans="1:31">
      <c r="A38" s="220">
        <v>51811770</v>
      </c>
      <c r="F38" s="139">
        <f t="shared" si="0"/>
        <v>33.049999999999997</v>
      </c>
      <c r="G38" s="13">
        <v>661</v>
      </c>
      <c r="H38" s="221">
        <v>480.15431164901662</v>
      </c>
      <c r="J38">
        <v>0.9841401763566936</v>
      </c>
      <c r="Z38" s="13">
        <f>VLOOKUP(A38,Sheet1!A:E,5,0)</f>
        <v>10740.029999999997</v>
      </c>
      <c r="AB38" s="13">
        <f t="shared" si="1"/>
        <v>0.9841401763566936</v>
      </c>
      <c r="AD38" s="139">
        <v>661</v>
      </c>
      <c r="AE38" s="152">
        <v>20</v>
      </c>
    </row>
    <row r="39" spans="1:31">
      <c r="A39" s="220">
        <v>51812950</v>
      </c>
      <c r="F39" s="139">
        <f t="shared" si="0"/>
        <v>21.352941176470587</v>
      </c>
      <c r="G39" s="13">
        <v>363</v>
      </c>
      <c r="H39" s="221">
        <v>713.18457300275486</v>
      </c>
      <c r="J39">
        <v>0.52181581243857544</v>
      </c>
      <c r="Z39" s="13">
        <f>VLOOKUP(A39,Sheet1!A:E,5,0)</f>
        <v>3127.3100000000004</v>
      </c>
      <c r="AB39" s="13">
        <f t="shared" si="1"/>
        <v>0.52181581243857544</v>
      </c>
      <c r="AD39" s="139">
        <v>363</v>
      </c>
      <c r="AE39" s="152">
        <v>17</v>
      </c>
    </row>
    <row r="40" spans="1:31">
      <c r="A40" s="220">
        <v>51814218</v>
      </c>
      <c r="F40" s="139">
        <f t="shared" si="0"/>
        <v>29.7</v>
      </c>
      <c r="G40" s="13">
        <v>594</v>
      </c>
      <c r="H40" s="221">
        <v>489.73063973063972</v>
      </c>
      <c r="J40">
        <v>1.1693107126177997</v>
      </c>
      <c r="Z40" s="13">
        <f>VLOOKUP(A40,Sheet1!A:E,5,0)</f>
        <v>11467.360000000006</v>
      </c>
      <c r="AB40" s="13">
        <f t="shared" si="1"/>
        <v>1.1693107126177997</v>
      </c>
      <c r="AD40" s="139">
        <v>594</v>
      </c>
      <c r="AE40" s="152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H119" sqref="H119"/>
    </sheetView>
  </sheetViews>
  <sheetFormatPr defaultRowHeight="15"/>
  <cols>
    <col min="5" max="5" width="9" bestFit="1" customWidth="1"/>
  </cols>
  <sheetData>
    <row r="1" spans="1:5">
      <c r="A1" t="s">
        <v>0</v>
      </c>
      <c r="B1" t="s">
        <v>164</v>
      </c>
      <c r="C1" t="s">
        <v>796</v>
      </c>
      <c r="D1" t="s">
        <v>797</v>
      </c>
      <c r="E1" t="s">
        <v>798</v>
      </c>
    </row>
    <row r="2" spans="1:5">
      <c r="A2">
        <v>51558115</v>
      </c>
      <c r="B2" t="s">
        <v>594</v>
      </c>
      <c r="C2">
        <v>22.62</v>
      </c>
      <c r="D2">
        <v>0</v>
      </c>
      <c r="E2">
        <v>0</v>
      </c>
    </row>
    <row r="3" spans="1:5">
      <c r="A3">
        <v>51568280</v>
      </c>
      <c r="B3" t="s">
        <v>319</v>
      </c>
      <c r="C3">
        <v>50.67</v>
      </c>
      <c r="D3">
        <v>0</v>
      </c>
      <c r="E3">
        <v>0</v>
      </c>
    </row>
    <row r="4" spans="1:5">
      <c r="A4">
        <v>51578947</v>
      </c>
      <c r="B4" t="s">
        <v>168</v>
      </c>
      <c r="C4">
        <v>331.12999999999994</v>
      </c>
      <c r="D4">
        <v>1486.8400000000001</v>
      </c>
      <c r="E4">
        <v>554.30999999999995</v>
      </c>
    </row>
    <row r="5" spans="1:5">
      <c r="A5">
        <v>51588218</v>
      </c>
      <c r="B5" t="s">
        <v>176</v>
      </c>
      <c r="C5">
        <v>4283.99</v>
      </c>
      <c r="D5">
        <v>12620.79</v>
      </c>
      <c r="E5">
        <v>13540.140000000003</v>
      </c>
    </row>
    <row r="6" spans="1:5">
      <c r="A6">
        <v>51588228</v>
      </c>
      <c r="B6" t="s">
        <v>181</v>
      </c>
      <c r="C6">
        <v>3982.4300000000012</v>
      </c>
      <c r="D6">
        <v>4385.8200000000061</v>
      </c>
      <c r="E6">
        <v>7348.1899999999978</v>
      </c>
    </row>
    <row r="7" spans="1:5">
      <c r="A7">
        <v>51588229</v>
      </c>
      <c r="B7" t="s">
        <v>182</v>
      </c>
      <c r="C7">
        <v>224.92</v>
      </c>
      <c r="D7">
        <v>1055.2</v>
      </c>
      <c r="E7">
        <v>89.509999999999991</v>
      </c>
    </row>
    <row r="8" spans="1:5">
      <c r="A8">
        <v>51588233</v>
      </c>
      <c r="B8" t="s">
        <v>177</v>
      </c>
      <c r="C8">
        <v>1560.1699999999996</v>
      </c>
      <c r="D8">
        <v>0</v>
      </c>
      <c r="E8">
        <v>0</v>
      </c>
    </row>
    <row r="9" spans="1:5">
      <c r="A9">
        <v>51588235</v>
      </c>
      <c r="B9" t="s">
        <v>183</v>
      </c>
      <c r="C9">
        <v>8071.5600000000059</v>
      </c>
      <c r="D9">
        <v>10023.760000000002</v>
      </c>
      <c r="E9">
        <v>3903.3799999999974</v>
      </c>
    </row>
    <row r="10" spans="1:5">
      <c r="A10">
        <v>51591938</v>
      </c>
      <c r="B10" t="s">
        <v>179</v>
      </c>
      <c r="C10">
        <v>4076.3900000000021</v>
      </c>
      <c r="D10">
        <v>10143.31</v>
      </c>
      <c r="E10">
        <v>8481.1699999999946</v>
      </c>
    </row>
    <row r="11" spans="1:5">
      <c r="A11">
        <v>51591945</v>
      </c>
      <c r="B11" t="s">
        <v>178</v>
      </c>
      <c r="C11">
        <v>56.87</v>
      </c>
      <c r="D11">
        <v>1229.42</v>
      </c>
      <c r="E11">
        <v>616.9799999999999</v>
      </c>
    </row>
    <row r="12" spans="1:5">
      <c r="A12">
        <v>51591949</v>
      </c>
      <c r="B12" t="s">
        <v>184</v>
      </c>
      <c r="C12">
        <v>1552.6600000000005</v>
      </c>
      <c r="D12">
        <v>4347.8900000000021</v>
      </c>
      <c r="E12">
        <v>5922.5</v>
      </c>
    </row>
    <row r="13" spans="1:5">
      <c r="A13">
        <v>51596839</v>
      </c>
      <c r="B13" t="s">
        <v>169</v>
      </c>
      <c r="C13">
        <v>4126.76</v>
      </c>
      <c r="D13">
        <v>2687.4600000000005</v>
      </c>
      <c r="E13">
        <v>2650.3300000000008</v>
      </c>
    </row>
    <row r="14" spans="1:5">
      <c r="A14">
        <v>51598203</v>
      </c>
      <c r="B14" t="s">
        <v>167</v>
      </c>
      <c r="C14">
        <v>3604.87</v>
      </c>
      <c r="D14">
        <v>225.89</v>
      </c>
      <c r="E14">
        <v>0</v>
      </c>
    </row>
    <row r="15" spans="1:5">
      <c r="A15">
        <v>51600383</v>
      </c>
      <c r="B15" t="s">
        <v>597</v>
      </c>
      <c r="C15">
        <v>305.68000000000006</v>
      </c>
      <c r="D15">
        <v>119.20000000000002</v>
      </c>
      <c r="E15">
        <v>1052.06</v>
      </c>
    </row>
    <row r="16" spans="1:5">
      <c r="A16">
        <v>51615813</v>
      </c>
      <c r="B16" t="s">
        <v>188</v>
      </c>
      <c r="C16">
        <v>1717.1200000000001</v>
      </c>
      <c r="D16">
        <v>3599.150000000001</v>
      </c>
      <c r="E16">
        <v>2822.76</v>
      </c>
    </row>
    <row r="17" spans="1:5">
      <c r="A17">
        <v>51615823</v>
      </c>
      <c r="B17" t="s">
        <v>187</v>
      </c>
      <c r="C17">
        <v>91.33</v>
      </c>
      <c r="D17">
        <v>433.06</v>
      </c>
      <c r="E17">
        <v>335.34000000000003</v>
      </c>
    </row>
    <row r="18" spans="1:5">
      <c r="A18">
        <v>51615825</v>
      </c>
      <c r="B18" t="s">
        <v>186</v>
      </c>
      <c r="C18">
        <v>3747.5499999999993</v>
      </c>
      <c r="D18">
        <v>6468.27</v>
      </c>
      <c r="E18">
        <v>6990.5199999999968</v>
      </c>
    </row>
    <row r="19" spans="1:5">
      <c r="A19">
        <v>51637929</v>
      </c>
      <c r="B19" t="s">
        <v>608</v>
      </c>
      <c r="C19">
        <v>49.36</v>
      </c>
      <c r="D19">
        <v>61.09</v>
      </c>
      <c r="E19">
        <v>0</v>
      </c>
    </row>
    <row r="20" spans="1:5">
      <c r="A20">
        <v>51638206</v>
      </c>
      <c r="B20" t="s">
        <v>609</v>
      </c>
      <c r="C20">
        <v>277.86999999999995</v>
      </c>
      <c r="D20">
        <v>90.27</v>
      </c>
      <c r="E20">
        <v>58.190000000000005</v>
      </c>
    </row>
    <row r="21" spans="1:5">
      <c r="A21">
        <v>51661970</v>
      </c>
      <c r="B21" t="s">
        <v>195</v>
      </c>
      <c r="C21">
        <v>2857.3199999999993</v>
      </c>
      <c r="D21">
        <v>4032.5700000000006</v>
      </c>
      <c r="E21">
        <v>7729.8199999999988</v>
      </c>
    </row>
    <row r="22" spans="1:5">
      <c r="A22">
        <v>51662324</v>
      </c>
      <c r="B22" t="s">
        <v>196</v>
      </c>
      <c r="C22">
        <v>4670.4599999999973</v>
      </c>
      <c r="D22">
        <v>6126.2199999999957</v>
      </c>
      <c r="E22">
        <v>8225.1000000000022</v>
      </c>
    </row>
    <row r="23" spans="1:5">
      <c r="A23">
        <v>51665079</v>
      </c>
      <c r="B23" t="s">
        <v>613</v>
      </c>
      <c r="C23">
        <v>22.16</v>
      </c>
      <c r="D23">
        <v>0</v>
      </c>
      <c r="E23">
        <v>0</v>
      </c>
    </row>
    <row r="24" spans="1:5">
      <c r="A24">
        <v>51667176</v>
      </c>
      <c r="B24" t="s">
        <v>198</v>
      </c>
      <c r="C24">
        <v>3618.3800000000006</v>
      </c>
      <c r="D24">
        <v>4580.6399999999994</v>
      </c>
      <c r="E24">
        <v>4485</v>
      </c>
    </row>
    <row r="25" spans="1:5">
      <c r="A25">
        <v>51692290</v>
      </c>
      <c r="B25" t="s">
        <v>236</v>
      </c>
      <c r="C25">
        <v>10687.990000000002</v>
      </c>
      <c r="D25">
        <v>11491.930000000008</v>
      </c>
      <c r="E25">
        <v>15425.21</v>
      </c>
    </row>
    <row r="26" spans="1:5">
      <c r="A26">
        <v>51695853</v>
      </c>
      <c r="B26" t="s">
        <v>208</v>
      </c>
      <c r="C26">
        <v>3768.46</v>
      </c>
      <c r="D26">
        <v>3478.6499999999992</v>
      </c>
      <c r="E26">
        <v>2285.9699999999998</v>
      </c>
    </row>
    <row r="27" spans="1:5">
      <c r="A27">
        <v>51696233</v>
      </c>
      <c r="B27" t="s">
        <v>204</v>
      </c>
      <c r="C27">
        <v>6043.4900000000025</v>
      </c>
      <c r="D27">
        <v>6263.5099999999984</v>
      </c>
      <c r="E27">
        <v>6689.3099999999959</v>
      </c>
    </row>
    <row r="28" spans="1:5">
      <c r="A28">
        <v>51696340</v>
      </c>
      <c r="B28" t="s">
        <v>199</v>
      </c>
      <c r="C28">
        <v>2795.6099999999997</v>
      </c>
      <c r="D28">
        <v>3688.3399999999979</v>
      </c>
      <c r="E28">
        <v>5989.9199999999992</v>
      </c>
    </row>
    <row r="29" spans="1:5">
      <c r="A29">
        <v>51696342</v>
      </c>
      <c r="B29" t="s">
        <v>200</v>
      </c>
      <c r="C29">
        <v>4161.8200000000006</v>
      </c>
      <c r="D29">
        <v>2872.4200000000005</v>
      </c>
      <c r="E29">
        <v>3607.9999999999995</v>
      </c>
    </row>
    <row r="30" spans="1:5">
      <c r="A30">
        <v>51697117</v>
      </c>
      <c r="B30" t="s">
        <v>203</v>
      </c>
      <c r="C30">
        <v>6531.7500000000055</v>
      </c>
      <c r="D30">
        <v>7284.5899999999983</v>
      </c>
      <c r="E30">
        <v>8834.1500000000033</v>
      </c>
    </row>
    <row r="31" spans="1:5">
      <c r="A31">
        <v>51698640</v>
      </c>
      <c r="B31" t="s">
        <v>205</v>
      </c>
      <c r="C31">
        <v>546.88</v>
      </c>
      <c r="D31">
        <v>732.18</v>
      </c>
      <c r="E31">
        <v>2519.1099999999992</v>
      </c>
    </row>
    <row r="32" spans="1:5">
      <c r="A32">
        <v>51703005</v>
      </c>
      <c r="B32" t="s">
        <v>625</v>
      </c>
      <c r="C32">
        <v>391.90999999999997</v>
      </c>
      <c r="D32">
        <v>167.07</v>
      </c>
      <c r="E32">
        <v>0</v>
      </c>
    </row>
    <row r="33" spans="1:5">
      <c r="A33">
        <v>51704088</v>
      </c>
      <c r="B33" t="s">
        <v>209</v>
      </c>
      <c r="C33">
        <v>1355.0400000000002</v>
      </c>
      <c r="D33">
        <v>0</v>
      </c>
      <c r="E33">
        <v>0</v>
      </c>
    </row>
    <row r="34" spans="1:5">
      <c r="A34">
        <v>51715671</v>
      </c>
      <c r="B34" t="s">
        <v>210</v>
      </c>
      <c r="C34">
        <v>1877.8499999999997</v>
      </c>
      <c r="D34">
        <v>4734.18</v>
      </c>
      <c r="E34">
        <v>6116.2400000000007</v>
      </c>
    </row>
    <row r="35" spans="1:5">
      <c r="A35">
        <v>51715941</v>
      </c>
      <c r="B35" t="s">
        <v>629</v>
      </c>
      <c r="C35">
        <v>593.55999999999995</v>
      </c>
      <c r="D35">
        <v>311.62999999999994</v>
      </c>
      <c r="E35">
        <v>274.87</v>
      </c>
    </row>
    <row r="36" spans="1:5">
      <c r="A36">
        <v>51716768</v>
      </c>
      <c r="B36" t="s">
        <v>224</v>
      </c>
      <c r="C36">
        <v>440.43999999999994</v>
      </c>
      <c r="D36">
        <v>135.68</v>
      </c>
      <c r="E36">
        <v>0</v>
      </c>
    </row>
    <row r="37" spans="1:5">
      <c r="A37">
        <v>51717293</v>
      </c>
      <c r="B37" t="s">
        <v>632</v>
      </c>
      <c r="C37">
        <v>296.98</v>
      </c>
      <c r="D37">
        <v>297.55</v>
      </c>
      <c r="E37">
        <v>321.70999999999998</v>
      </c>
    </row>
    <row r="38" spans="1:5">
      <c r="A38">
        <v>51718187</v>
      </c>
      <c r="B38" t="s">
        <v>633</v>
      </c>
      <c r="C38">
        <v>453.01000000000005</v>
      </c>
      <c r="D38">
        <v>274.77999999999997</v>
      </c>
      <c r="E38">
        <v>164.36999999999998</v>
      </c>
    </row>
    <row r="39" spans="1:5">
      <c r="A39">
        <v>51718193</v>
      </c>
      <c r="B39" t="s">
        <v>634</v>
      </c>
      <c r="C39">
        <v>281.60999999999996</v>
      </c>
      <c r="D39">
        <v>27.08</v>
      </c>
      <c r="E39">
        <v>22.99</v>
      </c>
    </row>
    <row r="40" spans="1:5">
      <c r="A40">
        <v>51718507</v>
      </c>
      <c r="B40" t="s">
        <v>212</v>
      </c>
      <c r="C40">
        <v>3884.9100000000012</v>
      </c>
      <c r="D40">
        <v>6117.299999999992</v>
      </c>
      <c r="E40">
        <v>10278.139999999994</v>
      </c>
    </row>
    <row r="41" spans="1:5">
      <c r="A41">
        <v>51719218</v>
      </c>
      <c r="B41" t="s">
        <v>214</v>
      </c>
      <c r="C41">
        <v>7519.8900000000012</v>
      </c>
      <c r="D41">
        <v>11715.490000000002</v>
      </c>
      <c r="E41">
        <v>13474.930000000004</v>
      </c>
    </row>
    <row r="42" spans="1:5">
      <c r="A42">
        <v>51719219</v>
      </c>
      <c r="B42" t="s">
        <v>215</v>
      </c>
      <c r="C42">
        <v>4790.5299999999988</v>
      </c>
      <c r="D42">
        <v>8465.84</v>
      </c>
      <c r="E42">
        <v>12305.549999999994</v>
      </c>
    </row>
    <row r="43" spans="1:5">
      <c r="A43">
        <v>51719239</v>
      </c>
      <c r="B43" t="s">
        <v>639</v>
      </c>
      <c r="C43">
        <v>64.210000000000008</v>
      </c>
      <c r="D43">
        <v>339.75</v>
      </c>
      <c r="E43">
        <v>0</v>
      </c>
    </row>
    <row r="44" spans="1:5">
      <c r="A44">
        <v>51719966</v>
      </c>
      <c r="B44" t="s">
        <v>213</v>
      </c>
      <c r="C44">
        <v>8676.0600000000031</v>
      </c>
      <c r="D44">
        <v>8205.1899999999969</v>
      </c>
      <c r="E44">
        <v>8843.0200000000059</v>
      </c>
    </row>
    <row r="45" spans="1:5">
      <c r="A45">
        <v>51720810</v>
      </c>
      <c r="B45" t="s">
        <v>642</v>
      </c>
      <c r="C45">
        <v>120.93</v>
      </c>
      <c r="D45">
        <v>317.96999999999997</v>
      </c>
      <c r="E45">
        <v>109.4</v>
      </c>
    </row>
    <row r="46" spans="1:5">
      <c r="A46">
        <v>51721298</v>
      </c>
      <c r="B46" t="s">
        <v>645</v>
      </c>
      <c r="C46">
        <v>14.76</v>
      </c>
      <c r="D46">
        <v>88.84</v>
      </c>
      <c r="E46">
        <v>287.68</v>
      </c>
    </row>
    <row r="47" spans="1:5">
      <c r="A47">
        <v>51721472</v>
      </c>
      <c r="B47" t="s">
        <v>655</v>
      </c>
      <c r="C47">
        <v>77.8</v>
      </c>
      <c r="D47">
        <v>162.74999999999997</v>
      </c>
      <c r="E47">
        <v>0</v>
      </c>
    </row>
    <row r="48" spans="1:5">
      <c r="A48">
        <v>51721817</v>
      </c>
      <c r="B48" t="s">
        <v>260</v>
      </c>
      <c r="C48">
        <v>1937.88</v>
      </c>
      <c r="D48">
        <v>2641.1999999999985</v>
      </c>
      <c r="E48">
        <v>4814.3799999999992</v>
      </c>
    </row>
    <row r="49" spans="1:5">
      <c r="A49">
        <v>51722211</v>
      </c>
      <c r="B49" t="s">
        <v>222</v>
      </c>
      <c r="C49">
        <v>1905.97</v>
      </c>
      <c r="D49">
        <v>2704.9499999999985</v>
      </c>
      <c r="E49">
        <v>6175.2500000000009</v>
      </c>
    </row>
    <row r="50" spans="1:5">
      <c r="A50">
        <v>51722217</v>
      </c>
      <c r="B50" t="s">
        <v>220</v>
      </c>
      <c r="C50">
        <v>4101.6899999999987</v>
      </c>
      <c r="D50">
        <v>5533.3199999999979</v>
      </c>
      <c r="E50">
        <v>5699.91</v>
      </c>
    </row>
    <row r="51" spans="1:5">
      <c r="A51">
        <v>51722219</v>
      </c>
      <c r="B51" t="s">
        <v>223</v>
      </c>
      <c r="C51">
        <v>2796.7700000000004</v>
      </c>
      <c r="D51">
        <v>4322.4300000000012</v>
      </c>
      <c r="E51">
        <v>6584.9399999999978</v>
      </c>
    </row>
    <row r="52" spans="1:5">
      <c r="A52">
        <v>51722220</v>
      </c>
      <c r="B52" t="s">
        <v>264</v>
      </c>
      <c r="C52">
        <v>2076.3000000000006</v>
      </c>
      <c r="D52">
        <v>4069.2399999999975</v>
      </c>
      <c r="E52">
        <v>3372.1599999999994</v>
      </c>
    </row>
    <row r="53" spans="1:5">
      <c r="A53">
        <v>51722234</v>
      </c>
      <c r="B53" t="s">
        <v>262</v>
      </c>
      <c r="C53">
        <v>2269.5699999999997</v>
      </c>
      <c r="D53">
        <v>3411.9800000000014</v>
      </c>
      <c r="E53">
        <v>3891.150000000001</v>
      </c>
    </row>
    <row r="54" spans="1:5">
      <c r="A54">
        <v>51722397</v>
      </c>
      <c r="B54" t="s">
        <v>261</v>
      </c>
      <c r="C54">
        <v>1078.4899999999998</v>
      </c>
      <c r="D54">
        <v>215.57999999999996</v>
      </c>
      <c r="E54">
        <v>112.25999999999999</v>
      </c>
    </row>
    <row r="55" spans="1:5">
      <c r="A55">
        <v>51722864</v>
      </c>
      <c r="B55" t="s">
        <v>666</v>
      </c>
      <c r="C55">
        <v>22.4</v>
      </c>
      <c r="D55">
        <v>23</v>
      </c>
      <c r="E55">
        <v>73.34</v>
      </c>
    </row>
    <row r="56" spans="1:5">
      <c r="A56">
        <v>51722942</v>
      </c>
      <c r="B56" t="s">
        <v>237</v>
      </c>
      <c r="C56">
        <v>4775.3100000000013</v>
      </c>
      <c r="D56">
        <v>6441.4499999999989</v>
      </c>
      <c r="E56">
        <v>9573.6699999999928</v>
      </c>
    </row>
    <row r="57" spans="1:5">
      <c r="A57">
        <v>51723236</v>
      </c>
      <c r="B57" t="s">
        <v>225</v>
      </c>
      <c r="C57">
        <v>8471.6099999999951</v>
      </c>
      <c r="D57">
        <v>6596.8699999999963</v>
      </c>
      <c r="E57">
        <v>4050.0200000000009</v>
      </c>
    </row>
    <row r="58" spans="1:5">
      <c r="A58">
        <v>51723237</v>
      </c>
      <c r="B58" t="s">
        <v>227</v>
      </c>
      <c r="C58">
        <v>4447.09</v>
      </c>
      <c r="D58">
        <v>6056.4300000000012</v>
      </c>
      <c r="E58">
        <v>8016.4699999999975</v>
      </c>
    </row>
    <row r="59" spans="1:5">
      <c r="A59">
        <v>51723670</v>
      </c>
      <c r="B59" t="s">
        <v>232</v>
      </c>
      <c r="C59">
        <v>2998.4900000000007</v>
      </c>
      <c r="D59">
        <v>3970.599999999999</v>
      </c>
      <c r="E59">
        <v>5326.4399999999969</v>
      </c>
    </row>
    <row r="60" spans="1:5">
      <c r="A60">
        <v>51723675</v>
      </c>
      <c r="B60" t="s">
        <v>229</v>
      </c>
      <c r="C60">
        <v>4693.5600000000004</v>
      </c>
      <c r="D60">
        <v>5856.64</v>
      </c>
      <c r="E60">
        <v>4021.0599999999981</v>
      </c>
    </row>
    <row r="61" spans="1:5">
      <c r="A61">
        <v>51723910</v>
      </c>
      <c r="B61" t="s">
        <v>231</v>
      </c>
      <c r="C61">
        <v>4817.7900000000009</v>
      </c>
      <c r="D61">
        <v>8157.5899999999892</v>
      </c>
      <c r="E61">
        <v>10237.429999999998</v>
      </c>
    </row>
    <row r="62" spans="1:5">
      <c r="A62">
        <v>51724732</v>
      </c>
      <c r="B62" t="s">
        <v>230</v>
      </c>
      <c r="C62">
        <v>2720.56</v>
      </c>
      <c r="D62">
        <v>915.24</v>
      </c>
      <c r="E62">
        <v>2293.3899999999994</v>
      </c>
    </row>
    <row r="63" spans="1:5">
      <c r="A63">
        <v>51724734</v>
      </c>
      <c r="B63" t="s">
        <v>233</v>
      </c>
      <c r="C63">
        <v>3984.4100000000003</v>
      </c>
      <c r="D63">
        <v>4483.79</v>
      </c>
      <c r="E63">
        <v>3205.6699999999987</v>
      </c>
    </row>
    <row r="64" spans="1:5">
      <c r="A64">
        <v>51724905</v>
      </c>
      <c r="B64" t="s">
        <v>235</v>
      </c>
      <c r="C64">
        <v>4978.55</v>
      </c>
      <c r="D64">
        <v>4411.2499999999982</v>
      </c>
      <c r="E64">
        <v>5845.9999999999964</v>
      </c>
    </row>
    <row r="65" spans="1:5">
      <c r="A65">
        <v>51725134</v>
      </c>
      <c r="B65" t="s">
        <v>672</v>
      </c>
      <c r="C65">
        <v>9.68</v>
      </c>
      <c r="D65">
        <v>0</v>
      </c>
      <c r="E65">
        <v>0</v>
      </c>
    </row>
    <row r="66" spans="1:5">
      <c r="A66">
        <v>51725454</v>
      </c>
      <c r="B66" t="s">
        <v>267</v>
      </c>
      <c r="C66">
        <v>5758.43</v>
      </c>
      <c r="D66">
        <v>7986.7500000000027</v>
      </c>
      <c r="E66">
        <v>5631.6199999999963</v>
      </c>
    </row>
    <row r="67" spans="1:5">
      <c r="A67">
        <v>51725455</v>
      </c>
      <c r="B67" t="s">
        <v>674</v>
      </c>
      <c r="C67">
        <v>281.14</v>
      </c>
      <c r="D67">
        <v>0</v>
      </c>
      <c r="E67">
        <v>0</v>
      </c>
    </row>
    <row r="68" spans="1:5">
      <c r="A68">
        <v>51725689</v>
      </c>
      <c r="B68" t="s">
        <v>246</v>
      </c>
      <c r="C68">
        <v>1584.4800000000002</v>
      </c>
      <c r="D68">
        <v>3940.7700000000013</v>
      </c>
      <c r="E68">
        <v>6649.3099999999977</v>
      </c>
    </row>
    <row r="69" spans="1:5">
      <c r="A69">
        <v>51725691</v>
      </c>
      <c r="B69" t="s">
        <v>243</v>
      </c>
      <c r="C69">
        <v>3900.1000000000008</v>
      </c>
      <c r="D69">
        <v>903.58999999999992</v>
      </c>
      <c r="E69">
        <v>6612.1200000000017</v>
      </c>
    </row>
    <row r="70" spans="1:5">
      <c r="A70">
        <v>51725693</v>
      </c>
      <c r="B70" t="s">
        <v>244</v>
      </c>
      <c r="C70">
        <v>6845.2800000000043</v>
      </c>
      <c r="D70">
        <v>8346.9600000000028</v>
      </c>
      <c r="E70">
        <v>13157.079999999996</v>
      </c>
    </row>
    <row r="71" spans="1:5">
      <c r="A71">
        <v>51726356</v>
      </c>
      <c r="B71" t="s">
        <v>239</v>
      </c>
      <c r="C71">
        <v>36.840000000000003</v>
      </c>
      <c r="D71">
        <v>0</v>
      </c>
      <c r="E71">
        <v>0</v>
      </c>
    </row>
    <row r="72" spans="1:5">
      <c r="A72">
        <v>51726359</v>
      </c>
      <c r="B72" t="s">
        <v>266</v>
      </c>
      <c r="C72">
        <v>4731.0899999999974</v>
      </c>
      <c r="D72">
        <v>4605.45</v>
      </c>
      <c r="E72">
        <v>7811.2500000000009</v>
      </c>
    </row>
    <row r="73" spans="1:5">
      <c r="A73">
        <v>51726361</v>
      </c>
      <c r="B73" t="s">
        <v>265</v>
      </c>
      <c r="C73">
        <v>3545.7199999999993</v>
      </c>
      <c r="D73">
        <v>1709.9599999999998</v>
      </c>
      <c r="E73">
        <v>3656.1800000000003</v>
      </c>
    </row>
    <row r="74" spans="1:5">
      <c r="A74">
        <v>51726926</v>
      </c>
      <c r="B74" t="s">
        <v>240</v>
      </c>
      <c r="C74">
        <v>3909.2999999999988</v>
      </c>
      <c r="D74">
        <v>3379.8699999999981</v>
      </c>
      <c r="E74">
        <v>9344.6100000000042</v>
      </c>
    </row>
    <row r="75" spans="1:5">
      <c r="A75">
        <v>51727440</v>
      </c>
      <c r="B75" t="s">
        <v>247</v>
      </c>
      <c r="C75">
        <v>4065.7</v>
      </c>
      <c r="D75">
        <v>2829.1099999999983</v>
      </c>
      <c r="E75">
        <v>4814.6699999999983</v>
      </c>
    </row>
    <row r="76" spans="1:5">
      <c r="A76">
        <v>51729962</v>
      </c>
      <c r="B76" t="s">
        <v>250</v>
      </c>
      <c r="C76">
        <v>4785.3200000000024</v>
      </c>
      <c r="D76">
        <v>1612.6199999999994</v>
      </c>
      <c r="E76">
        <v>0</v>
      </c>
    </row>
    <row r="77" spans="1:5">
      <c r="A77">
        <v>51732947</v>
      </c>
      <c r="B77" t="s">
        <v>253</v>
      </c>
      <c r="C77">
        <v>3319.0800000000013</v>
      </c>
      <c r="D77">
        <v>160.66</v>
      </c>
      <c r="E77">
        <v>0</v>
      </c>
    </row>
    <row r="78" spans="1:5">
      <c r="A78">
        <v>51732948</v>
      </c>
      <c r="B78" t="s">
        <v>254</v>
      </c>
      <c r="C78">
        <v>3726.6600000000003</v>
      </c>
      <c r="D78">
        <v>6424.8899999999985</v>
      </c>
      <c r="E78">
        <v>4985.9799999999941</v>
      </c>
    </row>
    <row r="79" spans="1:5">
      <c r="A79">
        <v>51732952</v>
      </c>
      <c r="B79" t="s">
        <v>252</v>
      </c>
      <c r="C79">
        <v>4076.5900000000006</v>
      </c>
      <c r="D79">
        <v>1977.9000000000003</v>
      </c>
      <c r="E79">
        <v>33.299999999999997</v>
      </c>
    </row>
    <row r="80" spans="1:5">
      <c r="A80">
        <v>51736813</v>
      </c>
      <c r="B80" t="s">
        <v>242</v>
      </c>
      <c r="C80">
        <v>4536.7099999999991</v>
      </c>
      <c r="D80">
        <v>2357.5900000000006</v>
      </c>
      <c r="E80">
        <v>6813.7</v>
      </c>
    </row>
    <row r="81" spans="1:5">
      <c r="A81">
        <v>51739116</v>
      </c>
      <c r="B81" t="s">
        <v>245</v>
      </c>
      <c r="C81">
        <v>2447.6400000000003</v>
      </c>
      <c r="D81">
        <v>4090.5499999999984</v>
      </c>
      <c r="E81">
        <v>5279.9400000000005</v>
      </c>
    </row>
    <row r="82" spans="1:5">
      <c r="A82">
        <v>51739117</v>
      </c>
      <c r="B82" t="s">
        <v>257</v>
      </c>
      <c r="C82">
        <v>1057.7</v>
      </c>
      <c r="D82">
        <v>123.07</v>
      </c>
      <c r="E82">
        <v>0</v>
      </c>
    </row>
    <row r="83" spans="1:5">
      <c r="A83">
        <v>51742442</v>
      </c>
      <c r="B83" t="s">
        <v>248</v>
      </c>
      <c r="C83">
        <v>6128.65</v>
      </c>
      <c r="D83">
        <v>5429.7800000000007</v>
      </c>
      <c r="E83">
        <v>11522.159999999994</v>
      </c>
    </row>
    <row r="84" spans="1:5">
      <c r="A84">
        <v>51742634</v>
      </c>
      <c r="B84" t="s">
        <v>249</v>
      </c>
      <c r="C84">
        <v>7286.4999999999964</v>
      </c>
      <c r="D84">
        <v>5860.8399999999983</v>
      </c>
      <c r="E84">
        <v>11423.379999999985</v>
      </c>
    </row>
    <row r="85" spans="1:5">
      <c r="A85">
        <v>51742636</v>
      </c>
      <c r="B85" t="s">
        <v>255</v>
      </c>
      <c r="C85">
        <v>5024.78</v>
      </c>
      <c r="D85">
        <v>3525.9700000000012</v>
      </c>
      <c r="E85">
        <v>4567.7200000000012</v>
      </c>
    </row>
    <row r="86" spans="1:5">
      <c r="A86">
        <v>51742637</v>
      </c>
      <c r="B86" t="s">
        <v>256</v>
      </c>
      <c r="C86">
        <v>1905.8800000000006</v>
      </c>
      <c r="D86">
        <v>1421.0699999999993</v>
      </c>
      <c r="E86">
        <v>1748.4000000000003</v>
      </c>
    </row>
    <row r="87" spans="1:5">
      <c r="A87">
        <v>51742638</v>
      </c>
      <c r="B87" t="s">
        <v>259</v>
      </c>
      <c r="C87">
        <v>3389.2500000000018</v>
      </c>
      <c r="D87">
        <v>5745.4200000000028</v>
      </c>
      <c r="E87">
        <v>6768.8400000000011</v>
      </c>
    </row>
    <row r="88" spans="1:5">
      <c r="A88">
        <v>51743041</v>
      </c>
      <c r="B88" t="s">
        <v>258</v>
      </c>
      <c r="C88">
        <v>3310.7000000000007</v>
      </c>
      <c r="D88">
        <v>4008.9300000000003</v>
      </c>
      <c r="E88">
        <v>9029.74</v>
      </c>
    </row>
    <row r="89" spans="1:5">
      <c r="A89">
        <v>51743068</v>
      </c>
      <c r="B89" t="s">
        <v>270</v>
      </c>
      <c r="C89">
        <v>5036.5499999999965</v>
      </c>
      <c r="D89">
        <v>7918.32</v>
      </c>
      <c r="E89">
        <v>14812.19</v>
      </c>
    </row>
    <row r="90" spans="1:5">
      <c r="A90">
        <v>51744975</v>
      </c>
      <c r="B90" t="s">
        <v>217</v>
      </c>
      <c r="C90">
        <v>4069.3300000000004</v>
      </c>
      <c r="D90">
        <v>4203.8500000000004</v>
      </c>
      <c r="E90">
        <v>3295.81</v>
      </c>
    </row>
    <row r="91" spans="1:5">
      <c r="A91">
        <v>51746048</v>
      </c>
      <c r="B91" t="s">
        <v>219</v>
      </c>
      <c r="C91">
        <v>7282.12</v>
      </c>
      <c r="D91">
        <v>5376.760000000002</v>
      </c>
      <c r="E91">
        <v>7874.079999999999</v>
      </c>
    </row>
    <row r="92" spans="1:5">
      <c r="A92">
        <v>51764512</v>
      </c>
      <c r="B92" t="s">
        <v>715</v>
      </c>
      <c r="C92">
        <v>582.91999999999996</v>
      </c>
      <c r="D92">
        <v>46.79</v>
      </c>
      <c r="E92">
        <v>0</v>
      </c>
    </row>
    <row r="93" spans="1:5">
      <c r="A93">
        <v>51764660</v>
      </c>
      <c r="B93" t="s">
        <v>718</v>
      </c>
      <c r="C93">
        <v>27.08</v>
      </c>
      <c r="D93">
        <v>0.33</v>
      </c>
      <c r="E93">
        <v>0</v>
      </c>
    </row>
    <row r="94" spans="1:5">
      <c r="A94">
        <v>51768434</v>
      </c>
      <c r="B94" t="s">
        <v>721</v>
      </c>
      <c r="C94">
        <v>54.18</v>
      </c>
      <c r="D94">
        <v>69.7</v>
      </c>
      <c r="E94">
        <v>1065.1200000000001</v>
      </c>
    </row>
    <row r="95" spans="1:5">
      <c r="A95">
        <v>51609016</v>
      </c>
      <c r="B95" t="s">
        <v>322</v>
      </c>
      <c r="C95">
        <v>638.71</v>
      </c>
      <c r="D95">
        <v>950.03</v>
      </c>
      <c r="E95">
        <v>208.68</v>
      </c>
    </row>
    <row r="96" spans="1:5">
      <c r="A96">
        <v>51768433</v>
      </c>
      <c r="B96" t="s">
        <v>720</v>
      </c>
      <c r="C96">
        <v>707.03999999999985</v>
      </c>
      <c r="D96">
        <v>999.33999999999992</v>
      </c>
      <c r="E96">
        <v>288.07999999999993</v>
      </c>
    </row>
    <row r="97" spans="1:5">
      <c r="A97">
        <v>51697023</v>
      </c>
      <c r="B97" t="s">
        <v>619</v>
      </c>
      <c r="C97">
        <v>27.08</v>
      </c>
      <c r="D97">
        <v>0</v>
      </c>
      <c r="E97">
        <v>0</v>
      </c>
    </row>
    <row r="98" spans="1:5">
      <c r="A98">
        <v>51598218</v>
      </c>
      <c r="B98" t="s">
        <v>596</v>
      </c>
      <c r="C98">
        <v>2.95</v>
      </c>
      <c r="D98">
        <v>0</v>
      </c>
      <c r="E98">
        <v>0</v>
      </c>
    </row>
    <row r="99" spans="1:5">
      <c r="A99">
        <v>51765992</v>
      </c>
      <c r="B99" t="s">
        <v>719</v>
      </c>
      <c r="C99">
        <v>19.73</v>
      </c>
      <c r="D99">
        <v>50.25</v>
      </c>
      <c r="E99">
        <v>75.47</v>
      </c>
    </row>
    <row r="100" spans="1:5">
      <c r="A100">
        <v>51637926</v>
      </c>
      <c r="B100" t="s">
        <v>770</v>
      </c>
      <c r="C100">
        <v>36.799999999999997</v>
      </c>
      <c r="D100">
        <v>0</v>
      </c>
      <c r="E100">
        <v>0</v>
      </c>
    </row>
    <row r="101" spans="1:5">
      <c r="A101">
        <v>51722213</v>
      </c>
      <c r="B101" t="s">
        <v>221</v>
      </c>
      <c r="C101">
        <v>24.049999999999997</v>
      </c>
      <c r="D101">
        <v>1073.9000000000003</v>
      </c>
      <c r="E101">
        <v>848.02000000000021</v>
      </c>
    </row>
    <row r="102" spans="1:5">
      <c r="A102">
        <v>51781014</v>
      </c>
      <c r="B102" t="s">
        <v>273</v>
      </c>
      <c r="C102">
        <v>6220.2700000000023</v>
      </c>
      <c r="D102">
        <v>7648.43</v>
      </c>
      <c r="E102">
        <v>8694.2800000000025</v>
      </c>
    </row>
    <row r="103" spans="1:5">
      <c r="A103">
        <v>51607264</v>
      </c>
      <c r="B103" t="s">
        <v>598</v>
      </c>
      <c r="C103">
        <v>64.960000000000008</v>
      </c>
      <c r="D103">
        <v>0</v>
      </c>
      <c r="E103">
        <v>0</v>
      </c>
    </row>
    <row r="104" spans="1:5">
      <c r="A104">
        <v>51781016</v>
      </c>
      <c r="B104" t="s">
        <v>724</v>
      </c>
      <c r="C104">
        <v>478.89000000000004</v>
      </c>
      <c r="D104">
        <v>147.63</v>
      </c>
      <c r="E104">
        <v>23.34</v>
      </c>
    </row>
    <row r="105" spans="1:5">
      <c r="A105">
        <v>51611764</v>
      </c>
      <c r="B105" t="s">
        <v>602</v>
      </c>
      <c r="C105">
        <v>40.879999999999995</v>
      </c>
      <c r="D105">
        <v>64.86</v>
      </c>
      <c r="E105">
        <v>130</v>
      </c>
    </row>
    <row r="106" spans="1:5">
      <c r="A106">
        <v>51728258</v>
      </c>
      <c r="B106" t="s">
        <v>687</v>
      </c>
      <c r="C106">
        <v>10.98</v>
      </c>
      <c r="D106">
        <v>66.7</v>
      </c>
      <c r="E106">
        <v>0</v>
      </c>
    </row>
    <row r="107" spans="1:5">
      <c r="A107">
        <v>51787985</v>
      </c>
      <c r="B107" t="s">
        <v>275</v>
      </c>
      <c r="C107">
        <v>4703.3600000000015</v>
      </c>
      <c r="D107">
        <v>7435.3099999999986</v>
      </c>
      <c r="E107">
        <v>7913.2599999999957</v>
      </c>
    </row>
    <row r="108" spans="1:5">
      <c r="A108">
        <v>51564374</v>
      </c>
      <c r="B108" t="s">
        <v>192</v>
      </c>
      <c r="C108">
        <v>27.68</v>
      </c>
      <c r="D108">
        <v>0</v>
      </c>
      <c r="E108">
        <v>0</v>
      </c>
    </row>
    <row r="109" spans="1:5">
      <c r="A109">
        <v>51721483</v>
      </c>
      <c r="B109" t="s">
        <v>659</v>
      </c>
      <c r="C109">
        <v>74.58</v>
      </c>
      <c r="D109">
        <v>102.36000000000001</v>
      </c>
      <c r="E109">
        <v>0</v>
      </c>
    </row>
    <row r="110" spans="1:5">
      <c r="A110">
        <v>51787861</v>
      </c>
      <c r="B110" t="s">
        <v>274</v>
      </c>
      <c r="C110">
        <v>5981.2299999999977</v>
      </c>
      <c r="D110">
        <v>5256.7599999999948</v>
      </c>
      <c r="E110">
        <v>46.14</v>
      </c>
    </row>
    <row r="111" spans="1:5">
      <c r="A111">
        <v>51788324</v>
      </c>
      <c r="B111" t="s">
        <v>276</v>
      </c>
      <c r="C111">
        <v>7427.609999999996</v>
      </c>
      <c r="D111">
        <v>6160.6899999999969</v>
      </c>
      <c r="E111">
        <v>11877.339999999997</v>
      </c>
    </row>
    <row r="112" spans="1:5">
      <c r="A112">
        <v>51788758</v>
      </c>
      <c r="B112" t="s">
        <v>277</v>
      </c>
      <c r="C112">
        <v>2792.0800000000004</v>
      </c>
      <c r="D112">
        <v>5202.199999999998</v>
      </c>
      <c r="E112">
        <v>6699.5300000000034</v>
      </c>
    </row>
    <row r="113" spans="1:5">
      <c r="A113">
        <v>51699649</v>
      </c>
      <c r="B113" t="s">
        <v>206</v>
      </c>
      <c r="C113">
        <v>23.44</v>
      </c>
      <c r="D113">
        <v>0</v>
      </c>
      <c r="E113">
        <v>0</v>
      </c>
    </row>
    <row r="114" spans="1:5">
      <c r="A114">
        <v>51790902</v>
      </c>
      <c r="B114" t="s">
        <v>727</v>
      </c>
      <c r="C114">
        <v>460.16000000000008</v>
      </c>
      <c r="D114">
        <v>162.35000000000002</v>
      </c>
      <c r="E114">
        <v>47.14</v>
      </c>
    </row>
    <row r="115" spans="1:5">
      <c r="A115">
        <v>51802874</v>
      </c>
      <c r="B115" t="s">
        <v>731</v>
      </c>
      <c r="C115">
        <v>235.25000000000003</v>
      </c>
      <c r="D115">
        <v>51.300000000000004</v>
      </c>
      <c r="E115">
        <v>210.37</v>
      </c>
    </row>
    <row r="116" spans="1:5">
      <c r="A116">
        <v>51802519</v>
      </c>
      <c r="B116" t="s">
        <v>730</v>
      </c>
      <c r="C116">
        <v>525.22</v>
      </c>
      <c r="D116">
        <v>347.28</v>
      </c>
      <c r="E116">
        <v>95.960000000000008</v>
      </c>
    </row>
    <row r="117" spans="1:5">
      <c r="A117">
        <v>51801658</v>
      </c>
      <c r="B117" t="s">
        <v>728</v>
      </c>
      <c r="C117">
        <v>432.04999999999995</v>
      </c>
      <c r="D117">
        <v>462.93</v>
      </c>
      <c r="E117">
        <v>108.88</v>
      </c>
    </row>
    <row r="118" spans="1:5">
      <c r="A118">
        <v>51812950</v>
      </c>
      <c r="B118" t="s">
        <v>282</v>
      </c>
      <c r="C118">
        <v>4505.55</v>
      </c>
      <c r="D118">
        <v>392.05</v>
      </c>
      <c r="E118">
        <v>3127.3100000000004</v>
      </c>
    </row>
    <row r="119" spans="1:5">
      <c r="A119">
        <v>51810944</v>
      </c>
      <c r="B119" t="s">
        <v>372</v>
      </c>
      <c r="C119">
        <v>0</v>
      </c>
      <c r="D119">
        <v>5426.1700000000019</v>
      </c>
      <c r="E119">
        <v>6564.7699999999986</v>
      </c>
    </row>
    <row r="120" spans="1:5">
      <c r="A120">
        <v>51811768</v>
      </c>
      <c r="B120" t="s">
        <v>280</v>
      </c>
      <c r="C120">
        <v>6758.4999999999909</v>
      </c>
      <c r="D120">
        <v>12264.739999999987</v>
      </c>
      <c r="E120">
        <v>11274.480000000001</v>
      </c>
    </row>
    <row r="121" spans="1:5">
      <c r="A121">
        <v>51785246</v>
      </c>
      <c r="B121" t="s">
        <v>272</v>
      </c>
      <c r="C121">
        <v>6059.8899999999994</v>
      </c>
      <c r="D121">
        <v>5752.1999999999962</v>
      </c>
      <c r="E121">
        <v>10891.199999999999</v>
      </c>
    </row>
    <row r="122" spans="1:5">
      <c r="A122">
        <v>51810942</v>
      </c>
      <c r="B122" t="s">
        <v>279</v>
      </c>
      <c r="C122">
        <v>6678.8599999999969</v>
      </c>
      <c r="D122">
        <v>7199.6599999999962</v>
      </c>
      <c r="E122">
        <v>6352.2599999999984</v>
      </c>
    </row>
    <row r="123" spans="1:5">
      <c r="A123">
        <v>51803947</v>
      </c>
      <c r="B123" t="s">
        <v>732</v>
      </c>
      <c r="C123">
        <v>63.16</v>
      </c>
      <c r="D123">
        <v>110.42999999999999</v>
      </c>
      <c r="E123">
        <v>84.16</v>
      </c>
    </row>
    <row r="124" spans="1:5">
      <c r="A124">
        <v>51813982</v>
      </c>
      <c r="B124" t="s">
        <v>738</v>
      </c>
      <c r="C124">
        <v>861.07</v>
      </c>
      <c r="D124">
        <v>463.05999999999995</v>
      </c>
      <c r="E124">
        <v>422.76000000000005</v>
      </c>
    </row>
    <row r="125" spans="1:5">
      <c r="A125">
        <v>51814218</v>
      </c>
      <c r="B125" t="s">
        <v>283</v>
      </c>
      <c r="C125">
        <v>7709.4899999999961</v>
      </c>
      <c r="D125">
        <v>9905.3399999999965</v>
      </c>
      <c r="E125">
        <v>11467.360000000006</v>
      </c>
    </row>
    <row r="126" spans="1:5">
      <c r="A126">
        <v>51814220</v>
      </c>
      <c r="B126" t="s">
        <v>739</v>
      </c>
      <c r="C126">
        <v>49.16</v>
      </c>
      <c r="D126">
        <v>0</v>
      </c>
      <c r="E126">
        <v>0</v>
      </c>
    </row>
    <row r="127" spans="1:5">
      <c r="A127">
        <v>51811770</v>
      </c>
      <c r="B127" t="s">
        <v>281</v>
      </c>
      <c r="C127">
        <v>7022.9000000000005</v>
      </c>
      <c r="D127">
        <v>4427.2599999999993</v>
      </c>
      <c r="E127">
        <v>10740.029999999997</v>
      </c>
    </row>
    <row r="128" spans="1:5">
      <c r="A128">
        <v>51785245</v>
      </c>
      <c r="B128" t="s">
        <v>725</v>
      </c>
      <c r="C128">
        <v>37.840000000000003</v>
      </c>
      <c r="D128">
        <v>19.89</v>
      </c>
      <c r="E128">
        <v>0</v>
      </c>
    </row>
    <row r="129" spans="1:5">
      <c r="A129">
        <v>51808053</v>
      </c>
      <c r="B129" t="s">
        <v>736</v>
      </c>
      <c r="C129">
        <v>339.8900000000001</v>
      </c>
      <c r="D129">
        <v>0</v>
      </c>
      <c r="E129">
        <v>0</v>
      </c>
    </row>
    <row r="130" spans="1:5">
      <c r="A130">
        <v>51611765</v>
      </c>
      <c r="B130" t="s">
        <v>764</v>
      </c>
      <c r="C130">
        <v>1.69</v>
      </c>
      <c r="D130">
        <v>0</v>
      </c>
      <c r="E130">
        <v>61.41</v>
      </c>
    </row>
    <row r="131" spans="1:5">
      <c r="A131">
        <v>51742024</v>
      </c>
      <c r="B131" t="s">
        <v>703</v>
      </c>
      <c r="C131">
        <v>0</v>
      </c>
      <c r="D131">
        <v>157.41</v>
      </c>
      <c r="E131">
        <v>0</v>
      </c>
    </row>
    <row r="132" spans="1:5">
      <c r="A132">
        <v>51609647</v>
      </c>
      <c r="B132" t="s">
        <v>323</v>
      </c>
      <c r="C132">
        <v>0</v>
      </c>
      <c r="D132">
        <v>70.94</v>
      </c>
      <c r="E132">
        <v>121.24999999999999</v>
      </c>
    </row>
    <row r="133" spans="1:5">
      <c r="A133">
        <v>51725688</v>
      </c>
      <c r="B133" t="s">
        <v>268</v>
      </c>
      <c r="C133">
        <v>0</v>
      </c>
      <c r="D133">
        <v>578.63</v>
      </c>
      <c r="E133">
        <v>0</v>
      </c>
    </row>
    <row r="134" spans="1:5">
      <c r="A134">
        <v>51737073</v>
      </c>
      <c r="B134" t="s">
        <v>324</v>
      </c>
      <c r="C134">
        <v>0</v>
      </c>
      <c r="D134">
        <v>1256.4499999999994</v>
      </c>
      <c r="E134">
        <v>356.28999999999996</v>
      </c>
    </row>
    <row r="135" spans="1:5">
      <c r="A135">
        <v>51726928</v>
      </c>
      <c r="B135" t="s">
        <v>238</v>
      </c>
      <c r="C135">
        <v>0</v>
      </c>
      <c r="D135">
        <v>674.94</v>
      </c>
      <c r="E135">
        <v>645.8599999999999</v>
      </c>
    </row>
    <row r="136" spans="1:5">
      <c r="A136">
        <v>51741229</v>
      </c>
      <c r="B136" t="s">
        <v>701</v>
      </c>
      <c r="C136">
        <v>0</v>
      </c>
      <c r="D136">
        <v>89.42</v>
      </c>
      <c r="E136">
        <v>22.17</v>
      </c>
    </row>
    <row r="137" spans="1:5">
      <c r="A137">
        <v>51588225</v>
      </c>
      <c r="B137" t="s">
        <v>180</v>
      </c>
      <c r="C137">
        <v>0</v>
      </c>
      <c r="D137">
        <v>1069.74</v>
      </c>
      <c r="E137">
        <v>1086.3200000000002</v>
      </c>
    </row>
    <row r="138" spans="1:5">
      <c r="A138">
        <v>51637922</v>
      </c>
      <c r="B138" t="s">
        <v>607</v>
      </c>
      <c r="C138">
        <v>0</v>
      </c>
      <c r="D138">
        <v>6.72</v>
      </c>
      <c r="E138">
        <v>65.23</v>
      </c>
    </row>
    <row r="139" spans="1:5">
      <c r="A139">
        <v>51746424</v>
      </c>
      <c r="B139" t="s">
        <v>710</v>
      </c>
      <c r="C139">
        <v>0</v>
      </c>
      <c r="D139">
        <v>32.229999999999997</v>
      </c>
      <c r="E139">
        <v>36.85</v>
      </c>
    </row>
    <row r="140" spans="1:5">
      <c r="A140">
        <v>51727438</v>
      </c>
      <c r="B140" t="s">
        <v>676</v>
      </c>
      <c r="C140">
        <v>0</v>
      </c>
      <c r="D140">
        <v>14.62</v>
      </c>
      <c r="E140">
        <v>0</v>
      </c>
    </row>
    <row r="141" spans="1:5">
      <c r="A141">
        <v>51607267</v>
      </c>
      <c r="B141" t="s">
        <v>191</v>
      </c>
      <c r="C141">
        <v>0</v>
      </c>
      <c r="D141">
        <v>0</v>
      </c>
      <c r="E141">
        <v>422.11</v>
      </c>
    </row>
    <row r="142" spans="1:5">
      <c r="A142">
        <v>51691175</v>
      </c>
      <c r="B142" t="s">
        <v>748</v>
      </c>
      <c r="C142">
        <v>0</v>
      </c>
      <c r="D142">
        <v>0</v>
      </c>
      <c r="E142">
        <v>62.66</v>
      </c>
    </row>
    <row r="143" spans="1:5">
      <c r="A143">
        <v>51722399</v>
      </c>
      <c r="B143" t="s">
        <v>218</v>
      </c>
      <c r="C143">
        <v>0</v>
      </c>
      <c r="D143">
        <v>0</v>
      </c>
      <c r="E143">
        <v>561.78</v>
      </c>
    </row>
    <row r="144" spans="1:5">
      <c r="A144">
        <v>51649057</v>
      </c>
      <c r="B144" t="s">
        <v>611</v>
      </c>
      <c r="C144">
        <v>0</v>
      </c>
      <c r="D144">
        <v>0</v>
      </c>
      <c r="E144">
        <v>179.37</v>
      </c>
    </row>
    <row r="145" spans="1:5">
      <c r="A145">
        <v>51692764</v>
      </c>
      <c r="B145" t="s">
        <v>216</v>
      </c>
      <c r="C145">
        <v>0</v>
      </c>
      <c r="D145">
        <v>0</v>
      </c>
      <c r="E145">
        <v>190.74</v>
      </c>
    </row>
    <row r="146" spans="1:5">
      <c r="A146">
        <v>51721470</v>
      </c>
      <c r="B146" t="s">
        <v>654</v>
      </c>
      <c r="C146">
        <v>0</v>
      </c>
      <c r="D146">
        <v>0</v>
      </c>
      <c r="E146">
        <v>39.78</v>
      </c>
    </row>
    <row r="147" spans="1:5">
      <c r="A147">
        <v>51724274</v>
      </c>
      <c r="B147" t="s">
        <v>228</v>
      </c>
      <c r="C147">
        <v>0</v>
      </c>
      <c r="D147">
        <v>0</v>
      </c>
      <c r="E147">
        <v>5903.3699999999963</v>
      </c>
    </row>
    <row r="148" spans="1:5">
      <c r="A148">
        <v>51705903</v>
      </c>
      <c r="B148" t="s">
        <v>626</v>
      </c>
      <c r="C148">
        <v>0</v>
      </c>
      <c r="D148">
        <v>0</v>
      </c>
      <c r="E148">
        <v>18.62</v>
      </c>
    </row>
    <row r="149" spans="1:5">
      <c r="A149">
        <v>51725467</v>
      </c>
      <c r="B149" t="s">
        <v>241</v>
      </c>
      <c r="C149">
        <v>0</v>
      </c>
      <c r="D149">
        <v>0</v>
      </c>
      <c r="E149">
        <v>92.830000000000013</v>
      </c>
    </row>
    <row r="150" spans="1:5">
      <c r="A150">
        <v>51696344</v>
      </c>
      <c r="B150" t="s">
        <v>202</v>
      </c>
      <c r="C150">
        <v>0</v>
      </c>
      <c r="D150">
        <v>0</v>
      </c>
      <c r="E150">
        <v>49.989999999999995</v>
      </c>
    </row>
    <row r="151" spans="1:5">
      <c r="A151">
        <v>51725448</v>
      </c>
      <c r="B151" t="s">
        <v>673</v>
      </c>
      <c r="C151">
        <v>0</v>
      </c>
      <c r="D151">
        <v>0</v>
      </c>
      <c r="E151">
        <v>20.84</v>
      </c>
    </row>
    <row r="152" spans="1:5">
      <c r="A152">
        <v>51585202</v>
      </c>
      <c r="B152" t="s">
        <v>171</v>
      </c>
      <c r="C152">
        <v>0</v>
      </c>
      <c r="D152">
        <v>0</v>
      </c>
      <c r="E152">
        <v>17.100000000000001</v>
      </c>
    </row>
    <row r="153" spans="1:5">
      <c r="A153">
        <v>51825648</v>
      </c>
      <c r="B153" t="s">
        <v>799</v>
      </c>
      <c r="C153">
        <v>0</v>
      </c>
      <c r="D153">
        <v>0</v>
      </c>
      <c r="E153">
        <v>108.12</v>
      </c>
    </row>
    <row r="154" spans="1:5">
      <c r="A154">
        <v>51857173</v>
      </c>
      <c r="B154" t="s">
        <v>800</v>
      </c>
      <c r="C154">
        <v>0</v>
      </c>
      <c r="D154">
        <v>0</v>
      </c>
      <c r="E154">
        <v>40.28</v>
      </c>
    </row>
    <row r="155" spans="1:5">
      <c r="A155">
        <v>51857174</v>
      </c>
      <c r="B155" t="s">
        <v>801</v>
      </c>
      <c r="C155">
        <v>0</v>
      </c>
      <c r="D155">
        <v>0</v>
      </c>
      <c r="E155">
        <v>17</v>
      </c>
    </row>
    <row r="156" spans="1:5">
      <c r="A156" t="s">
        <v>802</v>
      </c>
      <c r="C156">
        <v>352626.49</v>
      </c>
      <c r="D156">
        <v>400852.85000000003</v>
      </c>
      <c r="E156">
        <v>510857.4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6"/>
  <sheetViews>
    <sheetView workbookViewId="0">
      <pane xSplit="2" ySplit="1" topLeftCell="D2" activePane="bottomRight" state="frozen"/>
      <selection pane="topRight" activeCell="C1" sqref="C1"/>
      <selection pane="bottomLeft" activeCell="A3" sqref="A3"/>
      <selection pane="bottomRight" activeCell="A2" sqref="A2:A3"/>
    </sheetView>
  </sheetViews>
  <sheetFormatPr defaultRowHeight="15"/>
  <cols>
    <col min="1" max="1" width="7.85546875" style="8" bestFit="1" customWidth="1"/>
    <col min="2" max="2" width="16.7109375" style="8" bestFit="1" customWidth="1"/>
    <col min="3" max="3" width="12" style="8" bestFit="1" customWidth="1"/>
    <col min="4" max="4" width="15.42578125" style="8" bestFit="1" customWidth="1"/>
    <col min="5" max="5" width="5.5703125" style="8" bestFit="1" customWidth="1"/>
    <col min="6" max="6" width="6.5703125" style="8" bestFit="1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85546875" style="8" customWidth="1"/>
    <col min="11" max="11" width="11.28515625" style="8" customWidth="1"/>
    <col min="12" max="12" width="9" style="8" customWidth="1"/>
    <col min="13" max="13" width="11.42578125" style="10" customWidth="1"/>
    <col min="14" max="14" width="7.140625" style="9" customWidth="1"/>
    <col min="15" max="15" width="8.42578125" style="9" bestFit="1" customWidth="1"/>
    <col min="16" max="16" width="7.140625" style="9" bestFit="1" customWidth="1"/>
    <col min="17" max="17" width="19.85546875" style="9" customWidth="1"/>
    <col min="18" max="18" width="22.5703125" style="9" customWidth="1"/>
    <col min="19" max="19" width="25.5703125" style="9" bestFit="1" customWidth="1"/>
    <col min="20" max="20" width="10.5703125" style="9" customWidth="1"/>
    <col min="21" max="21" width="5.5703125" style="9" customWidth="1"/>
    <col min="22" max="22" width="6.7109375" style="9" bestFit="1" customWidth="1"/>
    <col min="23" max="23" width="15.28515625" style="13" bestFit="1" customWidth="1"/>
    <col min="24" max="24" width="9" style="12" customWidth="1"/>
    <col min="25" max="25" width="10" style="13" bestFit="1" customWidth="1"/>
    <col min="26" max="26" width="14.140625" style="13" bestFit="1" customWidth="1"/>
    <col min="27" max="27" width="13.140625" style="13" bestFit="1" customWidth="1"/>
    <col min="28" max="28" width="14.5703125" style="13" bestFit="1" customWidth="1"/>
    <col min="29" max="29" width="14.5703125" style="13" customWidth="1"/>
    <col min="30" max="30" width="9.140625" style="13"/>
    <col min="31" max="31" width="16.7109375" style="13" bestFit="1" customWidth="1"/>
    <col min="32" max="32" width="9.42578125" style="13" bestFit="1" customWidth="1"/>
    <col min="33" max="16384" width="9.140625" style="13"/>
  </cols>
  <sheetData>
    <row r="1" spans="1:32">
      <c r="A1" s="24" t="s">
        <v>0</v>
      </c>
      <c r="B1" s="24" t="s">
        <v>10</v>
      </c>
      <c r="C1" s="24" t="s">
        <v>65</v>
      </c>
      <c r="D1" s="24" t="s">
        <v>64</v>
      </c>
      <c r="E1" s="24" t="s">
        <v>1</v>
      </c>
      <c r="F1" s="24" t="s">
        <v>11</v>
      </c>
      <c r="G1" s="24" t="s">
        <v>12</v>
      </c>
      <c r="H1" s="25" t="s">
        <v>27</v>
      </c>
      <c r="I1" s="25" t="s">
        <v>28</v>
      </c>
      <c r="J1" s="35" t="s">
        <v>116</v>
      </c>
      <c r="K1" s="35" t="s">
        <v>115</v>
      </c>
      <c r="L1" s="50" t="s">
        <v>112</v>
      </c>
      <c r="M1" s="55" t="s">
        <v>114</v>
      </c>
      <c r="N1" s="23" t="s">
        <v>29</v>
      </c>
      <c r="O1" s="23" t="s">
        <v>30</v>
      </c>
      <c r="P1" s="23" t="s">
        <v>31</v>
      </c>
      <c r="Q1" s="26" t="s">
        <v>106</v>
      </c>
      <c r="R1" s="26" t="s">
        <v>107</v>
      </c>
      <c r="S1" s="26" t="s">
        <v>105</v>
      </c>
      <c r="T1" s="26" t="s">
        <v>98</v>
      </c>
      <c r="U1" s="27" t="s">
        <v>33</v>
      </c>
      <c r="V1" s="27" t="s">
        <v>34</v>
      </c>
      <c r="W1" s="27" t="s">
        <v>102</v>
      </c>
      <c r="X1" s="27" t="s">
        <v>108</v>
      </c>
      <c r="Y1" s="59" t="s">
        <v>118</v>
      </c>
      <c r="Z1" s="59" t="s">
        <v>163</v>
      </c>
      <c r="AA1" s="61" t="s">
        <v>119</v>
      </c>
      <c r="AB1" s="143" t="s">
        <v>161</v>
      </c>
      <c r="AC1" s="149" t="s">
        <v>162</v>
      </c>
      <c r="AE1" s="68" t="s">
        <v>138</v>
      </c>
      <c r="AF1" s="69">
        <f>AF2*AF3</f>
        <v>34.869047619047628</v>
      </c>
    </row>
    <row r="2" spans="1:32">
      <c r="A2" s="7">
        <v>51588225</v>
      </c>
      <c r="B2" s="8" t="str">
        <f>IFERROR(VLOOKUP(A2,Roster!C:D,2,0),"-")</f>
        <v>Boado, Ruel</v>
      </c>
      <c r="C2" s="8">
        <f>IFERROR(VLOOKUP(A2,Roster!A:C,3,0),"-")</f>
        <v>51747002</v>
      </c>
      <c r="D2" s="8" t="str">
        <f>IFERROR(VLOOKUP(A2,Roster!A:D,4,0),"-")</f>
        <v>Ronelle, Dalay</v>
      </c>
      <c r="E2" s="8" t="str">
        <f>IFERROR(VLOOKUP(A2,Roster!A:J,10,0),"-")</f>
        <v>PPMC</v>
      </c>
      <c r="F2" s="8" t="str">
        <f>IFERROR(VLOOKUP(A2,Roster!A:K,11,0),"-")</f>
        <v>Wave 1</v>
      </c>
      <c r="G2" s="8" t="str">
        <f>IFERROR(VLOOKUP(A2,Roster!A:H,8,0),"-")</f>
        <v>SUPPORT</v>
      </c>
      <c r="H2" s="8">
        <f>SUMIFS(AGENT_raw!H:H,AGENT_raw!C:C,TL_raw!A2)</f>
        <v>352</v>
      </c>
      <c r="I2" s="8">
        <f>SUMIFS(AGENT_raw!I:I,AGENT_raw!C:C,TL_raw!A2)</f>
        <v>328</v>
      </c>
      <c r="J2" s="8">
        <f>IFERROR(VLOOKUP(B2,'Dump_TL Prod'!A:E,4,0),0)</f>
        <v>6840</v>
      </c>
      <c r="K2" s="8">
        <f>IFERROR(VLOOKUP(B2,'Dump_TL Prod'!A:G,7,0),0)</f>
        <v>10</v>
      </c>
      <c r="L2" s="19">
        <f>IFERROR(VLOOKUP(B2,'Dump_TL Prod'!A:Y,25,0),0)</f>
        <v>454.36812865497075</v>
      </c>
      <c r="M2" s="10">
        <f>IFERROR(K2/J2,0)</f>
        <v>1.4619883040935672E-3</v>
      </c>
      <c r="N2" s="10">
        <f>IFERROR(SUMIFS(AGENT_raw!O:O,AGENT_raw!C:C,TL_raw!A2)/(SUMIFS(AGENT_raw!O:O,AGENT_raw!C:C,TL_raw!A2)+SUMIFS(AGENT_raw!P:P,AGENT_raw!C:C,TL_raw!A2)),90%)</f>
        <v>0.97209302325581393</v>
      </c>
      <c r="O2" s="10">
        <f>IFERROR(SUMIFS(AGENT_raw!R:R,AGENT_raw!C:C,TL_raw!A2)/(SUMIFS(AGENT_raw!R:R,AGENT_raw!C:C,TL_raw!A2)+SUMIFS(AGENT_raw!S:S,AGENT_raw!C:C,TL_raw!A2)),95%)</f>
        <v>0.99069767441860468</v>
      </c>
      <c r="P2" s="10">
        <f>IFERROR(SUMIFS(AGENT_raw!U:U,AGENT_raw!C:C,TL_raw!A2)/(SUMIFS(AGENT_raw!U:U,AGENT_raw!C:C,TL_raw!A2)+SUMIFS(AGENT_raw!V:V,AGENT_raw!C:C,TL_raw!A2)),99.5%)</f>
        <v>0.99530516431924887</v>
      </c>
      <c r="Q2" s="10">
        <f>IFERROR(VLOOKUP(B2,'Dump_Attendance_TL-Team'!A:M,13,0),0)</f>
        <v>4.0871934604904632E-2</v>
      </c>
      <c r="R2" s="10">
        <f>IFERROR(VLOOKUP(B2,'Dump_Attendance_TL-Team'!A:L,12,0),0)</f>
        <v>7.883522727244964E-2</v>
      </c>
      <c r="S2" s="10">
        <f>IFERROR(VLOOKUP(A2,'Dump_Attendance_TL-Self'!B:J,9,0),0)</f>
        <v>0</v>
      </c>
      <c r="T2" s="10">
        <f>IFERROR(VLOOKUP(A2,Dump_Attrition_TL!B:G,6,0),0)</f>
        <v>0</v>
      </c>
      <c r="U2" s="9">
        <f>IFERROR(SUMIFS(Dump_WPU!P:P,Dump_WPU!J:J,TL_raw!A2)/SUMIFS(Dump_WPU!Q:Q,Dump_WPU!J:J,TL_raw!A2),100%)</f>
        <v>1</v>
      </c>
      <c r="V2" s="9">
        <f>IFERROR(SUMIFS(Dump_LMS!N:N,Dump_LMS!L:L,TL_raw!A2)/SUMIFS(Dump_LMS!O:O,Dump_LMS!L:L,TL_raw!A2),100%)</f>
        <v>1</v>
      </c>
      <c r="W2" s="9">
        <f>IFERROR(VLOOKUP(A2,Dump_Leadership!A:D,4,0),1)</f>
        <v>0</v>
      </c>
      <c r="X2" s="9">
        <f>IFERROR(VLOOKUP(A2,Coaching_raw!A:E,5,0),1)</f>
        <v>1</v>
      </c>
      <c r="Y2" s="13">
        <f>SUMIFS(AGENT_raw!AA:AA,AGENT_raw!C:C,TL_raw!A2)</f>
        <v>352</v>
      </c>
      <c r="Z2" s="66">
        <f>IFERROR(SUMIFS(AGENT_raw!K:K,AGENT_raw!C:C,TL_raw!A2)/I2,0)</f>
        <v>20.853658536585368</v>
      </c>
      <c r="AA2" s="65">
        <f>IFERROR(Z2/$AF$1,0)</f>
        <v>0.59805644147257442</v>
      </c>
      <c r="AB2" s="144">
        <f>SUMIFS(AGENT_raw!AE:AE,AGENT_raw!C:C,TL_raw!A2)</f>
        <v>114065.21999999999</v>
      </c>
      <c r="AC2" s="62">
        <f>AB2/(J2*16.51)</f>
        <v>1.0100667325491195</v>
      </c>
      <c r="AE2" s="68" t="s">
        <v>155</v>
      </c>
      <c r="AF2" s="93">
        <v>0.87172619047619071</v>
      </c>
    </row>
    <row r="3" spans="1:32">
      <c r="A3" s="7">
        <v>51609647</v>
      </c>
      <c r="B3" s="8" t="str">
        <f>IFERROR(VLOOKUP(A3,Roster!C:D,2,0),"-")</f>
        <v>Oliveros, Kristel Aissa</v>
      </c>
      <c r="C3" s="8">
        <f>IFERROR(VLOOKUP(A3,Roster!A:C,3,0),"-")</f>
        <v>51747002</v>
      </c>
      <c r="D3" s="8" t="str">
        <f>IFERROR(VLOOKUP(A3,Roster!A:D,4,0),"-")</f>
        <v>Ronelle, Dalay</v>
      </c>
      <c r="E3" s="8" t="str">
        <f>IFERROR(VLOOKUP(A3,Roster!A:J,10,0),"-")</f>
        <v>PPMC</v>
      </c>
      <c r="F3" s="8" t="str">
        <f>IFERROR(VLOOKUP(A3,Roster!A:K,11,0),"-")</f>
        <v>Wave 2</v>
      </c>
      <c r="G3" s="8" t="str">
        <f>IFERROR(VLOOKUP(A3,Roster!A:H,8,0),"-")</f>
        <v>SUPPORT</v>
      </c>
      <c r="H3" s="8">
        <f>SUMIFS(AGENT_raw!H:H,AGENT_raw!C:C,TL_raw!A3)</f>
        <v>329</v>
      </c>
      <c r="I3" s="8">
        <f>SUMIFS(AGENT_raw!I:I,AGENT_raw!C:C,TL_raw!A3)</f>
        <v>303</v>
      </c>
      <c r="J3" s="8">
        <f>IFERROR(VLOOKUP(B3,'Dump_TL Prod'!A:E,4,0),0)</f>
        <v>6566</v>
      </c>
      <c r="K3" s="8">
        <f>IFERROR(VLOOKUP(B3,'Dump_TL Prod'!A:G,7,0),0)</f>
        <v>24</v>
      </c>
      <c r="L3" s="19">
        <f>IFERROR(VLOOKUP(B3,'Dump_TL Prod'!A:Y,25,0),0)</f>
        <v>424.62275357904355</v>
      </c>
      <c r="M3" s="10">
        <f>IFERROR(K3/J3,0)</f>
        <v>3.6551934206518429E-3</v>
      </c>
      <c r="N3" s="10">
        <f>IFERROR(SUMIFS(AGENT_raw!O:O,AGENT_raw!C:C,TL_raw!A3)/(SUMIFS(AGENT_raw!O:O,AGENT_raw!C:C,TL_raw!A3)+SUMIFS(AGENT_raw!P:P,AGENT_raw!C:C,TL_raw!A3)),90%)</f>
        <v>0.95454545454545459</v>
      </c>
      <c r="O3" s="10">
        <f>IFERROR(SUMIFS(AGENT_raw!R:R,AGENT_raw!C:C,TL_raw!A3)/(SUMIFS(AGENT_raw!R:R,AGENT_raw!C:C,TL_raw!A3)+SUMIFS(AGENT_raw!S:S,AGENT_raw!C:C,TL_raw!A3)),95%)</f>
        <v>0.98989898989898994</v>
      </c>
      <c r="P3" s="10">
        <f>IFERROR(SUMIFS(AGENT_raw!U:U,AGENT_raw!C:C,TL_raw!A3)/(SUMIFS(AGENT_raw!U:U,AGENT_raw!C:C,TL_raw!A3)+SUMIFS(AGENT_raw!V:V,AGENT_raw!C:C,TL_raw!A3)),99.5%)</f>
        <v>1</v>
      </c>
      <c r="Q3" s="10">
        <f>IFERROR(VLOOKUP(B3,'Dump_Attendance_TL-Team'!A:M,13,0),0)</f>
        <v>6.25E-2</v>
      </c>
      <c r="R3" s="10">
        <f>IFERROR(VLOOKUP(B3,'Dump_Attendance_TL-Team'!A:L,12,0),0)</f>
        <v>0.14478758169841865</v>
      </c>
      <c r="S3" s="10">
        <f>IFERROR(VLOOKUP(A3,'Dump_Attendance_TL-Self'!B:J,9,0),0)</f>
        <v>0</v>
      </c>
      <c r="T3" s="10">
        <f>IFERROR(VLOOKUP(A3,Dump_Attrition_TL!B:G,6,0),0)</f>
        <v>0</v>
      </c>
      <c r="U3" s="9">
        <f>IFERROR(SUMIFS(Dump_WPU!P:P,Dump_WPU!J:J,TL_raw!A3)/SUMIFS(Dump_WPU!Q:Q,Dump_WPU!J:J,TL_raw!A3),100%)</f>
        <v>1</v>
      </c>
      <c r="V3" s="9">
        <f>IFERROR(SUMIFS(Dump_LMS!N:N,Dump_LMS!L:L,TL_raw!A3)/SUMIFS(Dump_LMS!O:O,Dump_LMS!L:L,TL_raw!A3),100%)</f>
        <v>1</v>
      </c>
      <c r="W3" s="9">
        <f>IFERROR(VLOOKUP(A3,Dump_Leadership!A:D,4,0),1)</f>
        <v>1</v>
      </c>
      <c r="X3" s="9">
        <f>IFERROR(VLOOKUP(A3,Coaching_raw!A:E,5,0),1)</f>
        <v>1</v>
      </c>
      <c r="Y3" s="13">
        <f>SUMIFS(AGENT_raw!AA:AA,AGENT_raw!C:C,TL_raw!A3)</f>
        <v>329</v>
      </c>
      <c r="Z3" s="66">
        <f>IFERROR(SUMIFS(AGENT_raw!K:K,AGENT_raw!C:C,TL_raw!A3)/I3,0)</f>
        <v>21.669966996699671</v>
      </c>
      <c r="AA3" s="93">
        <f>IFERROR(Z3/$AF$1,0)</f>
        <v>0.62146713134952947</v>
      </c>
      <c r="AB3" s="144">
        <f>SUMIFS(AGENT_raw!AE:AE,AGENT_raw!C:C,TL_raw!A3)</f>
        <v>90623.52</v>
      </c>
      <c r="AC3" s="62">
        <f>AB3/(J3*16.51)</f>
        <v>0.83597439445868837</v>
      </c>
      <c r="AE3" s="68" t="s">
        <v>156</v>
      </c>
      <c r="AF3" s="77">
        <v>40</v>
      </c>
    </row>
    <row r="6" spans="1:32">
      <c r="N6" s="42"/>
      <c r="AF6" s="67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19"/>
  <sheetViews>
    <sheetView showGridLines="0" workbookViewId="0">
      <pane xSplit="2" ySplit="11" topLeftCell="C12" activePane="bottomRight" state="frozen"/>
      <selection sqref="A1:R512"/>
      <selection pane="topRight" sqref="A1:R512"/>
      <selection pane="bottomLeft" sqref="A1:R512"/>
      <selection pane="bottomRight" activeCell="A11" sqref="A11"/>
    </sheetView>
  </sheetViews>
  <sheetFormatPr defaultRowHeight="12"/>
  <cols>
    <col min="1" max="1" width="7.85546875" style="151" customWidth="1"/>
    <col min="2" max="2" width="16.5703125" style="151" customWidth="1"/>
    <col min="3" max="3" width="16.42578125" style="151" bestFit="1" customWidth="1"/>
    <col min="4" max="4" width="14.28515625" style="151" bestFit="1" customWidth="1"/>
    <col min="5" max="5" width="5.7109375" style="151" customWidth="1"/>
    <col min="6" max="6" width="8.5703125" style="151" bestFit="1" customWidth="1"/>
    <col min="7" max="7" width="8.5703125" style="151" customWidth="1"/>
    <col min="8" max="8" width="7.42578125" style="151" bestFit="1" customWidth="1"/>
    <col min="9" max="9" width="6.28515625" style="151" bestFit="1" customWidth="1"/>
    <col min="10" max="10" width="8.5703125" style="151" bestFit="1" customWidth="1"/>
    <col min="11" max="11" width="6.5703125" style="151" bestFit="1" customWidth="1"/>
    <col min="12" max="12" width="6.85546875" style="151" bestFit="1" customWidth="1"/>
    <col min="13" max="13" width="13.140625" style="151" bestFit="1" customWidth="1"/>
    <col min="14" max="14" width="12.42578125" style="151" bestFit="1" customWidth="1"/>
    <col min="15" max="15" width="16.42578125" style="151" bestFit="1" customWidth="1"/>
    <col min="16" max="16" width="12.140625" style="151" bestFit="1" customWidth="1"/>
    <col min="17" max="17" width="16" style="151" bestFit="1" customWidth="1"/>
    <col min="18" max="18" width="4.85546875" style="151" customWidth="1"/>
    <col min="19" max="19" width="11.85546875" style="151" customWidth="1"/>
    <col min="20" max="20" width="4.85546875" style="151" bestFit="1" customWidth="1"/>
    <col min="21" max="21" width="6.85546875" style="151" customWidth="1"/>
    <col min="22" max="22" width="4.85546875" style="151" customWidth="1"/>
    <col min="23" max="23" width="7" style="151" customWidth="1"/>
    <col min="24" max="26" width="4.85546875" style="151" customWidth="1"/>
    <col min="27" max="27" width="12.140625" style="151" customWidth="1"/>
    <col min="28" max="28" width="4.85546875" style="151" customWidth="1"/>
    <col min="29" max="29" width="7.28515625" style="151" customWidth="1"/>
    <col min="30" max="30" width="4.85546875" style="151" customWidth="1"/>
    <col min="31" max="31" width="8.7109375" style="151" customWidth="1"/>
    <col min="32" max="32" width="4.5703125" style="151" bestFit="1" customWidth="1"/>
    <col min="33" max="33" width="8.7109375" style="151" customWidth="1"/>
    <col min="34" max="34" width="4.7109375" style="151" bestFit="1" customWidth="1"/>
    <col min="35" max="35" width="8.7109375" style="151" customWidth="1"/>
    <col min="36" max="36" width="4.5703125" style="151" customWidth="1"/>
    <col min="37" max="16384" width="9.140625" style="151"/>
  </cols>
  <sheetData>
    <row r="1" spans="1:32" s="153" customFormat="1" ht="15.75" thickBot="1"/>
    <row r="2" spans="1:32" s="153" customFormat="1" ht="15">
      <c r="C2" s="151"/>
      <c r="D2" s="154" t="s">
        <v>121</v>
      </c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215" t="s">
        <v>122</v>
      </c>
      <c r="P2" s="216"/>
      <c r="Q2" s="217"/>
    </row>
    <row r="3" spans="1:32" s="153" customFormat="1" ht="15">
      <c r="C3" s="142" t="s">
        <v>68</v>
      </c>
      <c r="D3" s="211">
        <v>0.8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>
        <v>0.2</v>
      </c>
      <c r="P3" s="210"/>
      <c r="Q3" s="210"/>
    </row>
    <row r="4" spans="1:32" s="153" customFormat="1" ht="15">
      <c r="C4" s="142" t="s">
        <v>123</v>
      </c>
      <c r="D4" s="212" t="s">
        <v>124</v>
      </c>
      <c r="E4" s="213"/>
      <c r="F4" s="214"/>
      <c r="G4" s="210" t="s">
        <v>66</v>
      </c>
      <c r="H4" s="210"/>
      <c r="I4" s="210"/>
      <c r="J4" s="210" t="s">
        <v>125</v>
      </c>
      <c r="K4" s="210"/>
      <c r="L4" s="142" t="s">
        <v>95</v>
      </c>
      <c r="M4" s="210" t="s">
        <v>126</v>
      </c>
      <c r="N4" s="210"/>
      <c r="O4" s="142" t="s">
        <v>127</v>
      </c>
      <c r="P4" s="210" t="s">
        <v>128</v>
      </c>
      <c r="Q4" s="210"/>
    </row>
    <row r="5" spans="1:32" s="153" customFormat="1" ht="15">
      <c r="C5" s="142" t="s">
        <v>68</v>
      </c>
      <c r="D5" s="212">
        <v>0.35</v>
      </c>
      <c r="E5" s="213"/>
      <c r="F5" s="214"/>
      <c r="G5" s="211">
        <v>0.25</v>
      </c>
      <c r="H5" s="211"/>
      <c r="I5" s="211"/>
      <c r="J5" s="211">
        <v>0.15</v>
      </c>
      <c r="K5" s="211"/>
      <c r="L5" s="141">
        <v>0.15</v>
      </c>
      <c r="M5" s="211">
        <v>0.1</v>
      </c>
      <c r="N5" s="211"/>
      <c r="O5" s="141">
        <v>0.5</v>
      </c>
      <c r="P5" s="211">
        <v>0.5</v>
      </c>
      <c r="Q5" s="211"/>
    </row>
    <row r="6" spans="1:32" s="153" customFormat="1" ht="15">
      <c r="C6" s="142" t="s">
        <v>69</v>
      </c>
      <c r="D6" s="141">
        <v>0.4</v>
      </c>
      <c r="E6" s="141">
        <v>0.3</v>
      </c>
      <c r="F6" s="137">
        <v>0.3</v>
      </c>
      <c r="G6" s="141">
        <v>0.3</v>
      </c>
      <c r="H6" s="141">
        <v>0.3</v>
      </c>
      <c r="I6" s="141">
        <v>0.4</v>
      </c>
      <c r="J6" s="141">
        <v>0.5</v>
      </c>
      <c r="K6" s="141">
        <v>0.5</v>
      </c>
      <c r="L6" s="141">
        <v>1</v>
      </c>
      <c r="M6" s="141">
        <v>0.5</v>
      </c>
      <c r="N6" s="141">
        <v>0.5</v>
      </c>
      <c r="O6" s="141">
        <v>1</v>
      </c>
      <c r="P6" s="141">
        <v>0.5</v>
      </c>
      <c r="Q6" s="141">
        <v>0.5</v>
      </c>
    </row>
    <row r="7" spans="1:32" s="153" customFormat="1" ht="15">
      <c r="C7" s="142" t="s">
        <v>129</v>
      </c>
      <c r="D7" s="142" t="s">
        <v>25</v>
      </c>
      <c r="E7" s="142" t="s">
        <v>71</v>
      </c>
      <c r="F7" s="138" t="s">
        <v>71</v>
      </c>
      <c r="G7" s="210" t="s">
        <v>66</v>
      </c>
      <c r="H7" s="210"/>
      <c r="I7" s="210"/>
      <c r="J7" s="142" t="s">
        <v>25</v>
      </c>
      <c r="K7" s="142" t="s">
        <v>25</v>
      </c>
      <c r="L7" s="142" t="s">
        <v>130</v>
      </c>
      <c r="M7" s="142" t="s">
        <v>66</v>
      </c>
      <c r="N7" s="142" t="s">
        <v>24</v>
      </c>
      <c r="O7" s="142" t="s">
        <v>131</v>
      </c>
      <c r="P7" s="142" t="s">
        <v>71</v>
      </c>
      <c r="Q7" s="142" t="s">
        <v>66</v>
      </c>
    </row>
    <row r="8" spans="1:32" s="153" customFormat="1" ht="15">
      <c r="C8" s="142" t="s">
        <v>132</v>
      </c>
      <c r="D8" s="142" t="s">
        <v>165</v>
      </c>
      <c r="E8" s="142" t="s">
        <v>113</v>
      </c>
      <c r="F8" s="138" t="s">
        <v>166</v>
      </c>
      <c r="G8" s="142" t="s">
        <v>72</v>
      </c>
      <c r="H8" s="142" t="s">
        <v>45</v>
      </c>
      <c r="I8" s="142" t="s">
        <v>46</v>
      </c>
      <c r="J8" s="142" t="s">
        <v>77</v>
      </c>
      <c r="K8" s="142" t="s">
        <v>133</v>
      </c>
      <c r="L8" s="142" t="s">
        <v>95</v>
      </c>
      <c r="M8" s="142" t="s">
        <v>134</v>
      </c>
      <c r="N8" s="142" t="s">
        <v>135</v>
      </c>
      <c r="O8" s="142" t="s">
        <v>77</v>
      </c>
      <c r="P8" s="142" t="s">
        <v>102</v>
      </c>
      <c r="Q8" s="142" t="s">
        <v>136</v>
      </c>
    </row>
    <row r="9" spans="1:32" s="153" customFormat="1" ht="15">
      <c r="C9" s="152" t="s">
        <v>137</v>
      </c>
      <c r="D9" s="146">
        <v>24.407600000000002</v>
      </c>
      <c r="E9" s="139">
        <v>500</v>
      </c>
      <c r="F9" s="139">
        <v>16.510000000000002</v>
      </c>
      <c r="G9" s="140">
        <v>0.9</v>
      </c>
      <c r="H9" s="140">
        <v>0.95</v>
      </c>
      <c r="I9" s="140">
        <v>1</v>
      </c>
      <c r="J9" s="140">
        <v>0.05</v>
      </c>
      <c r="K9" s="140">
        <v>0.05</v>
      </c>
      <c r="L9" s="140">
        <v>0.01</v>
      </c>
      <c r="M9" s="140">
        <v>0.9</v>
      </c>
      <c r="N9" s="140">
        <v>1</v>
      </c>
      <c r="O9" s="140">
        <v>0.05</v>
      </c>
      <c r="P9" s="140">
        <v>1</v>
      </c>
      <c r="Q9" s="140">
        <v>1</v>
      </c>
    </row>
    <row r="10" spans="1:32" s="153" customFormat="1" ht="15"/>
    <row r="11" spans="1:32" s="153" customFormat="1" ht="15">
      <c r="A11" s="29" t="s">
        <v>0</v>
      </c>
      <c r="B11" s="29" t="s">
        <v>81</v>
      </c>
      <c r="C11" s="30" t="s">
        <v>165</v>
      </c>
      <c r="D11" s="32" t="s">
        <v>76</v>
      </c>
      <c r="E11" s="30" t="s">
        <v>113</v>
      </c>
      <c r="F11" s="32" t="s">
        <v>76</v>
      </c>
      <c r="G11" s="30" t="s">
        <v>166</v>
      </c>
      <c r="H11" s="32" t="s">
        <v>76</v>
      </c>
      <c r="I11" s="29" t="s">
        <v>35</v>
      </c>
      <c r="J11" s="32" t="s">
        <v>76</v>
      </c>
      <c r="K11" s="29" t="s">
        <v>36</v>
      </c>
      <c r="L11" s="32" t="s">
        <v>76</v>
      </c>
      <c r="M11" s="29" t="s">
        <v>37</v>
      </c>
      <c r="N11" s="32" t="s">
        <v>76</v>
      </c>
      <c r="O11" s="29" t="s">
        <v>104</v>
      </c>
      <c r="P11" s="32" t="s">
        <v>76</v>
      </c>
      <c r="Q11" s="29" t="s">
        <v>158</v>
      </c>
      <c r="R11" s="32" t="s">
        <v>76</v>
      </c>
      <c r="S11" s="29" t="s">
        <v>103</v>
      </c>
      <c r="T11" s="32" t="s">
        <v>76</v>
      </c>
      <c r="U11" s="29" t="s">
        <v>95</v>
      </c>
      <c r="V11" s="32" t="s">
        <v>76</v>
      </c>
      <c r="W11" s="29" t="s">
        <v>33</v>
      </c>
      <c r="X11" s="32" t="s">
        <v>76</v>
      </c>
      <c r="Y11" s="29" t="s">
        <v>34</v>
      </c>
      <c r="Z11" s="32" t="s">
        <v>76</v>
      </c>
      <c r="AA11" s="29" t="s">
        <v>102</v>
      </c>
      <c r="AB11" s="32" t="s">
        <v>76</v>
      </c>
      <c r="AC11" s="29" t="s">
        <v>108</v>
      </c>
      <c r="AD11" s="32" t="s">
        <v>76</v>
      </c>
      <c r="AE11" s="28" t="s">
        <v>80</v>
      </c>
      <c r="AF11" s="28" t="s">
        <v>78</v>
      </c>
    </row>
    <row r="12" spans="1:32">
      <c r="A12" s="83">
        <v>51588225</v>
      </c>
      <c r="B12" s="83" t="str">
        <f>IFERROR(VLOOKUP(A12,AGENT_raw!C:D,2,0),"-")</f>
        <v>Boado, Ruel</v>
      </c>
      <c r="C12" s="79">
        <f>IFERROR(VLOOKUP(A12,TL_raw!A:Z,26,0),0)</f>
        <v>20.853658536585368</v>
      </c>
      <c r="D12" s="80">
        <f>IF(C12&gt;34.87,5,IF(AND(C12&gt;=29.64,C12&lt;=34.87),4,IF(AND(C12&gt;=24.41,C12&lt;=29.63),3,IF(AND(C12&gt;=19.18,C12&lt;=24.4),2,IF(C12&lt;19.18,1,0)))))</f>
        <v>2</v>
      </c>
      <c r="E12" s="79">
        <f>IFERROR(VLOOKUP(A12,TL_raw!A:L,12,0),0)</f>
        <v>454.36812865497075</v>
      </c>
      <c r="F12" s="80">
        <f>IF(AND(E12&lt;420,E12&gt;0),5,IF(AND(E12&gt;=420,E12&lt;480),4,IF(AND(E12&gt;=480,E12&lt;=500),3,IF(AND(E12&gt;500,E12&lt;=540),2,IF(E12&gt;540,1,0)))))</f>
        <v>4</v>
      </c>
      <c r="G12" s="78">
        <f>VLOOKUP(A12,TL_raw!A:AC,29,0)</f>
        <v>1.0100667325491195</v>
      </c>
      <c r="H12" s="80">
        <f>IF(G12&gt;=110%,5,IF(AND(G12&gt;=105%,G12&lt;110%),4,IF(AND(G12&gt;=100%,G12&lt;=104.99%),3,IF(AND(G12&gt;=90%,G12&lt;=99.99%),2,IF(G12&lt;90%,1,0)))))</f>
        <v>3</v>
      </c>
      <c r="I12" s="81">
        <f>IFERROR(VLOOKUP(A12,TL_raw!A:N,14,0),0)</f>
        <v>0.97209302325581393</v>
      </c>
      <c r="J12" s="80">
        <f>IF(I12&gt;=100%,5,IF(AND(I12&gt;=95%,I12&lt;=99.99%),4,IF(AND(I12&gt;=90%,I12&lt;=94.99%),3,IF(AND(I12&gt;=85%,I12&lt;=89.99%),2,IF(I12&lt;85%,1,0)))))</f>
        <v>4</v>
      </c>
      <c r="K12" s="81">
        <f>IFERROR(VLOOKUP(A12,TL_raw!A:O,15,0),0)</f>
        <v>0.99069767441860468</v>
      </c>
      <c r="L12" s="80">
        <f>IF(K12&gt;=100%,5,IF(AND(K12&gt;=98%,K12&lt;=99.99%),4,IF(AND(K12&gt;=95%,K12&lt;=97.99%),3,IF(AND(K12&gt;=90%,K12&lt;=94.99%),2,IF(K12&lt;90%,1,0)))))</f>
        <v>4</v>
      </c>
      <c r="M12" s="82">
        <f>IFERROR(VLOOKUP(A12,TL_raw!A:P,16,0),0)</f>
        <v>0.99530516431924887</v>
      </c>
      <c r="N12" s="80">
        <f>IF(M12&gt;=99.5%,5,1)</f>
        <v>5</v>
      </c>
      <c r="O12" s="78">
        <f>IFERROR(VLOOKUP(A12,TL_raw!A:Q,17,0),0)</f>
        <v>4.0871934604904632E-2</v>
      </c>
      <c r="P12" s="80">
        <f>IF(AND(O12&gt;=0%,O12&lt;=2.49%),5,IF(AND(O12&gt;=2.5%,O12&lt;=4.99%),4,IF(O12=5%,3,IF(AND(O12&gt;=5.01%,O12&lt;=9.99%),2,IF(O12&gt;=10%,1,0)))))</f>
        <v>4</v>
      </c>
      <c r="Q12" s="78">
        <f>IFERROR(VLOOKUP(A12,TL_raw!A:R,18,0),0)</f>
        <v>7.883522727244964E-2</v>
      </c>
      <c r="R12" s="80">
        <f>IF(Q12=0%,5,IF(AND(Q12&gt;0%,Q12&lt;=4.69%),4,IF(AND(Q12&lt;=5%,Q12&gt;=4.7%),3,IF(AND(Q12&gt;=5.01%,Q12&lt;=9.99%),2,IF(Q12&gt;=10%,1,0)))))</f>
        <v>2</v>
      </c>
      <c r="S12" s="78">
        <f>IFERROR(VLOOKUP(A12,TL_raw!A:S,19,0),0)</f>
        <v>0</v>
      </c>
      <c r="T12" s="80">
        <f>IF(S12=0%,5,IF(AND(S12&gt;0%,S12&lt;=4.99%),4,IF(AND(S12&lt;=5%,S12&lt;=5%&gt;4.99%),3,IF(AND(S12&gt;=5.01%,S12&lt;=9.99%),2,IF(S12&gt;=10%,1,0)))))</f>
        <v>5</v>
      </c>
      <c r="U12" s="78">
        <f>IFERROR(VLOOKUP(A12,TL_raw!A:T,20,0),0)</f>
        <v>0</v>
      </c>
      <c r="V12" s="80">
        <f>IF(AND(U12=0%),5,IF(AND(U12&gt;=0.01%,U12&lt;=4%),3,IF(U12&gt;4%,1,0)))</f>
        <v>5</v>
      </c>
      <c r="W12" s="81">
        <f>IFERROR(VLOOKUP(A12,TL_raw!A:U,21,0),0)</f>
        <v>1</v>
      </c>
      <c r="X12" s="80">
        <f>IF(W12&gt;=100%,5,IF(AND(W12&gt;=75%,W12&lt;=99.99%),3,IF(W12&lt;75%,1,0)))</f>
        <v>5</v>
      </c>
      <c r="Y12" s="89">
        <f>IFERROR(VLOOKUP(A12,TL_raw!A:V,22,0),0)</f>
        <v>1</v>
      </c>
      <c r="Z12" s="80">
        <f>IF(Y12&gt;=100%,5,1)</f>
        <v>5</v>
      </c>
      <c r="AA12" s="81">
        <f>IFERROR(VLOOKUP(A12,TL_raw!A:W,23,0),0)</f>
        <v>0</v>
      </c>
      <c r="AB12" s="80">
        <f>IF(AA12&gt;=100%,5,1)</f>
        <v>1</v>
      </c>
      <c r="AC12" s="81">
        <f>IFERROR(VLOOKUP(A12,TL_raw!A:X,24,0),0)</f>
        <v>1</v>
      </c>
      <c r="AD12" s="80">
        <f>IF(AND(AC12&gt;=100%),5,IF(AND(AC12&gt;=80%,AC12&lt;100%),3,IF(AC12&lt;80%,1,0)))</f>
        <v>5</v>
      </c>
      <c r="AE12" s="87">
        <f>(((((D12*$D$6)+(F12*$E$6)+(H12*$F$6))*$D$5)+(((J12*$G$6)+(L12*$H$6)+(N12*$I$6))*$G$5)+(((R12*$J$6)+(P12*$K$6))*$J$5)+((V12*$L$6)*$L$5)+(((X12*$M$6)+(Z12*$N$6))*$M$5))*$D$3)+((((T12*$O$6)*$O$5)+(((AB12*$P$6)+(AD12*$Q$6))*$P$5))*$O$3)</f>
        <v>3.8520000000000003</v>
      </c>
      <c r="AF12" s="157">
        <f>+RANK(AE12,$AE$12:$AE$13)</f>
        <v>1</v>
      </c>
    </row>
    <row r="13" spans="1:32">
      <c r="A13" s="83">
        <v>51609647</v>
      </c>
      <c r="B13" s="83" t="str">
        <f>IFERROR(VLOOKUP(A13,AGENT_raw!C:D,2,0),"-")</f>
        <v>Oliveros, Kristel Aissa</v>
      </c>
      <c r="C13" s="79">
        <f>IFERROR(VLOOKUP(A13,TL_raw!A:Z,26,0),0)</f>
        <v>21.669966996699671</v>
      </c>
      <c r="D13" s="80">
        <f>IF(C13&gt;34.87,5,IF(AND(C13&gt;=29.64,C13&lt;=34.87),4,IF(AND(C13&gt;=24.41,C13&lt;=29.63),3,IF(AND(C13&gt;=19.18,C13&lt;=24.4),2,IF(C13&lt;19.18,1,0)))))</f>
        <v>2</v>
      </c>
      <c r="E13" s="79">
        <f>IFERROR(VLOOKUP(A13,TL_raw!A:L,12,0),0)</f>
        <v>424.62275357904355</v>
      </c>
      <c r="F13" s="80">
        <f>IF(AND(E13&lt;420,E13&gt;0),5,IF(AND(E13&gt;=420,E13&lt;480),4,IF(AND(E13&gt;=480,E13&lt;=500),3,IF(AND(E13&gt;500,E13&lt;=540),2,IF(E13&gt;540,1,0)))))</f>
        <v>4</v>
      </c>
      <c r="G13" s="78">
        <f>VLOOKUP(A13,TL_raw!A:AC,29,0)</f>
        <v>0.83597439445868837</v>
      </c>
      <c r="H13" s="80">
        <f>IF(G13&gt;=110%,5,IF(AND(G13&gt;=105%,G13&lt;110%),4,IF(AND(G13&gt;=100%,G13&lt;=104.99%),3,IF(AND(G13&gt;=90%,G13&lt;=99.99%),2,IF(G13&lt;90%,1,0)))))</f>
        <v>1</v>
      </c>
      <c r="I13" s="81">
        <f>IFERROR(VLOOKUP(A13,TL_raw!A:N,14,0),0)</f>
        <v>0.95454545454545459</v>
      </c>
      <c r="J13" s="80">
        <f>IF(I13&gt;=100%,5,IF(AND(I13&gt;=95%,I13&lt;=99.99%),4,IF(AND(I13&gt;=90%,I13&lt;=94.99%),3,IF(AND(I13&gt;=85%,I13&lt;=89.99%),2,IF(I13&lt;85%,1,0)))))</f>
        <v>4</v>
      </c>
      <c r="K13" s="81">
        <f>IFERROR(VLOOKUP(A13,TL_raw!A:O,15,0),0)</f>
        <v>0.98989898989898994</v>
      </c>
      <c r="L13" s="80">
        <f>IF(K13&gt;=100%,5,IF(AND(K13&gt;=98%,K13&lt;=99.99%),4,IF(AND(K13&gt;=95%,K13&lt;=97.99%),3,IF(AND(K13&gt;=90%,K13&lt;=94.99%),2,IF(K13&lt;90%,1,0)))))</f>
        <v>4</v>
      </c>
      <c r="M13" s="82">
        <f>IFERROR(VLOOKUP(A13,TL_raw!A:P,16,0),0)</f>
        <v>1</v>
      </c>
      <c r="N13" s="80">
        <f>IF(M13&gt;=99.5%,5,1)</f>
        <v>5</v>
      </c>
      <c r="O13" s="78">
        <f>IFERROR(VLOOKUP(A13,TL_raw!A:Q,17,0),0)</f>
        <v>6.25E-2</v>
      </c>
      <c r="P13" s="80">
        <f>IF(AND(O13&gt;=0%,O13&lt;=2.49%),5,IF(AND(O13&gt;=2.5%,O13&lt;=4.99%),4,IF(O13=5%,3,IF(AND(O13&gt;=5.01%,O13&lt;=9.99%),2,IF(O13&gt;=10%,1,0)))))</f>
        <v>2</v>
      </c>
      <c r="Q13" s="78">
        <f>IFERROR(VLOOKUP(A13,TL_raw!A:R,18,0),0)</f>
        <v>0.14478758169841865</v>
      </c>
      <c r="R13" s="80">
        <f>IF(Q13=0%,5,IF(AND(Q13&gt;0%,Q13&lt;=4.69%),4,IF(AND(Q13&lt;=5%,Q13&gt;=4.7%),3,IF(AND(Q13&gt;=5.01%,Q13&lt;=9.99%),2,IF(Q13&gt;=10%,1,0)))))</f>
        <v>1</v>
      </c>
      <c r="S13" s="78">
        <f>IFERROR(VLOOKUP(A13,TL_raw!A:S,19,0),0)</f>
        <v>0</v>
      </c>
      <c r="T13" s="80">
        <f>IF(S13=0%,5,IF(AND(S13&gt;0%,S13&lt;=4.99%),4,IF(AND(S13&lt;=5%,S13&lt;=5%&gt;4.99%),3,IF(AND(S13&gt;=5.01%,S13&lt;=9.99%),2,IF(S13&gt;=10%,1,0)))))</f>
        <v>5</v>
      </c>
      <c r="U13" s="78">
        <f>IFERROR(VLOOKUP(A13,TL_raw!A:T,20,0),0)</f>
        <v>0</v>
      </c>
      <c r="V13" s="80">
        <f>IF(AND(U13=0%),5,IF(AND(U13&gt;=0.01%,U13&lt;=4%),3,IF(U13&gt;4%,1,0)))</f>
        <v>5</v>
      </c>
      <c r="W13" s="81">
        <f>IFERROR(VLOOKUP(A13,TL_raw!A:U,21,0),0)</f>
        <v>1</v>
      </c>
      <c r="X13" s="80">
        <f>IF(W13&gt;=100%,5,IF(AND(W13&gt;=75%,W13&lt;=99.99%),3,IF(W13&lt;75%,1,0)))</f>
        <v>5</v>
      </c>
      <c r="Y13" s="89">
        <f>IFERROR(VLOOKUP(A13,TL_raw!A:V,22,0),0)</f>
        <v>1</v>
      </c>
      <c r="Z13" s="80">
        <f>IF(Y13&gt;=100%,5,1)</f>
        <v>5</v>
      </c>
      <c r="AA13" s="81">
        <f>IFERROR(VLOOKUP(A13,TL_raw!A:W,23,0),0)</f>
        <v>1</v>
      </c>
      <c r="AB13" s="80">
        <f>IF(AA13&gt;=100%,5,1)</f>
        <v>5</v>
      </c>
      <c r="AC13" s="81">
        <f>IFERROR(VLOOKUP(A13,TL_raw!A:X,24,0),0)</f>
        <v>1</v>
      </c>
      <c r="AD13" s="80">
        <f>IF(AND(AC13&gt;=100%),5,IF(AND(AC13&gt;=80%,AC13&lt;100%),3,IF(AC13&lt;80%,1,0)))</f>
        <v>5</v>
      </c>
      <c r="AE13" s="87">
        <f>(((((D13*$D$6)+(F13*$E$6)+(H13*$F$6))*$D$5)+(((J13*$G$6)+(L13*$H$6)+(N13*$I$6))*$G$5)+(((R13*$J$6)+(P13*$K$6))*$J$5)+((V13*$L$6)*$L$5)+(((X13*$M$6)+(Z13*$N$6))*$M$5))*$D$3)+((((T13*$O$6)*$O$5)+(((AB13*$P$6)+(AD13*$Q$6))*$P$5))*$O$3)</f>
        <v>3.7040000000000002</v>
      </c>
      <c r="AF13" s="157">
        <f>+RANK(AE13,$AE$12:$AE$13)</f>
        <v>2</v>
      </c>
    </row>
    <row r="19" spans="25:25">
      <c r="Y19" s="158"/>
    </row>
  </sheetData>
  <mergeCells count="14">
    <mergeCell ref="D5:F5"/>
    <mergeCell ref="D4:F4"/>
    <mergeCell ref="O2:Q2"/>
    <mergeCell ref="D3:N3"/>
    <mergeCell ref="O3:Q3"/>
    <mergeCell ref="G4:I4"/>
    <mergeCell ref="J4:K4"/>
    <mergeCell ref="M4:N4"/>
    <mergeCell ref="P4:Q4"/>
    <mergeCell ref="G7:I7"/>
    <mergeCell ref="G5:I5"/>
    <mergeCell ref="J5:K5"/>
    <mergeCell ref="M5:N5"/>
    <mergeCell ref="P5:Q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3"/>
  <sheetViews>
    <sheetView workbookViewId="0">
      <pane xSplit="1" ySplit="1" topLeftCell="K2" activePane="bottomRight" state="frozen"/>
      <selection sqref="A1:R512"/>
      <selection pane="topRight" sqref="A1:R512"/>
      <selection pane="bottomLeft" sqref="A1:R512"/>
      <selection pane="bottomRight" activeCell="Y1" sqref="Y1"/>
    </sheetView>
  </sheetViews>
  <sheetFormatPr defaultRowHeight="15"/>
  <cols>
    <col min="1" max="1" width="9" bestFit="1" customWidth="1"/>
    <col min="2" max="2" width="38.7109375" bestFit="1" customWidth="1"/>
    <col min="3" max="3" width="11" bestFit="1" customWidth="1"/>
    <col min="4" max="4" width="15.140625" bestFit="1" customWidth="1"/>
    <col min="5" max="6" width="7.7109375" bestFit="1" customWidth="1"/>
    <col min="7" max="7" width="16" bestFit="1" customWidth="1"/>
    <col min="8" max="8" width="16.28515625" bestFit="1" customWidth="1"/>
    <col min="9" max="9" width="10.7109375" bestFit="1" customWidth="1"/>
    <col min="10" max="10" width="9.28515625" bestFit="1" customWidth="1"/>
    <col min="11" max="11" width="10" bestFit="1" customWidth="1"/>
    <col min="12" max="12" width="8.7109375" bestFit="1" customWidth="1"/>
    <col min="13" max="13" width="10.42578125" bestFit="1" customWidth="1"/>
    <col min="14" max="14" width="11" bestFit="1" customWidth="1"/>
    <col min="15" max="15" width="11.7109375" bestFit="1" customWidth="1"/>
    <col min="16" max="16" width="12.140625" bestFit="1" customWidth="1"/>
    <col min="17" max="17" width="13.5703125" bestFit="1" customWidth="1"/>
    <col min="18" max="18" width="10.42578125" bestFit="1" customWidth="1"/>
    <col min="19" max="19" width="11.28515625" bestFit="1" customWidth="1"/>
    <col min="20" max="20" width="8.5703125" bestFit="1" customWidth="1"/>
    <col min="21" max="21" width="9.42578125" bestFit="1" customWidth="1"/>
    <col min="22" max="22" width="14.42578125" bestFit="1" customWidth="1"/>
    <col min="23" max="23" width="11.42578125" bestFit="1" customWidth="1"/>
    <col min="24" max="25" width="8.140625" bestFit="1" customWidth="1"/>
    <col min="26" max="26" width="11.5703125" bestFit="1" customWidth="1"/>
    <col min="27" max="27" width="12.5703125" bestFit="1" customWidth="1"/>
  </cols>
  <sheetData>
    <row r="1" spans="1:29">
      <c r="A1" s="159" t="s">
        <v>0</v>
      </c>
      <c r="B1" s="159" t="s">
        <v>3</v>
      </c>
      <c r="C1" s="159" t="s">
        <v>325</v>
      </c>
      <c r="D1" s="159" t="s">
        <v>326</v>
      </c>
      <c r="E1" s="159" t="s">
        <v>327</v>
      </c>
      <c r="F1" s="159" t="s">
        <v>328</v>
      </c>
      <c r="G1" s="159" t="s">
        <v>329</v>
      </c>
      <c r="H1" s="159" t="s">
        <v>330</v>
      </c>
      <c r="I1" s="159" t="s">
        <v>331</v>
      </c>
      <c r="J1" s="159" t="s">
        <v>332</v>
      </c>
      <c r="K1" s="159" t="s">
        <v>333</v>
      </c>
      <c r="L1" s="159" t="s">
        <v>334</v>
      </c>
      <c r="M1" s="159" t="s">
        <v>335</v>
      </c>
      <c r="N1" s="159" t="s">
        <v>336</v>
      </c>
      <c r="O1" s="159" t="s">
        <v>337</v>
      </c>
      <c r="P1" s="159" t="s">
        <v>338</v>
      </c>
      <c r="Q1" s="159" t="s">
        <v>339</v>
      </c>
      <c r="R1" s="159" t="s">
        <v>340</v>
      </c>
      <c r="S1" s="159" t="s">
        <v>341</v>
      </c>
      <c r="T1" s="159" t="s">
        <v>342</v>
      </c>
      <c r="U1" s="159" t="s">
        <v>343</v>
      </c>
      <c r="V1" s="159" t="s">
        <v>344</v>
      </c>
      <c r="W1" s="159" t="s">
        <v>345</v>
      </c>
      <c r="X1" s="159" t="s">
        <v>346</v>
      </c>
      <c r="Y1" s="159" t="s">
        <v>347</v>
      </c>
      <c r="Z1" s="115" t="s">
        <v>112</v>
      </c>
      <c r="AA1" s="115" t="s">
        <v>159</v>
      </c>
    </row>
    <row r="2" spans="1:29">
      <c r="A2" s="174">
        <v>51578947</v>
      </c>
      <c r="B2" s="175" t="s">
        <v>168</v>
      </c>
      <c r="C2" s="176">
        <v>7.7516666666666669</v>
      </c>
      <c r="D2" s="177">
        <v>0.16763888888888889</v>
      </c>
      <c r="E2" s="178">
        <v>23</v>
      </c>
      <c r="F2" s="177">
        <v>6.6817632850241539E-3</v>
      </c>
      <c r="G2" s="178">
        <v>4</v>
      </c>
      <c r="H2" s="179">
        <v>0</v>
      </c>
      <c r="I2" s="176">
        <v>1.5046296296296297E-4</v>
      </c>
      <c r="J2" s="177">
        <v>5.6360708534621581E-4</v>
      </c>
      <c r="K2" s="176">
        <v>9.0076489533011278E-5</v>
      </c>
      <c r="L2" s="177">
        <v>6.0280797101449277E-3</v>
      </c>
      <c r="M2" s="176">
        <v>0.13864583333333333</v>
      </c>
      <c r="N2" s="177">
        <v>1.2962962962962963E-2</v>
      </c>
      <c r="O2" s="176">
        <v>2.0717592592592593E-3</v>
      </c>
      <c r="P2" s="177">
        <v>3.4722222222222222E-5</v>
      </c>
      <c r="Q2" s="176">
        <v>0</v>
      </c>
      <c r="R2" s="177">
        <v>2.1990740740740742E-3</v>
      </c>
      <c r="S2" s="176">
        <v>0</v>
      </c>
      <c r="T2" s="177">
        <v>0</v>
      </c>
      <c r="U2" s="176">
        <v>0</v>
      </c>
      <c r="V2" s="177">
        <v>7.5025925925925927</v>
      </c>
      <c r="W2" s="176">
        <v>0</v>
      </c>
      <c r="X2" s="180">
        <v>0.99910245788456231</v>
      </c>
      <c r="Y2" s="181">
        <v>0.98949892570411546</v>
      </c>
      <c r="Z2" s="57">
        <f>IFERROR(F2*86400,0)</f>
        <v>577.30434782608688</v>
      </c>
      <c r="AA2">
        <f>COUNTIF(A2:A92,A2)</f>
        <v>1</v>
      </c>
    </row>
    <row r="3" spans="1:29">
      <c r="A3" s="182">
        <v>51585201</v>
      </c>
      <c r="B3" s="183" t="s">
        <v>172</v>
      </c>
      <c r="C3" s="184">
        <v>0</v>
      </c>
      <c r="D3" s="185">
        <v>0</v>
      </c>
      <c r="E3" s="186">
        <v>0</v>
      </c>
      <c r="F3" s="185"/>
      <c r="G3" s="186">
        <v>0</v>
      </c>
      <c r="H3" s="187">
        <v>0</v>
      </c>
      <c r="I3" s="184">
        <v>0</v>
      </c>
      <c r="J3" s="185"/>
      <c r="K3" s="184"/>
      <c r="L3" s="185"/>
      <c r="M3" s="184">
        <v>0</v>
      </c>
      <c r="N3" s="185">
        <v>0</v>
      </c>
      <c r="O3" s="184">
        <v>0</v>
      </c>
      <c r="P3" s="185">
        <v>0</v>
      </c>
      <c r="Q3" s="184">
        <v>0</v>
      </c>
      <c r="R3" s="185">
        <v>0</v>
      </c>
      <c r="S3" s="184">
        <v>0</v>
      </c>
      <c r="T3" s="185">
        <v>0</v>
      </c>
      <c r="U3" s="184">
        <v>0</v>
      </c>
      <c r="V3" s="185">
        <v>0</v>
      </c>
      <c r="W3" s="184">
        <v>0</v>
      </c>
      <c r="X3" s="188"/>
      <c r="Y3" s="189"/>
      <c r="Z3" s="57">
        <f t="shared" ref="Z3:Z66" si="0">IFERROR(F3*86400,0)</f>
        <v>0</v>
      </c>
      <c r="AA3" s="13">
        <f t="shared" ref="AA3:AA13" si="1">COUNTIF(A3:A93,A3)</f>
        <v>1</v>
      </c>
      <c r="AB3" s="13"/>
      <c r="AC3" s="13"/>
    </row>
    <row r="4" spans="1:29">
      <c r="A4" s="174">
        <v>51588218</v>
      </c>
      <c r="B4" s="175" t="s">
        <v>176</v>
      </c>
      <c r="C4" s="176">
        <v>6.9906365740740739</v>
      </c>
      <c r="D4" s="177">
        <v>3.5036689814814816</v>
      </c>
      <c r="E4" s="178">
        <v>368</v>
      </c>
      <c r="F4" s="177">
        <v>4.6485318538647341E-3</v>
      </c>
      <c r="G4" s="178">
        <v>103</v>
      </c>
      <c r="H4" s="179">
        <v>3</v>
      </c>
      <c r="I4" s="176">
        <v>1.6629513888888889</v>
      </c>
      <c r="J4" s="177">
        <v>5.2479619565217394E-4</v>
      </c>
      <c r="K4" s="176">
        <v>1.2895028180354267E-6</v>
      </c>
      <c r="L4" s="177">
        <v>4.1224461553945255E-3</v>
      </c>
      <c r="M4" s="176">
        <v>1.5170601851851853</v>
      </c>
      <c r="N4" s="177">
        <v>0.19312499999999999</v>
      </c>
      <c r="O4" s="176">
        <v>4.7453703703703704E-4</v>
      </c>
      <c r="P4" s="177">
        <v>0.34957175925925926</v>
      </c>
      <c r="Q4" s="176">
        <v>0.7728356481481482</v>
      </c>
      <c r="R4" s="177">
        <v>3.2743055555555553E-2</v>
      </c>
      <c r="S4" s="176">
        <v>1.6203703703703703E-4</v>
      </c>
      <c r="T4" s="177">
        <v>2.0253935185185186</v>
      </c>
      <c r="U4" s="176">
        <v>0.14206018518518518</v>
      </c>
      <c r="V4" s="177">
        <v>0.17092592592592593</v>
      </c>
      <c r="W4" s="176">
        <v>5.3252314814814815E-2</v>
      </c>
      <c r="X4" s="180">
        <v>0.52536857857338704</v>
      </c>
      <c r="Y4" s="181">
        <v>0.99553859353273577</v>
      </c>
      <c r="Z4" s="57">
        <f t="shared" si="0"/>
        <v>401.633152173913</v>
      </c>
      <c r="AA4" s="13">
        <f t="shared" si="1"/>
        <v>1</v>
      </c>
      <c r="AB4" s="13"/>
      <c r="AC4" s="13"/>
    </row>
    <row r="5" spans="1:29">
      <c r="A5" s="182">
        <v>51588225</v>
      </c>
      <c r="B5" s="183" t="s">
        <v>180</v>
      </c>
      <c r="C5" s="184">
        <v>5.6103587962962962</v>
      </c>
      <c r="D5" s="185">
        <v>0.28390046296296295</v>
      </c>
      <c r="E5" s="186">
        <v>0</v>
      </c>
      <c r="F5" s="185"/>
      <c r="G5" s="186">
        <v>0</v>
      </c>
      <c r="H5" s="187">
        <v>0</v>
      </c>
      <c r="I5" s="184">
        <v>0</v>
      </c>
      <c r="J5" s="185"/>
      <c r="K5" s="184"/>
      <c r="L5" s="185"/>
      <c r="M5" s="184">
        <v>0</v>
      </c>
      <c r="N5" s="185">
        <v>0</v>
      </c>
      <c r="O5" s="184">
        <v>0</v>
      </c>
      <c r="P5" s="185">
        <v>0</v>
      </c>
      <c r="Q5" s="184">
        <v>0</v>
      </c>
      <c r="R5" s="185">
        <v>0</v>
      </c>
      <c r="S5" s="184">
        <v>0.28332175925925923</v>
      </c>
      <c r="T5" s="185">
        <v>0</v>
      </c>
      <c r="U5" s="184">
        <v>0</v>
      </c>
      <c r="V5" s="185">
        <v>5.065509259259259</v>
      </c>
      <c r="W5" s="184">
        <v>0</v>
      </c>
      <c r="X5" s="188">
        <v>1</v>
      </c>
      <c r="Y5" s="189">
        <v>0.95348798828225734</v>
      </c>
      <c r="Z5" s="57">
        <f t="shared" si="0"/>
        <v>0</v>
      </c>
      <c r="AA5" s="13">
        <f t="shared" si="1"/>
        <v>1</v>
      </c>
      <c r="AB5" s="13"/>
      <c r="AC5" s="13"/>
    </row>
    <row r="6" spans="1:29">
      <c r="A6" s="174">
        <v>51588228</v>
      </c>
      <c r="B6" s="175" t="s">
        <v>181</v>
      </c>
      <c r="C6" s="176">
        <v>8.4004398148148152</v>
      </c>
      <c r="D6" s="177">
        <v>5.7876851851851852</v>
      </c>
      <c r="E6" s="178">
        <v>417</v>
      </c>
      <c r="F6" s="177">
        <v>6.8535171862509989E-3</v>
      </c>
      <c r="G6" s="178">
        <v>69</v>
      </c>
      <c r="H6" s="179">
        <v>0</v>
      </c>
      <c r="I6" s="176">
        <v>1.8742361111111112</v>
      </c>
      <c r="J6" s="177">
        <v>5.224709121591616E-4</v>
      </c>
      <c r="K6" s="176">
        <v>1.2123634425792699E-4</v>
      </c>
      <c r="L6" s="177">
        <v>6.2098099298339106E-3</v>
      </c>
      <c r="M6" s="176">
        <v>2.5894907407407408</v>
      </c>
      <c r="N6" s="177">
        <v>0.21787037037037038</v>
      </c>
      <c r="O6" s="176">
        <v>5.0555555555555555E-2</v>
      </c>
      <c r="P6" s="177">
        <v>0.2956597222222222</v>
      </c>
      <c r="Q6" s="176">
        <v>0.88642361111111112</v>
      </c>
      <c r="R6" s="177">
        <v>0.14978009259259259</v>
      </c>
      <c r="S6" s="176">
        <v>2.2627314814814815E-2</v>
      </c>
      <c r="T6" s="177">
        <v>1.8055555555555555E-3</v>
      </c>
      <c r="U6" s="176">
        <v>1.0764004629629629</v>
      </c>
      <c r="V6" s="177">
        <v>0.17348379629629629</v>
      </c>
      <c r="W6" s="176">
        <v>0</v>
      </c>
      <c r="X6" s="180">
        <v>0.67616826915385475</v>
      </c>
      <c r="Y6" s="181">
        <v>0.97520467686229484</v>
      </c>
      <c r="Z6" s="57">
        <f t="shared" si="0"/>
        <v>592.14388489208636</v>
      </c>
      <c r="AA6" s="13">
        <f t="shared" si="1"/>
        <v>1</v>
      </c>
      <c r="AB6" s="13"/>
      <c r="AC6" s="13"/>
    </row>
    <row r="7" spans="1:29">
      <c r="A7" s="182">
        <v>51588229</v>
      </c>
      <c r="B7" s="183" t="s">
        <v>182</v>
      </c>
      <c r="C7" s="184">
        <v>3.512511574074074</v>
      </c>
      <c r="D7" s="185">
        <v>0.56746527777777778</v>
      </c>
      <c r="E7" s="186">
        <v>27</v>
      </c>
      <c r="F7" s="185">
        <v>5.1041666666666666E-3</v>
      </c>
      <c r="G7" s="186">
        <v>10</v>
      </c>
      <c r="H7" s="187">
        <v>0</v>
      </c>
      <c r="I7" s="184">
        <v>9.3483796296296301E-2</v>
      </c>
      <c r="J7" s="185">
        <v>6.8544238683127575E-4</v>
      </c>
      <c r="K7" s="184">
        <v>0</v>
      </c>
      <c r="L7" s="185">
        <v>4.4187242798353907E-3</v>
      </c>
      <c r="M7" s="184">
        <v>0.11930555555555555</v>
      </c>
      <c r="N7" s="185">
        <v>1.8506944444444444E-2</v>
      </c>
      <c r="O7" s="184">
        <v>0</v>
      </c>
      <c r="P7" s="185">
        <v>0</v>
      </c>
      <c r="Q7" s="184">
        <v>0</v>
      </c>
      <c r="R7" s="185">
        <v>1.0416666666666667E-4</v>
      </c>
      <c r="S7" s="184">
        <v>0.31881944444444443</v>
      </c>
      <c r="T7" s="185">
        <v>0</v>
      </c>
      <c r="U7" s="184">
        <v>0</v>
      </c>
      <c r="V7" s="185">
        <v>2.9589583333333334</v>
      </c>
      <c r="W7" s="184">
        <v>0</v>
      </c>
      <c r="X7" s="188">
        <v>0.8352607640376104</v>
      </c>
      <c r="Y7" s="189">
        <v>1.0039607092371516</v>
      </c>
      <c r="Z7" s="57">
        <f t="shared" si="0"/>
        <v>441</v>
      </c>
      <c r="AA7" s="13">
        <f t="shared" si="1"/>
        <v>1</v>
      </c>
      <c r="AB7" s="13"/>
      <c r="AC7" s="13"/>
    </row>
    <row r="8" spans="1:29">
      <c r="A8" s="174">
        <v>51588233</v>
      </c>
      <c r="B8" s="175" t="s">
        <v>177</v>
      </c>
      <c r="C8" s="176">
        <v>3.3758796296296296</v>
      </c>
      <c r="D8" s="177">
        <v>1.9500694444444444</v>
      </c>
      <c r="E8" s="178">
        <v>140</v>
      </c>
      <c r="F8" s="177">
        <v>9.719080687830688E-3</v>
      </c>
      <c r="G8" s="178">
        <v>24</v>
      </c>
      <c r="H8" s="179">
        <v>1</v>
      </c>
      <c r="I8" s="176">
        <v>0.50028935185185186</v>
      </c>
      <c r="J8" s="177">
        <v>8.7954695767195772E-4</v>
      </c>
      <c r="K8" s="176">
        <v>2.3469742063492063E-3</v>
      </c>
      <c r="L8" s="177">
        <v>6.4925595238095237E-3</v>
      </c>
      <c r="M8" s="176">
        <v>0.90895833333333331</v>
      </c>
      <c r="N8" s="177">
        <v>0.12313657407407408</v>
      </c>
      <c r="O8" s="176">
        <v>0.3285763888888889</v>
      </c>
      <c r="P8" s="177">
        <v>0.15577546296296296</v>
      </c>
      <c r="Q8" s="176">
        <v>0.43731481481481482</v>
      </c>
      <c r="R8" s="177">
        <v>2.4305555555555555E-4</v>
      </c>
      <c r="S8" s="176">
        <v>1.3888888888888889E-4</v>
      </c>
      <c r="T8" s="177">
        <v>9.8958333333333329E-3</v>
      </c>
      <c r="U8" s="176">
        <v>0.48548611111111112</v>
      </c>
      <c r="V8" s="177">
        <v>0.33172453703703703</v>
      </c>
      <c r="W8" s="176">
        <v>0</v>
      </c>
      <c r="X8" s="180">
        <v>0.74345049440309585</v>
      </c>
      <c r="Y8" s="181">
        <v>0.99798280602080414</v>
      </c>
      <c r="Z8" s="57">
        <f t="shared" si="0"/>
        <v>839.7285714285714</v>
      </c>
      <c r="AA8" s="13">
        <f t="shared" si="1"/>
        <v>1</v>
      </c>
      <c r="AB8" s="13"/>
      <c r="AC8" s="13"/>
    </row>
    <row r="9" spans="1:29">
      <c r="A9" s="182">
        <v>51588235</v>
      </c>
      <c r="B9" s="183" t="s">
        <v>183</v>
      </c>
      <c r="C9" s="184">
        <v>7.8069328703703702</v>
      </c>
      <c r="D9" s="185">
        <v>5.5605555555555553</v>
      </c>
      <c r="E9" s="186">
        <v>531</v>
      </c>
      <c r="F9" s="185">
        <v>4.3948350421985074E-3</v>
      </c>
      <c r="G9" s="186">
        <v>146</v>
      </c>
      <c r="H9" s="187">
        <v>0</v>
      </c>
      <c r="I9" s="184">
        <v>2.7128125000000001</v>
      </c>
      <c r="J9" s="185">
        <v>5.461829531980192E-4</v>
      </c>
      <c r="K9" s="184">
        <v>7.9122201297342546E-6</v>
      </c>
      <c r="L9" s="185">
        <v>3.8407398688707546E-3</v>
      </c>
      <c r="M9" s="184">
        <v>2.0394328703703706</v>
      </c>
      <c r="N9" s="185">
        <v>0.29002314814814817</v>
      </c>
      <c r="O9" s="184">
        <v>4.2013888888888891E-3</v>
      </c>
      <c r="P9" s="185">
        <v>0.44009259259259259</v>
      </c>
      <c r="Q9" s="184">
        <v>0.84206018518518522</v>
      </c>
      <c r="R9" s="185">
        <v>2.613425925925926E-2</v>
      </c>
      <c r="S9" s="184">
        <v>0.27421296296296294</v>
      </c>
      <c r="T9" s="185">
        <v>0</v>
      </c>
      <c r="U9" s="184">
        <v>0.66087962962962965</v>
      </c>
      <c r="V9" s="185">
        <v>0.30344907407407407</v>
      </c>
      <c r="W9" s="184">
        <v>2.1400462962962961E-2</v>
      </c>
      <c r="X9" s="188">
        <v>0.51213283045259261</v>
      </c>
      <c r="Y9" s="189">
        <v>1.0000159647781517</v>
      </c>
      <c r="Z9" s="57">
        <f t="shared" si="0"/>
        <v>379.71374764595106</v>
      </c>
      <c r="AA9" s="13">
        <f t="shared" si="1"/>
        <v>1</v>
      </c>
      <c r="AB9" s="13"/>
      <c r="AC9" s="13"/>
    </row>
    <row r="10" spans="1:29">
      <c r="A10" s="174">
        <v>51591938</v>
      </c>
      <c r="B10" s="175" t="s">
        <v>179</v>
      </c>
      <c r="C10" s="176">
        <v>6.7297916666666664</v>
      </c>
      <c r="D10" s="177">
        <v>4.6859374999999996</v>
      </c>
      <c r="E10" s="178">
        <v>403</v>
      </c>
      <c r="F10" s="177">
        <v>3.9623253836963516E-3</v>
      </c>
      <c r="G10" s="178">
        <v>167</v>
      </c>
      <c r="H10" s="179">
        <v>0</v>
      </c>
      <c r="I10" s="176">
        <v>2.3798726851851852</v>
      </c>
      <c r="J10" s="177">
        <v>7.5702485984744056E-4</v>
      </c>
      <c r="K10" s="176">
        <v>1.0482722176270564E-5</v>
      </c>
      <c r="L10" s="177">
        <v>3.1948178016726406E-3</v>
      </c>
      <c r="M10" s="176">
        <v>1.2875115740740741</v>
      </c>
      <c r="N10" s="177">
        <v>0.30508101851851854</v>
      </c>
      <c r="O10" s="176">
        <v>4.2245370370370371E-3</v>
      </c>
      <c r="P10" s="177">
        <v>0.3644560185185185</v>
      </c>
      <c r="Q10" s="176">
        <v>0.70623842592592589</v>
      </c>
      <c r="R10" s="177">
        <v>3.6620370370370373E-2</v>
      </c>
      <c r="S10" s="176">
        <v>0.45008101851851851</v>
      </c>
      <c r="T10" s="177">
        <v>0</v>
      </c>
      <c r="U10" s="176">
        <v>0.61267361111111107</v>
      </c>
      <c r="V10" s="177">
        <v>0.30670138888888887</v>
      </c>
      <c r="W10" s="176">
        <v>1.3043981481481481E-2</v>
      </c>
      <c r="X10" s="180">
        <v>0.49212453533894013</v>
      </c>
      <c r="Y10" s="181">
        <v>0.99050815427470518</v>
      </c>
      <c r="Z10" s="57">
        <f t="shared" si="0"/>
        <v>342.34491315136478</v>
      </c>
      <c r="AA10" s="13">
        <f t="shared" si="1"/>
        <v>1</v>
      </c>
      <c r="AB10" s="13"/>
      <c r="AC10" s="13"/>
    </row>
    <row r="11" spans="1:29">
      <c r="A11" s="182">
        <v>51591945</v>
      </c>
      <c r="B11" s="183" t="s">
        <v>178</v>
      </c>
      <c r="C11" s="184">
        <v>5.2535763888888889</v>
      </c>
      <c r="D11" s="185">
        <v>0.25755787037037037</v>
      </c>
      <c r="E11" s="186">
        <v>27</v>
      </c>
      <c r="F11" s="185">
        <v>7.0807613168724281E-3</v>
      </c>
      <c r="G11" s="186">
        <v>6</v>
      </c>
      <c r="H11" s="187">
        <v>1</v>
      </c>
      <c r="I11" s="184">
        <v>3.6759259259259262E-2</v>
      </c>
      <c r="J11" s="185">
        <v>1.0253772290809327E-3</v>
      </c>
      <c r="K11" s="184">
        <v>0</v>
      </c>
      <c r="L11" s="185">
        <v>6.055384087791495E-3</v>
      </c>
      <c r="M11" s="184">
        <v>0.16349537037037037</v>
      </c>
      <c r="N11" s="185">
        <v>2.7685185185185184E-2</v>
      </c>
      <c r="O11" s="184">
        <v>0</v>
      </c>
      <c r="P11" s="185">
        <v>0</v>
      </c>
      <c r="Q11" s="184">
        <v>4.1111111111111112E-2</v>
      </c>
      <c r="R11" s="185">
        <v>0</v>
      </c>
      <c r="S11" s="184">
        <v>0</v>
      </c>
      <c r="T11" s="185">
        <v>0</v>
      </c>
      <c r="U11" s="184">
        <v>0</v>
      </c>
      <c r="V11" s="185">
        <v>4.8937268518518522</v>
      </c>
      <c r="W11" s="184">
        <v>0</v>
      </c>
      <c r="X11" s="188">
        <v>0.8572776704264593</v>
      </c>
      <c r="Y11" s="189">
        <v>0.98826264496832517</v>
      </c>
      <c r="Z11" s="57">
        <f t="shared" si="0"/>
        <v>611.77777777777783</v>
      </c>
      <c r="AA11" s="13">
        <f t="shared" si="1"/>
        <v>1</v>
      </c>
      <c r="AB11" s="13"/>
      <c r="AC11" s="13"/>
    </row>
    <row r="12" spans="1:29">
      <c r="A12" s="174">
        <v>51591949</v>
      </c>
      <c r="B12" s="175" t="s">
        <v>184</v>
      </c>
      <c r="C12" s="176">
        <v>5.6352662037037033</v>
      </c>
      <c r="D12" s="177">
        <v>3.7667939814814817</v>
      </c>
      <c r="E12" s="178">
        <v>338</v>
      </c>
      <c r="F12" s="177">
        <v>7.5084237343852724E-3</v>
      </c>
      <c r="G12" s="178">
        <v>31</v>
      </c>
      <c r="H12" s="179">
        <v>0</v>
      </c>
      <c r="I12" s="176">
        <v>1.0963310185185184</v>
      </c>
      <c r="J12" s="177">
        <v>1.0042050186280956E-3</v>
      </c>
      <c r="K12" s="176">
        <v>1.6444430747315363E-3</v>
      </c>
      <c r="L12" s="177">
        <v>4.8597756410256408E-3</v>
      </c>
      <c r="M12" s="176">
        <v>1.6426041666666666</v>
      </c>
      <c r="N12" s="177">
        <v>0.3394212962962963</v>
      </c>
      <c r="O12" s="176">
        <v>0.55582175925925925</v>
      </c>
      <c r="P12" s="177">
        <v>0.32019675925925928</v>
      </c>
      <c r="Q12" s="176">
        <v>0.63297453703703699</v>
      </c>
      <c r="R12" s="177">
        <v>8.1018518518518516E-5</v>
      </c>
      <c r="S12" s="176">
        <v>0</v>
      </c>
      <c r="T12" s="177">
        <v>3.4722222222222222E-5</v>
      </c>
      <c r="U12" s="176">
        <v>0.47461805555555553</v>
      </c>
      <c r="V12" s="177">
        <v>0.18063657407407407</v>
      </c>
      <c r="W12" s="176">
        <v>6.9675925925925929E-3</v>
      </c>
      <c r="X12" s="180">
        <v>0.70894850530494602</v>
      </c>
      <c r="Y12" s="181">
        <v>0.94668420128889363</v>
      </c>
      <c r="Z12" s="57">
        <f t="shared" si="0"/>
        <v>648.72781065088759</v>
      </c>
      <c r="AA12" s="13">
        <f t="shared" si="1"/>
        <v>1</v>
      </c>
      <c r="AB12" s="13"/>
      <c r="AC12" s="13"/>
    </row>
    <row r="13" spans="1:29">
      <c r="A13" s="182">
        <v>51596839</v>
      </c>
      <c r="B13" s="183" t="s">
        <v>169</v>
      </c>
      <c r="C13" s="184">
        <v>5.1818634259259255</v>
      </c>
      <c r="D13" s="185">
        <v>3.3243171296296294</v>
      </c>
      <c r="E13" s="186">
        <v>292</v>
      </c>
      <c r="F13" s="185">
        <v>7.9256643201420594E-3</v>
      </c>
      <c r="G13" s="186">
        <v>28</v>
      </c>
      <c r="H13" s="187">
        <v>0</v>
      </c>
      <c r="I13" s="184">
        <v>0.85986111111111108</v>
      </c>
      <c r="J13" s="185">
        <v>9.3710362760020304E-4</v>
      </c>
      <c r="K13" s="184">
        <v>1.2067161339421614E-3</v>
      </c>
      <c r="L13" s="185">
        <v>5.7818445585996955E-3</v>
      </c>
      <c r="M13" s="184">
        <v>1.6882986111111111</v>
      </c>
      <c r="N13" s="185">
        <v>0.27363425925925927</v>
      </c>
      <c r="O13" s="184">
        <v>0.35236111111111112</v>
      </c>
      <c r="P13" s="185">
        <v>0.24876157407407407</v>
      </c>
      <c r="Q13" s="184">
        <v>0.58344907407407409</v>
      </c>
      <c r="R13" s="185">
        <v>2.6701388888888889E-2</v>
      </c>
      <c r="S13" s="184">
        <v>4.9305555555555552E-3</v>
      </c>
      <c r="T13" s="185">
        <v>0</v>
      </c>
      <c r="U13" s="184">
        <v>0.75065972222222221</v>
      </c>
      <c r="V13" s="185">
        <v>0.19324074074074074</v>
      </c>
      <c r="W13" s="184">
        <v>0</v>
      </c>
      <c r="X13" s="188">
        <v>0.74134203279008148</v>
      </c>
      <c r="Y13" s="189">
        <v>0.98127777334291266</v>
      </c>
      <c r="Z13" s="57">
        <f t="shared" si="0"/>
        <v>684.77739726027391</v>
      </c>
      <c r="AA13" s="13">
        <f t="shared" si="1"/>
        <v>1</v>
      </c>
      <c r="AB13" s="13"/>
      <c r="AC13" s="13"/>
    </row>
    <row r="14" spans="1:29">
      <c r="A14" s="174">
        <v>51598203</v>
      </c>
      <c r="B14" s="175" t="s">
        <v>167</v>
      </c>
      <c r="C14" s="176">
        <v>6.6724884259259261</v>
      </c>
      <c r="D14" s="177">
        <v>4.186319444444444</v>
      </c>
      <c r="E14" s="178">
        <v>332</v>
      </c>
      <c r="F14" s="177">
        <v>8.012466532797859E-3</v>
      </c>
      <c r="G14" s="178">
        <v>33</v>
      </c>
      <c r="H14" s="179">
        <v>0</v>
      </c>
      <c r="I14" s="176">
        <v>1.3647800925925926</v>
      </c>
      <c r="J14" s="177">
        <v>1.6282491075412765E-3</v>
      </c>
      <c r="K14" s="176">
        <v>1.0174029451137886E-3</v>
      </c>
      <c r="L14" s="177">
        <v>5.3668144801427928E-3</v>
      </c>
      <c r="M14" s="176">
        <v>1.7817824074074073</v>
      </c>
      <c r="N14" s="177">
        <v>0.54057870370370376</v>
      </c>
      <c r="O14" s="176">
        <v>0.33777777777777779</v>
      </c>
      <c r="P14" s="177">
        <v>0.36203703703703705</v>
      </c>
      <c r="Q14" s="176">
        <v>0.7487731481481481</v>
      </c>
      <c r="R14" s="177">
        <v>1.3043981481481481E-2</v>
      </c>
      <c r="S14" s="176">
        <v>1.1574074074074075E-4</v>
      </c>
      <c r="T14" s="177">
        <v>5.7870370370370373E-5</v>
      </c>
      <c r="U14" s="176">
        <v>0.96565972222222218</v>
      </c>
      <c r="V14" s="177">
        <v>0.22070601851851851</v>
      </c>
      <c r="W14" s="176">
        <v>6.3078703703703708E-3</v>
      </c>
      <c r="X14" s="180">
        <v>0.67399045612638164</v>
      </c>
      <c r="Y14" s="181">
        <v>0.96602910542339793</v>
      </c>
      <c r="Z14" s="57">
        <f t="shared" si="0"/>
        <v>692.27710843373507</v>
      </c>
      <c r="AA14" s="13">
        <f>COUNTIF(A14:A103,A14)</f>
        <v>1</v>
      </c>
      <c r="AB14" s="13"/>
      <c r="AC14" s="13"/>
    </row>
    <row r="15" spans="1:29">
      <c r="A15" s="182">
        <v>51601287</v>
      </c>
      <c r="B15" s="183" t="s">
        <v>189</v>
      </c>
      <c r="C15" s="184">
        <v>0</v>
      </c>
      <c r="D15" s="185">
        <v>0</v>
      </c>
      <c r="E15" s="186">
        <v>0</v>
      </c>
      <c r="F15" s="185"/>
      <c r="G15" s="186">
        <v>0</v>
      </c>
      <c r="H15" s="187">
        <v>0</v>
      </c>
      <c r="I15" s="184">
        <v>0</v>
      </c>
      <c r="J15" s="185"/>
      <c r="K15" s="184"/>
      <c r="L15" s="185"/>
      <c r="M15" s="184">
        <v>0</v>
      </c>
      <c r="N15" s="185">
        <v>0</v>
      </c>
      <c r="O15" s="184">
        <v>0</v>
      </c>
      <c r="P15" s="185">
        <v>0</v>
      </c>
      <c r="Q15" s="184">
        <v>0</v>
      </c>
      <c r="R15" s="185">
        <v>0</v>
      </c>
      <c r="S15" s="184">
        <v>0</v>
      </c>
      <c r="T15" s="185">
        <v>0</v>
      </c>
      <c r="U15" s="184">
        <v>0</v>
      </c>
      <c r="V15" s="185">
        <v>0</v>
      </c>
      <c r="W15" s="184">
        <v>0</v>
      </c>
      <c r="X15" s="188"/>
      <c r="Y15" s="189"/>
      <c r="Z15" s="57">
        <f t="shared" si="0"/>
        <v>0</v>
      </c>
      <c r="AA15" s="13">
        <f>COUNTIF(A15:A103,A15)</f>
        <v>1</v>
      </c>
      <c r="AB15" s="13"/>
      <c r="AC15" s="13"/>
    </row>
    <row r="16" spans="1:29">
      <c r="A16" s="174">
        <v>51607267</v>
      </c>
      <c r="B16" s="175" t="s">
        <v>191</v>
      </c>
      <c r="C16" s="176">
        <v>3.9400115740740742</v>
      </c>
      <c r="D16" s="177">
        <v>3.928935185185185</v>
      </c>
      <c r="E16" s="178">
        <v>0</v>
      </c>
      <c r="F16" s="177"/>
      <c r="G16" s="178">
        <v>0</v>
      </c>
      <c r="H16" s="179">
        <v>0</v>
      </c>
      <c r="I16" s="176">
        <v>0</v>
      </c>
      <c r="J16" s="177"/>
      <c r="K16" s="176"/>
      <c r="L16" s="177"/>
      <c r="M16" s="176">
        <v>0</v>
      </c>
      <c r="N16" s="177">
        <v>0</v>
      </c>
      <c r="O16" s="176">
        <v>0</v>
      </c>
      <c r="P16" s="177">
        <v>0</v>
      </c>
      <c r="Q16" s="176">
        <v>0</v>
      </c>
      <c r="R16" s="177">
        <v>0</v>
      </c>
      <c r="S16" s="176">
        <v>3.9256134259259259</v>
      </c>
      <c r="T16" s="177">
        <v>0</v>
      </c>
      <c r="U16" s="176">
        <v>0</v>
      </c>
      <c r="V16" s="177">
        <v>0</v>
      </c>
      <c r="W16" s="176">
        <v>0</v>
      </c>
      <c r="X16" s="180">
        <v>1</v>
      </c>
      <c r="Y16" s="181">
        <v>0.99718874204284746</v>
      </c>
      <c r="Z16" s="57">
        <f t="shared" si="0"/>
        <v>0</v>
      </c>
      <c r="AA16" s="13">
        <f>COUNTIF(A16:A103,A16)</f>
        <v>1</v>
      </c>
      <c r="AB16" s="13"/>
      <c r="AC16" s="13"/>
    </row>
    <row r="17" spans="1:29">
      <c r="A17" s="182">
        <v>51609647</v>
      </c>
      <c r="B17" s="183" t="s">
        <v>323</v>
      </c>
      <c r="C17" s="184">
        <v>4.4131828703703704</v>
      </c>
      <c r="D17" s="185">
        <v>0.19962962962962963</v>
      </c>
      <c r="E17" s="186">
        <v>9</v>
      </c>
      <c r="F17" s="185">
        <v>1.1141975308641975E-2</v>
      </c>
      <c r="G17" s="186">
        <v>1</v>
      </c>
      <c r="H17" s="187">
        <v>0</v>
      </c>
      <c r="I17" s="184">
        <v>4.6296296296296294E-5</v>
      </c>
      <c r="J17" s="185">
        <v>2.978395061728395E-3</v>
      </c>
      <c r="K17" s="184">
        <v>4.5910493827160489E-4</v>
      </c>
      <c r="L17" s="185">
        <v>7.7044753086419754E-3</v>
      </c>
      <c r="M17" s="184">
        <v>6.9340277777777778E-2</v>
      </c>
      <c r="N17" s="185">
        <v>2.6805555555555555E-2</v>
      </c>
      <c r="O17" s="184">
        <v>4.1319444444444442E-3</v>
      </c>
      <c r="P17" s="185">
        <v>0</v>
      </c>
      <c r="Q17" s="184">
        <v>0</v>
      </c>
      <c r="R17" s="185">
        <v>3.6620370370370373E-2</v>
      </c>
      <c r="S17" s="184">
        <v>0</v>
      </c>
      <c r="T17" s="185">
        <v>0</v>
      </c>
      <c r="U17" s="184">
        <v>0</v>
      </c>
      <c r="V17" s="185">
        <v>3.9809375</v>
      </c>
      <c r="W17" s="184">
        <v>0</v>
      </c>
      <c r="X17" s="188">
        <v>0.99976808905380332</v>
      </c>
      <c r="Y17" s="189">
        <v>0.94729070886627031</v>
      </c>
      <c r="Z17" s="57">
        <f t="shared" si="0"/>
        <v>962.66666666666663</v>
      </c>
      <c r="AA17" s="13">
        <f>COUNTIF(A17:A103,A17)</f>
        <v>1</v>
      </c>
      <c r="AB17" s="13"/>
      <c r="AC17" s="13"/>
    </row>
    <row r="18" spans="1:29">
      <c r="A18" s="174">
        <v>51615809</v>
      </c>
      <c r="B18" s="175" t="s">
        <v>185</v>
      </c>
      <c r="C18" s="176">
        <v>0</v>
      </c>
      <c r="D18" s="177">
        <v>0</v>
      </c>
      <c r="E18" s="178">
        <v>0</v>
      </c>
      <c r="F18" s="177"/>
      <c r="G18" s="178">
        <v>0</v>
      </c>
      <c r="H18" s="179">
        <v>0</v>
      </c>
      <c r="I18" s="176">
        <v>0</v>
      </c>
      <c r="J18" s="177"/>
      <c r="K18" s="176"/>
      <c r="L18" s="177"/>
      <c r="M18" s="176">
        <v>0</v>
      </c>
      <c r="N18" s="177">
        <v>0</v>
      </c>
      <c r="O18" s="176">
        <v>0</v>
      </c>
      <c r="P18" s="177">
        <v>0</v>
      </c>
      <c r="Q18" s="176">
        <v>0</v>
      </c>
      <c r="R18" s="177">
        <v>0</v>
      </c>
      <c r="S18" s="176">
        <v>0</v>
      </c>
      <c r="T18" s="177">
        <v>0</v>
      </c>
      <c r="U18" s="176">
        <v>0</v>
      </c>
      <c r="V18" s="177">
        <v>0</v>
      </c>
      <c r="W18" s="176">
        <v>0</v>
      </c>
      <c r="X18" s="180"/>
      <c r="Y18" s="181"/>
      <c r="Z18" s="57">
        <f t="shared" si="0"/>
        <v>0</v>
      </c>
      <c r="AA18" s="13">
        <f>COUNTIF(A18:A103,A18)</f>
        <v>1</v>
      </c>
      <c r="AB18" s="13"/>
      <c r="AC18" s="13"/>
    </row>
    <row r="19" spans="1:29">
      <c r="A19" s="182">
        <v>51615813</v>
      </c>
      <c r="B19" s="183" t="s">
        <v>188</v>
      </c>
      <c r="C19" s="184">
        <v>6.4281481481481482</v>
      </c>
      <c r="D19" s="185">
        <v>3.8780208333333333</v>
      </c>
      <c r="E19" s="186">
        <v>302</v>
      </c>
      <c r="F19" s="185">
        <v>8.5990004905567834E-3</v>
      </c>
      <c r="G19" s="186">
        <v>41</v>
      </c>
      <c r="H19" s="187">
        <v>0</v>
      </c>
      <c r="I19" s="184">
        <v>0.9775462962962963</v>
      </c>
      <c r="J19" s="185">
        <v>2.3567804145204806E-3</v>
      </c>
      <c r="K19" s="184">
        <v>1.1920529801324503E-3</v>
      </c>
      <c r="L19" s="185">
        <v>5.0501670959038503E-3</v>
      </c>
      <c r="M19" s="184">
        <v>1.5251504629629629</v>
      </c>
      <c r="N19" s="185">
        <v>0.71174768518518516</v>
      </c>
      <c r="O19" s="184">
        <v>0.36</v>
      </c>
      <c r="P19" s="185">
        <v>0.39902777777777776</v>
      </c>
      <c r="Q19" s="184">
        <v>0.69859953703703703</v>
      </c>
      <c r="R19" s="185">
        <v>2.9745370370370373E-3</v>
      </c>
      <c r="S19" s="184">
        <v>0</v>
      </c>
      <c r="T19" s="185">
        <v>0</v>
      </c>
      <c r="U19" s="184">
        <v>0.11344907407407408</v>
      </c>
      <c r="V19" s="185">
        <v>1.2378587962962964</v>
      </c>
      <c r="W19" s="184">
        <v>1.0717592592592593E-2</v>
      </c>
      <c r="X19" s="188">
        <v>0.74792649696622404</v>
      </c>
      <c r="Y19" s="189">
        <v>0.98102080741363173</v>
      </c>
      <c r="Z19" s="57">
        <f t="shared" si="0"/>
        <v>742.95364238410605</v>
      </c>
      <c r="AA19" s="13">
        <f>COUNTIF(A19:A103,A19)</f>
        <v>1</v>
      </c>
      <c r="AB19" s="13"/>
      <c r="AC19" s="13"/>
    </row>
    <row r="20" spans="1:29">
      <c r="A20" s="174">
        <v>51615823</v>
      </c>
      <c r="B20" s="175" t="s">
        <v>187</v>
      </c>
      <c r="C20" s="176">
        <v>5.484050925925926</v>
      </c>
      <c r="D20" s="177">
        <v>5.3123148148148145</v>
      </c>
      <c r="E20" s="178">
        <v>3</v>
      </c>
      <c r="F20" s="177">
        <v>3.9506172839506174E-3</v>
      </c>
      <c r="G20" s="178">
        <v>0</v>
      </c>
      <c r="H20" s="179">
        <v>0</v>
      </c>
      <c r="I20" s="176">
        <v>2.1157407407407406E-2</v>
      </c>
      <c r="J20" s="177">
        <v>0</v>
      </c>
      <c r="K20" s="176">
        <v>0</v>
      </c>
      <c r="L20" s="177">
        <v>3.9506172839506174E-3</v>
      </c>
      <c r="M20" s="176">
        <v>1.1851851851851851E-2</v>
      </c>
      <c r="N20" s="177">
        <v>0</v>
      </c>
      <c r="O20" s="176">
        <v>0</v>
      </c>
      <c r="P20" s="177">
        <v>0</v>
      </c>
      <c r="Q20" s="176">
        <v>0</v>
      </c>
      <c r="R20" s="177">
        <v>0</v>
      </c>
      <c r="S20" s="176">
        <v>5.2793055555555553</v>
      </c>
      <c r="T20" s="177">
        <v>0</v>
      </c>
      <c r="U20" s="176">
        <v>0</v>
      </c>
      <c r="V20" s="177">
        <v>0</v>
      </c>
      <c r="W20" s="176">
        <v>0</v>
      </c>
      <c r="X20" s="180">
        <v>0.99601729036306275</v>
      </c>
      <c r="Y20" s="181">
        <v>0.96868444268100684</v>
      </c>
      <c r="Z20" s="57">
        <f t="shared" si="0"/>
        <v>341.33333333333331</v>
      </c>
      <c r="AA20" s="13">
        <f>COUNTIF(A20:A103,A20)</f>
        <v>1</v>
      </c>
      <c r="AB20" s="13"/>
      <c r="AC20" s="13"/>
    </row>
    <row r="21" spans="1:29">
      <c r="A21" s="182">
        <v>51615825</v>
      </c>
      <c r="B21" s="183" t="s">
        <v>186</v>
      </c>
      <c r="C21" s="184">
        <v>6.7898958333333335</v>
      </c>
      <c r="D21" s="185">
        <v>4.5979745370370368</v>
      </c>
      <c r="E21" s="186">
        <v>404</v>
      </c>
      <c r="F21" s="185">
        <v>7.7915578016134954E-3</v>
      </c>
      <c r="G21" s="186">
        <v>42</v>
      </c>
      <c r="H21" s="187">
        <v>1</v>
      </c>
      <c r="I21" s="184">
        <v>1.3511574074074073</v>
      </c>
      <c r="J21" s="185">
        <v>1.2848368170150348E-3</v>
      </c>
      <c r="K21" s="184">
        <v>1.9891364136413641E-3</v>
      </c>
      <c r="L21" s="185">
        <v>4.5175845709570957E-3</v>
      </c>
      <c r="M21" s="184">
        <v>1.8251041666666667</v>
      </c>
      <c r="N21" s="185">
        <v>0.51907407407407402</v>
      </c>
      <c r="O21" s="184">
        <v>0.80361111111111116</v>
      </c>
      <c r="P21" s="185">
        <v>0.43543981481481481</v>
      </c>
      <c r="Q21" s="184">
        <v>0.80091435185185189</v>
      </c>
      <c r="R21" s="185">
        <v>2.5000000000000001E-3</v>
      </c>
      <c r="S21" s="184">
        <v>4.3981481481481484E-3</v>
      </c>
      <c r="T21" s="185">
        <v>0</v>
      </c>
      <c r="U21" s="184">
        <v>0.3840277777777778</v>
      </c>
      <c r="V21" s="185">
        <v>0.16796296296296295</v>
      </c>
      <c r="W21" s="184">
        <v>2.9374999999999998E-2</v>
      </c>
      <c r="X21" s="188">
        <v>0.70614073729122873</v>
      </c>
      <c r="Y21" s="189">
        <v>0.92734449571302935</v>
      </c>
      <c r="Z21" s="57">
        <f t="shared" si="0"/>
        <v>673.19059405940595</v>
      </c>
      <c r="AA21" s="13">
        <f>COUNTIF(A21:A103,A21)</f>
        <v>1</v>
      </c>
      <c r="AB21" s="13"/>
      <c r="AC21" s="13"/>
    </row>
    <row r="22" spans="1:29">
      <c r="A22" s="174">
        <v>51661970</v>
      </c>
      <c r="B22" s="175" t="s">
        <v>195</v>
      </c>
      <c r="C22" s="176">
        <v>6.7137962962962963</v>
      </c>
      <c r="D22" s="177">
        <v>5.007326388888889</v>
      </c>
      <c r="E22" s="178">
        <v>424</v>
      </c>
      <c r="F22" s="177">
        <v>8.1747357617051007E-3</v>
      </c>
      <c r="G22" s="178">
        <v>55</v>
      </c>
      <c r="H22" s="179">
        <v>1</v>
      </c>
      <c r="I22" s="176">
        <v>1.3138888888888889</v>
      </c>
      <c r="J22" s="177">
        <v>6.2666513801537386E-4</v>
      </c>
      <c r="K22" s="176">
        <v>1.6620807127882601E-3</v>
      </c>
      <c r="L22" s="177">
        <v>5.8859899109014674E-3</v>
      </c>
      <c r="M22" s="176">
        <v>2.4956597222222223</v>
      </c>
      <c r="N22" s="177">
        <v>0.26570601851851849</v>
      </c>
      <c r="O22" s="176">
        <v>0.70472222222222225</v>
      </c>
      <c r="P22" s="177">
        <v>0.3928935185185185</v>
      </c>
      <c r="Q22" s="176">
        <v>0.77789351851851851</v>
      </c>
      <c r="R22" s="177">
        <v>1.4861111111111111E-2</v>
      </c>
      <c r="S22" s="176">
        <v>6.134259259259259E-4</v>
      </c>
      <c r="T22" s="177">
        <v>8.1018518518518516E-5</v>
      </c>
      <c r="U22" s="176">
        <v>0.18069444444444444</v>
      </c>
      <c r="V22" s="177">
        <v>0.21130787037037038</v>
      </c>
      <c r="W22" s="176">
        <v>1.7349537037037038E-2</v>
      </c>
      <c r="X22" s="180">
        <v>0.73760670129185713</v>
      </c>
      <c r="Y22" s="181">
        <v>0.97409357799697649</v>
      </c>
      <c r="Z22" s="57">
        <f t="shared" si="0"/>
        <v>706.29716981132071</v>
      </c>
      <c r="AA22" s="13">
        <f>COUNTIF(A22:A103,A22)</f>
        <v>1</v>
      </c>
      <c r="AB22" s="13"/>
      <c r="AC22" s="13"/>
    </row>
    <row r="23" spans="1:29">
      <c r="A23" s="182">
        <v>51662324</v>
      </c>
      <c r="B23" s="183" t="s">
        <v>196</v>
      </c>
      <c r="C23" s="184">
        <v>6.816041666666667</v>
      </c>
      <c r="D23" s="185">
        <v>4.7215740740740744</v>
      </c>
      <c r="E23" s="186">
        <v>346</v>
      </c>
      <c r="F23" s="185">
        <v>8.005345482766003E-3</v>
      </c>
      <c r="G23" s="186">
        <v>34</v>
      </c>
      <c r="H23" s="187">
        <v>1</v>
      </c>
      <c r="I23" s="184">
        <v>1.8264814814814814</v>
      </c>
      <c r="J23" s="185">
        <v>1.8590772853778635E-3</v>
      </c>
      <c r="K23" s="184">
        <v>1.4183592913722971E-3</v>
      </c>
      <c r="L23" s="185">
        <v>4.7279089060158425E-3</v>
      </c>
      <c r="M23" s="184">
        <v>1.6358564814814816</v>
      </c>
      <c r="N23" s="185">
        <v>0.64324074074074078</v>
      </c>
      <c r="O23" s="184">
        <v>0.49075231481481479</v>
      </c>
      <c r="P23" s="185">
        <v>0.40866898148148151</v>
      </c>
      <c r="Q23" s="184">
        <v>0.8245717592592593</v>
      </c>
      <c r="R23" s="185">
        <v>6.7245370370370367E-3</v>
      </c>
      <c r="S23" s="184">
        <v>9.2592592592592588E-5</v>
      </c>
      <c r="T23" s="185">
        <v>0</v>
      </c>
      <c r="U23" s="184">
        <v>0.27643518518518517</v>
      </c>
      <c r="V23" s="185">
        <v>0.18939814814814815</v>
      </c>
      <c r="W23" s="184">
        <v>3.1250000000000001E-4</v>
      </c>
      <c r="X23" s="188">
        <v>0.61316259094385506</v>
      </c>
      <c r="Y23" s="189">
        <v>0.92918478959436435</v>
      </c>
      <c r="Z23" s="57">
        <f t="shared" si="0"/>
        <v>691.66184971098266</v>
      </c>
      <c r="AA23" s="13">
        <f>COUNTIF(A23:A103,A23)</f>
        <v>1</v>
      </c>
      <c r="AB23" s="13"/>
      <c r="AC23" s="13"/>
    </row>
    <row r="24" spans="1:29">
      <c r="A24" s="174">
        <v>51667176</v>
      </c>
      <c r="B24" s="175" t="s">
        <v>198</v>
      </c>
      <c r="C24" s="176">
        <v>6.808715277777778</v>
      </c>
      <c r="D24" s="177">
        <v>4.7040393518518515</v>
      </c>
      <c r="E24" s="178">
        <v>411</v>
      </c>
      <c r="F24" s="177">
        <v>7.3577036586464813E-3</v>
      </c>
      <c r="G24" s="178">
        <v>37</v>
      </c>
      <c r="H24" s="179">
        <v>1</v>
      </c>
      <c r="I24" s="176">
        <v>1.5083680555555556</v>
      </c>
      <c r="J24" s="177">
        <v>9.8069861223754181E-4</v>
      </c>
      <c r="K24" s="176">
        <v>9.6926534198432006E-4</v>
      </c>
      <c r="L24" s="177">
        <v>5.4077397044246193E-3</v>
      </c>
      <c r="M24" s="176">
        <v>2.2225810185185186</v>
      </c>
      <c r="N24" s="177">
        <v>0.40306712962962965</v>
      </c>
      <c r="O24" s="176">
        <v>0.39836805555555554</v>
      </c>
      <c r="P24" s="177">
        <v>0.39750000000000002</v>
      </c>
      <c r="Q24" s="176">
        <v>0.75331018518518522</v>
      </c>
      <c r="R24" s="177">
        <v>6.4224537037037038E-2</v>
      </c>
      <c r="S24" s="176">
        <v>1.0636574074074074E-2</v>
      </c>
      <c r="T24" s="177">
        <v>0</v>
      </c>
      <c r="U24" s="176">
        <v>0.44194444444444442</v>
      </c>
      <c r="V24" s="177">
        <v>0.2472337962962963</v>
      </c>
      <c r="W24" s="176">
        <v>3.4236111111111113E-2</v>
      </c>
      <c r="X24" s="180">
        <v>0.67934620807078239</v>
      </c>
      <c r="Y24" s="181">
        <v>0.95321810888158365</v>
      </c>
      <c r="Z24" s="57">
        <f t="shared" si="0"/>
        <v>635.70559610705595</v>
      </c>
      <c r="AA24" s="13">
        <f>COUNTIF(A24:A103,A24)</f>
        <v>1</v>
      </c>
      <c r="AB24" s="13"/>
      <c r="AC24" s="13"/>
    </row>
    <row r="25" spans="1:29">
      <c r="A25" s="182">
        <v>51692290</v>
      </c>
      <c r="B25" s="183" t="s">
        <v>236</v>
      </c>
      <c r="C25" s="184">
        <v>6.471597222222222</v>
      </c>
      <c r="D25" s="185">
        <v>5.0523611111111109</v>
      </c>
      <c r="E25" s="186">
        <v>392</v>
      </c>
      <c r="F25" s="185">
        <v>5.3526844765684044E-3</v>
      </c>
      <c r="G25" s="186">
        <v>113</v>
      </c>
      <c r="H25" s="187">
        <v>0</v>
      </c>
      <c r="I25" s="184">
        <v>2.7516319444444446</v>
      </c>
      <c r="J25" s="185">
        <v>9.5852229780801215E-4</v>
      </c>
      <c r="K25" s="184">
        <v>2.0561696900982617E-4</v>
      </c>
      <c r="L25" s="185">
        <v>4.1885452097505669E-3</v>
      </c>
      <c r="M25" s="184">
        <v>1.6419097222222223</v>
      </c>
      <c r="N25" s="185">
        <v>0.37574074074074076</v>
      </c>
      <c r="O25" s="184">
        <v>8.0601851851851855E-2</v>
      </c>
      <c r="P25" s="185">
        <v>0.36854166666666666</v>
      </c>
      <c r="Q25" s="184">
        <v>0.70274305555555561</v>
      </c>
      <c r="R25" s="185">
        <v>8.5763888888888886E-3</v>
      </c>
      <c r="S25" s="184">
        <v>2.6724537037037036E-2</v>
      </c>
      <c r="T25" s="185">
        <v>0</v>
      </c>
      <c r="U25" s="184">
        <v>0.18363425925925925</v>
      </c>
      <c r="V25" s="185">
        <v>0.15726851851851853</v>
      </c>
      <c r="W25" s="184">
        <v>0</v>
      </c>
      <c r="X25" s="188">
        <v>0.45537702394370067</v>
      </c>
      <c r="Y25" s="189">
        <v>0.99870335007190514</v>
      </c>
      <c r="Z25" s="57">
        <f t="shared" si="0"/>
        <v>462.47193877551013</v>
      </c>
      <c r="AA25" s="13">
        <f>COUNTIF(A25:A103,A25)</f>
        <v>1</v>
      </c>
      <c r="AB25" s="13"/>
      <c r="AC25" s="13"/>
    </row>
    <row r="26" spans="1:29">
      <c r="A26" s="174">
        <v>51692599</v>
      </c>
      <c r="B26" s="175" t="s">
        <v>234</v>
      </c>
      <c r="C26" s="176">
        <v>0.19298611111111111</v>
      </c>
      <c r="D26" s="177">
        <v>9.9884259259259266E-3</v>
      </c>
      <c r="E26" s="178">
        <v>0</v>
      </c>
      <c r="F26" s="177"/>
      <c r="G26" s="178">
        <v>0</v>
      </c>
      <c r="H26" s="179">
        <v>0</v>
      </c>
      <c r="I26" s="176">
        <v>7.2106481481481483E-3</v>
      </c>
      <c r="J26" s="177"/>
      <c r="K26" s="176"/>
      <c r="L26" s="177"/>
      <c r="M26" s="176">
        <v>0</v>
      </c>
      <c r="N26" s="177">
        <v>0</v>
      </c>
      <c r="O26" s="176">
        <v>0</v>
      </c>
      <c r="P26" s="177">
        <v>0</v>
      </c>
      <c r="Q26" s="176">
        <v>4.1493055555555554E-2</v>
      </c>
      <c r="R26" s="177">
        <v>2.5925925925925925E-3</v>
      </c>
      <c r="S26" s="176">
        <v>0</v>
      </c>
      <c r="T26" s="177">
        <v>3.1250000000000002E-3</v>
      </c>
      <c r="U26" s="176">
        <v>0</v>
      </c>
      <c r="V26" s="177">
        <v>3.7164351851851851E-2</v>
      </c>
      <c r="W26" s="176">
        <v>0</v>
      </c>
      <c r="X26" s="180">
        <v>0.27809965237543455</v>
      </c>
      <c r="Y26" s="181">
        <v>0.33188173275269311</v>
      </c>
      <c r="Z26" s="57">
        <f t="shared" si="0"/>
        <v>0</v>
      </c>
      <c r="AA26" s="13">
        <f>COUNTIF(A26:A103,A26)</f>
        <v>1</v>
      </c>
      <c r="AB26" s="13"/>
      <c r="AC26" s="13"/>
    </row>
    <row r="27" spans="1:29">
      <c r="A27" s="182">
        <v>51692764</v>
      </c>
      <c r="B27" s="183" t="s">
        <v>216</v>
      </c>
      <c r="C27" s="184">
        <v>6.8285069444444444</v>
      </c>
      <c r="D27" s="185">
        <v>6.4512962962962961</v>
      </c>
      <c r="E27" s="186">
        <v>0</v>
      </c>
      <c r="F27" s="185"/>
      <c r="G27" s="186">
        <v>0</v>
      </c>
      <c r="H27" s="187">
        <v>0</v>
      </c>
      <c r="I27" s="184">
        <v>4.7789351851851854E-2</v>
      </c>
      <c r="J27" s="185"/>
      <c r="K27" s="184"/>
      <c r="L27" s="185"/>
      <c r="M27" s="184">
        <v>0</v>
      </c>
      <c r="N27" s="185">
        <v>0</v>
      </c>
      <c r="O27" s="184">
        <v>0</v>
      </c>
      <c r="P27" s="185">
        <v>0</v>
      </c>
      <c r="Q27" s="184">
        <v>0</v>
      </c>
      <c r="R27" s="185">
        <v>0</v>
      </c>
      <c r="S27" s="184">
        <v>6.4035069444444446</v>
      </c>
      <c r="T27" s="185">
        <v>0</v>
      </c>
      <c r="U27" s="184">
        <v>0</v>
      </c>
      <c r="V27" s="185">
        <v>9.2592592592592596E-4</v>
      </c>
      <c r="W27" s="184">
        <v>0</v>
      </c>
      <c r="X27" s="188">
        <v>0.9925922869363033</v>
      </c>
      <c r="Y27" s="189">
        <v>0.94489502239895051</v>
      </c>
      <c r="Z27" s="57">
        <f t="shared" si="0"/>
        <v>0</v>
      </c>
      <c r="AA27" s="13">
        <f>COUNTIF(A27:A103,A27)</f>
        <v>1</v>
      </c>
      <c r="AB27" s="13"/>
      <c r="AC27" s="13"/>
    </row>
    <row r="28" spans="1:29">
      <c r="A28" s="174">
        <v>51695853</v>
      </c>
      <c r="B28" s="175" t="s">
        <v>208</v>
      </c>
      <c r="C28" s="176">
        <v>7.4992708333333331</v>
      </c>
      <c r="D28" s="177">
        <v>5.5495833333333335</v>
      </c>
      <c r="E28" s="178">
        <v>407</v>
      </c>
      <c r="F28" s="177">
        <v>9.5242117117117116E-3</v>
      </c>
      <c r="G28" s="178">
        <v>61</v>
      </c>
      <c r="H28" s="179">
        <v>8</v>
      </c>
      <c r="I28" s="176">
        <v>1.205300925925926</v>
      </c>
      <c r="J28" s="177">
        <v>1.0511932386932387E-3</v>
      </c>
      <c r="K28" s="176">
        <v>1.7112851487851486E-3</v>
      </c>
      <c r="L28" s="177">
        <v>6.761733324233324E-3</v>
      </c>
      <c r="M28" s="176">
        <v>2.7520254629629628</v>
      </c>
      <c r="N28" s="177">
        <v>0.42783564814814817</v>
      </c>
      <c r="O28" s="176">
        <v>0.69649305555555552</v>
      </c>
      <c r="P28" s="177">
        <v>0.49702546296296296</v>
      </c>
      <c r="Q28" s="176">
        <v>0.86987268518518523</v>
      </c>
      <c r="R28" s="177">
        <v>1.7094907407407406E-2</v>
      </c>
      <c r="S28" s="176">
        <v>0</v>
      </c>
      <c r="T28" s="177">
        <v>0</v>
      </c>
      <c r="U28" s="176">
        <v>0.24501157407407406</v>
      </c>
      <c r="V28" s="177">
        <v>0.17678240740740742</v>
      </c>
      <c r="W28" s="176">
        <v>2.1909722222222223E-2</v>
      </c>
      <c r="X28" s="180">
        <v>0.78281235661669624</v>
      </c>
      <c r="Y28" s="181">
        <v>0.9737466428354381</v>
      </c>
      <c r="Z28" s="57">
        <f t="shared" si="0"/>
        <v>822.89189189189187</v>
      </c>
      <c r="AA28" s="13">
        <f>COUNTIF(A28:A103,A28)</f>
        <v>1</v>
      </c>
      <c r="AB28" s="13"/>
      <c r="AC28" s="13"/>
    </row>
    <row r="29" spans="1:29">
      <c r="A29" s="182">
        <v>51696233</v>
      </c>
      <c r="B29" s="183" t="s">
        <v>204</v>
      </c>
      <c r="C29" s="184">
        <v>6.7021527777777781</v>
      </c>
      <c r="D29" s="185">
        <v>4.4148032407407412</v>
      </c>
      <c r="E29" s="186">
        <v>392</v>
      </c>
      <c r="F29" s="185">
        <v>4.4784875755857897E-3</v>
      </c>
      <c r="G29" s="186">
        <v>153</v>
      </c>
      <c r="H29" s="187">
        <v>0</v>
      </c>
      <c r="I29" s="184">
        <v>2.5108333333333333</v>
      </c>
      <c r="J29" s="185">
        <v>4.2788643235071804E-4</v>
      </c>
      <c r="K29" s="184">
        <v>5.4347954459561603E-4</v>
      </c>
      <c r="L29" s="185">
        <v>3.5071215986394559E-3</v>
      </c>
      <c r="M29" s="184">
        <v>1.3747916666666666</v>
      </c>
      <c r="N29" s="185">
        <v>0.16773148148148148</v>
      </c>
      <c r="O29" s="184">
        <v>0.21304398148148149</v>
      </c>
      <c r="P29" s="185">
        <v>0.35390046296296296</v>
      </c>
      <c r="Q29" s="184">
        <v>0.75555555555555554</v>
      </c>
      <c r="R29" s="185">
        <v>0</v>
      </c>
      <c r="S29" s="184">
        <v>7.0416666666666669E-2</v>
      </c>
      <c r="T29" s="185">
        <v>0</v>
      </c>
      <c r="U29" s="184">
        <v>0.26693287037037039</v>
      </c>
      <c r="V29" s="185">
        <v>0.66918981481481477</v>
      </c>
      <c r="W29" s="184">
        <v>2.6435185185185187E-2</v>
      </c>
      <c r="X29" s="188">
        <v>0.43126948214524474</v>
      </c>
      <c r="Y29" s="189">
        <v>0.95679095381087687</v>
      </c>
      <c r="Z29" s="57">
        <f t="shared" si="0"/>
        <v>386.94132653061223</v>
      </c>
      <c r="AA29" s="13">
        <f>COUNTIF(A29:A103,A29)</f>
        <v>1</v>
      </c>
      <c r="AB29" s="13"/>
      <c r="AC29" s="13"/>
    </row>
    <row r="30" spans="1:29">
      <c r="A30" s="174">
        <v>51696340</v>
      </c>
      <c r="B30" s="175" t="s">
        <v>199</v>
      </c>
      <c r="C30" s="176">
        <v>7.3968981481481482</v>
      </c>
      <c r="D30" s="177">
        <v>5.4017824074074072</v>
      </c>
      <c r="E30" s="178">
        <v>417</v>
      </c>
      <c r="F30" s="177">
        <v>8.0718203215205606E-3</v>
      </c>
      <c r="G30" s="178">
        <v>64</v>
      </c>
      <c r="H30" s="179">
        <v>0</v>
      </c>
      <c r="I30" s="176">
        <v>1.5019560185185186</v>
      </c>
      <c r="J30" s="177">
        <v>1.3617161826094679E-3</v>
      </c>
      <c r="K30" s="176">
        <v>1.6580069277911005E-3</v>
      </c>
      <c r="L30" s="177">
        <v>5.0520972111199923E-3</v>
      </c>
      <c r="M30" s="176">
        <v>2.1067245370370369</v>
      </c>
      <c r="N30" s="177">
        <v>0.56783564814814813</v>
      </c>
      <c r="O30" s="176">
        <v>0.69138888888888894</v>
      </c>
      <c r="P30" s="177">
        <v>0.34342592592592591</v>
      </c>
      <c r="Q30" s="176">
        <v>0.86682870370370368</v>
      </c>
      <c r="R30" s="177">
        <v>0.30052083333333335</v>
      </c>
      <c r="S30" s="176">
        <v>1.7361111111111112E-4</v>
      </c>
      <c r="T30" s="177">
        <v>1.0914351851851852E-2</v>
      </c>
      <c r="U30" s="176">
        <v>0.55366898148148147</v>
      </c>
      <c r="V30" s="177">
        <v>0.18997685185185184</v>
      </c>
      <c r="W30" s="176">
        <v>0</v>
      </c>
      <c r="X30" s="180">
        <v>0.72195177346297734</v>
      </c>
      <c r="Y30" s="181">
        <v>0.99519948515133039</v>
      </c>
      <c r="Z30" s="57">
        <f t="shared" si="0"/>
        <v>697.40527577937644</v>
      </c>
      <c r="AA30" s="13">
        <f>COUNTIF(A30:A103,A30)</f>
        <v>1</v>
      </c>
      <c r="AB30" s="13"/>
      <c r="AC30" s="13"/>
    </row>
    <row r="31" spans="1:29">
      <c r="A31" s="182">
        <v>51696342</v>
      </c>
      <c r="B31" s="183" t="s">
        <v>200</v>
      </c>
      <c r="C31" s="184">
        <v>6.1963194444444447</v>
      </c>
      <c r="D31" s="185">
        <v>3.8422337962962962</v>
      </c>
      <c r="E31" s="186">
        <v>291</v>
      </c>
      <c r="F31" s="185">
        <v>8.6271398116329386E-3</v>
      </c>
      <c r="G31" s="186">
        <v>40</v>
      </c>
      <c r="H31" s="187">
        <v>0</v>
      </c>
      <c r="I31" s="184">
        <v>1.1354513888888889</v>
      </c>
      <c r="J31" s="185">
        <v>8.3691294387170669E-4</v>
      </c>
      <c r="K31" s="184">
        <v>9.4016482117856683E-4</v>
      </c>
      <c r="L31" s="185">
        <v>6.8500620465826653E-3</v>
      </c>
      <c r="M31" s="184">
        <v>1.9933680555555555</v>
      </c>
      <c r="N31" s="185">
        <v>0.24354166666666666</v>
      </c>
      <c r="O31" s="184">
        <v>0.27358796296296295</v>
      </c>
      <c r="P31" s="185">
        <v>0.35450231481481481</v>
      </c>
      <c r="Q31" s="184">
        <v>0.77513888888888893</v>
      </c>
      <c r="R31" s="185">
        <v>4.565972222222222E-2</v>
      </c>
      <c r="S31" s="184">
        <v>4.0046296296296297E-3</v>
      </c>
      <c r="T31" s="185">
        <v>4.0162037037037038E-2</v>
      </c>
      <c r="U31" s="184">
        <v>0.71024305555555556</v>
      </c>
      <c r="V31" s="185">
        <v>0.11153935185185185</v>
      </c>
      <c r="W31" s="184">
        <v>0</v>
      </c>
      <c r="X31" s="188">
        <v>0.70448144254433398</v>
      </c>
      <c r="Y31" s="189">
        <v>0.92870995817352386</v>
      </c>
      <c r="Z31" s="57">
        <f t="shared" si="0"/>
        <v>745.38487972508585</v>
      </c>
      <c r="AA31" s="13">
        <f>COUNTIF(A31:A103,A31)</f>
        <v>1</v>
      </c>
      <c r="AB31" s="13"/>
      <c r="AC31" s="13"/>
    </row>
    <row r="32" spans="1:29">
      <c r="A32" s="174">
        <v>51696344</v>
      </c>
      <c r="B32" s="175" t="s">
        <v>202</v>
      </c>
      <c r="C32" s="176">
        <v>5.3606712962962959</v>
      </c>
      <c r="D32" s="177">
        <v>5.3587037037037035</v>
      </c>
      <c r="E32" s="178">
        <v>0</v>
      </c>
      <c r="F32" s="177"/>
      <c r="G32" s="178">
        <v>0</v>
      </c>
      <c r="H32" s="179">
        <v>0</v>
      </c>
      <c r="I32" s="176">
        <v>0</v>
      </c>
      <c r="J32" s="177"/>
      <c r="K32" s="176"/>
      <c r="L32" s="177"/>
      <c r="M32" s="176">
        <v>0</v>
      </c>
      <c r="N32" s="177">
        <v>0</v>
      </c>
      <c r="O32" s="176">
        <v>0</v>
      </c>
      <c r="P32" s="177">
        <v>0</v>
      </c>
      <c r="Q32" s="176">
        <v>0</v>
      </c>
      <c r="R32" s="177">
        <v>0</v>
      </c>
      <c r="S32" s="176">
        <v>5.3585300925925923</v>
      </c>
      <c r="T32" s="177">
        <v>0</v>
      </c>
      <c r="U32" s="176">
        <v>4.6296296296296294E-5</v>
      </c>
      <c r="V32" s="177">
        <v>0</v>
      </c>
      <c r="W32" s="176">
        <v>0</v>
      </c>
      <c r="X32" s="180">
        <v>1</v>
      </c>
      <c r="Y32" s="181">
        <v>0.99964159408587061</v>
      </c>
      <c r="Z32" s="57">
        <f t="shared" si="0"/>
        <v>0</v>
      </c>
      <c r="AA32" s="13">
        <f>COUNTIF(A32:A103,A32)</f>
        <v>1</v>
      </c>
      <c r="AB32" s="13"/>
      <c r="AC32" s="13"/>
    </row>
    <row r="33" spans="1:29">
      <c r="A33" s="182">
        <v>51696440</v>
      </c>
      <c r="B33" s="183" t="s">
        <v>201</v>
      </c>
      <c r="C33" s="184">
        <v>0</v>
      </c>
      <c r="D33" s="185">
        <v>0</v>
      </c>
      <c r="E33" s="186">
        <v>0</v>
      </c>
      <c r="F33" s="185"/>
      <c r="G33" s="186">
        <v>0</v>
      </c>
      <c r="H33" s="187">
        <v>0</v>
      </c>
      <c r="I33" s="184">
        <v>0</v>
      </c>
      <c r="J33" s="185"/>
      <c r="K33" s="184"/>
      <c r="L33" s="185"/>
      <c r="M33" s="184">
        <v>0</v>
      </c>
      <c r="N33" s="185">
        <v>0</v>
      </c>
      <c r="O33" s="184">
        <v>0</v>
      </c>
      <c r="P33" s="185">
        <v>0</v>
      </c>
      <c r="Q33" s="184">
        <v>0</v>
      </c>
      <c r="R33" s="185">
        <v>0</v>
      </c>
      <c r="S33" s="184">
        <v>0</v>
      </c>
      <c r="T33" s="185">
        <v>0</v>
      </c>
      <c r="U33" s="184">
        <v>0</v>
      </c>
      <c r="V33" s="185">
        <v>0</v>
      </c>
      <c r="W33" s="184">
        <v>0</v>
      </c>
      <c r="X33" s="188"/>
      <c r="Y33" s="189"/>
      <c r="Z33" s="57">
        <f t="shared" si="0"/>
        <v>0</v>
      </c>
      <c r="AA33" s="13">
        <f>COUNTIF(A33:A103,A33)</f>
        <v>1</v>
      </c>
      <c r="AB33" s="13"/>
      <c r="AC33" s="13"/>
    </row>
    <row r="34" spans="1:29">
      <c r="A34" s="174">
        <v>51697117</v>
      </c>
      <c r="B34" s="175" t="s">
        <v>203</v>
      </c>
      <c r="C34" s="176">
        <v>5.7460300925925925</v>
      </c>
      <c r="D34" s="177">
        <v>4.2133217592592596</v>
      </c>
      <c r="E34" s="178">
        <v>370</v>
      </c>
      <c r="F34" s="177">
        <v>7.3160660660660662E-3</v>
      </c>
      <c r="G34" s="178">
        <v>51</v>
      </c>
      <c r="H34" s="179">
        <v>0</v>
      </c>
      <c r="I34" s="176">
        <v>1.4044097222222223</v>
      </c>
      <c r="J34" s="177">
        <v>9.7757132132132133E-4</v>
      </c>
      <c r="K34" s="176">
        <v>7.8919544544544542E-4</v>
      </c>
      <c r="L34" s="177">
        <v>5.5492992992992995E-3</v>
      </c>
      <c r="M34" s="176">
        <v>2.0532407407407409</v>
      </c>
      <c r="N34" s="177">
        <v>0.36170138888888886</v>
      </c>
      <c r="O34" s="176">
        <v>0.29200231481481481</v>
      </c>
      <c r="P34" s="177">
        <v>0.23118055555555556</v>
      </c>
      <c r="Q34" s="176">
        <v>0.58287037037037037</v>
      </c>
      <c r="R34" s="177">
        <v>6.4814814814814813E-3</v>
      </c>
      <c r="S34" s="176">
        <v>2.5462962962962961E-4</v>
      </c>
      <c r="T34" s="177">
        <v>0</v>
      </c>
      <c r="U34" s="176">
        <v>0.44446759259259261</v>
      </c>
      <c r="V34" s="177">
        <v>0.2454861111111111</v>
      </c>
      <c r="W34" s="176">
        <v>4.7060185185185184E-2</v>
      </c>
      <c r="X34" s="180">
        <v>0.66667399205012756</v>
      </c>
      <c r="Y34" s="181">
        <v>0.99418008415410575</v>
      </c>
      <c r="Z34" s="57">
        <f t="shared" si="0"/>
        <v>632.10810810810813</v>
      </c>
      <c r="AA34" s="13">
        <f>COUNTIF(A34:A103,A34)</f>
        <v>1</v>
      </c>
      <c r="AB34" s="13"/>
      <c r="AC34" s="13"/>
    </row>
    <row r="35" spans="1:29">
      <c r="A35" s="182">
        <v>51698640</v>
      </c>
      <c r="B35" s="183" t="s">
        <v>205</v>
      </c>
      <c r="C35" s="184">
        <v>5.5966782407407409</v>
      </c>
      <c r="D35" s="185">
        <v>0.7645601851851852</v>
      </c>
      <c r="E35" s="186">
        <v>12</v>
      </c>
      <c r="F35" s="185">
        <v>8.3381558641975311E-3</v>
      </c>
      <c r="G35" s="186">
        <v>3</v>
      </c>
      <c r="H35" s="187">
        <v>0</v>
      </c>
      <c r="I35" s="184">
        <v>7.8784722222222228E-2</v>
      </c>
      <c r="J35" s="185">
        <v>1.2229938271604939E-3</v>
      </c>
      <c r="K35" s="184">
        <v>5.6037808641975302E-4</v>
      </c>
      <c r="L35" s="185">
        <v>6.5547839506172843E-3</v>
      </c>
      <c r="M35" s="184">
        <v>7.8657407407407412E-2</v>
      </c>
      <c r="N35" s="185">
        <v>1.4675925925925926E-2</v>
      </c>
      <c r="O35" s="184">
        <v>6.7245370370370367E-3</v>
      </c>
      <c r="P35" s="185">
        <v>0</v>
      </c>
      <c r="Q35" s="184">
        <v>0</v>
      </c>
      <c r="R35" s="185">
        <v>2.8935185185185184E-4</v>
      </c>
      <c r="S35" s="184">
        <v>0.53768518518518515</v>
      </c>
      <c r="T35" s="185">
        <v>0</v>
      </c>
      <c r="U35" s="184">
        <v>0</v>
      </c>
      <c r="V35" s="185">
        <v>4.594849537037037</v>
      </c>
      <c r="W35" s="184">
        <v>0</v>
      </c>
      <c r="X35" s="188">
        <v>0.89695419177086799</v>
      </c>
      <c r="Y35" s="189">
        <v>0.95763442683635502</v>
      </c>
      <c r="Z35" s="57">
        <f t="shared" si="0"/>
        <v>720.41666666666674</v>
      </c>
      <c r="AA35" s="13">
        <f>COUNTIF(A35:A103,A35)</f>
        <v>1</v>
      </c>
      <c r="AB35" s="13"/>
      <c r="AC35" s="13"/>
    </row>
    <row r="36" spans="1:29">
      <c r="A36" s="174">
        <v>51699649</v>
      </c>
      <c r="B36" s="175" t="s">
        <v>206</v>
      </c>
      <c r="C36" s="176">
        <v>0</v>
      </c>
      <c r="D36" s="177">
        <v>0</v>
      </c>
      <c r="E36" s="178">
        <v>0</v>
      </c>
      <c r="F36" s="177"/>
      <c r="G36" s="178">
        <v>0</v>
      </c>
      <c r="H36" s="179">
        <v>0</v>
      </c>
      <c r="I36" s="176">
        <v>0</v>
      </c>
      <c r="J36" s="177"/>
      <c r="K36" s="176"/>
      <c r="L36" s="177"/>
      <c r="M36" s="176">
        <v>0</v>
      </c>
      <c r="N36" s="177">
        <v>0</v>
      </c>
      <c r="O36" s="176">
        <v>0</v>
      </c>
      <c r="P36" s="177">
        <v>0</v>
      </c>
      <c r="Q36" s="176">
        <v>0</v>
      </c>
      <c r="R36" s="177">
        <v>0</v>
      </c>
      <c r="S36" s="176">
        <v>0</v>
      </c>
      <c r="T36" s="177">
        <v>0</v>
      </c>
      <c r="U36" s="176">
        <v>0</v>
      </c>
      <c r="V36" s="177">
        <v>0</v>
      </c>
      <c r="W36" s="176">
        <v>0</v>
      </c>
      <c r="X36" s="180"/>
      <c r="Y36" s="181"/>
      <c r="Z36" s="57">
        <f t="shared" si="0"/>
        <v>0</v>
      </c>
      <c r="AA36" s="13">
        <f>COUNTIF(A36:A103,A36)</f>
        <v>1</v>
      </c>
      <c r="AB36" s="13"/>
      <c r="AC36" s="13"/>
    </row>
    <row r="37" spans="1:29">
      <c r="A37" s="182">
        <v>51704088</v>
      </c>
      <c r="B37" s="183" t="s">
        <v>209</v>
      </c>
      <c r="C37" s="184">
        <v>1.2142592592592591</v>
      </c>
      <c r="D37" s="185">
        <v>0.63306712962962963</v>
      </c>
      <c r="E37" s="186">
        <v>58</v>
      </c>
      <c r="F37" s="185">
        <v>7.417385057471265E-3</v>
      </c>
      <c r="G37" s="186">
        <v>7</v>
      </c>
      <c r="H37" s="187">
        <v>0</v>
      </c>
      <c r="I37" s="184">
        <v>0.17219907407407409</v>
      </c>
      <c r="J37" s="185">
        <v>1.3150542784163472E-3</v>
      </c>
      <c r="K37" s="184">
        <v>1.5628991060025541E-3</v>
      </c>
      <c r="L37" s="185">
        <v>4.539431673052363E-3</v>
      </c>
      <c r="M37" s="184">
        <v>0.26328703703703704</v>
      </c>
      <c r="N37" s="185">
        <v>7.6273148148148145E-2</v>
      </c>
      <c r="O37" s="184">
        <v>9.0648148148148144E-2</v>
      </c>
      <c r="P37" s="185">
        <v>6.716435185185185E-2</v>
      </c>
      <c r="Q37" s="184">
        <v>0.1252199074074074</v>
      </c>
      <c r="R37" s="185">
        <v>1.1805555555555556E-3</v>
      </c>
      <c r="S37" s="184">
        <v>6.9444444444444444E-5</v>
      </c>
      <c r="T37" s="185">
        <v>0</v>
      </c>
      <c r="U37" s="184">
        <v>9.5451388888888891E-2</v>
      </c>
      <c r="V37" s="185">
        <v>4.3981481481481483E-2</v>
      </c>
      <c r="W37" s="184">
        <v>0.11725694444444444</v>
      </c>
      <c r="X37" s="188">
        <v>0.7279923944640474</v>
      </c>
      <c r="Y37" s="189">
        <v>0.75596330275229362</v>
      </c>
      <c r="Z37" s="57">
        <f t="shared" si="0"/>
        <v>640.86206896551732</v>
      </c>
      <c r="AA37" s="13">
        <f>COUNTIF(A37:A103,A37)</f>
        <v>1</v>
      </c>
      <c r="AB37" s="13"/>
      <c r="AC37" s="13"/>
    </row>
    <row r="38" spans="1:29">
      <c r="A38" s="174">
        <v>51715671</v>
      </c>
      <c r="B38" s="175" t="s">
        <v>210</v>
      </c>
      <c r="C38" s="176">
        <v>7.2356712962962959</v>
      </c>
      <c r="D38" s="177">
        <v>4.522013888888889</v>
      </c>
      <c r="E38" s="178">
        <v>337</v>
      </c>
      <c r="F38" s="177">
        <v>8.9729984064182873E-3</v>
      </c>
      <c r="G38" s="178">
        <v>46</v>
      </c>
      <c r="H38" s="179">
        <v>0</v>
      </c>
      <c r="I38" s="176">
        <v>1.3259953703703704</v>
      </c>
      <c r="J38" s="177">
        <v>2.3377912407956916E-3</v>
      </c>
      <c r="K38" s="176">
        <v>1.1865314869765908E-3</v>
      </c>
      <c r="L38" s="177">
        <v>5.4486756786460049E-3</v>
      </c>
      <c r="M38" s="176">
        <v>1.8362037037037038</v>
      </c>
      <c r="N38" s="177">
        <v>0.7878356481481481</v>
      </c>
      <c r="O38" s="176">
        <v>0.39986111111111111</v>
      </c>
      <c r="P38" s="177">
        <v>0.3699189814814815</v>
      </c>
      <c r="Q38" s="176">
        <v>0.78806712962962966</v>
      </c>
      <c r="R38" s="177">
        <v>3.2523148148148148E-2</v>
      </c>
      <c r="S38" s="176">
        <v>5.7870370370370373E-5</v>
      </c>
      <c r="T38" s="177">
        <v>0</v>
      </c>
      <c r="U38" s="176">
        <v>0.99843749999999998</v>
      </c>
      <c r="V38" s="177">
        <v>0.2434837962962963</v>
      </c>
      <c r="W38" s="176">
        <v>1.1678240740740741E-2</v>
      </c>
      <c r="X38" s="180">
        <v>0.70676884172591903</v>
      </c>
      <c r="Y38" s="181">
        <v>0.94837672725056754</v>
      </c>
      <c r="Z38" s="57">
        <f t="shared" si="0"/>
        <v>775.26706231454</v>
      </c>
      <c r="AA38" s="13">
        <f>COUNTIF(A38:A103,A38)</f>
        <v>1</v>
      </c>
      <c r="AB38" s="13"/>
      <c r="AC38" s="13"/>
    </row>
    <row r="39" spans="1:29">
      <c r="A39" s="182">
        <v>51716768</v>
      </c>
      <c r="B39" s="183" t="s">
        <v>224</v>
      </c>
      <c r="C39" s="184">
        <v>6.942789351851852</v>
      </c>
      <c r="D39" s="185">
        <v>6.7381134259259259</v>
      </c>
      <c r="E39" s="186">
        <v>21</v>
      </c>
      <c r="F39" s="185">
        <v>7.0238095238095233E-3</v>
      </c>
      <c r="G39" s="186">
        <v>0</v>
      </c>
      <c r="H39" s="187">
        <v>3</v>
      </c>
      <c r="I39" s="184">
        <v>0.12303240740740741</v>
      </c>
      <c r="J39" s="185">
        <v>7.0987654320987651E-4</v>
      </c>
      <c r="K39" s="184">
        <v>0</v>
      </c>
      <c r="L39" s="185">
        <v>6.313932980599647E-3</v>
      </c>
      <c r="M39" s="184">
        <v>0.1325925925925926</v>
      </c>
      <c r="N39" s="185">
        <v>1.4907407407407407E-2</v>
      </c>
      <c r="O39" s="184">
        <v>0</v>
      </c>
      <c r="P39" s="185">
        <v>0</v>
      </c>
      <c r="Q39" s="184">
        <v>2.3148148148148147E-5</v>
      </c>
      <c r="R39" s="185">
        <v>1.1574074074074073E-5</v>
      </c>
      <c r="S39" s="184">
        <v>6.4616087962962965</v>
      </c>
      <c r="T39" s="185">
        <v>0</v>
      </c>
      <c r="U39" s="184">
        <v>0</v>
      </c>
      <c r="V39" s="185">
        <v>0</v>
      </c>
      <c r="W39" s="184">
        <v>0</v>
      </c>
      <c r="X39" s="188">
        <v>0.98174082274512897</v>
      </c>
      <c r="Y39" s="189">
        <v>0.97052787757041281</v>
      </c>
      <c r="Z39" s="57">
        <f t="shared" si="0"/>
        <v>606.85714285714278</v>
      </c>
      <c r="AA39" s="13">
        <f>COUNTIF(A39:A103,A39)</f>
        <v>1</v>
      </c>
      <c r="AB39" s="13"/>
      <c r="AC39" s="13"/>
    </row>
    <row r="40" spans="1:29">
      <c r="A40" s="174">
        <v>51718507</v>
      </c>
      <c r="B40" s="175" t="s">
        <v>212</v>
      </c>
      <c r="C40" s="176">
        <v>6.8943865740740744</v>
      </c>
      <c r="D40" s="177">
        <v>5.338460648148148</v>
      </c>
      <c r="E40" s="178">
        <v>402</v>
      </c>
      <c r="F40" s="177">
        <v>5.3501877188133406E-3</v>
      </c>
      <c r="G40" s="178">
        <v>140</v>
      </c>
      <c r="H40" s="179">
        <v>0</v>
      </c>
      <c r="I40" s="176">
        <v>2.9932291666666666</v>
      </c>
      <c r="J40" s="177">
        <v>6.3444352312511511E-4</v>
      </c>
      <c r="K40" s="176">
        <v>4.1669545789570667E-4</v>
      </c>
      <c r="L40" s="177">
        <v>4.2990487377925187E-3</v>
      </c>
      <c r="M40" s="176">
        <v>1.7282175925925927</v>
      </c>
      <c r="N40" s="177">
        <v>0.25504629629629627</v>
      </c>
      <c r="O40" s="176">
        <v>0.16751157407407408</v>
      </c>
      <c r="P40" s="177">
        <v>0.3833449074074074</v>
      </c>
      <c r="Q40" s="176">
        <v>0.7472685185185185</v>
      </c>
      <c r="R40" s="177">
        <v>1.3888888888888889E-3</v>
      </c>
      <c r="S40" s="176">
        <v>7.104166666666667E-2</v>
      </c>
      <c r="T40" s="177">
        <v>0</v>
      </c>
      <c r="U40" s="176">
        <v>7.6712962962962969E-2</v>
      </c>
      <c r="V40" s="177">
        <v>0.19756944444444444</v>
      </c>
      <c r="W40" s="176">
        <v>2.5972222222222223E-2</v>
      </c>
      <c r="X40" s="180">
        <v>0.43930856403240809</v>
      </c>
      <c r="Y40" s="181">
        <v>0.97380067872848852</v>
      </c>
      <c r="Z40" s="57">
        <f t="shared" si="0"/>
        <v>462.25621890547262</v>
      </c>
      <c r="AA40" s="13">
        <f>COUNTIF(A40:A103,A40)</f>
        <v>1</v>
      </c>
      <c r="AB40" s="13"/>
      <c r="AC40" s="13"/>
    </row>
    <row r="41" spans="1:29">
      <c r="A41" s="182">
        <v>51719218</v>
      </c>
      <c r="B41" s="183" t="s">
        <v>214</v>
      </c>
      <c r="C41" s="184">
        <v>7.4736805555555552</v>
      </c>
      <c r="D41" s="185">
        <v>5.6231597222222218</v>
      </c>
      <c r="E41" s="186">
        <v>531</v>
      </c>
      <c r="F41" s="185">
        <v>3.8270297133291484E-3</v>
      </c>
      <c r="G41" s="186">
        <v>200</v>
      </c>
      <c r="H41" s="187">
        <v>0</v>
      </c>
      <c r="I41" s="184">
        <v>2.9237731481481481</v>
      </c>
      <c r="J41" s="185">
        <v>4.7203041082513782E-4</v>
      </c>
      <c r="K41" s="184">
        <v>1.4385854781335008E-6</v>
      </c>
      <c r="L41" s="185">
        <v>3.3535607170258773E-3</v>
      </c>
      <c r="M41" s="184">
        <v>1.7807407407407407</v>
      </c>
      <c r="N41" s="185">
        <v>0.25064814814814818</v>
      </c>
      <c r="O41" s="184">
        <v>7.6388888888888893E-4</v>
      </c>
      <c r="P41" s="185">
        <v>0.39805555555555555</v>
      </c>
      <c r="Q41" s="184">
        <v>0.78951388888888885</v>
      </c>
      <c r="R41" s="185">
        <v>7.4189814814814813E-3</v>
      </c>
      <c r="S41" s="184">
        <v>0.40599537037037037</v>
      </c>
      <c r="T41" s="185">
        <v>0</v>
      </c>
      <c r="U41" s="184">
        <v>0.43305555555555558</v>
      </c>
      <c r="V41" s="185">
        <v>0.2076736111111111</v>
      </c>
      <c r="W41" s="184">
        <v>0</v>
      </c>
      <c r="X41" s="188">
        <v>0.48004799924255054</v>
      </c>
      <c r="Y41" s="189">
        <v>0.99646486964206804</v>
      </c>
      <c r="Z41" s="57">
        <f t="shared" si="0"/>
        <v>330.65536723163842</v>
      </c>
      <c r="AA41" s="13">
        <f>COUNTIF(A41:A103,A41)</f>
        <v>1</v>
      </c>
      <c r="AB41" s="13"/>
      <c r="AC41" s="13"/>
    </row>
    <row r="42" spans="1:29">
      <c r="A42" s="174">
        <v>51719219</v>
      </c>
      <c r="B42" s="175" t="s">
        <v>215</v>
      </c>
      <c r="C42" s="176">
        <v>7.1541087962962964</v>
      </c>
      <c r="D42" s="177">
        <v>4.965416666666667</v>
      </c>
      <c r="E42" s="178">
        <v>426</v>
      </c>
      <c r="F42" s="177">
        <v>5.0545557294383583E-3</v>
      </c>
      <c r="G42" s="178">
        <v>167</v>
      </c>
      <c r="H42" s="179">
        <v>1</v>
      </c>
      <c r="I42" s="176">
        <v>2.0684837962962961</v>
      </c>
      <c r="J42" s="177">
        <v>9.7311880542514349E-4</v>
      </c>
      <c r="K42" s="176">
        <v>0</v>
      </c>
      <c r="L42" s="177">
        <v>4.0814369240132148E-3</v>
      </c>
      <c r="M42" s="176">
        <v>1.7386921296296296</v>
      </c>
      <c r="N42" s="177">
        <v>0.41454861111111113</v>
      </c>
      <c r="O42" s="176">
        <v>0</v>
      </c>
      <c r="P42" s="177">
        <v>0.41163194444444445</v>
      </c>
      <c r="Q42" s="176">
        <v>0.75988425925925929</v>
      </c>
      <c r="R42" s="177">
        <v>1.2175925925925925E-2</v>
      </c>
      <c r="S42" s="176">
        <v>0.49135416666666665</v>
      </c>
      <c r="T42" s="177">
        <v>0</v>
      </c>
      <c r="U42" s="176">
        <v>0.53890046296296301</v>
      </c>
      <c r="V42" s="177">
        <v>0.23657407407407408</v>
      </c>
      <c r="W42" s="176">
        <v>3.8148148148148146E-2</v>
      </c>
      <c r="X42" s="180">
        <v>0.58342190894427193</v>
      </c>
      <c r="Y42" s="181">
        <v>0.95959922305454093</v>
      </c>
      <c r="Z42" s="57">
        <f t="shared" si="0"/>
        <v>436.71361502347418</v>
      </c>
      <c r="AA42" s="13">
        <f>COUNTIF(A42:A103,A42)</f>
        <v>1</v>
      </c>
      <c r="AB42" s="13"/>
      <c r="AC42" s="13"/>
    </row>
    <row r="43" spans="1:29">
      <c r="A43" s="182">
        <v>51719966</v>
      </c>
      <c r="B43" s="183" t="s">
        <v>213</v>
      </c>
      <c r="C43" s="184">
        <v>7.2100925925925923</v>
      </c>
      <c r="D43" s="185">
        <v>5.7799305555555556</v>
      </c>
      <c r="E43" s="186">
        <v>457</v>
      </c>
      <c r="F43" s="185">
        <v>4.7850818542831668E-3</v>
      </c>
      <c r="G43" s="186">
        <v>157</v>
      </c>
      <c r="H43" s="187">
        <v>0</v>
      </c>
      <c r="I43" s="184">
        <v>3.2484490740740739</v>
      </c>
      <c r="J43" s="185">
        <v>5.0893001864008426E-4</v>
      </c>
      <c r="K43" s="184">
        <v>1.1075147905016614E-4</v>
      </c>
      <c r="L43" s="185">
        <v>4.1654003565929172E-3</v>
      </c>
      <c r="M43" s="184">
        <v>1.9035879629629631</v>
      </c>
      <c r="N43" s="185">
        <v>0.23258101851851851</v>
      </c>
      <c r="O43" s="184">
        <v>5.0613425925925923E-2</v>
      </c>
      <c r="P43" s="185">
        <v>0.39899305555555553</v>
      </c>
      <c r="Q43" s="184">
        <v>0.7905092592592593</v>
      </c>
      <c r="R43" s="185">
        <v>1.7847222222222223E-2</v>
      </c>
      <c r="S43" s="184">
        <v>4.1342592592592591E-2</v>
      </c>
      <c r="T43" s="185">
        <v>0</v>
      </c>
      <c r="U43" s="184">
        <v>3.2303240740740743E-2</v>
      </c>
      <c r="V43" s="185">
        <v>0.19152777777777777</v>
      </c>
      <c r="W43" s="184">
        <v>2.193287037037037E-2</v>
      </c>
      <c r="X43" s="188">
        <v>0.43797783678357022</v>
      </c>
      <c r="Y43" s="189">
        <v>0.99720480834481973</v>
      </c>
      <c r="Z43" s="57">
        <f t="shared" si="0"/>
        <v>413.43107221006562</v>
      </c>
      <c r="AA43" s="13">
        <f>COUNTIF(A43:A103,A43)</f>
        <v>1</v>
      </c>
      <c r="AB43" s="13"/>
      <c r="AC43" s="13"/>
    </row>
    <row r="44" spans="1:29">
      <c r="A44" s="174">
        <v>51721817</v>
      </c>
      <c r="B44" s="175" t="s">
        <v>260</v>
      </c>
      <c r="C44" s="176">
        <v>7.308310185185185</v>
      </c>
      <c r="D44" s="177">
        <v>4.9573611111111111</v>
      </c>
      <c r="E44" s="178">
        <v>404</v>
      </c>
      <c r="F44" s="177">
        <v>6.9879618170150346E-3</v>
      </c>
      <c r="G44" s="178">
        <v>46</v>
      </c>
      <c r="H44" s="179">
        <v>0</v>
      </c>
      <c r="I44" s="176">
        <v>1.3430324074074074</v>
      </c>
      <c r="J44" s="177">
        <v>1.0455628896222956E-3</v>
      </c>
      <c r="K44" s="176">
        <v>1.0943516226622663E-3</v>
      </c>
      <c r="L44" s="177">
        <v>4.8480473047304729E-3</v>
      </c>
      <c r="M44" s="176">
        <v>1.9586111111111111</v>
      </c>
      <c r="N44" s="177">
        <v>0.4224074074074074</v>
      </c>
      <c r="O44" s="176">
        <v>0.44211805555555556</v>
      </c>
      <c r="P44" s="177">
        <v>0.39243055555555556</v>
      </c>
      <c r="Q44" s="176">
        <v>0.85048611111111116</v>
      </c>
      <c r="R44" s="177">
        <v>5.1493055555555556E-2</v>
      </c>
      <c r="S44" s="176">
        <v>2.3148148148148147E-5</v>
      </c>
      <c r="T44" s="177">
        <v>3.4722222222222222E-5</v>
      </c>
      <c r="U44" s="176">
        <v>0.8336689814814815</v>
      </c>
      <c r="V44" s="177">
        <v>0.25487268518518519</v>
      </c>
      <c r="W44" s="176">
        <v>9.479166666666667E-3</v>
      </c>
      <c r="X44" s="180">
        <v>0.72908320025401807</v>
      </c>
      <c r="Y44" s="181">
        <v>0.99732659097414367</v>
      </c>
      <c r="Z44" s="57">
        <f t="shared" si="0"/>
        <v>603.75990099009903</v>
      </c>
      <c r="AA44" s="13">
        <f>COUNTIF(A44:A103,A44)</f>
        <v>1</v>
      </c>
      <c r="AB44" s="13"/>
      <c r="AC44" s="13"/>
    </row>
    <row r="45" spans="1:29">
      <c r="A45" s="182">
        <v>51722211</v>
      </c>
      <c r="B45" s="183" t="s">
        <v>222</v>
      </c>
      <c r="C45" s="184">
        <v>4.880740740740741</v>
      </c>
      <c r="D45" s="185">
        <v>3.4482060185185186</v>
      </c>
      <c r="E45" s="186">
        <v>313</v>
      </c>
      <c r="F45" s="185">
        <v>7.234498875872678E-3</v>
      </c>
      <c r="G45" s="186">
        <v>43</v>
      </c>
      <c r="H45" s="187">
        <v>0</v>
      </c>
      <c r="I45" s="184">
        <v>1.094837962962963</v>
      </c>
      <c r="J45" s="185">
        <v>1.1132188498402557E-3</v>
      </c>
      <c r="K45" s="184">
        <v>1.4492367767128152E-3</v>
      </c>
      <c r="L45" s="185">
        <v>4.6720432493196065E-3</v>
      </c>
      <c r="M45" s="184">
        <v>1.462349537037037</v>
      </c>
      <c r="N45" s="185">
        <v>0.34843750000000001</v>
      </c>
      <c r="O45" s="184">
        <v>0.45361111111111113</v>
      </c>
      <c r="P45" s="185">
        <v>0.28076388888888887</v>
      </c>
      <c r="Q45" s="184">
        <v>0.52424768518518516</v>
      </c>
      <c r="R45" s="185">
        <v>1.1805555555555556E-3</v>
      </c>
      <c r="S45" s="184">
        <v>0</v>
      </c>
      <c r="T45" s="185">
        <v>0</v>
      </c>
      <c r="U45" s="184">
        <v>0.18402777777777779</v>
      </c>
      <c r="V45" s="185">
        <v>0.21850694444444443</v>
      </c>
      <c r="W45" s="184">
        <v>1.9710648148148147E-2</v>
      </c>
      <c r="X45" s="188">
        <v>0.68249055970462369</v>
      </c>
      <c r="Y45" s="189">
        <v>0.94479799399675701</v>
      </c>
      <c r="Z45" s="57">
        <f t="shared" si="0"/>
        <v>625.06070287539933</v>
      </c>
      <c r="AA45" s="13">
        <f>COUNTIF(A45:A103,A45)</f>
        <v>1</v>
      </c>
      <c r="AB45" s="13"/>
      <c r="AC45" s="13"/>
    </row>
    <row r="46" spans="1:29">
      <c r="A46" s="174">
        <v>51722213</v>
      </c>
      <c r="B46" s="175" t="s">
        <v>221</v>
      </c>
      <c r="C46" s="176">
        <v>0.41553240740740743</v>
      </c>
      <c r="D46" s="177">
        <v>0.35824074074074075</v>
      </c>
      <c r="E46" s="178">
        <v>15</v>
      </c>
      <c r="F46" s="177">
        <v>6.8919753086419755E-3</v>
      </c>
      <c r="G46" s="178">
        <v>7</v>
      </c>
      <c r="H46" s="179">
        <v>0</v>
      </c>
      <c r="I46" s="176">
        <v>1.2916666666666667E-2</v>
      </c>
      <c r="J46" s="177">
        <v>7.5848765432098765E-4</v>
      </c>
      <c r="K46" s="176">
        <v>1.0316358024691358E-3</v>
      </c>
      <c r="L46" s="177">
        <v>5.1018518518518522E-3</v>
      </c>
      <c r="M46" s="176">
        <v>7.6527777777777778E-2</v>
      </c>
      <c r="N46" s="177">
        <v>1.1377314814814814E-2</v>
      </c>
      <c r="O46" s="176">
        <v>1.5474537037037037E-2</v>
      </c>
      <c r="P46" s="177">
        <v>1.0358796296296297E-2</v>
      </c>
      <c r="Q46" s="176">
        <v>3.7858796296296293E-2</v>
      </c>
      <c r="R46" s="177">
        <v>5.7870370370370367E-4</v>
      </c>
      <c r="S46" s="176">
        <v>0.23380787037037037</v>
      </c>
      <c r="T46" s="177">
        <v>0</v>
      </c>
      <c r="U46" s="176">
        <v>0</v>
      </c>
      <c r="V46" s="177">
        <v>0</v>
      </c>
      <c r="W46" s="176">
        <v>0</v>
      </c>
      <c r="X46" s="180">
        <v>0.96394417162057378</v>
      </c>
      <c r="Y46" s="181">
        <v>0.97529619359717667</v>
      </c>
      <c r="Z46" s="57">
        <f t="shared" si="0"/>
        <v>595.4666666666667</v>
      </c>
      <c r="AA46" s="13">
        <f>COUNTIF(A46:A103,A46)</f>
        <v>1</v>
      </c>
      <c r="AB46" s="13"/>
      <c r="AC46" s="13"/>
    </row>
    <row r="47" spans="1:29">
      <c r="A47" s="182">
        <v>51722217</v>
      </c>
      <c r="B47" s="183" t="s">
        <v>220</v>
      </c>
      <c r="C47" s="184">
        <v>6.0811805555555551</v>
      </c>
      <c r="D47" s="185">
        <v>4.0146990740740742</v>
      </c>
      <c r="E47" s="186">
        <v>367</v>
      </c>
      <c r="F47" s="185">
        <v>7.5822799979816322E-3</v>
      </c>
      <c r="G47" s="186">
        <v>62</v>
      </c>
      <c r="H47" s="187">
        <v>0</v>
      </c>
      <c r="I47" s="184">
        <v>1.0399537037037037</v>
      </c>
      <c r="J47" s="185">
        <v>1.8020864870319912E-3</v>
      </c>
      <c r="K47" s="184">
        <v>1.4970922898375214E-3</v>
      </c>
      <c r="L47" s="185">
        <v>4.2831012211121209E-3</v>
      </c>
      <c r="M47" s="184">
        <v>1.5718981481481482</v>
      </c>
      <c r="N47" s="185">
        <v>0.66136574074074073</v>
      </c>
      <c r="O47" s="184">
        <v>0.54943287037037036</v>
      </c>
      <c r="P47" s="185">
        <v>0.37342592592592594</v>
      </c>
      <c r="Q47" s="184">
        <v>0.66391203703703705</v>
      </c>
      <c r="R47" s="185">
        <v>2.6527777777777779E-2</v>
      </c>
      <c r="S47" s="184">
        <v>2.1180555555555558E-3</v>
      </c>
      <c r="T47" s="185">
        <v>0</v>
      </c>
      <c r="U47" s="184">
        <v>0.69020833333333331</v>
      </c>
      <c r="V47" s="185">
        <v>0.15806712962962963</v>
      </c>
      <c r="W47" s="184">
        <v>0</v>
      </c>
      <c r="X47" s="188">
        <v>0.74096347334736357</v>
      </c>
      <c r="Y47" s="189">
        <v>0.96414082076606056</v>
      </c>
      <c r="Z47" s="57">
        <f t="shared" si="0"/>
        <v>655.10899182561297</v>
      </c>
      <c r="AA47" s="13">
        <f>COUNTIF(A47:A103,A47)</f>
        <v>1</v>
      </c>
      <c r="AB47" s="13"/>
      <c r="AC47" s="13"/>
    </row>
    <row r="48" spans="1:29">
      <c r="A48" s="174">
        <v>51722219</v>
      </c>
      <c r="B48" s="175" t="s">
        <v>223</v>
      </c>
      <c r="C48" s="176">
        <v>7.4708101851851856</v>
      </c>
      <c r="D48" s="177">
        <v>4.9040972222222221</v>
      </c>
      <c r="E48" s="178">
        <v>432</v>
      </c>
      <c r="F48" s="177">
        <v>6.4465985082304521E-3</v>
      </c>
      <c r="G48" s="178">
        <v>49</v>
      </c>
      <c r="H48" s="179">
        <v>0</v>
      </c>
      <c r="I48" s="176">
        <v>1.7742476851851852</v>
      </c>
      <c r="J48" s="177">
        <v>1.5858624828532235E-3</v>
      </c>
      <c r="K48" s="176">
        <v>2.6055062585733879E-4</v>
      </c>
      <c r="L48" s="177">
        <v>4.60018539951989E-3</v>
      </c>
      <c r="M48" s="176">
        <v>1.9872800925925926</v>
      </c>
      <c r="N48" s="177">
        <v>0.68509259259259259</v>
      </c>
      <c r="O48" s="176">
        <v>0.11255787037037036</v>
      </c>
      <c r="P48" s="177">
        <v>0.37997685185185187</v>
      </c>
      <c r="Q48" s="176">
        <v>0.8375231481481481</v>
      </c>
      <c r="R48" s="177">
        <v>0.10200231481481481</v>
      </c>
      <c r="S48" s="176">
        <v>2.3217592592592592E-2</v>
      </c>
      <c r="T48" s="177">
        <v>9.7106481481481488E-3</v>
      </c>
      <c r="U48" s="176">
        <v>0.63853009259259264</v>
      </c>
      <c r="V48" s="177">
        <v>0.12533564814814815</v>
      </c>
      <c r="W48" s="176">
        <v>8.1597222222222227E-3</v>
      </c>
      <c r="X48" s="180">
        <v>0.63821115186186905</v>
      </c>
      <c r="Y48" s="181">
        <v>0.90794690219624419</v>
      </c>
      <c r="Z48" s="57">
        <f t="shared" si="0"/>
        <v>556.98611111111109</v>
      </c>
      <c r="AA48" s="13">
        <f>COUNTIF(A48:A103,A48)</f>
        <v>1</v>
      </c>
      <c r="AB48" s="13"/>
      <c r="AC48" s="13"/>
    </row>
    <row r="49" spans="1:29">
      <c r="A49" s="182">
        <v>51722220</v>
      </c>
      <c r="B49" s="183" t="s">
        <v>264</v>
      </c>
      <c r="C49" s="184">
        <v>7.2430439814814811</v>
      </c>
      <c r="D49" s="185">
        <v>5.1339814814814817</v>
      </c>
      <c r="E49" s="186">
        <v>413</v>
      </c>
      <c r="F49" s="185">
        <v>7.9660176217379603E-3</v>
      </c>
      <c r="G49" s="186">
        <v>42</v>
      </c>
      <c r="H49" s="187">
        <v>0</v>
      </c>
      <c r="I49" s="184">
        <v>1.3583449074074074</v>
      </c>
      <c r="J49" s="185">
        <v>1.3770906196753656E-3</v>
      </c>
      <c r="K49" s="184">
        <v>1.3458994708994709E-3</v>
      </c>
      <c r="L49" s="185">
        <v>5.2430275311631238E-3</v>
      </c>
      <c r="M49" s="184">
        <v>2.1653703703703702</v>
      </c>
      <c r="N49" s="185">
        <v>0.56873842592592594</v>
      </c>
      <c r="O49" s="184">
        <v>0.55585648148148148</v>
      </c>
      <c r="P49" s="185">
        <v>0.4760300925925926</v>
      </c>
      <c r="Q49" s="184">
        <v>0.79240740740740745</v>
      </c>
      <c r="R49" s="185">
        <v>0.21822916666666667</v>
      </c>
      <c r="S49" s="184">
        <v>8.1018518518518516E-5</v>
      </c>
      <c r="T49" s="185">
        <v>0</v>
      </c>
      <c r="U49" s="184">
        <v>0.62221064814814819</v>
      </c>
      <c r="V49" s="185">
        <v>0.15631944444444446</v>
      </c>
      <c r="W49" s="184">
        <v>6.9444444444444444E-5</v>
      </c>
      <c r="X49" s="188">
        <v>0.73542076216927876</v>
      </c>
      <c r="Y49" s="189">
        <v>0.98960879958776149</v>
      </c>
      <c r="Z49" s="57">
        <f t="shared" si="0"/>
        <v>688.2639225181598</v>
      </c>
      <c r="AA49" s="13">
        <f>COUNTIF(A49:A103,A49)</f>
        <v>1</v>
      </c>
      <c r="AB49" s="13"/>
      <c r="AC49" s="13"/>
    </row>
    <row r="50" spans="1:29">
      <c r="A50" s="174">
        <v>51722234</v>
      </c>
      <c r="B50" s="175" t="s">
        <v>262</v>
      </c>
      <c r="C50" s="176">
        <v>7.1168981481481479</v>
      </c>
      <c r="D50" s="177">
        <v>4.5893402777777776</v>
      </c>
      <c r="E50" s="178">
        <v>438</v>
      </c>
      <c r="F50" s="177">
        <v>6.4955923389142566E-3</v>
      </c>
      <c r="G50" s="178">
        <v>36</v>
      </c>
      <c r="H50" s="179">
        <v>1</v>
      </c>
      <c r="I50" s="176">
        <v>1.4041203703703704</v>
      </c>
      <c r="J50" s="177">
        <v>9.0172078471165227E-4</v>
      </c>
      <c r="K50" s="176">
        <v>2.1236840436326737E-3</v>
      </c>
      <c r="L50" s="177">
        <v>3.4701875105699305E-3</v>
      </c>
      <c r="M50" s="176">
        <v>1.5199421296296296</v>
      </c>
      <c r="N50" s="177">
        <v>0.3949537037037037</v>
      </c>
      <c r="O50" s="176">
        <v>0.93017361111111108</v>
      </c>
      <c r="P50" s="177">
        <v>0.36395833333333333</v>
      </c>
      <c r="Q50" s="176">
        <v>0.72651620370370373</v>
      </c>
      <c r="R50" s="177">
        <v>1.2083333333333333E-2</v>
      </c>
      <c r="S50" s="176">
        <v>3.0254629629629631E-2</v>
      </c>
      <c r="T50" s="177">
        <v>3.4722222222222222E-5</v>
      </c>
      <c r="U50" s="176">
        <v>0.47105324074074073</v>
      </c>
      <c r="V50" s="177">
        <v>0.26596064814814813</v>
      </c>
      <c r="W50" s="176">
        <v>3.4814814814814812E-2</v>
      </c>
      <c r="X50" s="180">
        <v>0.69404744791548445</v>
      </c>
      <c r="Y50" s="181">
        <v>0.88383911132109172</v>
      </c>
      <c r="Z50" s="57">
        <f t="shared" si="0"/>
        <v>561.21917808219177</v>
      </c>
      <c r="AA50" s="13">
        <f>COUNTIF(A50:A103,A50)</f>
        <v>1</v>
      </c>
      <c r="AB50" s="13"/>
      <c r="AC50" s="13"/>
    </row>
    <row r="51" spans="1:29">
      <c r="A51" s="182">
        <v>51722397</v>
      </c>
      <c r="B51" s="183" t="s">
        <v>261</v>
      </c>
      <c r="C51" s="184">
        <v>4.7012615740740742</v>
      </c>
      <c r="D51" s="185">
        <v>2.7283564814814816</v>
      </c>
      <c r="E51" s="186">
        <v>198</v>
      </c>
      <c r="F51" s="185">
        <v>7.5728348297792744E-3</v>
      </c>
      <c r="G51" s="186">
        <v>22</v>
      </c>
      <c r="H51" s="187">
        <v>0</v>
      </c>
      <c r="I51" s="184">
        <v>1.1406944444444445</v>
      </c>
      <c r="J51" s="185">
        <v>2.1105148709315374E-3</v>
      </c>
      <c r="K51" s="184">
        <v>2.0301393565282451E-3</v>
      </c>
      <c r="L51" s="185">
        <v>3.4321806023194911E-3</v>
      </c>
      <c r="M51" s="184">
        <v>0.67957175925925928</v>
      </c>
      <c r="N51" s="185">
        <v>0.41788194444444443</v>
      </c>
      <c r="O51" s="184">
        <v>0.40196759259259257</v>
      </c>
      <c r="P51" s="185">
        <v>0.15726851851851853</v>
      </c>
      <c r="Q51" s="184">
        <v>0.66276620370370365</v>
      </c>
      <c r="R51" s="185">
        <v>1.1527777777777777E-2</v>
      </c>
      <c r="S51" s="184">
        <v>2.8645833333333332E-2</v>
      </c>
      <c r="T51" s="185">
        <v>0</v>
      </c>
      <c r="U51" s="184">
        <v>8.5983796296296294E-2</v>
      </c>
      <c r="V51" s="185">
        <v>0.16034722222222222</v>
      </c>
      <c r="W51" s="184">
        <v>4.6296296296296294E-5</v>
      </c>
      <c r="X51" s="188">
        <v>0.58191150892970767</v>
      </c>
      <c r="Y51" s="189">
        <v>0.76667422123350171</v>
      </c>
      <c r="Z51" s="57">
        <f t="shared" si="0"/>
        <v>654.29292929292933</v>
      </c>
      <c r="AA51" s="13">
        <f>COUNTIF(A51:A103,A51)</f>
        <v>1</v>
      </c>
      <c r="AB51" s="13"/>
      <c r="AC51" s="13"/>
    </row>
    <row r="52" spans="1:29">
      <c r="A52" s="174">
        <v>51722942</v>
      </c>
      <c r="B52" s="175" t="s">
        <v>237</v>
      </c>
      <c r="C52" s="176">
        <v>6.2422222222222219</v>
      </c>
      <c r="D52" s="177">
        <v>4.3603472222222219</v>
      </c>
      <c r="E52" s="178">
        <v>355</v>
      </c>
      <c r="F52" s="177">
        <v>4.9428794992175274E-3</v>
      </c>
      <c r="G52" s="178">
        <v>130</v>
      </c>
      <c r="H52" s="179">
        <v>2</v>
      </c>
      <c r="I52" s="176">
        <v>2.2760416666666665</v>
      </c>
      <c r="J52" s="177">
        <v>4.7825378195096501E-4</v>
      </c>
      <c r="K52" s="176">
        <v>3.5925273865414713E-4</v>
      </c>
      <c r="L52" s="177">
        <v>4.1053729786124154E-3</v>
      </c>
      <c r="M52" s="176">
        <v>1.4574074074074075</v>
      </c>
      <c r="N52" s="177">
        <v>0.16978009259259258</v>
      </c>
      <c r="O52" s="176">
        <v>0.12753472222222223</v>
      </c>
      <c r="P52" s="177">
        <v>0.35393518518518519</v>
      </c>
      <c r="Q52" s="176">
        <v>0.71377314814814818</v>
      </c>
      <c r="R52" s="177">
        <v>3.0289351851851852E-2</v>
      </c>
      <c r="S52" s="176">
        <v>0.13938657407407407</v>
      </c>
      <c r="T52" s="177">
        <v>0</v>
      </c>
      <c r="U52" s="176">
        <v>0.39560185185185187</v>
      </c>
      <c r="V52" s="177">
        <v>0.28439814814814812</v>
      </c>
      <c r="W52" s="176">
        <v>3.0833333333333334E-2</v>
      </c>
      <c r="X52" s="180">
        <v>0.47801366481390051</v>
      </c>
      <c r="Y52" s="181">
        <v>0.97409624271379935</v>
      </c>
      <c r="Z52" s="57">
        <f t="shared" si="0"/>
        <v>427.06478873239439</v>
      </c>
      <c r="AA52" s="13">
        <f>COUNTIF(A52:A103,A52)</f>
        <v>1</v>
      </c>
      <c r="AB52" s="13"/>
      <c r="AC52" s="13"/>
    </row>
    <row r="53" spans="1:29">
      <c r="A53" s="182">
        <v>51723236</v>
      </c>
      <c r="B53" s="183" t="s">
        <v>225</v>
      </c>
      <c r="C53" s="184">
        <v>6.957604166666667</v>
      </c>
      <c r="D53" s="185">
        <v>5.4465046296296293</v>
      </c>
      <c r="E53" s="186">
        <v>447</v>
      </c>
      <c r="F53" s="185">
        <v>5.1785048471290089E-3</v>
      </c>
      <c r="G53" s="186">
        <v>134</v>
      </c>
      <c r="H53" s="187">
        <v>0</v>
      </c>
      <c r="I53" s="184">
        <v>2.8376388888888888</v>
      </c>
      <c r="J53" s="185">
        <v>5.0894854586129752E-4</v>
      </c>
      <c r="K53" s="184">
        <v>7.4571215510812824E-5</v>
      </c>
      <c r="L53" s="185">
        <v>4.5949850857568983E-3</v>
      </c>
      <c r="M53" s="184">
        <v>2.0539583333333336</v>
      </c>
      <c r="N53" s="185">
        <v>0.22750000000000001</v>
      </c>
      <c r="O53" s="184">
        <v>3.3333333333333333E-2</v>
      </c>
      <c r="P53" s="185">
        <v>0.37081018518518516</v>
      </c>
      <c r="Q53" s="184">
        <v>0.7457407407407407</v>
      </c>
      <c r="R53" s="185">
        <v>4.5949074074074078E-3</v>
      </c>
      <c r="S53" s="184">
        <v>7.2766203703703708E-2</v>
      </c>
      <c r="T53" s="185">
        <v>0</v>
      </c>
      <c r="U53" s="184">
        <v>0.13461805555555556</v>
      </c>
      <c r="V53" s="185">
        <v>0.12887731481481482</v>
      </c>
      <c r="W53" s="184">
        <v>2.0370370370370369E-3</v>
      </c>
      <c r="X53" s="188">
        <v>0.47899816821015856</v>
      </c>
      <c r="Y53" s="189">
        <v>0.977571349028171</v>
      </c>
      <c r="Z53" s="57">
        <f t="shared" si="0"/>
        <v>447.42281879194638</v>
      </c>
      <c r="AA53" s="13">
        <f>COUNTIF(A53:A103,A53)</f>
        <v>1</v>
      </c>
      <c r="AB53" s="13"/>
      <c r="AC53" s="13"/>
    </row>
    <row r="54" spans="1:29">
      <c r="A54" s="174">
        <v>51723237</v>
      </c>
      <c r="B54" s="175" t="s">
        <v>227</v>
      </c>
      <c r="C54" s="176">
        <v>6.3397337962962963</v>
      </c>
      <c r="D54" s="177">
        <v>4.4218287037037038</v>
      </c>
      <c r="E54" s="178">
        <v>360</v>
      </c>
      <c r="F54" s="177">
        <v>8.533854166666667E-3</v>
      </c>
      <c r="G54" s="178">
        <v>34</v>
      </c>
      <c r="H54" s="179">
        <v>1</v>
      </c>
      <c r="I54" s="176">
        <v>1.0831712962962963</v>
      </c>
      <c r="J54" s="177">
        <v>1.9242862654320989E-3</v>
      </c>
      <c r="K54" s="176">
        <v>5.4552469135802468E-4</v>
      </c>
      <c r="L54" s="177">
        <v>6.064043209876544E-3</v>
      </c>
      <c r="M54" s="176">
        <v>2.1830555555555557</v>
      </c>
      <c r="N54" s="177">
        <v>0.6927430555555556</v>
      </c>
      <c r="O54" s="176">
        <v>0.19638888888888889</v>
      </c>
      <c r="P54" s="177">
        <v>0.35584490740740743</v>
      </c>
      <c r="Q54" s="176">
        <v>0.78755787037037039</v>
      </c>
      <c r="R54" s="177">
        <v>8.3865740740740741E-2</v>
      </c>
      <c r="S54" s="176">
        <v>1.6203703703703703E-3</v>
      </c>
      <c r="T54" s="177">
        <v>3.4722222222222222E-5</v>
      </c>
      <c r="U54" s="176">
        <v>0.18039351851851851</v>
      </c>
      <c r="V54" s="177">
        <v>0.22641203703703705</v>
      </c>
      <c r="W54" s="176">
        <v>6.1249999999999999E-2</v>
      </c>
      <c r="X54" s="180">
        <v>0.75503996900896753</v>
      </c>
      <c r="Y54" s="181">
        <v>0.92924583985762743</v>
      </c>
      <c r="Z54" s="57">
        <f t="shared" si="0"/>
        <v>737.32500000000005</v>
      </c>
      <c r="AA54" s="13">
        <f>COUNTIF(A54:A103,A54)</f>
        <v>1</v>
      </c>
      <c r="AB54" s="13"/>
      <c r="AC54" s="13"/>
    </row>
    <row r="55" spans="1:29">
      <c r="A55" s="182">
        <v>51723670</v>
      </c>
      <c r="B55" s="183" t="s">
        <v>232</v>
      </c>
      <c r="C55" s="184">
        <v>7.1876157407407408</v>
      </c>
      <c r="D55" s="185">
        <v>5.0263425925925924</v>
      </c>
      <c r="E55" s="186">
        <v>329</v>
      </c>
      <c r="F55" s="185">
        <v>9.3388354159630749E-3</v>
      </c>
      <c r="G55" s="186">
        <v>31</v>
      </c>
      <c r="H55" s="187">
        <v>0</v>
      </c>
      <c r="I55" s="184">
        <v>1.4698263888888889</v>
      </c>
      <c r="J55" s="185">
        <v>2.3753236519193964E-3</v>
      </c>
      <c r="K55" s="184">
        <v>1.4128813463919847E-3</v>
      </c>
      <c r="L55" s="185">
        <v>5.5506304176516945E-3</v>
      </c>
      <c r="M55" s="184">
        <v>1.8261574074074074</v>
      </c>
      <c r="N55" s="185">
        <v>0.78148148148148144</v>
      </c>
      <c r="O55" s="184">
        <v>0.46483796296296298</v>
      </c>
      <c r="P55" s="185">
        <v>0.36244212962962963</v>
      </c>
      <c r="Q55" s="184">
        <v>0.68663194444444442</v>
      </c>
      <c r="R55" s="185">
        <v>6.0069444444444446E-2</v>
      </c>
      <c r="S55" s="184">
        <v>0</v>
      </c>
      <c r="T55" s="185">
        <v>2.8935185185185184E-4</v>
      </c>
      <c r="U55" s="184">
        <v>0.37234953703703705</v>
      </c>
      <c r="V55" s="185">
        <v>0.44436342592592593</v>
      </c>
      <c r="W55" s="184">
        <v>9.8148148148148144E-3</v>
      </c>
      <c r="X55" s="188">
        <v>0.70757536681741562</v>
      </c>
      <c r="Y55" s="189">
        <v>0.95191093010539807</v>
      </c>
      <c r="Z55" s="57">
        <f t="shared" si="0"/>
        <v>806.87537993920967</v>
      </c>
      <c r="AA55" s="13">
        <f>COUNTIF(A55:A103,A55)</f>
        <v>1</v>
      </c>
      <c r="AB55" s="13"/>
      <c r="AC55" s="13"/>
    </row>
    <row r="56" spans="1:29">
      <c r="A56" s="174">
        <v>51723675</v>
      </c>
      <c r="B56" s="175" t="s">
        <v>229</v>
      </c>
      <c r="C56" s="176">
        <v>6.8434722222222222</v>
      </c>
      <c r="D56" s="177">
        <v>4.8497106481481485</v>
      </c>
      <c r="E56" s="178">
        <v>399</v>
      </c>
      <c r="F56" s="177">
        <v>4.9022730437204122E-3</v>
      </c>
      <c r="G56" s="178">
        <v>177</v>
      </c>
      <c r="H56" s="179">
        <v>1</v>
      </c>
      <c r="I56" s="176">
        <v>2.0034490740740742</v>
      </c>
      <c r="J56" s="177">
        <v>4.7198435904576258E-4</v>
      </c>
      <c r="K56" s="176">
        <v>2.4656548779355793E-6</v>
      </c>
      <c r="L56" s="177">
        <v>4.4278230297967146E-3</v>
      </c>
      <c r="M56" s="176">
        <v>1.7667013888888889</v>
      </c>
      <c r="N56" s="177">
        <v>0.18832175925925926</v>
      </c>
      <c r="O56" s="176">
        <v>9.837962962962962E-4</v>
      </c>
      <c r="P56" s="177">
        <v>0.39912037037037035</v>
      </c>
      <c r="Q56" s="176">
        <v>0.62651620370370376</v>
      </c>
      <c r="R56" s="177">
        <v>0.63785879629629627</v>
      </c>
      <c r="S56" s="176">
        <v>5.7569444444444444E-2</v>
      </c>
      <c r="T56" s="177">
        <v>1.1527777777777777E-2</v>
      </c>
      <c r="U56" s="176">
        <v>0.34769675925925925</v>
      </c>
      <c r="V56" s="177">
        <v>0.29385416666666669</v>
      </c>
      <c r="W56" s="176">
        <v>9.8263888888888897E-3</v>
      </c>
      <c r="X56" s="180">
        <v>0.58689307065379526</v>
      </c>
      <c r="Y56" s="181">
        <v>0.94584819590141267</v>
      </c>
      <c r="Z56" s="57">
        <f t="shared" si="0"/>
        <v>423.55639097744364</v>
      </c>
      <c r="AA56" s="13">
        <f>COUNTIF(A56:A103,A56)</f>
        <v>1</v>
      </c>
      <c r="AB56" s="13"/>
      <c r="AC56" s="13"/>
    </row>
    <row r="57" spans="1:29">
      <c r="A57" s="182">
        <v>51723910</v>
      </c>
      <c r="B57" s="183" t="s">
        <v>231</v>
      </c>
      <c r="C57" s="184">
        <v>6.2455555555555557</v>
      </c>
      <c r="D57" s="185">
        <v>4.6249305555555553</v>
      </c>
      <c r="E57" s="186">
        <v>439</v>
      </c>
      <c r="F57" s="185">
        <v>4.6658546359571416E-3</v>
      </c>
      <c r="G57" s="186">
        <v>133</v>
      </c>
      <c r="H57" s="187">
        <v>0</v>
      </c>
      <c r="I57" s="184">
        <v>2.120787037037037</v>
      </c>
      <c r="J57" s="185">
        <v>7.628079389184173E-4</v>
      </c>
      <c r="K57" s="184">
        <v>5.4798890576225427E-4</v>
      </c>
      <c r="L57" s="185">
        <v>3.35505779127647E-3</v>
      </c>
      <c r="M57" s="184">
        <v>1.4728703703703703</v>
      </c>
      <c r="N57" s="185">
        <v>0.3348726851851852</v>
      </c>
      <c r="O57" s="184">
        <v>0.24056712962962962</v>
      </c>
      <c r="P57" s="185">
        <v>0.41736111111111113</v>
      </c>
      <c r="Q57" s="184">
        <v>0.73723379629629626</v>
      </c>
      <c r="R57" s="185">
        <v>2.3611111111111111E-3</v>
      </c>
      <c r="S57" s="184">
        <v>0.28336805555555555</v>
      </c>
      <c r="T57" s="185">
        <v>3.4722222222222222E-5</v>
      </c>
      <c r="U57" s="184">
        <v>8.430555555555555E-2</v>
      </c>
      <c r="V57" s="185">
        <v>0.26524305555555555</v>
      </c>
      <c r="W57" s="184">
        <v>2.6678240740740742E-2</v>
      </c>
      <c r="X57" s="188">
        <v>0.54144456623472825</v>
      </c>
      <c r="Y57" s="189">
        <v>0.97712676107570839</v>
      </c>
      <c r="Z57" s="57">
        <f t="shared" si="0"/>
        <v>403.12984054669704</v>
      </c>
      <c r="AA57" s="13">
        <f>COUNTIF(A57:A103,A57)</f>
        <v>1</v>
      </c>
      <c r="AB57" s="13"/>
      <c r="AC57" s="13"/>
    </row>
    <row r="58" spans="1:29">
      <c r="A58" s="174">
        <v>51724274</v>
      </c>
      <c r="B58" s="175" t="s">
        <v>228</v>
      </c>
      <c r="C58" s="176">
        <v>0</v>
      </c>
      <c r="D58" s="177">
        <v>0</v>
      </c>
      <c r="E58" s="178">
        <v>0</v>
      </c>
      <c r="F58" s="177"/>
      <c r="G58" s="178">
        <v>0</v>
      </c>
      <c r="H58" s="179">
        <v>0</v>
      </c>
      <c r="I58" s="176">
        <v>0</v>
      </c>
      <c r="J58" s="177"/>
      <c r="K58" s="176"/>
      <c r="L58" s="177"/>
      <c r="M58" s="176">
        <v>0</v>
      </c>
      <c r="N58" s="177">
        <v>0</v>
      </c>
      <c r="O58" s="176">
        <v>0</v>
      </c>
      <c r="P58" s="177">
        <v>0</v>
      </c>
      <c r="Q58" s="176">
        <v>0</v>
      </c>
      <c r="R58" s="177">
        <v>0</v>
      </c>
      <c r="S58" s="176">
        <v>0</v>
      </c>
      <c r="T58" s="177">
        <v>0</v>
      </c>
      <c r="U58" s="176">
        <v>0</v>
      </c>
      <c r="V58" s="177">
        <v>0</v>
      </c>
      <c r="W58" s="176">
        <v>0</v>
      </c>
      <c r="X58" s="180"/>
      <c r="Y58" s="181"/>
      <c r="Z58" s="57">
        <f t="shared" si="0"/>
        <v>0</v>
      </c>
      <c r="AA58" s="13">
        <f>COUNTIF(A58:A103,A58)</f>
        <v>1</v>
      </c>
      <c r="AB58" s="13"/>
      <c r="AC58" s="13"/>
    </row>
    <row r="59" spans="1:29">
      <c r="A59" s="182">
        <v>51724732</v>
      </c>
      <c r="B59" s="183" t="s">
        <v>230</v>
      </c>
      <c r="C59" s="184">
        <v>6.9646180555555555</v>
      </c>
      <c r="D59" s="185">
        <v>4.8970023148148147</v>
      </c>
      <c r="E59" s="186">
        <v>423</v>
      </c>
      <c r="F59" s="185">
        <v>8.1489416425882151E-3</v>
      </c>
      <c r="G59" s="186">
        <v>27</v>
      </c>
      <c r="H59" s="187">
        <v>0</v>
      </c>
      <c r="I59" s="184">
        <v>1.3498726851851852</v>
      </c>
      <c r="J59" s="185">
        <v>3.3588072410471936E-3</v>
      </c>
      <c r="K59" s="184">
        <v>1.0408184484721127E-3</v>
      </c>
      <c r="L59" s="185">
        <v>3.7493159530689081E-3</v>
      </c>
      <c r="M59" s="184">
        <v>1.5859606481481481</v>
      </c>
      <c r="N59" s="185">
        <v>1.420775462962963</v>
      </c>
      <c r="O59" s="184">
        <v>0.44026620370370373</v>
      </c>
      <c r="P59" s="185">
        <v>0.52866898148148145</v>
      </c>
      <c r="Q59" s="184">
        <v>0.71908564814814813</v>
      </c>
      <c r="R59" s="185">
        <v>2.5173611111111112E-2</v>
      </c>
      <c r="S59" s="184">
        <v>0</v>
      </c>
      <c r="T59" s="185">
        <v>0</v>
      </c>
      <c r="U59" s="184">
        <v>0.36758101851851854</v>
      </c>
      <c r="V59" s="185">
        <v>0.15185185185185185</v>
      </c>
      <c r="W59" s="184">
        <v>5.4745370370370373E-3</v>
      </c>
      <c r="X59" s="188">
        <v>0.72434714169902692</v>
      </c>
      <c r="Y59" s="189">
        <v>0.9474487637087321</v>
      </c>
      <c r="Z59" s="57">
        <f t="shared" si="0"/>
        <v>704.06855791962175</v>
      </c>
      <c r="AA59" s="13">
        <f>COUNTIF(A59:A103,A59)</f>
        <v>1</v>
      </c>
      <c r="AB59" s="13"/>
      <c r="AC59" s="13"/>
    </row>
    <row r="60" spans="1:29">
      <c r="A60" s="174">
        <v>51724734</v>
      </c>
      <c r="B60" s="175" t="s">
        <v>233</v>
      </c>
      <c r="C60" s="176">
        <v>7.7601388888888891</v>
      </c>
      <c r="D60" s="177">
        <v>5.5897685185185182</v>
      </c>
      <c r="E60" s="178">
        <v>350</v>
      </c>
      <c r="F60" s="177">
        <v>1.0355390211640211E-2</v>
      </c>
      <c r="G60" s="178">
        <v>41</v>
      </c>
      <c r="H60" s="179">
        <v>1</v>
      </c>
      <c r="I60" s="176">
        <v>1.1703819444444445</v>
      </c>
      <c r="J60" s="177">
        <v>2.3728174603174605E-3</v>
      </c>
      <c r="K60" s="176">
        <v>1.068419312169312E-3</v>
      </c>
      <c r="L60" s="177">
        <v>6.9141534391534394E-3</v>
      </c>
      <c r="M60" s="176">
        <v>2.4199537037037038</v>
      </c>
      <c r="N60" s="177">
        <v>0.83048611111111115</v>
      </c>
      <c r="O60" s="176">
        <v>0.37394675925925924</v>
      </c>
      <c r="P60" s="177">
        <v>0.40530092592592593</v>
      </c>
      <c r="Q60" s="176">
        <v>0.8121990740740741</v>
      </c>
      <c r="R60" s="177">
        <v>0.19561342592592593</v>
      </c>
      <c r="S60" s="176">
        <v>1.1539351851851851E-2</v>
      </c>
      <c r="T60" s="177">
        <v>0</v>
      </c>
      <c r="U60" s="176">
        <v>0.48876157407407406</v>
      </c>
      <c r="V60" s="177">
        <v>0.31738425925925928</v>
      </c>
      <c r="W60" s="176">
        <v>0</v>
      </c>
      <c r="X60" s="180">
        <v>0.79062067766007671</v>
      </c>
      <c r="Y60" s="181">
        <v>0.97757410434401115</v>
      </c>
      <c r="Z60" s="57">
        <f t="shared" si="0"/>
        <v>894.70571428571429</v>
      </c>
      <c r="AA60" s="13">
        <f>COUNTIF(A60:A103,A60)</f>
        <v>1</v>
      </c>
      <c r="AB60" s="13"/>
      <c r="AC60" s="13"/>
    </row>
    <row r="61" spans="1:29">
      <c r="A61" s="182">
        <v>51724905</v>
      </c>
      <c r="B61" s="183" t="s">
        <v>235</v>
      </c>
      <c r="C61" s="184">
        <v>6.4207407407407411</v>
      </c>
      <c r="D61" s="185">
        <v>3.3781018518518517</v>
      </c>
      <c r="E61" s="186">
        <v>210</v>
      </c>
      <c r="F61" s="185">
        <v>6.0352733686067014E-3</v>
      </c>
      <c r="G61" s="186">
        <v>56</v>
      </c>
      <c r="H61" s="187">
        <v>13</v>
      </c>
      <c r="I61" s="184">
        <v>1.8316087962962964</v>
      </c>
      <c r="J61" s="185">
        <v>1.0701609347442682E-3</v>
      </c>
      <c r="K61" s="184">
        <v>9.0663580246913577E-4</v>
      </c>
      <c r="L61" s="185">
        <v>4.058476631393298E-3</v>
      </c>
      <c r="M61" s="184">
        <v>0.85228009259259263</v>
      </c>
      <c r="N61" s="185">
        <v>0.22473379629629631</v>
      </c>
      <c r="O61" s="184">
        <v>0.19039351851851852</v>
      </c>
      <c r="P61" s="185">
        <v>0.35326388888888888</v>
      </c>
      <c r="Q61" s="184">
        <v>0.70828703703703699</v>
      </c>
      <c r="R61" s="185">
        <v>2.4675925925925928E-2</v>
      </c>
      <c r="S61" s="184">
        <v>0.15056712962962962</v>
      </c>
      <c r="T61" s="185">
        <v>3.4722222222222222E-5</v>
      </c>
      <c r="U61" s="184">
        <v>0.12636574074074075</v>
      </c>
      <c r="V61" s="185">
        <v>0.58709490740740744</v>
      </c>
      <c r="W61" s="184">
        <v>1.1863425925925927E-2</v>
      </c>
      <c r="X61" s="188">
        <v>0.45779941617443504</v>
      </c>
      <c r="Y61" s="189">
        <v>0.76347309268865782</v>
      </c>
      <c r="Z61" s="57">
        <f t="shared" si="0"/>
        <v>521.44761904761901</v>
      </c>
      <c r="AA61" s="13">
        <f>COUNTIF(A61:A103,A61)</f>
        <v>1</v>
      </c>
      <c r="AB61" s="13"/>
      <c r="AC61" s="13"/>
    </row>
    <row r="62" spans="1:29">
      <c r="A62" s="174">
        <v>51725454</v>
      </c>
      <c r="B62" s="175" t="s">
        <v>267</v>
      </c>
      <c r="C62" s="176">
        <v>5.6445254629629629</v>
      </c>
      <c r="D62" s="177">
        <v>4.043703703703704</v>
      </c>
      <c r="E62" s="178">
        <v>347</v>
      </c>
      <c r="F62" s="177">
        <v>8.0080918454477536E-3</v>
      </c>
      <c r="G62" s="178">
        <v>57</v>
      </c>
      <c r="H62" s="179">
        <v>0</v>
      </c>
      <c r="I62" s="176">
        <v>1.0137847222222223</v>
      </c>
      <c r="J62" s="177">
        <v>1.4050992635286582E-3</v>
      </c>
      <c r="K62" s="176">
        <v>1.3090711388622051E-3</v>
      </c>
      <c r="L62" s="177">
        <v>5.2939214430568898E-3</v>
      </c>
      <c r="M62" s="176">
        <v>1.8369907407407406</v>
      </c>
      <c r="N62" s="177">
        <v>0.48756944444444444</v>
      </c>
      <c r="O62" s="176">
        <v>0.45424768518518521</v>
      </c>
      <c r="P62" s="177">
        <v>0.34400462962962963</v>
      </c>
      <c r="Q62" s="176">
        <v>0.62571759259259263</v>
      </c>
      <c r="R62" s="177">
        <v>9.4444444444444445E-3</v>
      </c>
      <c r="S62" s="176">
        <v>2.8125000000000001E-2</v>
      </c>
      <c r="T62" s="177">
        <v>0</v>
      </c>
      <c r="U62" s="176">
        <v>0.66105324074074079</v>
      </c>
      <c r="V62" s="177">
        <v>6.8784722222222219E-2</v>
      </c>
      <c r="W62" s="176">
        <v>8.4953703703703701E-3</v>
      </c>
      <c r="X62" s="180">
        <v>0.74929302527935515</v>
      </c>
      <c r="Y62" s="181">
        <v>1.0211214078627788</v>
      </c>
      <c r="Z62" s="57">
        <f t="shared" si="0"/>
        <v>691.89913544668593</v>
      </c>
      <c r="AA62" s="13">
        <f>COUNTIF(A62:A103,A62)</f>
        <v>1</v>
      </c>
      <c r="AB62" s="13"/>
      <c r="AC62" s="13"/>
    </row>
    <row r="63" spans="1:29">
      <c r="A63" s="182">
        <v>51725688</v>
      </c>
      <c r="B63" s="183" t="s">
        <v>268</v>
      </c>
      <c r="C63" s="184">
        <v>0.38548611111111108</v>
      </c>
      <c r="D63" s="185">
        <v>0.31914351851851852</v>
      </c>
      <c r="E63" s="186">
        <v>10</v>
      </c>
      <c r="F63" s="185">
        <v>7.7719907407407408E-3</v>
      </c>
      <c r="G63" s="186">
        <v>2</v>
      </c>
      <c r="H63" s="187">
        <v>0</v>
      </c>
      <c r="I63" s="184">
        <v>3.4722222222222222E-5</v>
      </c>
      <c r="J63" s="185">
        <v>2.3900462962962964E-3</v>
      </c>
      <c r="K63" s="184">
        <v>6.3773148148148153E-4</v>
      </c>
      <c r="L63" s="185">
        <v>4.7442129629629631E-3</v>
      </c>
      <c r="M63" s="184">
        <v>4.7442129629629633E-2</v>
      </c>
      <c r="N63" s="185">
        <v>2.3900462962962964E-2</v>
      </c>
      <c r="O63" s="184">
        <v>6.3773148148148148E-3</v>
      </c>
      <c r="P63" s="185">
        <v>2.1087962962962965E-2</v>
      </c>
      <c r="Q63" s="184">
        <v>4.1643518518518517E-2</v>
      </c>
      <c r="R63" s="185">
        <v>0</v>
      </c>
      <c r="S63" s="184">
        <v>0.23319444444444445</v>
      </c>
      <c r="T63" s="185">
        <v>0</v>
      </c>
      <c r="U63" s="184">
        <v>0</v>
      </c>
      <c r="V63" s="185">
        <v>5.7870370370370373E-5</v>
      </c>
      <c r="W63" s="184">
        <v>0</v>
      </c>
      <c r="X63" s="188">
        <v>0.99989120185682168</v>
      </c>
      <c r="Y63" s="189">
        <v>0.98899089148676755</v>
      </c>
      <c r="Z63" s="57">
        <f t="shared" si="0"/>
        <v>671.5</v>
      </c>
      <c r="AA63" s="13">
        <f>COUNTIF(A63:A103,A63)</f>
        <v>1</v>
      </c>
      <c r="AB63" s="13"/>
      <c r="AC63" s="13"/>
    </row>
    <row r="64" spans="1:29">
      <c r="A64" s="174">
        <v>51725689</v>
      </c>
      <c r="B64" s="175" t="s">
        <v>246</v>
      </c>
      <c r="C64" s="176">
        <v>4.8333796296296292</v>
      </c>
      <c r="D64" s="177">
        <v>3.0291550925925925</v>
      </c>
      <c r="E64" s="178">
        <v>235</v>
      </c>
      <c r="F64" s="177">
        <v>8.7820133963750994E-3</v>
      </c>
      <c r="G64" s="178">
        <v>43</v>
      </c>
      <c r="H64" s="179">
        <v>0</v>
      </c>
      <c r="I64" s="176">
        <v>0.8155324074074074</v>
      </c>
      <c r="J64" s="177">
        <v>1.7026201733648543E-3</v>
      </c>
      <c r="K64" s="176">
        <v>1.1364755713159968E-3</v>
      </c>
      <c r="L64" s="177">
        <v>5.9429176516942479E-3</v>
      </c>
      <c r="M64" s="176">
        <v>1.3965856481481482</v>
      </c>
      <c r="N64" s="177">
        <v>0.40011574074074074</v>
      </c>
      <c r="O64" s="176">
        <v>0.26707175925925924</v>
      </c>
      <c r="P64" s="177">
        <v>0.24406249999999999</v>
      </c>
      <c r="Q64" s="176">
        <v>0.45151620370370371</v>
      </c>
      <c r="R64" s="177">
        <v>4.3981481481481481E-4</v>
      </c>
      <c r="S64" s="176">
        <v>2.7604166666666666E-2</v>
      </c>
      <c r="T64" s="177">
        <v>0</v>
      </c>
      <c r="U64" s="176">
        <v>0.33520833333333333</v>
      </c>
      <c r="V64" s="177">
        <v>0.10914351851851851</v>
      </c>
      <c r="W64" s="176">
        <v>0</v>
      </c>
      <c r="X64" s="180">
        <v>0.73077231687420474</v>
      </c>
      <c r="Y64" s="181">
        <v>0.83946283419019541</v>
      </c>
      <c r="Z64" s="57">
        <f t="shared" si="0"/>
        <v>758.76595744680856</v>
      </c>
      <c r="AA64" s="13">
        <f>COUNTIF(A64:A103,A64)</f>
        <v>1</v>
      </c>
      <c r="AB64" s="13"/>
      <c r="AC64" s="13"/>
    </row>
    <row r="65" spans="1:29">
      <c r="A65" s="182">
        <v>51725691</v>
      </c>
      <c r="B65" s="183" t="s">
        <v>243</v>
      </c>
      <c r="C65" s="184">
        <v>5.3367592592592592</v>
      </c>
      <c r="D65" s="185">
        <v>3.7225925925925925</v>
      </c>
      <c r="E65" s="186">
        <v>242</v>
      </c>
      <c r="F65" s="185">
        <v>9.0041035353535352E-3</v>
      </c>
      <c r="G65" s="186">
        <v>14</v>
      </c>
      <c r="H65" s="187">
        <v>0</v>
      </c>
      <c r="I65" s="184">
        <v>1.2779282407407409</v>
      </c>
      <c r="J65" s="185">
        <v>1.8724173553719009E-3</v>
      </c>
      <c r="K65" s="184">
        <v>2.1112163299663298E-3</v>
      </c>
      <c r="L65" s="185">
        <v>5.0204698500153043E-3</v>
      </c>
      <c r="M65" s="184">
        <v>1.2149537037037037</v>
      </c>
      <c r="N65" s="185">
        <v>0.453125</v>
      </c>
      <c r="O65" s="184">
        <v>0.51091435185185186</v>
      </c>
      <c r="P65" s="185">
        <v>0.39730324074074075</v>
      </c>
      <c r="Q65" s="184">
        <v>0.54606481481481484</v>
      </c>
      <c r="R65" s="185">
        <v>0.1698611111111111</v>
      </c>
      <c r="S65" s="184">
        <v>2.8807870370370369E-2</v>
      </c>
      <c r="T65" s="185">
        <v>0</v>
      </c>
      <c r="U65" s="184">
        <v>0.33759259259259261</v>
      </c>
      <c r="V65" s="185">
        <v>0.12377314814814815</v>
      </c>
      <c r="W65" s="184">
        <v>5.3564814814814815E-2</v>
      </c>
      <c r="X65" s="188">
        <v>0.65671015321858517</v>
      </c>
      <c r="Y65" s="189">
        <v>0.9523300201006879</v>
      </c>
      <c r="Z65" s="57">
        <f t="shared" si="0"/>
        <v>777.9545454545455</v>
      </c>
      <c r="AA65" s="13">
        <f>COUNTIF(A65:A103,A65)</f>
        <v>1</v>
      </c>
      <c r="AB65" s="13"/>
      <c r="AC65" s="13"/>
    </row>
    <row r="66" spans="1:29">
      <c r="A66" s="174">
        <v>51725693</v>
      </c>
      <c r="B66" s="175" t="s">
        <v>244</v>
      </c>
      <c r="C66" s="176">
        <v>7.1911689814814812</v>
      </c>
      <c r="D66" s="177">
        <v>6.0165740740740743</v>
      </c>
      <c r="E66" s="178">
        <v>527</v>
      </c>
      <c r="F66" s="177">
        <v>5.5922104504884393E-3</v>
      </c>
      <c r="G66" s="178">
        <v>188</v>
      </c>
      <c r="H66" s="179">
        <v>4</v>
      </c>
      <c r="I66" s="176">
        <v>2.4826157407407408</v>
      </c>
      <c r="J66" s="177">
        <v>9.7274931477967527E-4</v>
      </c>
      <c r="K66" s="176">
        <v>3.5093383231428774E-4</v>
      </c>
      <c r="L66" s="177">
        <v>4.2685273033944765E-3</v>
      </c>
      <c r="M66" s="176">
        <v>2.249513888888889</v>
      </c>
      <c r="N66" s="177">
        <v>0.51263888888888887</v>
      </c>
      <c r="O66" s="176">
        <v>0.18494212962962964</v>
      </c>
      <c r="P66" s="177">
        <v>0.37537037037037035</v>
      </c>
      <c r="Q66" s="176">
        <v>0.77697916666666667</v>
      </c>
      <c r="R66" s="177">
        <v>6.1701388888888889E-2</v>
      </c>
      <c r="S66" s="176">
        <v>2.685185185185185E-3</v>
      </c>
      <c r="T66" s="177">
        <v>1.2210648148148148E-2</v>
      </c>
      <c r="U66" s="176">
        <v>0.13258101851851853</v>
      </c>
      <c r="V66" s="177">
        <v>0.15755787037037036</v>
      </c>
      <c r="W66" s="176">
        <v>0</v>
      </c>
      <c r="X66" s="180">
        <v>0.58737053509595405</v>
      </c>
      <c r="Y66" s="181">
        <v>1.0463839280580502</v>
      </c>
      <c r="Z66" s="57">
        <f t="shared" si="0"/>
        <v>483.16698292220116</v>
      </c>
      <c r="AA66" s="13">
        <f>COUNTIF(A66:A103,A66)</f>
        <v>1</v>
      </c>
      <c r="AB66" s="13"/>
      <c r="AC66" s="13"/>
    </row>
    <row r="67" spans="1:29">
      <c r="A67" s="182">
        <v>51726356</v>
      </c>
      <c r="B67" s="183" t="s">
        <v>239</v>
      </c>
      <c r="C67" s="184">
        <v>0</v>
      </c>
      <c r="D67" s="185">
        <v>0</v>
      </c>
      <c r="E67" s="186">
        <v>0</v>
      </c>
      <c r="F67" s="185"/>
      <c r="G67" s="186">
        <v>0</v>
      </c>
      <c r="H67" s="187">
        <v>0</v>
      </c>
      <c r="I67" s="184">
        <v>0</v>
      </c>
      <c r="J67" s="185"/>
      <c r="K67" s="184"/>
      <c r="L67" s="185"/>
      <c r="M67" s="184">
        <v>0</v>
      </c>
      <c r="N67" s="185">
        <v>0</v>
      </c>
      <c r="O67" s="184">
        <v>0</v>
      </c>
      <c r="P67" s="185">
        <v>0</v>
      </c>
      <c r="Q67" s="184">
        <v>0</v>
      </c>
      <c r="R67" s="185">
        <v>0</v>
      </c>
      <c r="S67" s="184">
        <v>0</v>
      </c>
      <c r="T67" s="185">
        <v>0</v>
      </c>
      <c r="U67" s="184">
        <v>0</v>
      </c>
      <c r="V67" s="185">
        <v>0</v>
      </c>
      <c r="W67" s="184">
        <v>0</v>
      </c>
      <c r="X67" s="188"/>
      <c r="Y67" s="189"/>
      <c r="Z67" s="57">
        <f t="shared" ref="Z67:Z103" si="2">IFERROR(F67*86400,0)</f>
        <v>0</v>
      </c>
      <c r="AA67" s="13">
        <f>COUNTIF(A67:A103,A67)</f>
        <v>1</v>
      </c>
      <c r="AB67" s="13"/>
      <c r="AC67" s="13"/>
    </row>
    <row r="68" spans="1:29">
      <c r="A68" s="174">
        <v>51726359</v>
      </c>
      <c r="B68" s="175" t="s">
        <v>266</v>
      </c>
      <c r="C68" s="176">
        <v>7.188761574074074</v>
      </c>
      <c r="D68" s="177">
        <v>4.9784027777777782</v>
      </c>
      <c r="E68" s="178">
        <v>342</v>
      </c>
      <c r="F68" s="177">
        <v>8.8395806259475851E-3</v>
      </c>
      <c r="G68" s="178">
        <v>45</v>
      </c>
      <c r="H68" s="179">
        <v>0</v>
      </c>
      <c r="I68" s="176">
        <v>1.5520370370370371</v>
      </c>
      <c r="J68" s="177">
        <v>1.3420172731210742E-3</v>
      </c>
      <c r="K68" s="176">
        <v>8.4088017110677937E-4</v>
      </c>
      <c r="L68" s="177">
        <v>6.6566831817197322E-3</v>
      </c>
      <c r="M68" s="176">
        <v>2.2765856481481483</v>
      </c>
      <c r="N68" s="177">
        <v>0.4589699074074074</v>
      </c>
      <c r="O68" s="176">
        <v>0.28758101851851853</v>
      </c>
      <c r="P68" s="177">
        <v>0.40287037037037038</v>
      </c>
      <c r="Q68" s="176">
        <v>0.78495370370370365</v>
      </c>
      <c r="R68" s="177">
        <v>2.8078703703703703E-2</v>
      </c>
      <c r="S68" s="176">
        <v>9.5833333333333326E-3</v>
      </c>
      <c r="T68" s="177">
        <v>0</v>
      </c>
      <c r="U68" s="176">
        <v>0.87834490740740745</v>
      </c>
      <c r="V68" s="177">
        <v>0.18668981481481481</v>
      </c>
      <c r="W68" s="176">
        <v>7.9166666666666673E-3</v>
      </c>
      <c r="X68" s="180">
        <v>0.68824598845941032</v>
      </c>
      <c r="Y68" s="181">
        <v>1.007086084157375</v>
      </c>
      <c r="Z68" s="57">
        <f t="shared" si="2"/>
        <v>763.73976608187138</v>
      </c>
      <c r="AA68" s="13">
        <f>COUNTIF(A68:A103,A68)</f>
        <v>1</v>
      </c>
      <c r="AB68" s="13"/>
      <c r="AC68" s="13"/>
    </row>
    <row r="69" spans="1:29">
      <c r="A69" s="182">
        <v>51726361</v>
      </c>
      <c r="B69" s="183" t="s">
        <v>265</v>
      </c>
      <c r="C69" s="184">
        <v>5.1642824074074074</v>
      </c>
      <c r="D69" s="185">
        <v>3.3276504629629629</v>
      </c>
      <c r="E69" s="186">
        <v>253</v>
      </c>
      <c r="F69" s="185">
        <v>7.707875860049773E-3</v>
      </c>
      <c r="G69" s="186">
        <v>41</v>
      </c>
      <c r="H69" s="187">
        <v>0</v>
      </c>
      <c r="I69" s="184">
        <v>1.1210995370370371</v>
      </c>
      <c r="J69" s="185">
        <v>1.2037494510320596E-3</v>
      </c>
      <c r="K69" s="184">
        <v>1.5361037915385741E-3</v>
      </c>
      <c r="L69" s="185">
        <v>4.9680226174791398E-3</v>
      </c>
      <c r="M69" s="184">
        <v>1.2569097222222223</v>
      </c>
      <c r="N69" s="185">
        <v>0.30454861111111109</v>
      </c>
      <c r="O69" s="184">
        <v>0.38863425925925926</v>
      </c>
      <c r="P69" s="185">
        <v>0.3243402777777778</v>
      </c>
      <c r="Q69" s="184">
        <v>0.58315972222222223</v>
      </c>
      <c r="R69" s="185">
        <v>2.8229166666666666E-2</v>
      </c>
      <c r="S69" s="184">
        <v>9.2592592592592588E-5</v>
      </c>
      <c r="T69" s="185">
        <v>4.6296296296296294E-5</v>
      </c>
      <c r="U69" s="184">
        <v>0.68153935185185188</v>
      </c>
      <c r="V69" s="185">
        <v>0.1519212962962963</v>
      </c>
      <c r="W69" s="184">
        <v>4.6296296296296294E-5</v>
      </c>
      <c r="X69" s="188">
        <v>0.66309576395869352</v>
      </c>
      <c r="Y69" s="189">
        <v>0.97754400656903739</v>
      </c>
      <c r="Z69" s="57">
        <f t="shared" si="2"/>
        <v>665.96047430830038</v>
      </c>
      <c r="AA69" s="13">
        <f>COUNTIF(A69:A103,A69)</f>
        <v>1</v>
      </c>
      <c r="AB69" s="13"/>
      <c r="AC69" s="13"/>
    </row>
    <row r="70" spans="1:29">
      <c r="A70" s="174">
        <v>51726926</v>
      </c>
      <c r="B70" s="175" t="s">
        <v>240</v>
      </c>
      <c r="C70" s="176">
        <v>6.075601851851852</v>
      </c>
      <c r="D70" s="177">
        <v>4.1703935185185186</v>
      </c>
      <c r="E70" s="178">
        <v>314</v>
      </c>
      <c r="F70" s="177">
        <v>8.3171148855862229E-3</v>
      </c>
      <c r="G70" s="178">
        <v>40</v>
      </c>
      <c r="H70" s="179">
        <v>0</v>
      </c>
      <c r="I70" s="176">
        <v>1.2045949074074074</v>
      </c>
      <c r="J70" s="177">
        <v>1.3695741920264214E-3</v>
      </c>
      <c r="K70" s="176">
        <v>1.1562278839348905E-3</v>
      </c>
      <c r="L70" s="177">
        <v>5.7913128096249121E-3</v>
      </c>
      <c r="M70" s="176">
        <v>1.8184722222222223</v>
      </c>
      <c r="N70" s="177">
        <v>0.43004629629629632</v>
      </c>
      <c r="O70" s="176">
        <v>0.36305555555555558</v>
      </c>
      <c r="P70" s="177">
        <v>0.33260416666666665</v>
      </c>
      <c r="Q70" s="176">
        <v>0.66350694444444447</v>
      </c>
      <c r="R70" s="177">
        <v>4.5567129629629631E-2</v>
      </c>
      <c r="S70" s="176">
        <v>2.3148148148148147E-5</v>
      </c>
      <c r="T70" s="177">
        <v>0</v>
      </c>
      <c r="U70" s="176">
        <v>0.75346064814814817</v>
      </c>
      <c r="V70" s="177">
        <v>0.13201388888888888</v>
      </c>
      <c r="W70" s="176">
        <v>1.4490740740740742E-2</v>
      </c>
      <c r="X70" s="180">
        <v>0.71115557751122604</v>
      </c>
      <c r="Y70" s="181">
        <v>0.99534939890809992</v>
      </c>
      <c r="Z70" s="57">
        <f t="shared" si="2"/>
        <v>718.59872611464971</v>
      </c>
      <c r="AA70" s="13">
        <f>COUNTIF(A70:A103,A70)</f>
        <v>1</v>
      </c>
      <c r="AB70" s="13"/>
      <c r="AC70" s="13"/>
    </row>
    <row r="71" spans="1:29">
      <c r="A71" s="182">
        <v>51726928</v>
      </c>
      <c r="B71" s="183" t="s">
        <v>238</v>
      </c>
      <c r="C71" s="184">
        <v>0.25041666666666668</v>
      </c>
      <c r="D71" s="185">
        <v>0.25061342592592595</v>
      </c>
      <c r="E71" s="186">
        <v>16</v>
      </c>
      <c r="F71" s="185">
        <v>3.5134548611111113E-3</v>
      </c>
      <c r="G71" s="186">
        <v>3</v>
      </c>
      <c r="H71" s="187">
        <v>0</v>
      </c>
      <c r="I71" s="184">
        <v>1.8518518518518518E-4</v>
      </c>
      <c r="J71" s="185">
        <v>3.3781828703703703E-4</v>
      </c>
      <c r="K71" s="184">
        <v>0</v>
      </c>
      <c r="L71" s="185">
        <v>3.1756365740740742E-3</v>
      </c>
      <c r="M71" s="184">
        <v>5.0810185185185187E-2</v>
      </c>
      <c r="N71" s="185">
        <v>5.4050925925925924E-3</v>
      </c>
      <c r="O71" s="184">
        <v>0</v>
      </c>
      <c r="P71" s="185">
        <v>0</v>
      </c>
      <c r="Q71" s="184">
        <v>0</v>
      </c>
      <c r="R71" s="185">
        <v>0</v>
      </c>
      <c r="S71" s="184">
        <v>0.19297453703703704</v>
      </c>
      <c r="T71" s="185">
        <v>0</v>
      </c>
      <c r="U71" s="184">
        <v>0</v>
      </c>
      <c r="V71" s="185">
        <v>0</v>
      </c>
      <c r="W71" s="184">
        <v>0</v>
      </c>
      <c r="X71" s="188">
        <v>0.99926107236872486</v>
      </c>
      <c r="Y71" s="189">
        <v>1.0007857274912184</v>
      </c>
      <c r="Z71" s="57">
        <f t="shared" si="2"/>
        <v>303.5625</v>
      </c>
      <c r="AA71" s="13">
        <f>COUNTIF(A71:A103,A71)</f>
        <v>1</v>
      </c>
      <c r="AB71" s="13"/>
      <c r="AC71" s="13"/>
    </row>
    <row r="72" spans="1:29">
      <c r="A72" s="174">
        <v>51727440</v>
      </c>
      <c r="B72" s="175" t="s">
        <v>247</v>
      </c>
      <c r="C72" s="176">
        <v>5.8858101851851856</v>
      </c>
      <c r="D72" s="177">
        <v>3.5750578703703701</v>
      </c>
      <c r="E72" s="178">
        <v>293</v>
      </c>
      <c r="F72" s="177">
        <v>6.1033687270888636E-3</v>
      </c>
      <c r="G72" s="178">
        <v>35</v>
      </c>
      <c r="H72" s="179">
        <v>0</v>
      </c>
      <c r="I72" s="176">
        <v>1.514525462962963</v>
      </c>
      <c r="J72" s="177">
        <v>1.1518376311465048E-3</v>
      </c>
      <c r="K72" s="176">
        <v>3.7364903299203639E-4</v>
      </c>
      <c r="L72" s="177">
        <v>4.5778820629503222E-3</v>
      </c>
      <c r="M72" s="176">
        <v>1.3413194444444445</v>
      </c>
      <c r="N72" s="177">
        <v>0.33748842592592593</v>
      </c>
      <c r="O72" s="176">
        <v>0.10947916666666667</v>
      </c>
      <c r="P72" s="177">
        <v>0.31525462962962963</v>
      </c>
      <c r="Q72" s="176">
        <v>0.7556018518518518</v>
      </c>
      <c r="R72" s="177">
        <v>6.368055555555556E-2</v>
      </c>
      <c r="S72" s="176">
        <v>4.3645833333333335E-2</v>
      </c>
      <c r="T72" s="177">
        <v>0</v>
      </c>
      <c r="U72" s="176">
        <v>0.757349537037037</v>
      </c>
      <c r="V72" s="177">
        <v>0.12900462962962964</v>
      </c>
      <c r="W72" s="176">
        <v>2.0891203703703703E-2</v>
      </c>
      <c r="X72" s="180">
        <v>0.57636337148129568</v>
      </c>
      <c r="Y72" s="181">
        <v>0.92657423343557399</v>
      </c>
      <c r="Z72" s="57">
        <f t="shared" si="2"/>
        <v>527.33105802047783</v>
      </c>
      <c r="AA72" s="13">
        <f>COUNTIF(A72:A103,A72)</f>
        <v>1</v>
      </c>
      <c r="AB72" s="13"/>
      <c r="AC72" s="13"/>
    </row>
    <row r="73" spans="1:29">
      <c r="A73" s="182">
        <v>51729962</v>
      </c>
      <c r="B73" s="183" t="s">
        <v>250</v>
      </c>
      <c r="C73" s="184">
        <v>5.95755787037037</v>
      </c>
      <c r="D73" s="185">
        <v>3.9147800925925926</v>
      </c>
      <c r="E73" s="186">
        <v>322</v>
      </c>
      <c r="F73" s="185">
        <v>6.8134633080285251E-3</v>
      </c>
      <c r="G73" s="186">
        <v>47</v>
      </c>
      <c r="H73" s="187">
        <v>0</v>
      </c>
      <c r="I73" s="184">
        <v>1.540486111111111</v>
      </c>
      <c r="J73" s="185">
        <v>1.6075382447665056E-3</v>
      </c>
      <c r="K73" s="184">
        <v>6.7686766735679769E-4</v>
      </c>
      <c r="L73" s="185">
        <v>4.5290573959052222E-3</v>
      </c>
      <c r="M73" s="184">
        <v>1.4583564814814816</v>
      </c>
      <c r="N73" s="185">
        <v>0.51762731481481483</v>
      </c>
      <c r="O73" s="184">
        <v>0.21795138888888888</v>
      </c>
      <c r="P73" s="185">
        <v>0.36371527777777779</v>
      </c>
      <c r="Q73" s="184">
        <v>0.67321759259259262</v>
      </c>
      <c r="R73" s="185">
        <v>1.8692129629629628E-2</v>
      </c>
      <c r="S73" s="184">
        <v>9.6064814814814819E-4</v>
      </c>
      <c r="T73" s="185">
        <v>0</v>
      </c>
      <c r="U73" s="184">
        <v>0.72854166666666664</v>
      </c>
      <c r="V73" s="185">
        <v>0.16813657407407406</v>
      </c>
      <c r="W73" s="184">
        <v>2.3113425925925926E-2</v>
      </c>
      <c r="X73" s="188">
        <v>0.60649485419986582</v>
      </c>
      <c r="Y73" s="189">
        <v>0.97781447140014399</v>
      </c>
      <c r="Z73" s="57">
        <f t="shared" si="2"/>
        <v>588.68322981366452</v>
      </c>
      <c r="AA73" s="13">
        <f>COUNTIF(A73:A103,A73)</f>
        <v>1</v>
      </c>
      <c r="AB73" s="13"/>
      <c r="AC73" s="13"/>
    </row>
    <row r="74" spans="1:29">
      <c r="A74" s="174">
        <v>51732947</v>
      </c>
      <c r="B74" s="175" t="s">
        <v>253</v>
      </c>
      <c r="C74" s="176">
        <v>5.9452199074074077</v>
      </c>
      <c r="D74" s="177">
        <v>3.6434027777777778</v>
      </c>
      <c r="E74" s="178">
        <v>290</v>
      </c>
      <c r="F74" s="177">
        <v>7.2705140485312906E-3</v>
      </c>
      <c r="G74" s="178">
        <v>30</v>
      </c>
      <c r="H74" s="179">
        <v>0</v>
      </c>
      <c r="I74" s="176">
        <v>1.3036574074074074</v>
      </c>
      <c r="J74" s="177">
        <v>2.0341634738186465E-3</v>
      </c>
      <c r="K74" s="176">
        <v>8.8825031928480209E-4</v>
      </c>
      <c r="L74" s="177">
        <v>4.3481002554278418E-3</v>
      </c>
      <c r="M74" s="176">
        <v>1.2609490740740741</v>
      </c>
      <c r="N74" s="177">
        <v>0.58990740740740744</v>
      </c>
      <c r="O74" s="176">
        <v>0.2575925925925926</v>
      </c>
      <c r="P74" s="177">
        <v>0.29680555555555554</v>
      </c>
      <c r="Q74" s="176">
        <v>0.66971064814814818</v>
      </c>
      <c r="R74" s="177">
        <v>8.8611111111111113E-2</v>
      </c>
      <c r="S74" s="176">
        <v>0</v>
      </c>
      <c r="T74" s="177">
        <v>0</v>
      </c>
      <c r="U74" s="176">
        <v>0.83785879629629634</v>
      </c>
      <c r="V74" s="177">
        <v>0.25945601851851852</v>
      </c>
      <c r="W74" s="176">
        <v>2.9861111111111113E-2</v>
      </c>
      <c r="X74" s="180">
        <v>0.64218685472854919</v>
      </c>
      <c r="Y74" s="181">
        <v>0.95219918169983264</v>
      </c>
      <c r="Z74" s="57">
        <f t="shared" si="2"/>
        <v>628.17241379310349</v>
      </c>
      <c r="AA74" s="13">
        <f>COUNTIF(A74:A103,A74)</f>
        <v>2</v>
      </c>
      <c r="AB74" s="13"/>
      <c r="AC74" s="13"/>
    </row>
    <row r="75" spans="1:29">
      <c r="A75" s="182">
        <v>51732947</v>
      </c>
      <c r="B75" s="183" t="s">
        <v>776</v>
      </c>
      <c r="C75" s="184">
        <v>0</v>
      </c>
      <c r="D75" s="185">
        <v>0</v>
      </c>
      <c r="E75" s="186">
        <v>0</v>
      </c>
      <c r="F75" s="185"/>
      <c r="G75" s="186">
        <v>0</v>
      </c>
      <c r="H75" s="187">
        <v>0</v>
      </c>
      <c r="I75" s="184">
        <v>0</v>
      </c>
      <c r="J75" s="185"/>
      <c r="K75" s="184"/>
      <c r="L75" s="185"/>
      <c r="M75" s="184">
        <v>0</v>
      </c>
      <c r="N75" s="185">
        <v>0</v>
      </c>
      <c r="O75" s="184">
        <v>0</v>
      </c>
      <c r="P75" s="185">
        <v>0</v>
      </c>
      <c r="Q75" s="184">
        <v>0</v>
      </c>
      <c r="R75" s="185">
        <v>0</v>
      </c>
      <c r="S75" s="184">
        <v>0</v>
      </c>
      <c r="T75" s="185">
        <v>0</v>
      </c>
      <c r="U75" s="184">
        <v>0</v>
      </c>
      <c r="V75" s="185">
        <v>0</v>
      </c>
      <c r="W75" s="184">
        <v>0</v>
      </c>
      <c r="X75" s="188"/>
      <c r="Y75" s="189"/>
      <c r="Z75" s="57">
        <f t="shared" si="2"/>
        <v>0</v>
      </c>
      <c r="AA75" s="13">
        <f>COUNTIF(A75:A103,A75)</f>
        <v>1</v>
      </c>
      <c r="AB75" s="13"/>
      <c r="AC75" s="13"/>
    </row>
    <row r="76" spans="1:29">
      <c r="A76" s="174">
        <v>51732948</v>
      </c>
      <c r="B76" s="175" t="s">
        <v>254</v>
      </c>
      <c r="C76" s="176">
        <v>6.365925925925926</v>
      </c>
      <c r="D76" s="177">
        <v>4.9414583333333333</v>
      </c>
      <c r="E76" s="178">
        <v>374</v>
      </c>
      <c r="F76" s="177">
        <v>8.0560507031095276E-3</v>
      </c>
      <c r="G76" s="178">
        <v>48</v>
      </c>
      <c r="H76" s="179">
        <v>0</v>
      </c>
      <c r="I76" s="176">
        <v>1.5945601851851852</v>
      </c>
      <c r="J76" s="177">
        <v>1.4151626559714796E-3</v>
      </c>
      <c r="K76" s="176">
        <v>8.7802040007922363E-4</v>
      </c>
      <c r="L76" s="177">
        <v>5.7628676470588237E-3</v>
      </c>
      <c r="M76" s="176">
        <v>2.1553125</v>
      </c>
      <c r="N76" s="177">
        <v>0.52927083333333336</v>
      </c>
      <c r="O76" s="176">
        <v>0.32837962962962963</v>
      </c>
      <c r="P76" s="177">
        <v>0.3596064814814815</v>
      </c>
      <c r="Q76" s="176">
        <v>0.70996527777777774</v>
      </c>
      <c r="R76" s="177">
        <v>1.1018518518518518E-2</v>
      </c>
      <c r="S76" s="176">
        <v>3.4722222222222222E-5</v>
      </c>
      <c r="T76" s="177">
        <v>2.3148148148148147E-5</v>
      </c>
      <c r="U76" s="176">
        <v>0.27182870370370371</v>
      </c>
      <c r="V76" s="177">
        <v>0.11660879629629629</v>
      </c>
      <c r="W76" s="176">
        <v>1.1423611111111112E-2</v>
      </c>
      <c r="X76" s="180">
        <v>0.6773097985206421</v>
      </c>
      <c r="Y76" s="181">
        <v>1.0063373433419653</v>
      </c>
      <c r="Z76" s="57">
        <f t="shared" si="2"/>
        <v>696.04278074866318</v>
      </c>
      <c r="AA76" s="13">
        <f>COUNTIF(A76:A103,A76)</f>
        <v>1</v>
      </c>
      <c r="AB76" s="13"/>
      <c r="AC76" s="13"/>
    </row>
    <row r="77" spans="1:29">
      <c r="A77" s="182">
        <v>51732952</v>
      </c>
      <c r="B77" s="183" t="s">
        <v>252</v>
      </c>
      <c r="C77" s="184">
        <v>7.0613310185185183</v>
      </c>
      <c r="D77" s="185">
        <v>4.7634606481481478</v>
      </c>
      <c r="E77" s="186">
        <v>399</v>
      </c>
      <c r="F77" s="185">
        <v>7.2954666759491322E-3</v>
      </c>
      <c r="G77" s="186">
        <v>39</v>
      </c>
      <c r="H77" s="187">
        <v>0</v>
      </c>
      <c r="I77" s="184">
        <v>1.6663078703703704</v>
      </c>
      <c r="J77" s="185">
        <v>7.2931170518889823E-4</v>
      </c>
      <c r="K77" s="184">
        <v>3.1728627123363967E-4</v>
      </c>
      <c r="L77" s="185">
        <v>6.2488686995265949E-3</v>
      </c>
      <c r="M77" s="184">
        <v>2.4932986111111113</v>
      </c>
      <c r="N77" s="185">
        <v>0.29099537037037038</v>
      </c>
      <c r="O77" s="184">
        <v>0.12659722222222222</v>
      </c>
      <c r="P77" s="185">
        <v>0.39971064814814816</v>
      </c>
      <c r="Q77" s="184">
        <v>0.79211805555555559</v>
      </c>
      <c r="R77" s="185">
        <v>2.3391203703703702E-2</v>
      </c>
      <c r="S77" s="184">
        <v>1.1574074074074073E-5</v>
      </c>
      <c r="T77" s="185">
        <v>2.3148148148148147E-5</v>
      </c>
      <c r="U77" s="184">
        <v>0.73427083333333332</v>
      </c>
      <c r="V77" s="185">
        <v>0.18437500000000001</v>
      </c>
      <c r="W77" s="184">
        <v>5.9837962962962961E-3</v>
      </c>
      <c r="X77" s="188">
        <v>0.65018964289792813</v>
      </c>
      <c r="Y77" s="189">
        <v>0.96807690411634217</v>
      </c>
      <c r="Z77" s="57">
        <f t="shared" si="2"/>
        <v>630.32832080200501</v>
      </c>
      <c r="AA77" s="13">
        <f>COUNTIF(A77:A103,A77)</f>
        <v>1</v>
      </c>
      <c r="AB77" s="13"/>
      <c r="AC77" s="13"/>
    </row>
    <row r="78" spans="1:29">
      <c r="A78" s="174">
        <v>51736813</v>
      </c>
      <c r="B78" s="175" t="s">
        <v>242</v>
      </c>
      <c r="C78" s="176">
        <v>7.2061689814814818</v>
      </c>
      <c r="D78" s="177">
        <v>4.0629398148148148</v>
      </c>
      <c r="E78" s="178">
        <v>303</v>
      </c>
      <c r="F78" s="177">
        <v>5.7225201686835351E-3</v>
      </c>
      <c r="G78" s="178">
        <v>121</v>
      </c>
      <c r="H78" s="179">
        <v>0</v>
      </c>
      <c r="I78" s="176">
        <v>1.9575</v>
      </c>
      <c r="J78" s="177">
        <v>1.2756310353257549E-3</v>
      </c>
      <c r="K78" s="176">
        <v>0</v>
      </c>
      <c r="L78" s="177">
        <v>4.4468891333577804E-3</v>
      </c>
      <c r="M78" s="176">
        <v>1.3474074074074074</v>
      </c>
      <c r="N78" s="177">
        <v>0.38651620370370371</v>
      </c>
      <c r="O78" s="176">
        <v>0</v>
      </c>
      <c r="P78" s="177">
        <v>0.42516203703703703</v>
      </c>
      <c r="Q78" s="176">
        <v>0.80167824074074079</v>
      </c>
      <c r="R78" s="177">
        <v>1.3599537037037037E-2</v>
      </c>
      <c r="S78" s="176">
        <v>0.13673611111111111</v>
      </c>
      <c r="T78" s="177">
        <v>0.84417824074074077</v>
      </c>
      <c r="U78" s="176">
        <v>0.5067476851851852</v>
      </c>
      <c r="V78" s="177">
        <v>0.3260763888888889</v>
      </c>
      <c r="W78" s="176">
        <v>8.8842592592592598E-2</v>
      </c>
      <c r="X78" s="180">
        <v>0.51820600618736434</v>
      </c>
      <c r="Y78" s="181">
        <v>0.95996430603893812</v>
      </c>
      <c r="Z78" s="57">
        <f t="shared" si="2"/>
        <v>494.42574257425741</v>
      </c>
      <c r="AA78" s="13">
        <f>COUNTIF(A78:A103,A78)</f>
        <v>1</v>
      </c>
      <c r="AB78" s="13"/>
      <c r="AC78" s="13"/>
    </row>
    <row r="79" spans="1:29">
      <c r="A79" s="182">
        <v>51737073</v>
      </c>
      <c r="B79" s="183" t="s">
        <v>324</v>
      </c>
      <c r="C79" s="184">
        <v>6.0614467592592591</v>
      </c>
      <c r="D79" s="185">
        <v>0.40256944444444442</v>
      </c>
      <c r="E79" s="186">
        <v>34</v>
      </c>
      <c r="F79" s="185">
        <v>9.7082652505446621E-3</v>
      </c>
      <c r="G79" s="186">
        <v>0</v>
      </c>
      <c r="H79" s="187">
        <v>7</v>
      </c>
      <c r="I79" s="184">
        <v>2.6562499999999999E-2</v>
      </c>
      <c r="J79" s="185">
        <v>3.0749591503267974E-3</v>
      </c>
      <c r="K79" s="184">
        <v>0</v>
      </c>
      <c r="L79" s="185">
        <v>6.6333061002178647E-3</v>
      </c>
      <c r="M79" s="184">
        <v>0.2255324074074074</v>
      </c>
      <c r="N79" s="185">
        <v>0.10454861111111111</v>
      </c>
      <c r="O79" s="184">
        <v>0</v>
      </c>
      <c r="P79" s="185">
        <v>2.5601851851851851E-2</v>
      </c>
      <c r="Q79" s="184">
        <v>0</v>
      </c>
      <c r="R79" s="185">
        <v>3.4722222222222224E-4</v>
      </c>
      <c r="S79" s="184">
        <v>0</v>
      </c>
      <c r="T79" s="185">
        <v>0</v>
      </c>
      <c r="U79" s="184">
        <v>3.4722222222222222E-5</v>
      </c>
      <c r="V79" s="185">
        <v>5.5848842592592591</v>
      </c>
      <c r="W79" s="184">
        <v>0</v>
      </c>
      <c r="X79" s="188">
        <v>0.93401759530791784</v>
      </c>
      <c r="Y79" s="189">
        <v>0.99198844863920599</v>
      </c>
      <c r="Z79" s="57">
        <f t="shared" si="2"/>
        <v>838.79411764705878</v>
      </c>
      <c r="AA79" s="13">
        <f>COUNTIF(A79:A103,A79)</f>
        <v>1</v>
      </c>
      <c r="AB79" s="13"/>
      <c r="AC79" s="13"/>
    </row>
    <row r="80" spans="1:29">
      <c r="A80" s="174">
        <v>51739116</v>
      </c>
      <c r="B80" s="175" t="s">
        <v>245</v>
      </c>
      <c r="C80" s="176">
        <v>6.9695717592592592</v>
      </c>
      <c r="D80" s="177">
        <v>3.1808912037037036</v>
      </c>
      <c r="E80" s="178">
        <v>220</v>
      </c>
      <c r="F80" s="177">
        <v>5.6564604377104385E-3</v>
      </c>
      <c r="G80" s="178">
        <v>71</v>
      </c>
      <c r="H80" s="179">
        <v>0</v>
      </c>
      <c r="I80" s="176">
        <v>1.6273263888888889</v>
      </c>
      <c r="J80" s="177">
        <v>8.0986952861952864E-4</v>
      </c>
      <c r="K80" s="176">
        <v>3.7820917508417503E-4</v>
      </c>
      <c r="L80" s="177">
        <v>4.4683817340067343E-3</v>
      </c>
      <c r="M80" s="176">
        <v>0.98304398148148153</v>
      </c>
      <c r="N80" s="177">
        <v>0.1781712962962963</v>
      </c>
      <c r="O80" s="176">
        <v>8.3206018518518512E-2</v>
      </c>
      <c r="P80" s="177">
        <v>0.40538194444444442</v>
      </c>
      <c r="Q80" s="176">
        <v>0.76396990740740744</v>
      </c>
      <c r="R80" s="177">
        <v>3.9467592592592592E-3</v>
      </c>
      <c r="S80" s="176">
        <v>0.14518518518518519</v>
      </c>
      <c r="T80" s="177">
        <v>2.039386574074074</v>
      </c>
      <c r="U80" s="176">
        <v>0.27002314814814815</v>
      </c>
      <c r="V80" s="177">
        <v>0.12540509259259258</v>
      </c>
      <c r="W80" s="176">
        <v>7.8935185185185185E-3</v>
      </c>
      <c r="X80" s="180">
        <v>0.48840551761277012</v>
      </c>
      <c r="Y80" s="181">
        <v>0.96818846667291913</v>
      </c>
      <c r="Z80" s="57">
        <f t="shared" si="2"/>
        <v>488.7181818181819</v>
      </c>
      <c r="AA80" s="13">
        <f>COUNTIF(A80:A103,A80)</f>
        <v>1</v>
      </c>
      <c r="AB80" s="13"/>
      <c r="AC80" s="13"/>
    </row>
    <row r="81" spans="1:29">
      <c r="A81" s="182">
        <v>51739117</v>
      </c>
      <c r="B81" s="183" t="s">
        <v>257</v>
      </c>
      <c r="C81" s="184">
        <v>2.657025462962963</v>
      </c>
      <c r="D81" s="185">
        <v>0.4730787037037037</v>
      </c>
      <c r="E81" s="186">
        <v>0</v>
      </c>
      <c r="F81" s="185"/>
      <c r="G81" s="186">
        <v>1</v>
      </c>
      <c r="H81" s="187">
        <v>0</v>
      </c>
      <c r="I81" s="184">
        <v>0.36524305555555553</v>
      </c>
      <c r="J81" s="185"/>
      <c r="K81" s="184"/>
      <c r="L81" s="185"/>
      <c r="M81" s="184">
        <v>0</v>
      </c>
      <c r="N81" s="185">
        <v>0</v>
      </c>
      <c r="O81" s="184">
        <v>0</v>
      </c>
      <c r="P81" s="185">
        <v>0.13927083333333334</v>
      </c>
      <c r="Q81" s="184">
        <v>0.24804398148148149</v>
      </c>
      <c r="R81" s="185">
        <v>7.2974537037037032E-2</v>
      </c>
      <c r="S81" s="184">
        <v>0</v>
      </c>
      <c r="T81" s="185">
        <v>0</v>
      </c>
      <c r="U81" s="184">
        <v>4.4444444444444444E-3</v>
      </c>
      <c r="V81" s="185">
        <v>6.8773148148148153E-2</v>
      </c>
      <c r="W81" s="184">
        <v>2.2013888888888888E-2</v>
      </c>
      <c r="X81" s="188">
        <v>0.22794441454225181</v>
      </c>
      <c r="Y81" s="189">
        <v>0.24068984156285217</v>
      </c>
      <c r="Z81" s="57">
        <f t="shared" si="2"/>
        <v>0</v>
      </c>
      <c r="AA81" s="13">
        <f>COUNTIF(A81:A103,A81)</f>
        <v>1</v>
      </c>
      <c r="AB81" s="13"/>
      <c r="AC81" s="13"/>
    </row>
    <row r="82" spans="1:29">
      <c r="A82" s="174">
        <v>51742442</v>
      </c>
      <c r="B82" s="175" t="s">
        <v>248</v>
      </c>
      <c r="C82" s="176">
        <v>6.7740393518518518</v>
      </c>
      <c r="D82" s="177">
        <v>4.8586342592592588</v>
      </c>
      <c r="E82" s="178">
        <v>332</v>
      </c>
      <c r="F82" s="177">
        <v>5.4790690539937527E-3</v>
      </c>
      <c r="G82" s="178">
        <v>79</v>
      </c>
      <c r="H82" s="179">
        <v>0</v>
      </c>
      <c r="I82" s="176">
        <v>2.9071527777777777</v>
      </c>
      <c r="J82" s="177">
        <v>5.8849983266398933E-4</v>
      </c>
      <c r="K82" s="176">
        <v>3.1204679830432842E-4</v>
      </c>
      <c r="L82" s="177">
        <v>4.5785224230254348E-3</v>
      </c>
      <c r="M82" s="176">
        <v>1.5200694444444445</v>
      </c>
      <c r="N82" s="177">
        <v>0.19538194444444446</v>
      </c>
      <c r="O82" s="176">
        <v>0.10359953703703703</v>
      </c>
      <c r="P82" s="177">
        <v>0.37885416666666666</v>
      </c>
      <c r="Q82" s="176">
        <v>0.78873842592592591</v>
      </c>
      <c r="R82" s="177">
        <v>2.638888888888889E-3</v>
      </c>
      <c r="S82" s="176">
        <v>2.6099537037037036E-2</v>
      </c>
      <c r="T82" s="177">
        <v>0</v>
      </c>
      <c r="U82" s="176">
        <v>0.11491898148148148</v>
      </c>
      <c r="V82" s="177">
        <v>0.36604166666666665</v>
      </c>
      <c r="W82" s="176">
        <v>9.5787037037037032E-2</v>
      </c>
      <c r="X82" s="180">
        <v>0.4016522704425588</v>
      </c>
      <c r="Y82" s="181">
        <v>0.95240267796869094</v>
      </c>
      <c r="Z82" s="57">
        <f t="shared" si="2"/>
        <v>473.39156626506025</v>
      </c>
      <c r="AA82" s="13">
        <f>COUNTIF(A82:A103,A82)</f>
        <v>1</v>
      </c>
      <c r="AB82" s="13"/>
      <c r="AC82" s="13"/>
    </row>
    <row r="83" spans="1:29">
      <c r="A83" s="182">
        <v>51742634</v>
      </c>
      <c r="B83" s="183" t="s">
        <v>249</v>
      </c>
      <c r="C83" s="184">
        <v>7.2688657407407407</v>
      </c>
      <c r="D83" s="185">
        <v>5.8460532407407406</v>
      </c>
      <c r="E83" s="186">
        <v>427</v>
      </c>
      <c r="F83" s="185">
        <v>5.0677910052910049E-3</v>
      </c>
      <c r="G83" s="186">
        <v>110</v>
      </c>
      <c r="H83" s="187">
        <v>0</v>
      </c>
      <c r="I83" s="184">
        <v>3.0935185185185183</v>
      </c>
      <c r="J83" s="185">
        <v>7.6209992193598754E-4</v>
      </c>
      <c r="K83" s="184">
        <v>1.5179113539769276E-5</v>
      </c>
      <c r="L83" s="185">
        <v>4.2905119698152484E-3</v>
      </c>
      <c r="M83" s="184">
        <v>1.8320486111111112</v>
      </c>
      <c r="N83" s="185">
        <v>0.32541666666666669</v>
      </c>
      <c r="O83" s="184">
        <v>6.4814814814814813E-3</v>
      </c>
      <c r="P83" s="185">
        <v>0.41635416666666669</v>
      </c>
      <c r="Q83" s="184">
        <v>0.79019675925925925</v>
      </c>
      <c r="R83" s="185">
        <v>4.5138888888888885E-3</v>
      </c>
      <c r="S83" s="184">
        <v>0.36866898148148147</v>
      </c>
      <c r="T83" s="185">
        <v>0</v>
      </c>
      <c r="U83" s="184">
        <v>0.11422453703703704</v>
      </c>
      <c r="V83" s="185">
        <v>0.13875000000000001</v>
      </c>
      <c r="W83" s="184">
        <v>1.2372685185185184E-2</v>
      </c>
      <c r="X83" s="188">
        <v>0.47083641028788414</v>
      </c>
      <c r="Y83" s="189">
        <v>1.0060559314526598</v>
      </c>
      <c r="Z83" s="57">
        <f t="shared" si="2"/>
        <v>437.85714285714283</v>
      </c>
      <c r="AA83" s="13">
        <f>COUNTIF(A83:A103,A83)</f>
        <v>1</v>
      </c>
      <c r="AB83" s="13"/>
      <c r="AC83" s="13"/>
    </row>
    <row r="84" spans="1:29">
      <c r="A84" s="174">
        <v>51742636</v>
      </c>
      <c r="B84" s="175" t="s">
        <v>255</v>
      </c>
      <c r="C84" s="176">
        <v>7.2377199074074072</v>
      </c>
      <c r="D84" s="177">
        <v>5.1303124999999996</v>
      </c>
      <c r="E84" s="178">
        <v>382</v>
      </c>
      <c r="F84" s="177">
        <v>8.0540103257707961E-3</v>
      </c>
      <c r="G84" s="178">
        <v>51</v>
      </c>
      <c r="H84" s="179">
        <v>0</v>
      </c>
      <c r="I84" s="176">
        <v>1.5788310185185186</v>
      </c>
      <c r="J84" s="177">
        <v>1.4414872988171416E-3</v>
      </c>
      <c r="K84" s="176">
        <v>6.8935427574171027E-4</v>
      </c>
      <c r="L84" s="177">
        <v>5.9231687512119446E-3</v>
      </c>
      <c r="M84" s="176">
        <v>2.2626504629629629</v>
      </c>
      <c r="N84" s="177">
        <v>0.55064814814814811</v>
      </c>
      <c r="O84" s="176">
        <v>0.26333333333333331</v>
      </c>
      <c r="P84" s="177">
        <v>0.43291666666666667</v>
      </c>
      <c r="Q84" s="176">
        <v>0.79567129629629629</v>
      </c>
      <c r="R84" s="177">
        <v>5.2326388888888888E-2</v>
      </c>
      <c r="S84" s="176">
        <v>8.5879629629629622E-3</v>
      </c>
      <c r="T84" s="177">
        <v>0</v>
      </c>
      <c r="U84" s="176">
        <v>0.68983796296296296</v>
      </c>
      <c r="V84" s="177">
        <v>0.13581018518518517</v>
      </c>
      <c r="W84" s="176">
        <v>2.1412037037037038E-3</v>
      </c>
      <c r="X84" s="180">
        <v>0.69225441558998235</v>
      </c>
      <c r="Y84" s="181">
        <v>0.9911515844904264</v>
      </c>
      <c r="Z84" s="57">
        <f t="shared" si="2"/>
        <v>695.86649214659678</v>
      </c>
      <c r="AA84" s="13">
        <f>COUNTIF(A84:A103,A84)</f>
        <v>1</v>
      </c>
      <c r="AB84" s="13"/>
      <c r="AC84" s="13"/>
    </row>
    <row r="85" spans="1:29">
      <c r="A85" s="182">
        <v>51742637</v>
      </c>
      <c r="B85" s="183" t="s">
        <v>256</v>
      </c>
      <c r="C85" s="184">
        <v>7.0932754629629633</v>
      </c>
      <c r="D85" s="185">
        <v>4.9039930555555555</v>
      </c>
      <c r="E85" s="186">
        <v>288</v>
      </c>
      <c r="F85" s="185">
        <v>8.8835037294238677E-3</v>
      </c>
      <c r="G85" s="186">
        <v>33</v>
      </c>
      <c r="H85" s="187">
        <v>0</v>
      </c>
      <c r="I85" s="184">
        <v>1.1918171296296296</v>
      </c>
      <c r="J85" s="185">
        <v>1.2743939686213992E-3</v>
      </c>
      <c r="K85" s="184">
        <v>1.1551167052469135E-3</v>
      </c>
      <c r="L85" s="185">
        <v>6.4539930555555548E-3</v>
      </c>
      <c r="M85" s="184">
        <v>1.8587499999999999</v>
      </c>
      <c r="N85" s="185">
        <v>0.36702546296296296</v>
      </c>
      <c r="O85" s="184">
        <v>0.3326736111111111</v>
      </c>
      <c r="P85" s="185">
        <v>0.41876157407407405</v>
      </c>
      <c r="Q85" s="184">
        <v>0.75456018518518519</v>
      </c>
      <c r="R85" s="185">
        <v>1.380787037037037E-2</v>
      </c>
      <c r="S85" s="184">
        <v>2.3148148148148147E-5</v>
      </c>
      <c r="T85" s="185">
        <v>0</v>
      </c>
      <c r="U85" s="184">
        <v>0.59113425925925922</v>
      </c>
      <c r="V85" s="185">
        <v>0.34780092592592593</v>
      </c>
      <c r="W85" s="184">
        <v>0</v>
      </c>
      <c r="X85" s="188">
        <v>0.7569700617174685</v>
      </c>
      <c r="Y85" s="189">
        <v>0.98701034636469565</v>
      </c>
      <c r="Z85" s="57">
        <f t="shared" si="2"/>
        <v>767.53472222222217</v>
      </c>
      <c r="AA85" s="13">
        <f>COUNTIF(A85:A103,A85)</f>
        <v>1</v>
      </c>
      <c r="AB85" s="13"/>
      <c r="AC85" s="13"/>
    </row>
    <row r="86" spans="1:29">
      <c r="A86" s="174">
        <v>51742638</v>
      </c>
      <c r="B86" s="175" t="s">
        <v>259</v>
      </c>
      <c r="C86" s="176">
        <v>8.1497337962962959</v>
      </c>
      <c r="D86" s="177">
        <v>5.3195138888888893</v>
      </c>
      <c r="E86" s="178">
        <v>416</v>
      </c>
      <c r="F86" s="177">
        <v>8.2998631143162398E-3</v>
      </c>
      <c r="G86" s="178">
        <v>55</v>
      </c>
      <c r="H86" s="179">
        <v>0</v>
      </c>
      <c r="I86" s="176">
        <v>1.4482638888888888</v>
      </c>
      <c r="J86" s="177">
        <v>9.2434005519943026E-4</v>
      </c>
      <c r="K86" s="176">
        <v>1.2241809116809115E-6</v>
      </c>
      <c r="L86" s="177">
        <v>7.3742988782051289E-3</v>
      </c>
      <c r="M86" s="176">
        <v>3.0677083333333335</v>
      </c>
      <c r="N86" s="177">
        <v>0.38452546296296297</v>
      </c>
      <c r="O86" s="176">
        <v>5.0925925925925921E-4</v>
      </c>
      <c r="P86" s="177">
        <v>0.41303240740740743</v>
      </c>
      <c r="Q86" s="176">
        <v>0.88134259259259262</v>
      </c>
      <c r="R86" s="177">
        <v>0.16261574074074073</v>
      </c>
      <c r="S86" s="176">
        <v>5.7870370370370367E-4</v>
      </c>
      <c r="T86" s="177">
        <v>6.9444444444444444E-5</v>
      </c>
      <c r="U86" s="176">
        <v>1.1523148148148148</v>
      </c>
      <c r="V86" s="177">
        <v>0.22299768518518517</v>
      </c>
      <c r="W86" s="176">
        <v>8.564814814814815E-4</v>
      </c>
      <c r="X86" s="180">
        <v>0.72774506860223753</v>
      </c>
      <c r="Y86" s="181">
        <v>0.97660319127203477</v>
      </c>
      <c r="Z86" s="57">
        <f t="shared" si="2"/>
        <v>717.10817307692309</v>
      </c>
      <c r="AA86" s="13">
        <f>COUNTIF(A86:A103,A86)</f>
        <v>1</v>
      </c>
      <c r="AB86" s="13"/>
      <c r="AC86" s="13"/>
    </row>
    <row r="87" spans="1:29">
      <c r="A87" s="182">
        <v>51743041</v>
      </c>
      <c r="B87" s="183" t="s">
        <v>258</v>
      </c>
      <c r="C87" s="184">
        <v>4.8123958333333334</v>
      </c>
      <c r="D87" s="185">
        <v>1.9096296296296296</v>
      </c>
      <c r="E87" s="186">
        <v>148</v>
      </c>
      <c r="F87" s="185">
        <v>4.510135135135135E-3</v>
      </c>
      <c r="G87" s="186">
        <v>42</v>
      </c>
      <c r="H87" s="187">
        <v>0</v>
      </c>
      <c r="I87" s="184">
        <v>1.1286805555555555</v>
      </c>
      <c r="J87" s="185">
        <v>1.3206174924924924E-3</v>
      </c>
      <c r="K87" s="184">
        <v>0</v>
      </c>
      <c r="L87" s="185">
        <v>3.1895176426426429E-3</v>
      </c>
      <c r="M87" s="184">
        <v>0.47204861111111113</v>
      </c>
      <c r="N87" s="185">
        <v>0.19545138888888888</v>
      </c>
      <c r="O87" s="184">
        <v>0</v>
      </c>
      <c r="P87" s="185">
        <v>0.17715277777777777</v>
      </c>
      <c r="Q87" s="184">
        <v>0.51103009259259258</v>
      </c>
      <c r="R87" s="185">
        <v>1.6203703703703703E-4</v>
      </c>
      <c r="S87" s="184">
        <v>0.10240740740740741</v>
      </c>
      <c r="T87" s="185">
        <v>1.8905092592592592</v>
      </c>
      <c r="U87" s="184">
        <v>7.6307870370370373E-2</v>
      </c>
      <c r="V87" s="185">
        <v>7.1979166666666664E-2</v>
      </c>
      <c r="W87" s="184">
        <v>2.2708333333333334E-2</v>
      </c>
      <c r="X87" s="188">
        <v>0.40895316136539955</v>
      </c>
      <c r="Y87" s="189">
        <v>0.95737682835108828</v>
      </c>
      <c r="Z87" s="57">
        <f t="shared" si="2"/>
        <v>389.67567567567568</v>
      </c>
      <c r="AA87" s="13">
        <f>COUNTIF(A87:A103,A87)</f>
        <v>1</v>
      </c>
      <c r="AB87" s="13"/>
      <c r="AC87" s="13"/>
    </row>
    <row r="88" spans="1:29">
      <c r="A88" s="174">
        <v>51743068</v>
      </c>
      <c r="B88" s="175" t="s">
        <v>270</v>
      </c>
      <c r="C88" s="176">
        <v>6.5571180555555557</v>
      </c>
      <c r="D88" s="177">
        <v>4.0926273148148145</v>
      </c>
      <c r="E88" s="178">
        <v>335</v>
      </c>
      <c r="F88" s="177">
        <v>5.1536760641238254E-3</v>
      </c>
      <c r="G88" s="178">
        <v>125</v>
      </c>
      <c r="H88" s="179">
        <v>0</v>
      </c>
      <c r="I88" s="176">
        <v>1.8079166666666666</v>
      </c>
      <c r="J88" s="177">
        <v>6.9447899391929246E-4</v>
      </c>
      <c r="K88" s="176">
        <v>1.548852957435047E-4</v>
      </c>
      <c r="L88" s="177">
        <v>4.3043117744610282E-3</v>
      </c>
      <c r="M88" s="176">
        <v>1.4419444444444445</v>
      </c>
      <c r="N88" s="177">
        <v>0.23265046296296296</v>
      </c>
      <c r="O88" s="176">
        <v>5.1886574074074071E-2</v>
      </c>
      <c r="P88" s="177">
        <v>0.3409490740740741</v>
      </c>
      <c r="Q88" s="176">
        <v>0.69576388888888885</v>
      </c>
      <c r="R88" s="177">
        <v>9.4675925925925934E-3</v>
      </c>
      <c r="S88" s="176">
        <v>0.3909259259259259</v>
      </c>
      <c r="T88" s="177">
        <v>0</v>
      </c>
      <c r="U88" s="176">
        <v>0.47524305555555557</v>
      </c>
      <c r="V88" s="177">
        <v>0.71002314814814815</v>
      </c>
      <c r="W88" s="176">
        <v>2.8032407407407409E-2</v>
      </c>
      <c r="X88" s="180">
        <v>0.55825035421079572</v>
      </c>
      <c r="Y88" s="181">
        <v>0.95606996769141417</v>
      </c>
      <c r="Z88" s="57">
        <f t="shared" si="2"/>
        <v>445.27761194029853</v>
      </c>
      <c r="AA88" s="13">
        <f>COUNTIF(A88:A103,A88)</f>
        <v>1</v>
      </c>
      <c r="AB88" s="13"/>
      <c r="AC88" s="13"/>
    </row>
    <row r="89" spans="1:29">
      <c r="A89" s="182">
        <v>51744975</v>
      </c>
      <c r="B89" s="183" t="s">
        <v>217</v>
      </c>
      <c r="C89" s="184">
        <v>4.5703356481481485</v>
      </c>
      <c r="D89" s="185">
        <v>3.1018055555555555</v>
      </c>
      <c r="E89" s="186">
        <v>248</v>
      </c>
      <c r="F89" s="185">
        <v>5.1824783452807648E-3</v>
      </c>
      <c r="G89" s="186">
        <v>79</v>
      </c>
      <c r="H89" s="187">
        <v>2</v>
      </c>
      <c r="I89" s="184">
        <v>1.3706597222222223</v>
      </c>
      <c r="J89" s="185">
        <v>9.7105548088410984E-4</v>
      </c>
      <c r="K89" s="184">
        <v>2.6569033751493431E-4</v>
      </c>
      <c r="L89" s="185">
        <v>3.9457325268817201E-3</v>
      </c>
      <c r="M89" s="184">
        <v>0.97854166666666664</v>
      </c>
      <c r="N89" s="185">
        <v>0.24082175925925925</v>
      </c>
      <c r="O89" s="184">
        <v>6.5891203703703702E-2</v>
      </c>
      <c r="P89" s="185">
        <v>0.30011574074074077</v>
      </c>
      <c r="Q89" s="184">
        <v>0.55440972222222218</v>
      </c>
      <c r="R89" s="185">
        <v>2.613425925925926E-2</v>
      </c>
      <c r="S89" s="184">
        <v>0.20844907407407406</v>
      </c>
      <c r="T89" s="185">
        <v>0</v>
      </c>
      <c r="U89" s="184">
        <v>0.34311342592592592</v>
      </c>
      <c r="V89" s="185">
        <v>0.21091435185185184</v>
      </c>
      <c r="W89" s="184">
        <v>0.10819444444444444</v>
      </c>
      <c r="X89" s="188">
        <v>0.5581090762548695</v>
      </c>
      <c r="Y89" s="189">
        <v>0.98385901085825711</v>
      </c>
      <c r="Z89" s="57">
        <f t="shared" si="2"/>
        <v>447.76612903225811</v>
      </c>
      <c r="AA89" s="13">
        <f>COUNTIF(A89:A103,A89)</f>
        <v>1</v>
      </c>
      <c r="AB89" s="13"/>
      <c r="AC89" s="13"/>
    </row>
    <row r="90" spans="1:29">
      <c r="A90" s="174">
        <v>51746048</v>
      </c>
      <c r="B90" s="175" t="s">
        <v>219</v>
      </c>
      <c r="C90" s="176">
        <v>6.7774768518518522</v>
      </c>
      <c r="D90" s="177">
        <v>4.8750694444444447</v>
      </c>
      <c r="E90" s="178">
        <v>291</v>
      </c>
      <c r="F90" s="177">
        <v>6.1687030673284972E-3</v>
      </c>
      <c r="G90" s="178">
        <v>94</v>
      </c>
      <c r="H90" s="179">
        <v>5</v>
      </c>
      <c r="I90" s="176">
        <v>1.8123032407407407</v>
      </c>
      <c r="J90" s="177">
        <v>1.0202287768868526E-3</v>
      </c>
      <c r="K90" s="176">
        <v>1.3719056255568282E-3</v>
      </c>
      <c r="L90" s="177">
        <v>3.7765686648848162E-3</v>
      </c>
      <c r="M90" s="176">
        <v>1.0989814814814816</v>
      </c>
      <c r="N90" s="177">
        <v>0.29688657407407409</v>
      </c>
      <c r="O90" s="176">
        <v>0.39922453703703703</v>
      </c>
      <c r="P90" s="177">
        <v>0.3654513888888889</v>
      </c>
      <c r="Q90" s="176">
        <v>0.68696759259259255</v>
      </c>
      <c r="R90" s="177">
        <v>6.7129629629629625E-4</v>
      </c>
      <c r="S90" s="176">
        <v>1.0205439814814814</v>
      </c>
      <c r="T90" s="177">
        <v>0</v>
      </c>
      <c r="U90" s="176">
        <v>0.55048611111111112</v>
      </c>
      <c r="V90" s="177">
        <v>0.14715277777777777</v>
      </c>
      <c r="W90" s="176">
        <v>5.7141203703703701E-2</v>
      </c>
      <c r="X90" s="180">
        <v>0.6282507846516906</v>
      </c>
      <c r="Y90" s="181">
        <v>0.97338899614875318</v>
      </c>
      <c r="Z90" s="57">
        <f t="shared" si="2"/>
        <v>532.9759450171822</v>
      </c>
      <c r="AA90" s="13">
        <f>COUNTIF(A90:A103,A90)</f>
        <v>1</v>
      </c>
      <c r="AB90" s="13"/>
      <c r="AC90" s="13"/>
    </row>
    <row r="91" spans="1:29">
      <c r="A91" s="182">
        <v>51747002</v>
      </c>
      <c r="B91" s="183" t="s">
        <v>271</v>
      </c>
      <c r="C91" s="184">
        <v>0</v>
      </c>
      <c r="D91" s="185">
        <v>0</v>
      </c>
      <c r="E91" s="186">
        <v>0</v>
      </c>
      <c r="F91" s="185"/>
      <c r="G91" s="186">
        <v>0</v>
      </c>
      <c r="H91" s="187">
        <v>0</v>
      </c>
      <c r="I91" s="184">
        <v>0</v>
      </c>
      <c r="J91" s="185"/>
      <c r="K91" s="184"/>
      <c r="L91" s="185"/>
      <c r="M91" s="184">
        <v>0</v>
      </c>
      <c r="N91" s="185">
        <v>0</v>
      </c>
      <c r="O91" s="184">
        <v>0</v>
      </c>
      <c r="P91" s="185">
        <v>0</v>
      </c>
      <c r="Q91" s="184">
        <v>0</v>
      </c>
      <c r="R91" s="185">
        <v>0</v>
      </c>
      <c r="S91" s="184">
        <v>0</v>
      </c>
      <c r="T91" s="185">
        <v>0</v>
      </c>
      <c r="U91" s="184">
        <v>0</v>
      </c>
      <c r="V91" s="185">
        <v>0</v>
      </c>
      <c r="W91" s="184">
        <v>0</v>
      </c>
      <c r="X91" s="188"/>
      <c r="Y91" s="189"/>
      <c r="Z91" s="57">
        <f t="shared" si="2"/>
        <v>0</v>
      </c>
      <c r="AA91" s="13">
        <f>COUNTIF(A91:A103,A91)</f>
        <v>1</v>
      </c>
      <c r="AB91" s="13"/>
      <c r="AC91" s="13"/>
    </row>
    <row r="92" spans="1:29">
      <c r="A92" s="174">
        <v>51781014</v>
      </c>
      <c r="B92" s="175" t="s">
        <v>273</v>
      </c>
      <c r="C92" s="176">
        <v>7.5495254629629631</v>
      </c>
      <c r="D92" s="177">
        <v>4.7469328703703706</v>
      </c>
      <c r="E92" s="178">
        <v>367</v>
      </c>
      <c r="F92" s="177">
        <v>4.3836411343223334E-3</v>
      </c>
      <c r="G92" s="178">
        <v>118</v>
      </c>
      <c r="H92" s="179">
        <v>1</v>
      </c>
      <c r="I92" s="176">
        <v>2.5867013888888888</v>
      </c>
      <c r="J92" s="177">
        <v>6.0815924916742361E-4</v>
      </c>
      <c r="K92" s="176">
        <v>2.2807548693107275E-4</v>
      </c>
      <c r="L92" s="177">
        <v>3.5474063982238371E-3</v>
      </c>
      <c r="M92" s="176">
        <v>1.3018981481481482</v>
      </c>
      <c r="N92" s="177">
        <v>0.22319444444444445</v>
      </c>
      <c r="O92" s="176">
        <v>8.3703703703703697E-2</v>
      </c>
      <c r="P92" s="177">
        <v>0.41793981481481479</v>
      </c>
      <c r="Q92" s="176">
        <v>0.83839120370370368</v>
      </c>
      <c r="R92" s="177">
        <v>2.9282407407407408E-3</v>
      </c>
      <c r="S92" s="176">
        <v>0.39106481481481481</v>
      </c>
      <c r="T92" s="177">
        <v>2.3148148148148147E-5</v>
      </c>
      <c r="U92" s="176">
        <v>0.33822916666666669</v>
      </c>
      <c r="V92" s="177">
        <v>0.1620138888888889</v>
      </c>
      <c r="W92" s="176">
        <v>1.40625E-2</v>
      </c>
      <c r="X92" s="180">
        <v>0.45507942506735588</v>
      </c>
      <c r="Y92" s="181">
        <v>0.8337894403860725</v>
      </c>
      <c r="Z92" s="57">
        <f t="shared" si="2"/>
        <v>378.74659400544959</v>
      </c>
      <c r="AA92" s="13">
        <f>COUNTIF(A92:A103,A92)</f>
        <v>1</v>
      </c>
      <c r="AB92" s="13"/>
      <c r="AC92" s="13"/>
    </row>
    <row r="93" spans="1:29">
      <c r="A93" s="182">
        <v>51785246</v>
      </c>
      <c r="B93" s="183" t="s">
        <v>272</v>
      </c>
      <c r="C93" s="184">
        <v>7.1899305555555557</v>
      </c>
      <c r="D93" s="185">
        <v>5.4985648148148147</v>
      </c>
      <c r="E93" s="186">
        <v>449</v>
      </c>
      <c r="F93" s="185">
        <v>5.1720902416893507E-3</v>
      </c>
      <c r="G93" s="186">
        <v>127</v>
      </c>
      <c r="H93" s="187">
        <v>0</v>
      </c>
      <c r="I93" s="184">
        <v>2.5225</v>
      </c>
      <c r="J93" s="185">
        <v>8.6261651406417553E-4</v>
      </c>
      <c r="K93" s="184">
        <v>1.9621793285490389E-4</v>
      </c>
      <c r="L93" s="185">
        <v>4.113255794770271E-3</v>
      </c>
      <c r="M93" s="184">
        <v>1.8468518518518517</v>
      </c>
      <c r="N93" s="185">
        <v>0.38731481481481483</v>
      </c>
      <c r="O93" s="184">
        <v>8.8101851851851848E-2</v>
      </c>
      <c r="P93" s="185">
        <v>0.43148148148148147</v>
      </c>
      <c r="Q93" s="184">
        <v>0.79517361111111107</v>
      </c>
      <c r="R93" s="185">
        <v>1.8958333333333334E-2</v>
      </c>
      <c r="S93" s="184">
        <v>0.43057870370370371</v>
      </c>
      <c r="T93" s="185">
        <v>3.4722222222222222E-5</v>
      </c>
      <c r="U93" s="184">
        <v>0.34104166666666669</v>
      </c>
      <c r="V93" s="185">
        <v>0.13063657407407409</v>
      </c>
      <c r="W93" s="184">
        <v>3.4687500000000003E-2</v>
      </c>
      <c r="X93" s="188">
        <v>0.54124392728742343</v>
      </c>
      <c r="Y93" s="189">
        <v>1.0011742397040528</v>
      </c>
      <c r="Z93" s="57">
        <f t="shared" si="2"/>
        <v>446.86859688195989</v>
      </c>
      <c r="AA93" s="13">
        <f>COUNTIF(A93:A103,A93)</f>
        <v>1</v>
      </c>
      <c r="AB93" s="13"/>
      <c r="AC93" s="13"/>
    </row>
    <row r="94" spans="1:29">
      <c r="A94" s="174">
        <v>51787861</v>
      </c>
      <c r="B94" s="175" t="s">
        <v>274</v>
      </c>
      <c r="C94" s="176">
        <v>5.7862731481481484</v>
      </c>
      <c r="D94" s="177">
        <v>4.1361111111111111</v>
      </c>
      <c r="E94" s="178">
        <v>397</v>
      </c>
      <c r="F94" s="177">
        <v>4.8576126504338091E-3</v>
      </c>
      <c r="G94" s="178">
        <v>176</v>
      </c>
      <c r="H94" s="179">
        <v>0</v>
      </c>
      <c r="I94" s="176">
        <v>1.9470717592592592</v>
      </c>
      <c r="J94" s="177">
        <v>9.647296856050004E-4</v>
      </c>
      <c r="K94" s="176">
        <v>1.9375641384457504E-4</v>
      </c>
      <c r="L94" s="177">
        <v>3.6991265509842336E-3</v>
      </c>
      <c r="M94" s="176">
        <v>1.4685532407407407</v>
      </c>
      <c r="N94" s="177">
        <v>0.38299768518518518</v>
      </c>
      <c r="O94" s="176">
        <v>7.6921296296296293E-2</v>
      </c>
      <c r="P94" s="177">
        <v>0.29269675925925925</v>
      </c>
      <c r="Q94" s="176">
        <v>0.67692129629629627</v>
      </c>
      <c r="R94" s="177">
        <v>1.2835648148148148E-2</v>
      </c>
      <c r="S94" s="176">
        <v>2.9166666666666668E-3</v>
      </c>
      <c r="T94" s="177">
        <v>0</v>
      </c>
      <c r="U94" s="176">
        <v>0.52907407407407403</v>
      </c>
      <c r="V94" s="177">
        <v>0.15734953703703702</v>
      </c>
      <c r="W94" s="176">
        <v>5.6249999999999998E-3</v>
      </c>
      <c r="X94" s="180">
        <v>0.52925061562569953</v>
      </c>
      <c r="Y94" s="181">
        <v>1.0012399107072056</v>
      </c>
      <c r="Z94" s="57">
        <f t="shared" si="2"/>
        <v>419.69773299748113</v>
      </c>
      <c r="AA94" s="13">
        <f>COUNTIF(A94:A103,A94)</f>
        <v>1</v>
      </c>
      <c r="AB94" s="13"/>
      <c r="AC94" s="13"/>
    </row>
    <row r="95" spans="1:29">
      <c r="A95" s="182">
        <v>51787985</v>
      </c>
      <c r="B95" s="183" t="s">
        <v>275</v>
      </c>
      <c r="C95" s="184">
        <v>5.8925115740740743</v>
      </c>
      <c r="D95" s="185">
        <v>4.141724537037037</v>
      </c>
      <c r="E95" s="186">
        <v>340</v>
      </c>
      <c r="F95" s="185">
        <v>5.3408224400871458E-3</v>
      </c>
      <c r="G95" s="186">
        <v>123</v>
      </c>
      <c r="H95" s="187">
        <v>0</v>
      </c>
      <c r="I95" s="184">
        <v>1.7568634259259259</v>
      </c>
      <c r="J95" s="185">
        <v>1.1308210784313725E-3</v>
      </c>
      <c r="K95" s="184">
        <v>1.388888888888889E-5</v>
      </c>
      <c r="L95" s="185">
        <v>4.1961124727668848E-3</v>
      </c>
      <c r="M95" s="184">
        <v>1.4266782407407408</v>
      </c>
      <c r="N95" s="185">
        <v>0.38447916666666665</v>
      </c>
      <c r="O95" s="184">
        <v>4.7222222222222223E-3</v>
      </c>
      <c r="P95" s="185">
        <v>0.34092592592592591</v>
      </c>
      <c r="Q95" s="184">
        <v>0.64994212962962961</v>
      </c>
      <c r="R95" s="185">
        <v>3.1724537037037037E-2</v>
      </c>
      <c r="S95" s="184">
        <v>0.40379629629629632</v>
      </c>
      <c r="T95" s="185">
        <v>5.7870370370370373E-5</v>
      </c>
      <c r="U95" s="184">
        <v>0.48495370370370372</v>
      </c>
      <c r="V95" s="185">
        <v>0.1819212962962963</v>
      </c>
      <c r="W95" s="184">
        <v>1.3472222222222222E-2</v>
      </c>
      <c r="X95" s="188">
        <v>0.57581355055959982</v>
      </c>
      <c r="Y95" s="189">
        <v>0.98102960552724661</v>
      </c>
      <c r="Z95" s="57">
        <f t="shared" si="2"/>
        <v>461.4470588235294</v>
      </c>
      <c r="AA95" s="13">
        <f>COUNTIF(A95:A103,A95)</f>
        <v>1</v>
      </c>
      <c r="AB95" s="13"/>
      <c r="AC95" s="13"/>
    </row>
    <row r="96" spans="1:29">
      <c r="A96" s="174">
        <v>51788324</v>
      </c>
      <c r="B96" s="175" t="s">
        <v>276</v>
      </c>
      <c r="C96" s="176">
        <v>6.8400347222222226</v>
      </c>
      <c r="D96" s="177">
        <v>4.8173726851851848</v>
      </c>
      <c r="E96" s="178">
        <v>461</v>
      </c>
      <c r="F96" s="177">
        <v>4.1533853539005381E-3</v>
      </c>
      <c r="G96" s="178">
        <v>184</v>
      </c>
      <c r="H96" s="179">
        <v>0</v>
      </c>
      <c r="I96" s="176">
        <v>2.5626273148148146</v>
      </c>
      <c r="J96" s="177">
        <v>6.8784144773841093E-4</v>
      </c>
      <c r="K96" s="176">
        <v>4.5969912428697681E-4</v>
      </c>
      <c r="L96" s="177">
        <v>3.0058447818751503E-3</v>
      </c>
      <c r="M96" s="176">
        <v>1.3856944444444443</v>
      </c>
      <c r="N96" s="177">
        <v>0.31709490740740742</v>
      </c>
      <c r="O96" s="176">
        <v>0.2119212962962963</v>
      </c>
      <c r="P96" s="177">
        <v>0.36938657407407405</v>
      </c>
      <c r="Q96" s="176">
        <v>0.71755787037037033</v>
      </c>
      <c r="R96" s="177">
        <v>6.2847222222222219E-3</v>
      </c>
      <c r="S96" s="176">
        <v>0.17890046296296297</v>
      </c>
      <c r="T96" s="177">
        <v>4.6296296296296294E-5</v>
      </c>
      <c r="U96" s="176">
        <v>0.36803240740740739</v>
      </c>
      <c r="V96" s="177">
        <v>0.44710648148148147</v>
      </c>
      <c r="W96" s="176">
        <v>2.8287037037037038E-2</v>
      </c>
      <c r="X96" s="180">
        <v>0.46804462052611473</v>
      </c>
      <c r="Y96" s="181">
        <v>0.97936495482500352</v>
      </c>
      <c r="Z96" s="57">
        <f t="shared" si="2"/>
        <v>358.8524945770065</v>
      </c>
      <c r="AA96" s="13">
        <f>COUNTIF(A96:A103,A96)</f>
        <v>1</v>
      </c>
      <c r="AB96" s="13"/>
      <c r="AC96" s="13"/>
    </row>
    <row r="97" spans="1:29">
      <c r="A97" s="182">
        <v>51788758</v>
      </c>
      <c r="B97" s="183" t="s">
        <v>277</v>
      </c>
      <c r="C97" s="184">
        <v>6.075115740740741</v>
      </c>
      <c r="D97" s="185">
        <v>2.7626157407407406</v>
      </c>
      <c r="E97" s="186">
        <v>233</v>
      </c>
      <c r="F97" s="185">
        <v>6.1975937847718971E-3</v>
      </c>
      <c r="G97" s="186">
        <v>68</v>
      </c>
      <c r="H97" s="187">
        <v>0</v>
      </c>
      <c r="I97" s="184">
        <v>1.1412384259259258</v>
      </c>
      <c r="J97" s="185">
        <v>1.5558933396916227E-3</v>
      </c>
      <c r="K97" s="184">
        <v>7.1813900810681927E-4</v>
      </c>
      <c r="L97" s="185">
        <v>3.9235614369734538E-3</v>
      </c>
      <c r="M97" s="184">
        <v>0.91418981481481476</v>
      </c>
      <c r="N97" s="185">
        <v>0.36252314814814812</v>
      </c>
      <c r="O97" s="184">
        <v>0.1673263888888889</v>
      </c>
      <c r="P97" s="185">
        <v>0.24486111111111111</v>
      </c>
      <c r="Q97" s="184">
        <v>0.67798611111111107</v>
      </c>
      <c r="R97" s="185">
        <v>0</v>
      </c>
      <c r="S97" s="184">
        <v>7.2002314814814811E-2</v>
      </c>
      <c r="T97" s="185">
        <v>1.5865162037037037</v>
      </c>
      <c r="U97" s="184">
        <v>0.22973379629629628</v>
      </c>
      <c r="V97" s="185">
        <v>0.51430555555555557</v>
      </c>
      <c r="W97" s="184">
        <v>7.3738425925925929E-2</v>
      </c>
      <c r="X97" s="188">
        <v>0.58689932548493862</v>
      </c>
      <c r="Y97" s="189">
        <v>0.98855232772331503</v>
      </c>
      <c r="Z97" s="57">
        <f t="shared" si="2"/>
        <v>535.47210300429197</v>
      </c>
      <c r="AA97" s="13">
        <f>COUNTIF(A97:A103,A97)</f>
        <v>1</v>
      </c>
      <c r="AB97" s="13"/>
      <c r="AC97" s="13"/>
    </row>
    <row r="98" spans="1:29">
      <c r="A98" s="174">
        <v>51810942</v>
      </c>
      <c r="B98" s="175" t="s">
        <v>279</v>
      </c>
      <c r="C98" s="176">
        <v>6.4459490740740737</v>
      </c>
      <c r="D98" s="177">
        <v>5.1382291666666671</v>
      </c>
      <c r="E98" s="178">
        <v>460</v>
      </c>
      <c r="F98" s="177">
        <v>5.7040811191626413E-3</v>
      </c>
      <c r="G98" s="178">
        <v>192</v>
      </c>
      <c r="H98" s="179">
        <v>0</v>
      </c>
      <c r="I98" s="176">
        <v>1.9404050925925926</v>
      </c>
      <c r="J98" s="177">
        <v>1.5097373188405797E-3</v>
      </c>
      <c r="K98" s="176">
        <v>4.2391304347826086E-4</v>
      </c>
      <c r="L98" s="177">
        <v>3.7704307568438003E-3</v>
      </c>
      <c r="M98" s="176">
        <v>1.7343981481481481</v>
      </c>
      <c r="N98" s="177">
        <v>0.69447916666666665</v>
      </c>
      <c r="O98" s="176">
        <v>0.19500000000000001</v>
      </c>
      <c r="P98" s="177">
        <v>0.33059027777777777</v>
      </c>
      <c r="Q98" s="176">
        <v>0.67629629629629628</v>
      </c>
      <c r="R98" s="177">
        <v>1.8078703703703704E-2</v>
      </c>
      <c r="S98" s="176">
        <v>0.26725694444444442</v>
      </c>
      <c r="T98" s="177">
        <v>0</v>
      </c>
      <c r="U98" s="176">
        <v>5.6967592592592591E-2</v>
      </c>
      <c r="V98" s="177">
        <v>0.22591435185185185</v>
      </c>
      <c r="W98" s="176">
        <v>9.8946759259259262E-2</v>
      </c>
      <c r="X98" s="180">
        <v>0.62235917674115826</v>
      </c>
      <c r="Y98" s="181">
        <v>0.99669954355389578</v>
      </c>
      <c r="Z98" s="57">
        <f t="shared" si="2"/>
        <v>492.8326086956522</v>
      </c>
      <c r="AA98" s="13">
        <f>COUNTIF(A98:A103,A98)</f>
        <v>1</v>
      </c>
      <c r="AB98" s="13"/>
      <c r="AC98" s="13"/>
    </row>
    <row r="99" spans="1:29">
      <c r="A99" s="182">
        <v>51810944</v>
      </c>
      <c r="B99" s="183" t="s">
        <v>372</v>
      </c>
      <c r="C99" s="184">
        <v>7.8747337962962964</v>
      </c>
      <c r="D99" s="185">
        <v>6.0432175925925922</v>
      </c>
      <c r="E99" s="186">
        <v>514</v>
      </c>
      <c r="F99" s="185">
        <v>5.283294602968727E-3</v>
      </c>
      <c r="G99" s="186">
        <v>149</v>
      </c>
      <c r="H99" s="187">
        <v>1</v>
      </c>
      <c r="I99" s="184">
        <v>2.9516203703703705</v>
      </c>
      <c r="J99" s="185">
        <v>7.9975951145698227E-4</v>
      </c>
      <c r="K99" s="184">
        <v>0</v>
      </c>
      <c r="L99" s="185">
        <v>4.4835350915117447E-3</v>
      </c>
      <c r="M99" s="184">
        <v>2.3045370370370368</v>
      </c>
      <c r="N99" s="185">
        <v>0.41107638888888887</v>
      </c>
      <c r="O99" s="184">
        <v>0</v>
      </c>
      <c r="P99" s="185">
        <v>0.42825231481481479</v>
      </c>
      <c r="Q99" s="184">
        <v>0.88246527777777772</v>
      </c>
      <c r="R99" s="185">
        <v>3.3321759259259259E-2</v>
      </c>
      <c r="S99" s="184">
        <v>1.1863425925925927E-2</v>
      </c>
      <c r="T99" s="185">
        <v>0</v>
      </c>
      <c r="U99" s="184">
        <v>4.8275462962962964E-2</v>
      </c>
      <c r="V99" s="185">
        <v>0.42109953703703706</v>
      </c>
      <c r="W99" s="184">
        <v>2.9247685185185186E-2</v>
      </c>
      <c r="X99" s="188">
        <v>0.51158131820567132</v>
      </c>
      <c r="Y99" s="189">
        <v>0.99217464748003548</v>
      </c>
      <c r="Z99" s="57">
        <f t="shared" si="2"/>
        <v>456.47665369649803</v>
      </c>
      <c r="AA99" s="13">
        <f>COUNTIF(A99:A103,A99)</f>
        <v>1</v>
      </c>
      <c r="AB99" s="13"/>
      <c r="AC99" s="13"/>
    </row>
    <row r="100" spans="1:29">
      <c r="A100" s="174">
        <v>51811768</v>
      </c>
      <c r="B100" s="175" t="s">
        <v>280</v>
      </c>
      <c r="C100" s="176">
        <v>6.7646064814814819</v>
      </c>
      <c r="D100" s="177">
        <v>5.1704976851851852</v>
      </c>
      <c r="E100" s="178">
        <v>389</v>
      </c>
      <c r="F100" s="177">
        <v>5.3482933447586405E-3</v>
      </c>
      <c r="G100" s="178">
        <v>117</v>
      </c>
      <c r="H100" s="179">
        <v>0</v>
      </c>
      <c r="I100" s="176">
        <v>2.6297916666666667</v>
      </c>
      <c r="J100" s="177">
        <v>4.7153194325430834E-4</v>
      </c>
      <c r="K100" s="176">
        <v>5.6489812434542511E-4</v>
      </c>
      <c r="L100" s="177">
        <v>4.3118632771589069E-3</v>
      </c>
      <c r="M100" s="176">
        <v>1.6773148148148149</v>
      </c>
      <c r="N100" s="177">
        <v>0.18342592592592594</v>
      </c>
      <c r="O100" s="176">
        <v>0.21974537037037037</v>
      </c>
      <c r="P100" s="177">
        <v>0.41805555555555557</v>
      </c>
      <c r="Q100" s="176">
        <v>0.75501157407407404</v>
      </c>
      <c r="R100" s="177">
        <v>1.337962962962963E-2</v>
      </c>
      <c r="S100" s="176">
        <v>0.22268518518518518</v>
      </c>
      <c r="T100" s="177">
        <v>4.6296296296296294E-5</v>
      </c>
      <c r="U100" s="176">
        <v>0.20598379629629629</v>
      </c>
      <c r="V100" s="177">
        <v>0.12745370370370371</v>
      </c>
      <c r="W100" s="176">
        <v>2.1851851851851851E-2</v>
      </c>
      <c r="X100" s="180">
        <v>0.49138519601281305</v>
      </c>
      <c r="Y100" s="181">
        <v>0.98434307785613595</v>
      </c>
      <c r="Z100" s="57">
        <f t="shared" si="2"/>
        <v>462.09254498714654</v>
      </c>
      <c r="AA100" s="13">
        <f>COUNTIF(A100:A103,A100)</f>
        <v>1</v>
      </c>
      <c r="AB100" s="13"/>
      <c r="AC100" s="13"/>
    </row>
    <row r="101" spans="1:29">
      <c r="A101" s="182">
        <v>51811770</v>
      </c>
      <c r="B101" s="183" t="s">
        <v>281</v>
      </c>
      <c r="C101" s="184">
        <v>6.7350347222222222</v>
      </c>
      <c r="D101" s="185">
        <v>5.0974074074074078</v>
      </c>
      <c r="E101" s="186">
        <v>416</v>
      </c>
      <c r="F101" s="185">
        <v>6.0535746082621082E-3</v>
      </c>
      <c r="G101" s="186">
        <v>153</v>
      </c>
      <c r="H101" s="187">
        <v>0</v>
      </c>
      <c r="I101" s="184">
        <v>2.3235416666666668</v>
      </c>
      <c r="J101" s="185">
        <v>1.1468349358974359E-3</v>
      </c>
      <c r="K101" s="184">
        <v>1.3719172898860399E-4</v>
      </c>
      <c r="L101" s="185">
        <v>4.769547943376069E-3</v>
      </c>
      <c r="M101" s="184">
        <v>1.9841319444444445</v>
      </c>
      <c r="N101" s="185">
        <v>0.47708333333333336</v>
      </c>
      <c r="O101" s="184">
        <v>5.707175925925926E-2</v>
      </c>
      <c r="P101" s="185">
        <v>0.37560185185185185</v>
      </c>
      <c r="Q101" s="184">
        <v>0.69005787037037036</v>
      </c>
      <c r="R101" s="185">
        <v>7.2106481481481483E-3</v>
      </c>
      <c r="S101" s="184">
        <v>2.5000000000000001E-3</v>
      </c>
      <c r="T101" s="185">
        <v>1.1400462962962963E-2</v>
      </c>
      <c r="U101" s="184">
        <v>0.11133101851851852</v>
      </c>
      <c r="V101" s="185">
        <v>0.28942129629629632</v>
      </c>
      <c r="W101" s="184">
        <v>0.12239583333333333</v>
      </c>
      <c r="X101" s="188">
        <v>0.54417187386470978</v>
      </c>
      <c r="Y101" s="189">
        <v>0.97181698289624652</v>
      </c>
      <c r="Z101" s="57">
        <f t="shared" si="2"/>
        <v>523.02884615384619</v>
      </c>
      <c r="AA101" s="13">
        <f>COUNTIF(A101:A103,A101)</f>
        <v>1</v>
      </c>
      <c r="AB101" s="13"/>
      <c r="AC101" s="13"/>
    </row>
    <row r="102" spans="1:29">
      <c r="A102" s="174">
        <v>51812950</v>
      </c>
      <c r="B102" s="175" t="s">
        <v>282</v>
      </c>
      <c r="C102" s="176">
        <v>4.5447453703703706</v>
      </c>
      <c r="D102" s="177">
        <v>3.556539351851852</v>
      </c>
      <c r="E102" s="178">
        <v>295</v>
      </c>
      <c r="F102" s="177">
        <v>6.0818032015065911E-3</v>
      </c>
      <c r="G102" s="178">
        <v>111</v>
      </c>
      <c r="H102" s="179">
        <v>1</v>
      </c>
      <c r="I102" s="176">
        <v>1.494050925925926</v>
      </c>
      <c r="J102" s="177">
        <v>1.3607580037664783E-3</v>
      </c>
      <c r="K102" s="176">
        <v>7.4819522912743247E-5</v>
      </c>
      <c r="L102" s="177">
        <v>4.6462256748273697E-3</v>
      </c>
      <c r="M102" s="176">
        <v>1.370636574074074</v>
      </c>
      <c r="N102" s="177">
        <v>0.40142361111111113</v>
      </c>
      <c r="O102" s="176">
        <v>2.207175925925926E-2</v>
      </c>
      <c r="P102" s="177">
        <v>0.24929398148148149</v>
      </c>
      <c r="Q102" s="176">
        <v>0.49759259259259259</v>
      </c>
      <c r="R102" s="177">
        <v>1.4606481481481481E-2</v>
      </c>
      <c r="S102" s="176">
        <v>1.8206018518518517E-2</v>
      </c>
      <c r="T102" s="177">
        <v>4.6296296296296294E-5</v>
      </c>
      <c r="U102" s="176">
        <v>6.0983796296296293E-2</v>
      </c>
      <c r="V102" s="177">
        <v>0.12652777777777777</v>
      </c>
      <c r="W102" s="176">
        <v>6.1550925925925926E-2</v>
      </c>
      <c r="X102" s="180">
        <v>0.57991441170249114</v>
      </c>
      <c r="Y102" s="181">
        <v>0.98584424093741907</v>
      </c>
      <c r="Z102" s="57">
        <f t="shared" si="2"/>
        <v>525.46779661016944</v>
      </c>
      <c r="AA102" s="13">
        <f>COUNTIF(A102:A103,A102)</f>
        <v>1</v>
      </c>
      <c r="AB102" s="13"/>
      <c r="AC102" s="13"/>
    </row>
    <row r="103" spans="1:29">
      <c r="A103" s="182">
        <v>51814218</v>
      </c>
      <c r="B103" s="183" t="s">
        <v>283</v>
      </c>
      <c r="C103" s="184">
        <v>7.4534259259259263</v>
      </c>
      <c r="D103" s="185">
        <v>5.8577083333333331</v>
      </c>
      <c r="E103" s="186">
        <v>502</v>
      </c>
      <c r="F103" s="185">
        <v>5.441636232846392E-3</v>
      </c>
      <c r="G103" s="186">
        <v>147</v>
      </c>
      <c r="H103" s="187">
        <v>0</v>
      </c>
      <c r="I103" s="184">
        <v>2.7982870370370372</v>
      </c>
      <c r="J103" s="185">
        <v>6.8314704146377452E-4</v>
      </c>
      <c r="K103" s="184">
        <v>1.8873579755053859E-4</v>
      </c>
      <c r="L103" s="185">
        <v>4.5697533938320791E-3</v>
      </c>
      <c r="M103" s="184">
        <v>2.2940162037037037</v>
      </c>
      <c r="N103" s="185">
        <v>0.34293981481481484</v>
      </c>
      <c r="O103" s="184">
        <v>9.4745370370370369E-2</v>
      </c>
      <c r="P103" s="185">
        <v>0.40134259259259258</v>
      </c>
      <c r="Q103" s="184">
        <v>0.82967592592592587</v>
      </c>
      <c r="R103" s="185">
        <v>6.4467592592592588E-3</v>
      </c>
      <c r="S103" s="184">
        <v>0.11292824074074075</v>
      </c>
      <c r="T103" s="185">
        <v>2.3148148148148147E-5</v>
      </c>
      <c r="U103" s="184">
        <v>0.17704861111111111</v>
      </c>
      <c r="V103" s="185">
        <v>0.13958333333333334</v>
      </c>
      <c r="W103" s="184">
        <v>3.3564814814814812E-4</v>
      </c>
      <c r="X103" s="188">
        <v>0.52228979699904765</v>
      </c>
      <c r="Y103" s="189">
        <v>0.99227887562870154</v>
      </c>
      <c r="Z103" s="57">
        <f t="shared" si="2"/>
        <v>470.15737051792826</v>
      </c>
      <c r="AA103" s="13">
        <f>COUNTIF(A103:A103,A103)</f>
        <v>1</v>
      </c>
      <c r="AB103" s="13"/>
      <c r="AC103" s="13"/>
    </row>
  </sheetData>
  <conditionalFormatting sqref="A2:A103">
    <cfRule type="duplicateValues" dxfId="18" priority="194"/>
    <cfRule type="duplicateValues" dxfId="17" priority="19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96"/>
  <sheetViews>
    <sheetView workbookViewId="0">
      <pane xSplit="2" ySplit="3" topLeftCell="K4" activePane="bottomRight" state="frozen"/>
      <selection sqref="A1:R512"/>
      <selection pane="topRight" sqref="A1:R512"/>
      <selection pane="bottomLeft" sqref="A1:R512"/>
      <selection pane="bottomRight" activeCell="AD4" sqref="AD4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38" bestFit="1" customWidth="1"/>
    <col min="31" max="31" width="8.7109375" style="38" customWidth="1"/>
    <col min="32" max="32" width="10.28515625" style="38" bestFit="1" customWidth="1"/>
    <col min="33" max="33" width="9.7109375" style="38" bestFit="1" customWidth="1"/>
    <col min="34" max="34" width="9.28515625" style="38" bestFit="1" customWidth="1"/>
    <col min="35" max="35" width="8.7109375" style="38" customWidth="1"/>
  </cols>
  <sheetData>
    <row r="1" spans="1:35">
      <c r="A1" s="41"/>
      <c r="B1" s="41"/>
      <c r="C1" s="200" t="s">
        <v>35</v>
      </c>
      <c r="D1" s="200"/>
      <c r="E1" s="200"/>
      <c r="F1" s="200"/>
      <c r="G1" s="200"/>
      <c r="H1" s="200"/>
      <c r="I1" s="200"/>
      <c r="J1" s="200"/>
      <c r="K1" s="200"/>
      <c r="L1" s="200" t="s">
        <v>36</v>
      </c>
      <c r="M1" s="200"/>
      <c r="N1" s="200"/>
      <c r="O1" s="200"/>
      <c r="P1" s="200"/>
      <c r="Q1" s="200"/>
      <c r="R1" s="200"/>
      <c r="S1" s="200"/>
      <c r="T1" s="200"/>
      <c r="U1" s="200" t="s">
        <v>37</v>
      </c>
      <c r="V1" s="200"/>
      <c r="W1" s="200"/>
      <c r="X1" s="200"/>
      <c r="Y1" s="200"/>
      <c r="Z1" s="200"/>
      <c r="AA1" s="200"/>
      <c r="AB1" s="200"/>
      <c r="AC1" s="200"/>
    </row>
    <row r="2" spans="1:35">
      <c r="A2" s="41"/>
      <c r="B2" s="41"/>
      <c r="C2" s="200" t="s">
        <v>38</v>
      </c>
      <c r="D2" s="200"/>
      <c r="E2" s="200"/>
      <c r="F2" s="200" t="s">
        <v>39</v>
      </c>
      <c r="G2" s="200"/>
      <c r="H2" s="200"/>
      <c r="I2" s="200" t="s">
        <v>40</v>
      </c>
      <c r="J2" s="200"/>
      <c r="K2" s="200"/>
      <c r="L2" s="200" t="s">
        <v>38</v>
      </c>
      <c r="M2" s="200"/>
      <c r="N2" s="200"/>
      <c r="O2" s="200" t="s">
        <v>39</v>
      </c>
      <c r="P2" s="200"/>
      <c r="Q2" s="200"/>
      <c r="R2" s="200" t="s">
        <v>40</v>
      </c>
      <c r="S2" s="200"/>
      <c r="T2" s="200"/>
      <c r="U2" s="200" t="s">
        <v>38</v>
      </c>
      <c r="V2" s="200"/>
      <c r="W2" s="200"/>
      <c r="X2" s="200" t="s">
        <v>39</v>
      </c>
      <c r="Y2" s="200"/>
      <c r="Z2" s="200"/>
      <c r="AA2" s="200" t="s">
        <v>40</v>
      </c>
      <c r="AB2" s="200"/>
      <c r="AC2" s="200"/>
    </row>
    <row r="3" spans="1:35" s="11" customFormat="1">
      <c r="A3" s="14" t="s">
        <v>0</v>
      </c>
      <c r="B3" s="14" t="s">
        <v>3</v>
      </c>
      <c r="C3" s="15" t="s">
        <v>41</v>
      </c>
      <c r="D3" s="16" t="s">
        <v>42</v>
      </c>
      <c r="E3" s="14" t="s">
        <v>43</v>
      </c>
      <c r="F3" s="15" t="s">
        <v>41</v>
      </c>
      <c r="G3" s="16" t="s">
        <v>42</v>
      </c>
      <c r="H3" s="14" t="s">
        <v>43</v>
      </c>
      <c r="I3" s="15" t="s">
        <v>41</v>
      </c>
      <c r="J3" s="16" t="s">
        <v>42</v>
      </c>
      <c r="K3" s="14" t="s">
        <v>43</v>
      </c>
      <c r="L3" s="15" t="s">
        <v>41</v>
      </c>
      <c r="M3" s="16" t="s">
        <v>42</v>
      </c>
      <c r="N3" s="14" t="s">
        <v>43</v>
      </c>
      <c r="O3" s="15" t="s">
        <v>41</v>
      </c>
      <c r="P3" s="16" t="s">
        <v>42</v>
      </c>
      <c r="Q3" s="14" t="s">
        <v>43</v>
      </c>
      <c r="R3" s="15" t="s">
        <v>41</v>
      </c>
      <c r="S3" s="16" t="s">
        <v>42</v>
      </c>
      <c r="T3" s="14" t="s">
        <v>43</v>
      </c>
      <c r="U3" s="15" t="s">
        <v>41</v>
      </c>
      <c r="V3" s="16" t="s">
        <v>42</v>
      </c>
      <c r="W3" s="14" t="s">
        <v>43</v>
      </c>
      <c r="X3" s="15" t="s">
        <v>41</v>
      </c>
      <c r="Y3" s="16" t="s">
        <v>42</v>
      </c>
      <c r="Z3" s="14" t="s">
        <v>43</v>
      </c>
      <c r="AA3" s="15" t="s">
        <v>41</v>
      </c>
      <c r="AB3" s="16" t="s">
        <v>42</v>
      </c>
      <c r="AC3" s="14" t="s">
        <v>43</v>
      </c>
      <c r="AD3" s="39" t="s">
        <v>83</v>
      </c>
      <c r="AE3" s="39" t="s">
        <v>84</v>
      </c>
      <c r="AF3" s="39" t="s">
        <v>85</v>
      </c>
      <c r="AG3" s="39" t="s">
        <v>86</v>
      </c>
      <c r="AH3" s="39" t="s">
        <v>87</v>
      </c>
      <c r="AI3" s="39" t="s">
        <v>88</v>
      </c>
    </row>
    <row r="4" spans="1:35">
      <c r="A4" s="116">
        <v>51661970</v>
      </c>
      <c r="B4" s="116" t="s">
        <v>195</v>
      </c>
      <c r="C4" s="116">
        <v>1</v>
      </c>
      <c r="D4" s="116">
        <v>0</v>
      </c>
      <c r="E4" s="116">
        <v>1</v>
      </c>
      <c r="F4" s="116">
        <v>8</v>
      </c>
      <c r="G4" s="116">
        <v>0</v>
      </c>
      <c r="H4" s="116">
        <v>8</v>
      </c>
      <c r="I4" s="116">
        <v>9</v>
      </c>
      <c r="J4" s="116">
        <v>0</v>
      </c>
      <c r="K4" s="116">
        <v>9</v>
      </c>
      <c r="L4" s="116">
        <v>1</v>
      </c>
      <c r="M4" s="116">
        <v>0</v>
      </c>
      <c r="N4" s="116">
        <v>1</v>
      </c>
      <c r="O4" s="116">
        <v>8</v>
      </c>
      <c r="P4" s="116">
        <v>0</v>
      </c>
      <c r="Q4" s="116">
        <v>8</v>
      </c>
      <c r="R4" s="116">
        <v>9</v>
      </c>
      <c r="S4" s="116">
        <v>0</v>
      </c>
      <c r="T4" s="116">
        <v>9</v>
      </c>
      <c r="U4" s="116">
        <v>1</v>
      </c>
      <c r="V4" s="116">
        <v>0</v>
      </c>
      <c r="W4" s="116">
        <v>1</v>
      </c>
      <c r="X4" s="116">
        <v>8</v>
      </c>
      <c r="Y4" s="116">
        <v>0</v>
      </c>
      <c r="Z4" s="116">
        <v>8</v>
      </c>
      <c r="AA4" s="116">
        <v>9</v>
      </c>
      <c r="AB4" s="116">
        <v>0</v>
      </c>
      <c r="AC4" s="116">
        <v>9</v>
      </c>
      <c r="AD4" s="40">
        <f>I4</f>
        <v>9</v>
      </c>
      <c r="AE4" s="40">
        <f>J4</f>
        <v>0</v>
      </c>
      <c r="AF4" s="40">
        <f>R4</f>
        <v>9</v>
      </c>
      <c r="AG4" s="40">
        <f>S4</f>
        <v>0</v>
      </c>
      <c r="AH4" s="40">
        <f>AA4</f>
        <v>9</v>
      </c>
      <c r="AI4" s="40">
        <f>AB4</f>
        <v>0</v>
      </c>
    </row>
    <row r="5" spans="1:35">
      <c r="A5" s="116">
        <v>51725691</v>
      </c>
      <c r="B5" s="116" t="s">
        <v>243</v>
      </c>
      <c r="C5" s="116">
        <v>2</v>
      </c>
      <c r="D5" s="116">
        <v>0</v>
      </c>
      <c r="E5" s="116">
        <v>2</v>
      </c>
      <c r="F5" s="116">
        <v>5</v>
      </c>
      <c r="G5" s="116">
        <v>0</v>
      </c>
      <c r="H5" s="116">
        <v>5</v>
      </c>
      <c r="I5" s="116">
        <v>7</v>
      </c>
      <c r="J5" s="116">
        <v>0</v>
      </c>
      <c r="K5" s="116">
        <v>7</v>
      </c>
      <c r="L5" s="116">
        <v>2</v>
      </c>
      <c r="M5" s="116">
        <v>0</v>
      </c>
      <c r="N5" s="116">
        <v>2</v>
      </c>
      <c r="O5" s="116">
        <v>5</v>
      </c>
      <c r="P5" s="116">
        <v>0</v>
      </c>
      <c r="Q5" s="116">
        <v>5</v>
      </c>
      <c r="R5" s="116">
        <v>7</v>
      </c>
      <c r="S5" s="116">
        <v>0</v>
      </c>
      <c r="T5" s="116">
        <v>7</v>
      </c>
      <c r="U5" s="116">
        <v>2</v>
      </c>
      <c r="V5" s="116">
        <v>0</v>
      </c>
      <c r="W5" s="116">
        <v>2</v>
      </c>
      <c r="X5" s="116">
        <v>5</v>
      </c>
      <c r="Y5" s="116">
        <v>0</v>
      </c>
      <c r="Z5" s="116">
        <v>5</v>
      </c>
      <c r="AA5" s="116">
        <v>7</v>
      </c>
      <c r="AB5" s="116">
        <v>0</v>
      </c>
      <c r="AC5" s="116">
        <v>7</v>
      </c>
      <c r="AD5" s="40">
        <f t="shared" ref="AD5:AD68" si="0">I5</f>
        <v>7</v>
      </c>
      <c r="AE5" s="40">
        <f t="shared" ref="AE5:AE68" si="1">J5</f>
        <v>0</v>
      </c>
      <c r="AF5" s="40">
        <f t="shared" ref="AF5:AF68" si="2">R5</f>
        <v>7</v>
      </c>
      <c r="AG5" s="40">
        <f t="shared" ref="AG5:AG68" si="3">S5</f>
        <v>0</v>
      </c>
      <c r="AH5" s="40">
        <f t="shared" ref="AH5:AH68" si="4">AA5</f>
        <v>7</v>
      </c>
      <c r="AI5" s="40">
        <f t="shared" ref="AI5:AI68" si="5">AB5</f>
        <v>0</v>
      </c>
    </row>
    <row r="6" spans="1:35">
      <c r="A6" s="116">
        <v>51715671</v>
      </c>
      <c r="B6" s="116" t="s">
        <v>210</v>
      </c>
      <c r="C6" s="116">
        <v>7</v>
      </c>
      <c r="D6" s="116">
        <v>0</v>
      </c>
      <c r="E6" s="116">
        <v>7</v>
      </c>
      <c r="F6" s="116">
        <v>14</v>
      </c>
      <c r="G6" s="116">
        <v>0</v>
      </c>
      <c r="H6" s="116">
        <v>14</v>
      </c>
      <c r="I6" s="116">
        <v>21</v>
      </c>
      <c r="J6" s="116">
        <v>0</v>
      </c>
      <c r="K6" s="116">
        <v>21</v>
      </c>
      <c r="L6" s="116">
        <v>7</v>
      </c>
      <c r="M6" s="116">
        <v>0</v>
      </c>
      <c r="N6" s="116">
        <v>7</v>
      </c>
      <c r="O6" s="116">
        <v>13</v>
      </c>
      <c r="P6" s="116">
        <v>1</v>
      </c>
      <c r="Q6" s="116">
        <v>14</v>
      </c>
      <c r="R6" s="116">
        <v>20</v>
      </c>
      <c r="S6" s="116">
        <v>1</v>
      </c>
      <c r="T6" s="116">
        <v>21</v>
      </c>
      <c r="U6" s="116">
        <v>5</v>
      </c>
      <c r="V6" s="116">
        <v>0</v>
      </c>
      <c r="W6" s="116">
        <v>5</v>
      </c>
      <c r="X6" s="116">
        <v>11</v>
      </c>
      <c r="Y6" s="116">
        <v>0</v>
      </c>
      <c r="Z6" s="116">
        <v>11</v>
      </c>
      <c r="AA6" s="116">
        <v>16</v>
      </c>
      <c r="AB6" s="116">
        <v>0</v>
      </c>
      <c r="AC6" s="116">
        <v>16</v>
      </c>
      <c r="AD6" s="40">
        <f t="shared" si="0"/>
        <v>21</v>
      </c>
      <c r="AE6" s="40">
        <f t="shared" si="1"/>
        <v>0</v>
      </c>
      <c r="AF6" s="40">
        <f t="shared" si="2"/>
        <v>20</v>
      </c>
      <c r="AG6" s="40">
        <f t="shared" si="3"/>
        <v>1</v>
      </c>
      <c r="AH6" s="40">
        <f t="shared" si="4"/>
        <v>16</v>
      </c>
      <c r="AI6" s="40">
        <f t="shared" si="5"/>
        <v>0</v>
      </c>
    </row>
    <row r="7" spans="1:35">
      <c r="A7" s="116">
        <v>51726926</v>
      </c>
      <c r="B7" s="116" t="s">
        <v>348</v>
      </c>
      <c r="C7" s="116">
        <v>1</v>
      </c>
      <c r="D7" s="116">
        <v>0</v>
      </c>
      <c r="E7" s="116">
        <v>1</v>
      </c>
      <c r="F7" s="116">
        <v>9</v>
      </c>
      <c r="G7" s="116">
        <v>0</v>
      </c>
      <c r="H7" s="116">
        <v>9</v>
      </c>
      <c r="I7" s="116">
        <v>10</v>
      </c>
      <c r="J7" s="116">
        <v>0</v>
      </c>
      <c r="K7" s="116">
        <v>10</v>
      </c>
      <c r="L7" s="116">
        <v>1</v>
      </c>
      <c r="M7" s="116">
        <v>0</v>
      </c>
      <c r="N7" s="116">
        <v>1</v>
      </c>
      <c r="O7" s="116">
        <v>9</v>
      </c>
      <c r="P7" s="116">
        <v>0</v>
      </c>
      <c r="Q7" s="116">
        <v>9</v>
      </c>
      <c r="R7" s="116">
        <v>10</v>
      </c>
      <c r="S7" s="116">
        <v>0</v>
      </c>
      <c r="T7" s="116">
        <v>10</v>
      </c>
      <c r="U7" s="116">
        <v>1</v>
      </c>
      <c r="V7" s="116">
        <v>0</v>
      </c>
      <c r="W7" s="116">
        <v>1</v>
      </c>
      <c r="X7" s="116">
        <v>9</v>
      </c>
      <c r="Y7" s="116">
        <v>0</v>
      </c>
      <c r="Z7" s="116">
        <v>9</v>
      </c>
      <c r="AA7" s="116">
        <v>10</v>
      </c>
      <c r="AB7" s="116">
        <v>0</v>
      </c>
      <c r="AC7" s="116">
        <v>10</v>
      </c>
      <c r="AD7" s="40">
        <f t="shared" si="0"/>
        <v>10</v>
      </c>
      <c r="AE7" s="40">
        <f t="shared" si="1"/>
        <v>0</v>
      </c>
      <c r="AF7" s="40">
        <f t="shared" si="2"/>
        <v>10</v>
      </c>
      <c r="AG7" s="40">
        <f t="shared" si="3"/>
        <v>0</v>
      </c>
      <c r="AH7" s="40">
        <f t="shared" si="4"/>
        <v>10</v>
      </c>
      <c r="AI7" s="40">
        <f t="shared" si="5"/>
        <v>0</v>
      </c>
    </row>
    <row r="8" spans="1:35">
      <c r="A8" s="116">
        <v>51732952</v>
      </c>
      <c r="B8" s="116" t="s">
        <v>349</v>
      </c>
      <c r="C8" s="116">
        <v>3</v>
      </c>
      <c r="D8" s="116">
        <v>0</v>
      </c>
      <c r="E8" s="116">
        <v>3</v>
      </c>
      <c r="F8" s="116">
        <v>8</v>
      </c>
      <c r="G8" s="116">
        <v>0</v>
      </c>
      <c r="H8" s="116">
        <v>8</v>
      </c>
      <c r="I8" s="116">
        <v>11</v>
      </c>
      <c r="J8" s="116">
        <v>0</v>
      </c>
      <c r="K8" s="116">
        <v>11</v>
      </c>
      <c r="L8" s="116">
        <v>3</v>
      </c>
      <c r="M8" s="116">
        <v>0</v>
      </c>
      <c r="N8" s="116">
        <v>3</v>
      </c>
      <c r="O8" s="116">
        <v>8</v>
      </c>
      <c r="P8" s="116">
        <v>0</v>
      </c>
      <c r="Q8" s="116">
        <v>8</v>
      </c>
      <c r="R8" s="116">
        <v>11</v>
      </c>
      <c r="S8" s="116">
        <v>0</v>
      </c>
      <c r="T8" s="116">
        <v>11</v>
      </c>
      <c r="U8" s="116">
        <v>2</v>
      </c>
      <c r="V8" s="116">
        <v>0</v>
      </c>
      <c r="W8" s="116">
        <v>2</v>
      </c>
      <c r="X8" s="116">
        <v>7</v>
      </c>
      <c r="Y8" s="116">
        <v>0</v>
      </c>
      <c r="Z8" s="116">
        <v>7</v>
      </c>
      <c r="AA8" s="116">
        <v>9</v>
      </c>
      <c r="AB8" s="116">
        <v>0</v>
      </c>
      <c r="AC8" s="116">
        <v>9</v>
      </c>
      <c r="AD8" s="40">
        <f t="shared" si="0"/>
        <v>11</v>
      </c>
      <c r="AE8" s="40">
        <f t="shared" si="1"/>
        <v>0</v>
      </c>
      <c r="AF8" s="40">
        <f t="shared" si="2"/>
        <v>11</v>
      </c>
      <c r="AG8" s="40">
        <f t="shared" si="3"/>
        <v>0</v>
      </c>
      <c r="AH8" s="40">
        <f t="shared" si="4"/>
        <v>9</v>
      </c>
      <c r="AI8" s="40">
        <f t="shared" si="5"/>
        <v>0</v>
      </c>
    </row>
    <row r="9" spans="1:35">
      <c r="A9" s="116">
        <v>51598203</v>
      </c>
      <c r="B9" s="116" t="s">
        <v>167</v>
      </c>
      <c r="C9" s="116">
        <v>4</v>
      </c>
      <c r="D9" s="116">
        <v>0</v>
      </c>
      <c r="E9" s="116">
        <v>4</v>
      </c>
      <c r="F9" s="116">
        <v>8</v>
      </c>
      <c r="G9" s="116">
        <v>0</v>
      </c>
      <c r="H9" s="116">
        <v>8</v>
      </c>
      <c r="I9" s="116">
        <v>12</v>
      </c>
      <c r="J9" s="116">
        <v>0</v>
      </c>
      <c r="K9" s="116">
        <v>12</v>
      </c>
      <c r="L9" s="116">
        <v>3</v>
      </c>
      <c r="M9" s="116">
        <v>1</v>
      </c>
      <c r="N9" s="116">
        <v>4</v>
      </c>
      <c r="O9" s="116">
        <v>8</v>
      </c>
      <c r="P9" s="116">
        <v>0</v>
      </c>
      <c r="Q9" s="116">
        <v>8</v>
      </c>
      <c r="R9" s="116">
        <v>11</v>
      </c>
      <c r="S9" s="116">
        <v>1</v>
      </c>
      <c r="T9" s="116">
        <v>12</v>
      </c>
      <c r="U9" s="116">
        <v>4</v>
      </c>
      <c r="V9" s="116">
        <v>0</v>
      </c>
      <c r="W9" s="116">
        <v>4</v>
      </c>
      <c r="X9" s="116">
        <v>8</v>
      </c>
      <c r="Y9" s="116">
        <v>0</v>
      </c>
      <c r="Z9" s="116">
        <v>8</v>
      </c>
      <c r="AA9" s="116">
        <v>12</v>
      </c>
      <c r="AB9" s="116">
        <v>0</v>
      </c>
      <c r="AC9" s="116">
        <v>12</v>
      </c>
      <c r="AD9" s="40">
        <f t="shared" si="0"/>
        <v>12</v>
      </c>
      <c r="AE9" s="40">
        <f t="shared" si="1"/>
        <v>0</v>
      </c>
      <c r="AF9" s="40">
        <f t="shared" si="2"/>
        <v>11</v>
      </c>
      <c r="AG9" s="40">
        <f t="shared" si="3"/>
        <v>1</v>
      </c>
      <c r="AH9" s="40">
        <f t="shared" si="4"/>
        <v>12</v>
      </c>
      <c r="AI9" s="40">
        <f t="shared" si="5"/>
        <v>0</v>
      </c>
    </row>
    <row r="10" spans="1:35">
      <c r="A10" s="116">
        <v>51697117</v>
      </c>
      <c r="B10" s="116" t="s">
        <v>203</v>
      </c>
      <c r="C10" s="116">
        <v>8</v>
      </c>
      <c r="D10" s="116">
        <v>0</v>
      </c>
      <c r="E10" s="116">
        <v>8</v>
      </c>
      <c r="F10" s="116">
        <v>3</v>
      </c>
      <c r="G10" s="116">
        <v>0</v>
      </c>
      <c r="H10" s="116">
        <v>3</v>
      </c>
      <c r="I10" s="116">
        <v>11</v>
      </c>
      <c r="J10" s="116">
        <v>0</v>
      </c>
      <c r="K10" s="116">
        <v>11</v>
      </c>
      <c r="L10" s="116">
        <v>8</v>
      </c>
      <c r="M10" s="116">
        <v>0</v>
      </c>
      <c r="N10" s="116">
        <v>8</v>
      </c>
      <c r="O10" s="116">
        <v>3</v>
      </c>
      <c r="P10" s="116">
        <v>0</v>
      </c>
      <c r="Q10" s="116">
        <v>3</v>
      </c>
      <c r="R10" s="116">
        <v>11</v>
      </c>
      <c r="S10" s="116">
        <v>0</v>
      </c>
      <c r="T10" s="116">
        <v>11</v>
      </c>
      <c r="U10" s="116">
        <v>6</v>
      </c>
      <c r="V10" s="116">
        <v>0</v>
      </c>
      <c r="W10" s="116">
        <v>6</v>
      </c>
      <c r="X10" s="116">
        <v>3</v>
      </c>
      <c r="Y10" s="116">
        <v>0</v>
      </c>
      <c r="Z10" s="116">
        <v>3</v>
      </c>
      <c r="AA10" s="116">
        <v>9</v>
      </c>
      <c r="AB10" s="116">
        <v>0</v>
      </c>
      <c r="AC10" s="116">
        <v>9</v>
      </c>
      <c r="AD10" s="40">
        <f t="shared" si="0"/>
        <v>11</v>
      </c>
      <c r="AE10" s="40">
        <f t="shared" si="1"/>
        <v>0</v>
      </c>
      <c r="AF10" s="40">
        <f t="shared" si="2"/>
        <v>11</v>
      </c>
      <c r="AG10" s="40">
        <f t="shared" si="3"/>
        <v>0</v>
      </c>
      <c r="AH10" s="40">
        <f t="shared" si="4"/>
        <v>9</v>
      </c>
      <c r="AI10" s="40">
        <f t="shared" si="5"/>
        <v>0</v>
      </c>
    </row>
    <row r="11" spans="1:35">
      <c r="A11" s="116">
        <v>51667176</v>
      </c>
      <c r="B11" s="116" t="s">
        <v>198</v>
      </c>
      <c r="C11" s="116">
        <v>4</v>
      </c>
      <c r="D11" s="116">
        <v>1</v>
      </c>
      <c r="E11" s="116">
        <v>5</v>
      </c>
      <c r="F11" s="116">
        <v>7</v>
      </c>
      <c r="G11" s="116">
        <v>0</v>
      </c>
      <c r="H11" s="116">
        <v>7</v>
      </c>
      <c r="I11" s="116">
        <v>11</v>
      </c>
      <c r="J11" s="116">
        <v>1</v>
      </c>
      <c r="K11" s="116">
        <v>12</v>
      </c>
      <c r="L11" s="116">
        <v>5</v>
      </c>
      <c r="M11" s="116">
        <v>0</v>
      </c>
      <c r="N11" s="116">
        <v>5</v>
      </c>
      <c r="O11" s="116">
        <v>7</v>
      </c>
      <c r="P11" s="116">
        <v>0</v>
      </c>
      <c r="Q11" s="116">
        <v>7</v>
      </c>
      <c r="R11" s="116">
        <v>12</v>
      </c>
      <c r="S11" s="116">
        <v>0</v>
      </c>
      <c r="T11" s="116">
        <v>12</v>
      </c>
      <c r="U11" s="116">
        <v>3</v>
      </c>
      <c r="V11" s="116">
        <v>0</v>
      </c>
      <c r="W11" s="116">
        <v>3</v>
      </c>
      <c r="X11" s="116">
        <v>5</v>
      </c>
      <c r="Y11" s="116">
        <v>0</v>
      </c>
      <c r="Z11" s="116">
        <v>5</v>
      </c>
      <c r="AA11" s="116">
        <v>8</v>
      </c>
      <c r="AB11" s="116">
        <v>0</v>
      </c>
      <c r="AC11" s="116">
        <v>8</v>
      </c>
      <c r="AD11" s="40">
        <f t="shared" si="0"/>
        <v>11</v>
      </c>
      <c r="AE11" s="40">
        <f t="shared" si="1"/>
        <v>1</v>
      </c>
      <c r="AF11" s="40">
        <f t="shared" si="2"/>
        <v>12</v>
      </c>
      <c r="AG11" s="40">
        <f t="shared" si="3"/>
        <v>0</v>
      </c>
      <c r="AH11" s="40">
        <f t="shared" si="4"/>
        <v>8</v>
      </c>
      <c r="AI11" s="40">
        <f t="shared" si="5"/>
        <v>0</v>
      </c>
    </row>
    <row r="12" spans="1:35">
      <c r="A12" s="116">
        <v>51726356</v>
      </c>
      <c r="B12" s="116" t="s">
        <v>350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0</v>
      </c>
      <c r="P12" s="116">
        <v>0</v>
      </c>
      <c r="Q12" s="116">
        <v>0</v>
      </c>
      <c r="R12" s="116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16">
        <v>0</v>
      </c>
      <c r="Y12" s="116">
        <v>0</v>
      </c>
      <c r="Z12" s="116">
        <v>0</v>
      </c>
      <c r="AA12" s="116">
        <v>0</v>
      </c>
      <c r="AB12" s="116">
        <v>0</v>
      </c>
      <c r="AC12" s="116">
        <v>0</v>
      </c>
      <c r="AD12" s="40">
        <f t="shared" si="0"/>
        <v>0</v>
      </c>
      <c r="AE12" s="40">
        <f t="shared" si="1"/>
        <v>0</v>
      </c>
      <c r="AF12" s="40">
        <f t="shared" si="2"/>
        <v>0</v>
      </c>
      <c r="AG12" s="40">
        <f t="shared" si="3"/>
        <v>0</v>
      </c>
      <c r="AH12" s="40">
        <f t="shared" si="4"/>
        <v>0</v>
      </c>
      <c r="AI12" s="40">
        <f t="shared" si="5"/>
        <v>0</v>
      </c>
    </row>
    <row r="13" spans="1:35">
      <c r="A13" s="116">
        <v>51615809</v>
      </c>
      <c r="B13" s="116" t="s">
        <v>185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16">
        <v>0</v>
      </c>
      <c r="Y13" s="116">
        <v>0</v>
      </c>
      <c r="Z13" s="116">
        <v>0</v>
      </c>
      <c r="AA13" s="116">
        <v>0</v>
      </c>
      <c r="AB13" s="116">
        <v>0</v>
      </c>
      <c r="AC13" s="116">
        <v>0</v>
      </c>
      <c r="AD13" s="40">
        <f t="shared" si="0"/>
        <v>0</v>
      </c>
      <c r="AE13" s="40">
        <f t="shared" si="1"/>
        <v>0</v>
      </c>
      <c r="AF13" s="40">
        <f t="shared" si="2"/>
        <v>0</v>
      </c>
      <c r="AG13" s="40">
        <f t="shared" si="3"/>
        <v>0</v>
      </c>
      <c r="AH13" s="40">
        <f t="shared" si="4"/>
        <v>0</v>
      </c>
      <c r="AI13" s="40">
        <f t="shared" si="5"/>
        <v>0</v>
      </c>
    </row>
    <row r="14" spans="1:35">
      <c r="A14" s="116">
        <v>51724274</v>
      </c>
      <c r="B14" s="116" t="s">
        <v>228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16">
        <v>0</v>
      </c>
      <c r="Q14" s="116">
        <v>0</v>
      </c>
      <c r="R14" s="116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16">
        <v>0</v>
      </c>
      <c r="Y14" s="116">
        <v>0</v>
      </c>
      <c r="Z14" s="116">
        <v>0</v>
      </c>
      <c r="AA14" s="116">
        <v>0</v>
      </c>
      <c r="AB14" s="116">
        <v>0</v>
      </c>
      <c r="AC14" s="116">
        <v>0</v>
      </c>
      <c r="AD14" s="40">
        <f t="shared" si="0"/>
        <v>0</v>
      </c>
      <c r="AE14" s="40">
        <f t="shared" si="1"/>
        <v>0</v>
      </c>
      <c r="AF14" s="40">
        <f t="shared" si="2"/>
        <v>0</v>
      </c>
      <c r="AG14" s="40">
        <f t="shared" si="3"/>
        <v>0</v>
      </c>
      <c r="AH14" s="40">
        <f t="shared" si="4"/>
        <v>0</v>
      </c>
      <c r="AI14" s="40">
        <f t="shared" si="5"/>
        <v>0</v>
      </c>
    </row>
    <row r="15" spans="1:35">
      <c r="A15" s="116">
        <v>51732947</v>
      </c>
      <c r="B15" s="116" t="s">
        <v>351</v>
      </c>
      <c r="C15" s="116">
        <v>5</v>
      </c>
      <c r="D15" s="116">
        <v>0</v>
      </c>
      <c r="E15" s="116">
        <v>5</v>
      </c>
      <c r="F15" s="116">
        <v>5</v>
      </c>
      <c r="G15" s="116">
        <v>0</v>
      </c>
      <c r="H15" s="116">
        <v>5</v>
      </c>
      <c r="I15" s="116">
        <v>10</v>
      </c>
      <c r="J15" s="116">
        <v>0</v>
      </c>
      <c r="K15" s="116">
        <v>10</v>
      </c>
      <c r="L15" s="116">
        <v>5</v>
      </c>
      <c r="M15" s="116">
        <v>0</v>
      </c>
      <c r="N15" s="116">
        <v>5</v>
      </c>
      <c r="O15" s="116">
        <v>5</v>
      </c>
      <c r="P15" s="116">
        <v>0</v>
      </c>
      <c r="Q15" s="116">
        <v>5</v>
      </c>
      <c r="R15" s="116">
        <v>10</v>
      </c>
      <c r="S15" s="116">
        <v>0</v>
      </c>
      <c r="T15" s="116">
        <v>10</v>
      </c>
      <c r="U15" s="116">
        <v>4</v>
      </c>
      <c r="V15" s="116">
        <v>0</v>
      </c>
      <c r="W15" s="116">
        <v>4</v>
      </c>
      <c r="X15" s="116">
        <v>3</v>
      </c>
      <c r="Y15" s="116">
        <v>0</v>
      </c>
      <c r="Z15" s="116">
        <v>3</v>
      </c>
      <c r="AA15" s="116">
        <v>7</v>
      </c>
      <c r="AB15" s="116">
        <v>0</v>
      </c>
      <c r="AC15" s="116">
        <v>7</v>
      </c>
      <c r="AD15" s="40">
        <f t="shared" si="0"/>
        <v>10</v>
      </c>
      <c r="AE15" s="40">
        <f t="shared" si="1"/>
        <v>0</v>
      </c>
      <c r="AF15" s="40">
        <f t="shared" si="2"/>
        <v>10</v>
      </c>
      <c r="AG15" s="40">
        <f t="shared" si="3"/>
        <v>0</v>
      </c>
      <c r="AH15" s="40">
        <f t="shared" si="4"/>
        <v>7</v>
      </c>
      <c r="AI15" s="40">
        <f t="shared" si="5"/>
        <v>0</v>
      </c>
    </row>
    <row r="16" spans="1:35">
      <c r="A16" s="116">
        <v>51729962</v>
      </c>
      <c r="B16" s="116" t="s">
        <v>352</v>
      </c>
      <c r="C16" s="116">
        <v>4</v>
      </c>
      <c r="D16" s="116">
        <v>0</v>
      </c>
      <c r="E16" s="116">
        <v>4</v>
      </c>
      <c r="F16" s="116">
        <v>5</v>
      </c>
      <c r="G16" s="116">
        <v>0</v>
      </c>
      <c r="H16" s="116">
        <v>5</v>
      </c>
      <c r="I16" s="116">
        <v>9</v>
      </c>
      <c r="J16" s="116">
        <v>0</v>
      </c>
      <c r="K16" s="116">
        <v>9</v>
      </c>
      <c r="L16" s="116">
        <v>4</v>
      </c>
      <c r="M16" s="116">
        <v>0</v>
      </c>
      <c r="N16" s="116">
        <v>4</v>
      </c>
      <c r="O16" s="116">
        <v>5</v>
      </c>
      <c r="P16" s="116">
        <v>0</v>
      </c>
      <c r="Q16" s="116">
        <v>5</v>
      </c>
      <c r="R16" s="116">
        <v>9</v>
      </c>
      <c r="S16" s="116">
        <v>0</v>
      </c>
      <c r="T16" s="116">
        <v>9</v>
      </c>
      <c r="U16" s="116">
        <v>4</v>
      </c>
      <c r="V16" s="116">
        <v>0</v>
      </c>
      <c r="W16" s="116">
        <v>4</v>
      </c>
      <c r="X16" s="116">
        <v>5</v>
      </c>
      <c r="Y16" s="116">
        <v>0</v>
      </c>
      <c r="Z16" s="116">
        <v>5</v>
      </c>
      <c r="AA16" s="116">
        <v>9</v>
      </c>
      <c r="AB16" s="116">
        <v>0</v>
      </c>
      <c r="AC16" s="116">
        <v>9</v>
      </c>
      <c r="AD16" s="40">
        <f t="shared" si="0"/>
        <v>9</v>
      </c>
      <c r="AE16" s="40">
        <f t="shared" si="1"/>
        <v>0</v>
      </c>
      <c r="AF16" s="40">
        <f t="shared" si="2"/>
        <v>9</v>
      </c>
      <c r="AG16" s="40">
        <f t="shared" si="3"/>
        <v>0</v>
      </c>
      <c r="AH16" s="40">
        <f t="shared" si="4"/>
        <v>9</v>
      </c>
      <c r="AI16" s="40">
        <f t="shared" si="5"/>
        <v>0</v>
      </c>
    </row>
    <row r="17" spans="1:35">
      <c r="A17" s="116">
        <v>51742638</v>
      </c>
      <c r="B17" s="116" t="s">
        <v>259</v>
      </c>
      <c r="C17" s="116">
        <v>4</v>
      </c>
      <c r="D17" s="116">
        <v>0</v>
      </c>
      <c r="E17" s="116">
        <v>4</v>
      </c>
      <c r="F17" s="116">
        <v>7</v>
      </c>
      <c r="G17" s="116">
        <v>0</v>
      </c>
      <c r="H17" s="116">
        <v>7</v>
      </c>
      <c r="I17" s="116">
        <v>11</v>
      </c>
      <c r="J17" s="116">
        <v>0</v>
      </c>
      <c r="K17" s="116">
        <v>11</v>
      </c>
      <c r="L17" s="116">
        <v>4</v>
      </c>
      <c r="M17" s="116">
        <v>0</v>
      </c>
      <c r="N17" s="116">
        <v>4</v>
      </c>
      <c r="O17" s="116">
        <v>7</v>
      </c>
      <c r="P17" s="116">
        <v>0</v>
      </c>
      <c r="Q17" s="116">
        <v>7</v>
      </c>
      <c r="R17" s="116">
        <v>11</v>
      </c>
      <c r="S17" s="116">
        <v>0</v>
      </c>
      <c r="T17" s="116">
        <v>11</v>
      </c>
      <c r="U17" s="116">
        <v>4</v>
      </c>
      <c r="V17" s="116">
        <v>0</v>
      </c>
      <c r="W17" s="116">
        <v>4</v>
      </c>
      <c r="X17" s="116">
        <v>7</v>
      </c>
      <c r="Y17" s="116">
        <v>0</v>
      </c>
      <c r="Z17" s="116">
        <v>7</v>
      </c>
      <c r="AA17" s="116">
        <v>11</v>
      </c>
      <c r="AB17" s="116">
        <v>0</v>
      </c>
      <c r="AC17" s="116">
        <v>11</v>
      </c>
      <c r="AD17" s="40">
        <f t="shared" si="0"/>
        <v>11</v>
      </c>
      <c r="AE17" s="40">
        <f t="shared" si="1"/>
        <v>0</v>
      </c>
      <c r="AF17" s="40">
        <f t="shared" si="2"/>
        <v>11</v>
      </c>
      <c r="AG17" s="40">
        <f t="shared" si="3"/>
        <v>0</v>
      </c>
      <c r="AH17" s="40">
        <f t="shared" si="4"/>
        <v>11</v>
      </c>
      <c r="AI17" s="40">
        <f t="shared" si="5"/>
        <v>0</v>
      </c>
    </row>
    <row r="18" spans="1:35">
      <c r="A18" s="116">
        <v>51723670</v>
      </c>
      <c r="B18" s="116" t="s">
        <v>232</v>
      </c>
      <c r="C18" s="116">
        <v>4</v>
      </c>
      <c r="D18" s="116">
        <v>0</v>
      </c>
      <c r="E18" s="116">
        <v>4</v>
      </c>
      <c r="F18" s="116">
        <v>5</v>
      </c>
      <c r="G18" s="116">
        <v>1</v>
      </c>
      <c r="H18" s="116">
        <v>6</v>
      </c>
      <c r="I18" s="116">
        <v>9</v>
      </c>
      <c r="J18" s="116">
        <v>1</v>
      </c>
      <c r="K18" s="116">
        <v>10</v>
      </c>
      <c r="L18" s="116">
        <v>4</v>
      </c>
      <c r="M18" s="116">
        <v>0</v>
      </c>
      <c r="N18" s="116">
        <v>4</v>
      </c>
      <c r="O18" s="116">
        <v>6</v>
      </c>
      <c r="P18" s="116">
        <v>0</v>
      </c>
      <c r="Q18" s="116">
        <v>6</v>
      </c>
      <c r="R18" s="116">
        <v>10</v>
      </c>
      <c r="S18" s="116">
        <v>0</v>
      </c>
      <c r="T18" s="116">
        <v>10</v>
      </c>
      <c r="U18" s="116">
        <v>4</v>
      </c>
      <c r="V18" s="116">
        <v>0</v>
      </c>
      <c r="W18" s="116">
        <v>4</v>
      </c>
      <c r="X18" s="116">
        <v>6</v>
      </c>
      <c r="Y18" s="116">
        <v>0</v>
      </c>
      <c r="Z18" s="116">
        <v>6</v>
      </c>
      <c r="AA18" s="116">
        <v>10</v>
      </c>
      <c r="AB18" s="116">
        <v>0</v>
      </c>
      <c r="AC18" s="116">
        <v>10</v>
      </c>
      <c r="AD18" s="40">
        <f t="shared" si="0"/>
        <v>9</v>
      </c>
      <c r="AE18" s="40">
        <f t="shared" si="1"/>
        <v>1</v>
      </c>
      <c r="AF18" s="40">
        <f t="shared" si="2"/>
        <v>10</v>
      </c>
      <c r="AG18" s="40">
        <f t="shared" si="3"/>
        <v>0</v>
      </c>
      <c r="AH18" s="40">
        <f t="shared" si="4"/>
        <v>10</v>
      </c>
      <c r="AI18" s="40">
        <f t="shared" si="5"/>
        <v>0</v>
      </c>
    </row>
    <row r="19" spans="1:35">
      <c r="A19" s="116">
        <v>51739116</v>
      </c>
      <c r="B19" s="116" t="s">
        <v>245</v>
      </c>
      <c r="C19" s="116">
        <v>3</v>
      </c>
      <c r="D19" s="116">
        <v>0</v>
      </c>
      <c r="E19" s="116">
        <v>3</v>
      </c>
      <c r="F19" s="116">
        <v>14</v>
      </c>
      <c r="G19" s="116">
        <v>0</v>
      </c>
      <c r="H19" s="116">
        <v>14</v>
      </c>
      <c r="I19" s="116">
        <v>17</v>
      </c>
      <c r="J19" s="116">
        <v>0</v>
      </c>
      <c r="K19" s="116">
        <v>17</v>
      </c>
      <c r="L19" s="116">
        <v>3</v>
      </c>
      <c r="M19" s="116">
        <v>0</v>
      </c>
      <c r="N19" s="116">
        <v>3</v>
      </c>
      <c r="O19" s="116">
        <v>14</v>
      </c>
      <c r="P19" s="116">
        <v>0</v>
      </c>
      <c r="Q19" s="116">
        <v>14</v>
      </c>
      <c r="R19" s="116">
        <v>17</v>
      </c>
      <c r="S19" s="116">
        <v>0</v>
      </c>
      <c r="T19" s="116">
        <v>17</v>
      </c>
      <c r="U19" s="116">
        <v>3</v>
      </c>
      <c r="V19" s="116">
        <v>0</v>
      </c>
      <c r="W19" s="116">
        <v>3</v>
      </c>
      <c r="X19" s="116">
        <v>14</v>
      </c>
      <c r="Y19" s="116">
        <v>0</v>
      </c>
      <c r="Z19" s="116">
        <v>14</v>
      </c>
      <c r="AA19" s="116">
        <v>17</v>
      </c>
      <c r="AB19" s="116">
        <v>0</v>
      </c>
      <c r="AC19" s="116">
        <v>17</v>
      </c>
      <c r="AD19" s="40">
        <f t="shared" si="0"/>
        <v>17</v>
      </c>
      <c r="AE19" s="40">
        <f t="shared" si="1"/>
        <v>0</v>
      </c>
      <c r="AF19" s="40">
        <f t="shared" si="2"/>
        <v>17</v>
      </c>
      <c r="AG19" s="40">
        <f t="shared" si="3"/>
        <v>0</v>
      </c>
      <c r="AH19" s="40">
        <f t="shared" si="4"/>
        <v>17</v>
      </c>
      <c r="AI19" s="40">
        <f t="shared" si="5"/>
        <v>0</v>
      </c>
    </row>
    <row r="20" spans="1:35">
      <c r="A20" s="116">
        <v>51725693</v>
      </c>
      <c r="B20" s="116" t="s">
        <v>244</v>
      </c>
      <c r="C20" s="116">
        <v>7</v>
      </c>
      <c r="D20" s="116">
        <v>1</v>
      </c>
      <c r="E20" s="116">
        <v>8</v>
      </c>
      <c r="F20" s="116">
        <v>5</v>
      </c>
      <c r="G20" s="116">
        <v>0</v>
      </c>
      <c r="H20" s="116">
        <v>5</v>
      </c>
      <c r="I20" s="116">
        <v>12</v>
      </c>
      <c r="J20" s="116">
        <v>1</v>
      </c>
      <c r="K20" s="116">
        <v>13</v>
      </c>
      <c r="L20" s="116">
        <v>8</v>
      </c>
      <c r="M20" s="116">
        <v>0</v>
      </c>
      <c r="N20" s="116">
        <v>8</v>
      </c>
      <c r="O20" s="116">
        <v>5</v>
      </c>
      <c r="P20" s="116">
        <v>0</v>
      </c>
      <c r="Q20" s="116">
        <v>5</v>
      </c>
      <c r="R20" s="116">
        <v>13</v>
      </c>
      <c r="S20" s="116">
        <v>0</v>
      </c>
      <c r="T20" s="116">
        <v>13</v>
      </c>
      <c r="U20" s="116">
        <v>8</v>
      </c>
      <c r="V20" s="116">
        <v>0</v>
      </c>
      <c r="W20" s="116">
        <v>8</v>
      </c>
      <c r="X20" s="116">
        <v>5</v>
      </c>
      <c r="Y20" s="116">
        <v>0</v>
      </c>
      <c r="Z20" s="116">
        <v>5</v>
      </c>
      <c r="AA20" s="116">
        <v>13</v>
      </c>
      <c r="AB20" s="116">
        <v>0</v>
      </c>
      <c r="AC20" s="116">
        <v>13</v>
      </c>
      <c r="AD20" s="40">
        <f t="shared" si="0"/>
        <v>12</v>
      </c>
      <c r="AE20" s="40">
        <f t="shared" si="1"/>
        <v>1</v>
      </c>
      <c r="AF20" s="40">
        <f t="shared" si="2"/>
        <v>13</v>
      </c>
      <c r="AG20" s="40">
        <f t="shared" si="3"/>
        <v>0</v>
      </c>
      <c r="AH20" s="40">
        <f t="shared" si="4"/>
        <v>13</v>
      </c>
      <c r="AI20" s="40">
        <f t="shared" si="5"/>
        <v>0</v>
      </c>
    </row>
    <row r="21" spans="1:35">
      <c r="A21" s="116">
        <v>51743041</v>
      </c>
      <c r="B21" s="116" t="s">
        <v>258</v>
      </c>
      <c r="C21" s="116">
        <v>4</v>
      </c>
      <c r="D21" s="116">
        <v>0</v>
      </c>
      <c r="E21" s="116">
        <v>4</v>
      </c>
      <c r="F21" s="116">
        <v>7</v>
      </c>
      <c r="G21" s="116">
        <v>0</v>
      </c>
      <c r="H21" s="116">
        <v>7</v>
      </c>
      <c r="I21" s="116">
        <v>11</v>
      </c>
      <c r="J21" s="116">
        <v>0</v>
      </c>
      <c r="K21" s="116">
        <v>11</v>
      </c>
      <c r="L21" s="116">
        <v>4</v>
      </c>
      <c r="M21" s="116">
        <v>0</v>
      </c>
      <c r="N21" s="116">
        <v>4</v>
      </c>
      <c r="O21" s="116">
        <v>7</v>
      </c>
      <c r="P21" s="116">
        <v>0</v>
      </c>
      <c r="Q21" s="116">
        <v>7</v>
      </c>
      <c r="R21" s="116">
        <v>11</v>
      </c>
      <c r="S21" s="116">
        <v>0</v>
      </c>
      <c r="T21" s="116">
        <v>11</v>
      </c>
      <c r="U21" s="116">
        <v>4</v>
      </c>
      <c r="V21" s="116">
        <v>0</v>
      </c>
      <c r="W21" s="116">
        <v>4</v>
      </c>
      <c r="X21" s="116">
        <v>7</v>
      </c>
      <c r="Y21" s="116">
        <v>0</v>
      </c>
      <c r="Z21" s="116">
        <v>7</v>
      </c>
      <c r="AA21" s="116">
        <v>11</v>
      </c>
      <c r="AB21" s="116">
        <v>0</v>
      </c>
      <c r="AC21" s="116">
        <v>11</v>
      </c>
      <c r="AD21" s="40">
        <f t="shared" si="0"/>
        <v>11</v>
      </c>
      <c r="AE21" s="40">
        <f t="shared" si="1"/>
        <v>0</v>
      </c>
      <c r="AF21" s="40">
        <f t="shared" si="2"/>
        <v>11</v>
      </c>
      <c r="AG21" s="40">
        <f t="shared" si="3"/>
        <v>0</v>
      </c>
      <c r="AH21" s="40">
        <f t="shared" si="4"/>
        <v>11</v>
      </c>
      <c r="AI21" s="40">
        <f t="shared" si="5"/>
        <v>0</v>
      </c>
    </row>
    <row r="22" spans="1:35">
      <c r="A22" s="116">
        <v>51742637</v>
      </c>
      <c r="B22" s="116" t="s">
        <v>256</v>
      </c>
      <c r="C22" s="116">
        <v>4</v>
      </c>
      <c r="D22" s="116">
        <v>0</v>
      </c>
      <c r="E22" s="116">
        <v>4</v>
      </c>
      <c r="F22" s="116">
        <v>13</v>
      </c>
      <c r="G22" s="116">
        <v>2</v>
      </c>
      <c r="H22" s="116">
        <v>15</v>
      </c>
      <c r="I22" s="116">
        <v>17</v>
      </c>
      <c r="J22" s="116">
        <v>2</v>
      </c>
      <c r="K22" s="116">
        <v>19</v>
      </c>
      <c r="L22" s="116">
        <v>4</v>
      </c>
      <c r="M22" s="116">
        <v>0</v>
      </c>
      <c r="N22" s="116">
        <v>4</v>
      </c>
      <c r="O22" s="116">
        <v>15</v>
      </c>
      <c r="P22" s="116">
        <v>0</v>
      </c>
      <c r="Q22" s="116">
        <v>15</v>
      </c>
      <c r="R22" s="116">
        <v>19</v>
      </c>
      <c r="S22" s="116">
        <v>0</v>
      </c>
      <c r="T22" s="116">
        <v>19</v>
      </c>
      <c r="U22" s="116">
        <v>4</v>
      </c>
      <c r="V22" s="116">
        <v>0</v>
      </c>
      <c r="W22" s="116">
        <v>4</v>
      </c>
      <c r="X22" s="116">
        <v>15</v>
      </c>
      <c r="Y22" s="116">
        <v>0</v>
      </c>
      <c r="Z22" s="116">
        <v>15</v>
      </c>
      <c r="AA22" s="116">
        <v>19</v>
      </c>
      <c r="AB22" s="116">
        <v>0</v>
      </c>
      <c r="AC22" s="116">
        <v>19</v>
      </c>
      <c r="AD22" s="40">
        <f t="shared" si="0"/>
        <v>17</v>
      </c>
      <c r="AE22" s="40">
        <f t="shared" si="1"/>
        <v>2</v>
      </c>
      <c r="AF22" s="40">
        <f t="shared" si="2"/>
        <v>19</v>
      </c>
      <c r="AG22" s="40">
        <f t="shared" si="3"/>
        <v>0</v>
      </c>
      <c r="AH22" s="40">
        <f t="shared" si="4"/>
        <v>19</v>
      </c>
      <c r="AI22" s="40">
        <f t="shared" si="5"/>
        <v>0</v>
      </c>
    </row>
    <row r="23" spans="1:35">
      <c r="A23" s="116">
        <v>51742442</v>
      </c>
      <c r="B23" s="116" t="s">
        <v>248</v>
      </c>
      <c r="C23" s="116">
        <v>10</v>
      </c>
      <c r="D23" s="116">
        <v>1</v>
      </c>
      <c r="E23" s="116">
        <v>11</v>
      </c>
      <c r="F23" s="116">
        <v>3</v>
      </c>
      <c r="G23" s="116">
        <v>0</v>
      </c>
      <c r="H23" s="116">
        <v>3</v>
      </c>
      <c r="I23" s="116">
        <v>13</v>
      </c>
      <c r="J23" s="116">
        <v>1</v>
      </c>
      <c r="K23" s="116">
        <v>14</v>
      </c>
      <c r="L23" s="116">
        <v>11</v>
      </c>
      <c r="M23" s="116">
        <v>0</v>
      </c>
      <c r="N23" s="116">
        <v>11</v>
      </c>
      <c r="O23" s="116">
        <v>3</v>
      </c>
      <c r="P23" s="116">
        <v>0</v>
      </c>
      <c r="Q23" s="116">
        <v>3</v>
      </c>
      <c r="R23" s="116">
        <v>14</v>
      </c>
      <c r="S23" s="116">
        <v>0</v>
      </c>
      <c r="T23" s="116">
        <v>14</v>
      </c>
      <c r="U23" s="116">
        <v>10</v>
      </c>
      <c r="V23" s="116">
        <v>1</v>
      </c>
      <c r="W23" s="116">
        <v>11</v>
      </c>
      <c r="X23" s="116">
        <v>3</v>
      </c>
      <c r="Y23" s="116">
        <v>0</v>
      </c>
      <c r="Z23" s="116">
        <v>3</v>
      </c>
      <c r="AA23" s="116">
        <v>13</v>
      </c>
      <c r="AB23" s="116">
        <v>1</v>
      </c>
      <c r="AC23" s="116">
        <v>14</v>
      </c>
      <c r="AD23" s="40">
        <f t="shared" si="0"/>
        <v>13</v>
      </c>
      <c r="AE23" s="40">
        <f t="shared" si="1"/>
        <v>1</v>
      </c>
      <c r="AF23" s="40">
        <f t="shared" si="2"/>
        <v>14</v>
      </c>
      <c r="AG23" s="40">
        <f t="shared" si="3"/>
        <v>0</v>
      </c>
      <c r="AH23" s="40">
        <f t="shared" si="4"/>
        <v>13</v>
      </c>
      <c r="AI23" s="40">
        <f t="shared" si="5"/>
        <v>1</v>
      </c>
    </row>
    <row r="24" spans="1:35">
      <c r="A24" s="116">
        <v>51742636</v>
      </c>
      <c r="B24" s="116" t="s">
        <v>255</v>
      </c>
      <c r="C24" s="116">
        <v>2</v>
      </c>
      <c r="D24" s="116">
        <v>0</v>
      </c>
      <c r="E24" s="116">
        <v>2</v>
      </c>
      <c r="F24" s="116">
        <v>8</v>
      </c>
      <c r="G24" s="116">
        <v>0</v>
      </c>
      <c r="H24" s="116">
        <v>8</v>
      </c>
      <c r="I24" s="116">
        <v>10</v>
      </c>
      <c r="J24" s="116">
        <v>0</v>
      </c>
      <c r="K24" s="116">
        <v>10</v>
      </c>
      <c r="L24" s="116">
        <v>2</v>
      </c>
      <c r="M24" s="116">
        <v>0</v>
      </c>
      <c r="N24" s="116">
        <v>2</v>
      </c>
      <c r="O24" s="116">
        <v>8</v>
      </c>
      <c r="P24" s="116">
        <v>0</v>
      </c>
      <c r="Q24" s="116">
        <v>8</v>
      </c>
      <c r="R24" s="116">
        <v>10</v>
      </c>
      <c r="S24" s="116">
        <v>0</v>
      </c>
      <c r="T24" s="116">
        <v>10</v>
      </c>
      <c r="U24" s="116">
        <v>2</v>
      </c>
      <c r="V24" s="116">
        <v>0</v>
      </c>
      <c r="W24" s="116">
        <v>2</v>
      </c>
      <c r="X24" s="116">
        <v>7</v>
      </c>
      <c r="Y24" s="116">
        <v>0</v>
      </c>
      <c r="Z24" s="116">
        <v>7</v>
      </c>
      <c r="AA24" s="116">
        <v>9</v>
      </c>
      <c r="AB24" s="116">
        <v>0</v>
      </c>
      <c r="AC24" s="116">
        <v>9</v>
      </c>
      <c r="AD24" s="40">
        <f t="shared" si="0"/>
        <v>10</v>
      </c>
      <c r="AE24" s="40">
        <f t="shared" si="1"/>
        <v>0</v>
      </c>
      <c r="AF24" s="40">
        <f t="shared" si="2"/>
        <v>10</v>
      </c>
      <c r="AG24" s="40">
        <f t="shared" si="3"/>
        <v>0</v>
      </c>
      <c r="AH24" s="40">
        <f t="shared" si="4"/>
        <v>9</v>
      </c>
      <c r="AI24" s="40">
        <f t="shared" si="5"/>
        <v>0</v>
      </c>
    </row>
    <row r="25" spans="1:35">
      <c r="A25" s="116">
        <v>51723236</v>
      </c>
      <c r="B25" s="116" t="s">
        <v>353</v>
      </c>
      <c r="C25" s="116">
        <v>6</v>
      </c>
      <c r="D25" s="116">
        <v>0</v>
      </c>
      <c r="E25" s="116">
        <v>6</v>
      </c>
      <c r="F25" s="116">
        <v>4</v>
      </c>
      <c r="G25" s="116">
        <v>0</v>
      </c>
      <c r="H25" s="116">
        <v>4</v>
      </c>
      <c r="I25" s="116">
        <v>10</v>
      </c>
      <c r="J25" s="116">
        <v>0</v>
      </c>
      <c r="K25" s="116">
        <v>10</v>
      </c>
      <c r="L25" s="116">
        <v>6</v>
      </c>
      <c r="M25" s="116">
        <v>0</v>
      </c>
      <c r="N25" s="116">
        <v>6</v>
      </c>
      <c r="O25" s="116">
        <v>4</v>
      </c>
      <c r="P25" s="116">
        <v>0</v>
      </c>
      <c r="Q25" s="116">
        <v>4</v>
      </c>
      <c r="R25" s="116">
        <v>10</v>
      </c>
      <c r="S25" s="116">
        <v>0</v>
      </c>
      <c r="T25" s="116">
        <v>10</v>
      </c>
      <c r="U25" s="116">
        <v>6</v>
      </c>
      <c r="V25" s="116">
        <v>0</v>
      </c>
      <c r="W25" s="116">
        <v>6</v>
      </c>
      <c r="X25" s="116">
        <v>4</v>
      </c>
      <c r="Y25" s="116">
        <v>0</v>
      </c>
      <c r="Z25" s="116">
        <v>4</v>
      </c>
      <c r="AA25" s="116">
        <v>10</v>
      </c>
      <c r="AB25" s="116">
        <v>0</v>
      </c>
      <c r="AC25" s="116">
        <v>10</v>
      </c>
      <c r="AD25" s="40">
        <f t="shared" si="0"/>
        <v>10</v>
      </c>
      <c r="AE25" s="40">
        <f t="shared" si="1"/>
        <v>0</v>
      </c>
      <c r="AF25" s="40">
        <f t="shared" si="2"/>
        <v>10</v>
      </c>
      <c r="AG25" s="40">
        <f t="shared" si="3"/>
        <v>0</v>
      </c>
      <c r="AH25" s="40">
        <f t="shared" si="4"/>
        <v>10</v>
      </c>
      <c r="AI25" s="40">
        <f t="shared" si="5"/>
        <v>0</v>
      </c>
    </row>
    <row r="26" spans="1:35">
      <c r="A26" s="116">
        <v>51736813</v>
      </c>
      <c r="B26" s="116" t="s">
        <v>242</v>
      </c>
      <c r="C26" s="116">
        <v>5</v>
      </c>
      <c r="D26" s="116">
        <v>0</v>
      </c>
      <c r="E26" s="116">
        <v>5</v>
      </c>
      <c r="F26" s="116">
        <v>7</v>
      </c>
      <c r="G26" s="116">
        <v>0</v>
      </c>
      <c r="H26" s="116">
        <v>7</v>
      </c>
      <c r="I26" s="116">
        <v>12</v>
      </c>
      <c r="J26" s="116">
        <v>0</v>
      </c>
      <c r="K26" s="116">
        <v>12</v>
      </c>
      <c r="L26" s="116">
        <v>5</v>
      </c>
      <c r="M26" s="116">
        <v>0</v>
      </c>
      <c r="N26" s="116">
        <v>5</v>
      </c>
      <c r="O26" s="116">
        <v>7</v>
      </c>
      <c r="P26" s="116">
        <v>0</v>
      </c>
      <c r="Q26" s="116">
        <v>7</v>
      </c>
      <c r="R26" s="116">
        <v>12</v>
      </c>
      <c r="S26" s="116">
        <v>0</v>
      </c>
      <c r="T26" s="116">
        <v>12</v>
      </c>
      <c r="U26" s="116">
        <v>5</v>
      </c>
      <c r="V26" s="116">
        <v>0</v>
      </c>
      <c r="W26" s="116">
        <v>5</v>
      </c>
      <c r="X26" s="116">
        <v>7</v>
      </c>
      <c r="Y26" s="116">
        <v>0</v>
      </c>
      <c r="Z26" s="116">
        <v>7</v>
      </c>
      <c r="AA26" s="116">
        <v>12</v>
      </c>
      <c r="AB26" s="116">
        <v>0</v>
      </c>
      <c r="AC26" s="116">
        <v>12</v>
      </c>
      <c r="AD26" s="40">
        <f t="shared" si="0"/>
        <v>12</v>
      </c>
      <c r="AE26" s="40">
        <f t="shared" si="1"/>
        <v>0</v>
      </c>
      <c r="AF26" s="40">
        <f t="shared" si="2"/>
        <v>12</v>
      </c>
      <c r="AG26" s="40">
        <f t="shared" si="3"/>
        <v>0</v>
      </c>
      <c r="AH26" s="40">
        <f t="shared" si="4"/>
        <v>12</v>
      </c>
      <c r="AI26" s="40">
        <f t="shared" si="5"/>
        <v>0</v>
      </c>
    </row>
    <row r="27" spans="1:35">
      <c r="A27" s="116">
        <v>51742634</v>
      </c>
      <c r="B27" s="116" t="s">
        <v>249</v>
      </c>
      <c r="C27" s="116">
        <v>7</v>
      </c>
      <c r="D27" s="116">
        <v>0</v>
      </c>
      <c r="E27" s="116">
        <v>7</v>
      </c>
      <c r="F27" s="116">
        <v>13</v>
      </c>
      <c r="G27" s="116">
        <v>0</v>
      </c>
      <c r="H27" s="116">
        <v>13</v>
      </c>
      <c r="I27" s="116">
        <v>20</v>
      </c>
      <c r="J27" s="116">
        <v>0</v>
      </c>
      <c r="K27" s="116">
        <v>20</v>
      </c>
      <c r="L27" s="116">
        <v>7</v>
      </c>
      <c r="M27" s="116">
        <v>0</v>
      </c>
      <c r="N27" s="116">
        <v>7</v>
      </c>
      <c r="O27" s="116">
        <v>13</v>
      </c>
      <c r="P27" s="116">
        <v>0</v>
      </c>
      <c r="Q27" s="116">
        <v>13</v>
      </c>
      <c r="R27" s="116">
        <v>20</v>
      </c>
      <c r="S27" s="116">
        <v>0</v>
      </c>
      <c r="T27" s="116">
        <v>20</v>
      </c>
      <c r="U27" s="116">
        <v>7</v>
      </c>
      <c r="V27" s="116">
        <v>0</v>
      </c>
      <c r="W27" s="116">
        <v>7</v>
      </c>
      <c r="X27" s="116">
        <v>13</v>
      </c>
      <c r="Y27" s="116">
        <v>0</v>
      </c>
      <c r="Z27" s="116">
        <v>13</v>
      </c>
      <c r="AA27" s="116">
        <v>20</v>
      </c>
      <c r="AB27" s="116">
        <v>0</v>
      </c>
      <c r="AC27" s="116">
        <v>20</v>
      </c>
      <c r="AD27" s="40">
        <f t="shared" si="0"/>
        <v>20</v>
      </c>
      <c r="AE27" s="40">
        <f t="shared" si="1"/>
        <v>0</v>
      </c>
      <c r="AF27" s="40">
        <f t="shared" si="2"/>
        <v>20</v>
      </c>
      <c r="AG27" s="40">
        <f t="shared" si="3"/>
        <v>0</v>
      </c>
      <c r="AH27" s="40">
        <f t="shared" si="4"/>
        <v>20</v>
      </c>
      <c r="AI27" s="40">
        <f t="shared" si="5"/>
        <v>0</v>
      </c>
    </row>
    <row r="28" spans="1:35">
      <c r="A28" s="116">
        <v>51810942</v>
      </c>
      <c r="B28" s="116" t="s">
        <v>354</v>
      </c>
      <c r="C28" s="116">
        <v>7</v>
      </c>
      <c r="D28" s="116">
        <v>0</v>
      </c>
      <c r="E28" s="116">
        <v>7</v>
      </c>
      <c r="F28" s="116">
        <v>4</v>
      </c>
      <c r="G28" s="116">
        <v>0</v>
      </c>
      <c r="H28" s="116">
        <v>4</v>
      </c>
      <c r="I28" s="116">
        <v>11</v>
      </c>
      <c r="J28" s="116">
        <v>0</v>
      </c>
      <c r="K28" s="116">
        <v>11</v>
      </c>
      <c r="L28" s="116">
        <v>7</v>
      </c>
      <c r="M28" s="116">
        <v>0</v>
      </c>
      <c r="N28" s="116">
        <v>7</v>
      </c>
      <c r="O28" s="116">
        <v>4</v>
      </c>
      <c r="P28" s="116">
        <v>0</v>
      </c>
      <c r="Q28" s="116">
        <v>4</v>
      </c>
      <c r="R28" s="116">
        <v>11</v>
      </c>
      <c r="S28" s="116">
        <v>0</v>
      </c>
      <c r="T28" s="116">
        <v>11</v>
      </c>
      <c r="U28" s="116">
        <v>7</v>
      </c>
      <c r="V28" s="116">
        <v>0</v>
      </c>
      <c r="W28" s="116">
        <v>7</v>
      </c>
      <c r="X28" s="116">
        <v>4</v>
      </c>
      <c r="Y28" s="116">
        <v>0</v>
      </c>
      <c r="Z28" s="116">
        <v>4</v>
      </c>
      <c r="AA28" s="116">
        <v>11</v>
      </c>
      <c r="AB28" s="116">
        <v>0</v>
      </c>
      <c r="AC28" s="116">
        <v>11</v>
      </c>
      <c r="AD28" s="40">
        <f t="shared" si="0"/>
        <v>11</v>
      </c>
      <c r="AE28" s="40">
        <f t="shared" si="1"/>
        <v>0</v>
      </c>
      <c r="AF28" s="40">
        <f t="shared" si="2"/>
        <v>11</v>
      </c>
      <c r="AG28" s="40">
        <f t="shared" si="3"/>
        <v>0</v>
      </c>
      <c r="AH28" s="40">
        <f t="shared" si="4"/>
        <v>11</v>
      </c>
      <c r="AI28" s="40">
        <f t="shared" si="5"/>
        <v>0</v>
      </c>
    </row>
    <row r="29" spans="1:35">
      <c r="A29" s="116">
        <v>51811768</v>
      </c>
      <c r="B29" s="116" t="s">
        <v>355</v>
      </c>
      <c r="C29" s="116">
        <v>3</v>
      </c>
      <c r="D29" s="116">
        <v>0</v>
      </c>
      <c r="E29" s="116">
        <v>3</v>
      </c>
      <c r="F29" s="116">
        <v>7</v>
      </c>
      <c r="G29" s="116">
        <v>0</v>
      </c>
      <c r="H29" s="116">
        <v>7</v>
      </c>
      <c r="I29" s="116">
        <v>10</v>
      </c>
      <c r="J29" s="116">
        <v>0</v>
      </c>
      <c r="K29" s="116">
        <v>10</v>
      </c>
      <c r="L29" s="116">
        <v>3</v>
      </c>
      <c r="M29" s="116">
        <v>0</v>
      </c>
      <c r="N29" s="116">
        <v>3</v>
      </c>
      <c r="O29" s="116">
        <v>7</v>
      </c>
      <c r="P29" s="116">
        <v>0</v>
      </c>
      <c r="Q29" s="116">
        <v>7</v>
      </c>
      <c r="R29" s="116">
        <v>10</v>
      </c>
      <c r="S29" s="116">
        <v>0</v>
      </c>
      <c r="T29" s="116">
        <v>10</v>
      </c>
      <c r="U29" s="116">
        <v>3</v>
      </c>
      <c r="V29" s="116">
        <v>0</v>
      </c>
      <c r="W29" s="116">
        <v>3</v>
      </c>
      <c r="X29" s="116">
        <v>7</v>
      </c>
      <c r="Y29" s="116">
        <v>0</v>
      </c>
      <c r="Z29" s="116">
        <v>7</v>
      </c>
      <c r="AA29" s="116">
        <v>10</v>
      </c>
      <c r="AB29" s="116">
        <v>0</v>
      </c>
      <c r="AC29" s="116">
        <v>10</v>
      </c>
      <c r="AD29" s="40">
        <f t="shared" si="0"/>
        <v>10</v>
      </c>
      <c r="AE29" s="40">
        <f t="shared" si="1"/>
        <v>0</v>
      </c>
      <c r="AF29" s="40">
        <f t="shared" si="2"/>
        <v>10</v>
      </c>
      <c r="AG29" s="40">
        <f t="shared" si="3"/>
        <v>0</v>
      </c>
      <c r="AH29" s="40">
        <f t="shared" si="4"/>
        <v>10</v>
      </c>
      <c r="AI29" s="40">
        <f t="shared" si="5"/>
        <v>0</v>
      </c>
    </row>
    <row r="30" spans="1:35">
      <c r="A30" s="116">
        <v>51785246</v>
      </c>
      <c r="B30" s="116" t="s">
        <v>272</v>
      </c>
      <c r="C30" s="116">
        <v>11</v>
      </c>
      <c r="D30" s="116">
        <v>0</v>
      </c>
      <c r="E30" s="116">
        <v>11</v>
      </c>
      <c r="F30" s="116">
        <v>3</v>
      </c>
      <c r="G30" s="116">
        <v>0</v>
      </c>
      <c r="H30" s="116">
        <v>3</v>
      </c>
      <c r="I30" s="116">
        <v>14</v>
      </c>
      <c r="J30" s="116">
        <v>0</v>
      </c>
      <c r="K30" s="116">
        <v>14</v>
      </c>
      <c r="L30" s="116">
        <v>11</v>
      </c>
      <c r="M30" s="116">
        <v>0</v>
      </c>
      <c r="N30" s="116">
        <v>11</v>
      </c>
      <c r="O30" s="116">
        <v>3</v>
      </c>
      <c r="P30" s="116">
        <v>0</v>
      </c>
      <c r="Q30" s="116">
        <v>3</v>
      </c>
      <c r="R30" s="116">
        <v>14</v>
      </c>
      <c r="S30" s="116">
        <v>0</v>
      </c>
      <c r="T30" s="116">
        <v>14</v>
      </c>
      <c r="U30" s="116">
        <v>11</v>
      </c>
      <c r="V30" s="116">
        <v>0</v>
      </c>
      <c r="W30" s="116">
        <v>11</v>
      </c>
      <c r="X30" s="116">
        <v>3</v>
      </c>
      <c r="Y30" s="116">
        <v>0</v>
      </c>
      <c r="Z30" s="116">
        <v>3</v>
      </c>
      <c r="AA30" s="116">
        <v>14</v>
      </c>
      <c r="AB30" s="116">
        <v>0</v>
      </c>
      <c r="AC30" s="116">
        <v>14</v>
      </c>
      <c r="AD30" s="40">
        <f t="shared" si="0"/>
        <v>14</v>
      </c>
      <c r="AE30" s="40">
        <f t="shared" si="1"/>
        <v>0</v>
      </c>
      <c r="AF30" s="40">
        <f t="shared" si="2"/>
        <v>14</v>
      </c>
      <c r="AG30" s="40">
        <f t="shared" si="3"/>
        <v>0</v>
      </c>
      <c r="AH30" s="40">
        <f t="shared" si="4"/>
        <v>14</v>
      </c>
      <c r="AI30" s="40">
        <f t="shared" si="5"/>
        <v>0</v>
      </c>
    </row>
    <row r="31" spans="1:35">
      <c r="A31" s="116">
        <v>51718507</v>
      </c>
      <c r="B31" s="116" t="s">
        <v>356</v>
      </c>
      <c r="C31" s="116">
        <v>7</v>
      </c>
      <c r="D31" s="116">
        <v>0</v>
      </c>
      <c r="E31" s="116">
        <v>7</v>
      </c>
      <c r="F31" s="116">
        <v>2</v>
      </c>
      <c r="G31" s="116">
        <v>0</v>
      </c>
      <c r="H31" s="116">
        <v>2</v>
      </c>
      <c r="I31" s="116">
        <v>9</v>
      </c>
      <c r="J31" s="116">
        <v>0</v>
      </c>
      <c r="K31" s="116">
        <v>9</v>
      </c>
      <c r="L31" s="116">
        <v>7</v>
      </c>
      <c r="M31" s="116">
        <v>0</v>
      </c>
      <c r="N31" s="116">
        <v>7</v>
      </c>
      <c r="O31" s="116">
        <v>2</v>
      </c>
      <c r="P31" s="116">
        <v>0</v>
      </c>
      <c r="Q31" s="116">
        <v>2</v>
      </c>
      <c r="R31" s="116">
        <v>9</v>
      </c>
      <c r="S31" s="116">
        <v>0</v>
      </c>
      <c r="T31" s="116">
        <v>9</v>
      </c>
      <c r="U31" s="116">
        <v>7</v>
      </c>
      <c r="V31" s="116">
        <v>0</v>
      </c>
      <c r="W31" s="116">
        <v>7</v>
      </c>
      <c r="X31" s="116">
        <v>2</v>
      </c>
      <c r="Y31" s="116">
        <v>0</v>
      </c>
      <c r="Z31" s="116">
        <v>2</v>
      </c>
      <c r="AA31" s="116">
        <v>9</v>
      </c>
      <c r="AB31" s="116">
        <v>0</v>
      </c>
      <c r="AC31" s="116">
        <v>9</v>
      </c>
      <c r="AD31" s="40">
        <f t="shared" si="0"/>
        <v>9</v>
      </c>
      <c r="AE31" s="40">
        <f t="shared" si="1"/>
        <v>0</v>
      </c>
      <c r="AF31" s="40">
        <f t="shared" si="2"/>
        <v>9</v>
      </c>
      <c r="AG31" s="40">
        <f t="shared" si="3"/>
        <v>0</v>
      </c>
      <c r="AH31" s="40">
        <f t="shared" si="4"/>
        <v>9</v>
      </c>
      <c r="AI31" s="40">
        <f t="shared" si="5"/>
        <v>0</v>
      </c>
    </row>
    <row r="32" spans="1:35">
      <c r="A32" s="116">
        <v>51692290</v>
      </c>
      <c r="B32" s="116" t="s">
        <v>357</v>
      </c>
      <c r="C32" s="116">
        <v>7</v>
      </c>
      <c r="D32" s="116">
        <v>0</v>
      </c>
      <c r="E32" s="116">
        <v>7</v>
      </c>
      <c r="F32" s="116">
        <v>4</v>
      </c>
      <c r="G32" s="116">
        <v>0</v>
      </c>
      <c r="H32" s="116">
        <v>4</v>
      </c>
      <c r="I32" s="116">
        <v>11</v>
      </c>
      <c r="J32" s="116">
        <v>0</v>
      </c>
      <c r="K32" s="116">
        <v>11</v>
      </c>
      <c r="L32" s="116">
        <v>7</v>
      </c>
      <c r="M32" s="116">
        <v>0</v>
      </c>
      <c r="N32" s="116">
        <v>7</v>
      </c>
      <c r="O32" s="116">
        <v>4</v>
      </c>
      <c r="P32" s="116">
        <v>0</v>
      </c>
      <c r="Q32" s="116">
        <v>4</v>
      </c>
      <c r="R32" s="116">
        <v>11</v>
      </c>
      <c r="S32" s="116">
        <v>0</v>
      </c>
      <c r="T32" s="116">
        <v>11</v>
      </c>
      <c r="U32" s="116">
        <v>6</v>
      </c>
      <c r="V32" s="116">
        <v>0</v>
      </c>
      <c r="W32" s="116">
        <v>6</v>
      </c>
      <c r="X32" s="116">
        <v>4</v>
      </c>
      <c r="Y32" s="116">
        <v>0</v>
      </c>
      <c r="Z32" s="116">
        <v>4</v>
      </c>
      <c r="AA32" s="116">
        <v>10</v>
      </c>
      <c r="AB32" s="116">
        <v>0</v>
      </c>
      <c r="AC32" s="116">
        <v>10</v>
      </c>
      <c r="AD32" s="40">
        <f t="shared" si="0"/>
        <v>11</v>
      </c>
      <c r="AE32" s="40">
        <f t="shared" si="1"/>
        <v>0</v>
      </c>
      <c r="AF32" s="40">
        <f t="shared" si="2"/>
        <v>11</v>
      </c>
      <c r="AG32" s="40">
        <f t="shared" si="3"/>
        <v>0</v>
      </c>
      <c r="AH32" s="40">
        <f t="shared" si="4"/>
        <v>10</v>
      </c>
      <c r="AI32" s="40">
        <f t="shared" si="5"/>
        <v>0</v>
      </c>
    </row>
    <row r="33" spans="1:35">
      <c r="A33" s="116">
        <v>51719966</v>
      </c>
      <c r="B33" s="116" t="s">
        <v>358</v>
      </c>
      <c r="C33" s="116">
        <v>7</v>
      </c>
      <c r="D33" s="116">
        <v>0</v>
      </c>
      <c r="E33" s="116">
        <v>7</v>
      </c>
      <c r="F33" s="116">
        <v>3</v>
      </c>
      <c r="G33" s="116">
        <v>0</v>
      </c>
      <c r="H33" s="116">
        <v>3</v>
      </c>
      <c r="I33" s="116">
        <v>10</v>
      </c>
      <c r="J33" s="116">
        <v>0</v>
      </c>
      <c r="K33" s="116">
        <v>10</v>
      </c>
      <c r="L33" s="116">
        <v>7</v>
      </c>
      <c r="M33" s="116">
        <v>0</v>
      </c>
      <c r="N33" s="116">
        <v>7</v>
      </c>
      <c r="O33" s="116">
        <v>3</v>
      </c>
      <c r="P33" s="116">
        <v>0</v>
      </c>
      <c r="Q33" s="116">
        <v>3</v>
      </c>
      <c r="R33" s="116">
        <v>10</v>
      </c>
      <c r="S33" s="116">
        <v>0</v>
      </c>
      <c r="T33" s="116">
        <v>10</v>
      </c>
      <c r="U33" s="116">
        <v>7</v>
      </c>
      <c r="V33" s="116">
        <v>0</v>
      </c>
      <c r="W33" s="116">
        <v>7</v>
      </c>
      <c r="X33" s="116">
        <v>3</v>
      </c>
      <c r="Y33" s="116">
        <v>0</v>
      </c>
      <c r="Z33" s="116">
        <v>3</v>
      </c>
      <c r="AA33" s="116">
        <v>10</v>
      </c>
      <c r="AB33" s="116">
        <v>0</v>
      </c>
      <c r="AC33" s="116">
        <v>10</v>
      </c>
      <c r="AD33" s="40">
        <f t="shared" si="0"/>
        <v>10</v>
      </c>
      <c r="AE33" s="40">
        <f t="shared" si="1"/>
        <v>0</v>
      </c>
      <c r="AF33" s="40">
        <f t="shared" si="2"/>
        <v>10</v>
      </c>
      <c r="AG33" s="40">
        <f t="shared" si="3"/>
        <v>0</v>
      </c>
      <c r="AH33" s="40">
        <f t="shared" si="4"/>
        <v>10</v>
      </c>
      <c r="AI33" s="40">
        <f t="shared" si="5"/>
        <v>0</v>
      </c>
    </row>
    <row r="34" spans="1:35">
      <c r="A34" s="116">
        <v>51743068</v>
      </c>
      <c r="B34" s="116" t="s">
        <v>359</v>
      </c>
      <c r="C34" s="116">
        <v>6</v>
      </c>
      <c r="D34" s="116">
        <v>0</v>
      </c>
      <c r="E34" s="116">
        <v>6</v>
      </c>
      <c r="F34" s="116">
        <v>6</v>
      </c>
      <c r="G34" s="116">
        <v>0</v>
      </c>
      <c r="H34" s="116">
        <v>6</v>
      </c>
      <c r="I34" s="116">
        <v>12</v>
      </c>
      <c r="J34" s="116">
        <v>0</v>
      </c>
      <c r="K34" s="116">
        <v>12</v>
      </c>
      <c r="L34" s="116">
        <v>6</v>
      </c>
      <c r="M34" s="116">
        <v>0</v>
      </c>
      <c r="N34" s="116">
        <v>6</v>
      </c>
      <c r="O34" s="116">
        <v>6</v>
      </c>
      <c r="P34" s="116">
        <v>0</v>
      </c>
      <c r="Q34" s="116">
        <v>6</v>
      </c>
      <c r="R34" s="116">
        <v>12</v>
      </c>
      <c r="S34" s="116">
        <v>0</v>
      </c>
      <c r="T34" s="116">
        <v>12</v>
      </c>
      <c r="U34" s="116">
        <v>6</v>
      </c>
      <c r="V34" s="116">
        <v>0</v>
      </c>
      <c r="W34" s="116">
        <v>6</v>
      </c>
      <c r="X34" s="116">
        <v>5</v>
      </c>
      <c r="Y34" s="116">
        <v>0</v>
      </c>
      <c r="Z34" s="116">
        <v>5</v>
      </c>
      <c r="AA34" s="116">
        <v>11</v>
      </c>
      <c r="AB34" s="116">
        <v>0</v>
      </c>
      <c r="AC34" s="116">
        <v>11</v>
      </c>
      <c r="AD34" s="40">
        <f t="shared" si="0"/>
        <v>12</v>
      </c>
      <c r="AE34" s="40">
        <f t="shared" si="1"/>
        <v>0</v>
      </c>
      <c r="AF34" s="40">
        <f t="shared" si="2"/>
        <v>12</v>
      </c>
      <c r="AG34" s="40">
        <f t="shared" si="3"/>
        <v>0</v>
      </c>
      <c r="AH34" s="40">
        <f t="shared" si="4"/>
        <v>11</v>
      </c>
      <c r="AI34" s="40">
        <f t="shared" si="5"/>
        <v>0</v>
      </c>
    </row>
    <row r="35" spans="1:35">
      <c r="A35" s="116">
        <v>51746048</v>
      </c>
      <c r="B35" s="116" t="s">
        <v>360</v>
      </c>
      <c r="C35" s="116">
        <v>5</v>
      </c>
      <c r="D35" s="116">
        <v>2</v>
      </c>
      <c r="E35" s="116">
        <v>7</v>
      </c>
      <c r="F35" s="116">
        <v>3</v>
      </c>
      <c r="G35" s="116">
        <v>0</v>
      </c>
      <c r="H35" s="116">
        <v>3</v>
      </c>
      <c r="I35" s="116">
        <v>8</v>
      </c>
      <c r="J35" s="116">
        <v>2</v>
      </c>
      <c r="K35" s="116">
        <v>10</v>
      </c>
      <c r="L35" s="116">
        <v>7</v>
      </c>
      <c r="M35" s="116">
        <v>0</v>
      </c>
      <c r="N35" s="116">
        <v>7</v>
      </c>
      <c r="O35" s="116">
        <v>3</v>
      </c>
      <c r="P35" s="116">
        <v>0</v>
      </c>
      <c r="Q35" s="116">
        <v>3</v>
      </c>
      <c r="R35" s="116">
        <v>10</v>
      </c>
      <c r="S35" s="116">
        <v>0</v>
      </c>
      <c r="T35" s="116">
        <v>10</v>
      </c>
      <c r="U35" s="116">
        <v>7</v>
      </c>
      <c r="V35" s="116">
        <v>0</v>
      </c>
      <c r="W35" s="116">
        <v>7</v>
      </c>
      <c r="X35" s="116">
        <v>3</v>
      </c>
      <c r="Y35" s="116">
        <v>0</v>
      </c>
      <c r="Z35" s="116">
        <v>3</v>
      </c>
      <c r="AA35" s="116">
        <v>10</v>
      </c>
      <c r="AB35" s="116">
        <v>0</v>
      </c>
      <c r="AC35" s="116">
        <v>10</v>
      </c>
      <c r="AD35" s="40">
        <f t="shared" si="0"/>
        <v>8</v>
      </c>
      <c r="AE35" s="40">
        <f t="shared" si="1"/>
        <v>2</v>
      </c>
      <c r="AF35" s="40">
        <f t="shared" si="2"/>
        <v>10</v>
      </c>
      <c r="AG35" s="40">
        <f t="shared" si="3"/>
        <v>0</v>
      </c>
      <c r="AH35" s="40">
        <f t="shared" si="4"/>
        <v>10</v>
      </c>
      <c r="AI35" s="40">
        <f t="shared" si="5"/>
        <v>0</v>
      </c>
    </row>
    <row r="36" spans="1:35">
      <c r="A36" s="116">
        <v>51591949</v>
      </c>
      <c r="B36" s="116" t="s">
        <v>184</v>
      </c>
      <c r="C36" s="116">
        <v>7</v>
      </c>
      <c r="D36" s="116">
        <v>0</v>
      </c>
      <c r="E36" s="116">
        <v>7</v>
      </c>
      <c r="F36" s="116">
        <v>5</v>
      </c>
      <c r="G36" s="116">
        <v>0</v>
      </c>
      <c r="H36" s="116">
        <v>5</v>
      </c>
      <c r="I36" s="116">
        <v>12</v>
      </c>
      <c r="J36" s="116">
        <v>0</v>
      </c>
      <c r="K36" s="116">
        <v>12</v>
      </c>
      <c r="L36" s="116">
        <v>7</v>
      </c>
      <c r="M36" s="116">
        <v>0</v>
      </c>
      <c r="N36" s="116">
        <v>7</v>
      </c>
      <c r="O36" s="116">
        <v>5</v>
      </c>
      <c r="P36" s="116">
        <v>0</v>
      </c>
      <c r="Q36" s="116">
        <v>5</v>
      </c>
      <c r="R36" s="116">
        <v>12</v>
      </c>
      <c r="S36" s="116">
        <v>0</v>
      </c>
      <c r="T36" s="116">
        <v>12</v>
      </c>
      <c r="U36" s="116">
        <v>7</v>
      </c>
      <c r="V36" s="116">
        <v>0</v>
      </c>
      <c r="W36" s="116">
        <v>7</v>
      </c>
      <c r="X36" s="116">
        <v>5</v>
      </c>
      <c r="Y36" s="116">
        <v>0</v>
      </c>
      <c r="Z36" s="116">
        <v>5</v>
      </c>
      <c r="AA36" s="116">
        <v>12</v>
      </c>
      <c r="AB36" s="116">
        <v>0</v>
      </c>
      <c r="AC36" s="116">
        <v>12</v>
      </c>
      <c r="AD36" s="40">
        <f t="shared" si="0"/>
        <v>12</v>
      </c>
      <c r="AE36" s="40">
        <f t="shared" si="1"/>
        <v>0</v>
      </c>
      <c r="AF36" s="40">
        <f t="shared" si="2"/>
        <v>12</v>
      </c>
      <c r="AG36" s="40">
        <f t="shared" si="3"/>
        <v>0</v>
      </c>
      <c r="AH36" s="40">
        <f t="shared" si="4"/>
        <v>12</v>
      </c>
      <c r="AI36" s="40">
        <f t="shared" si="5"/>
        <v>0</v>
      </c>
    </row>
    <row r="37" spans="1:35">
      <c r="A37" s="116">
        <v>51695853</v>
      </c>
      <c r="B37" s="116" t="s">
        <v>208</v>
      </c>
      <c r="C37" s="116">
        <v>3</v>
      </c>
      <c r="D37" s="116">
        <v>0</v>
      </c>
      <c r="E37" s="116">
        <v>3</v>
      </c>
      <c r="F37" s="116">
        <v>7</v>
      </c>
      <c r="G37" s="116">
        <v>0</v>
      </c>
      <c r="H37" s="116">
        <v>7</v>
      </c>
      <c r="I37" s="116">
        <v>10</v>
      </c>
      <c r="J37" s="116">
        <v>0</v>
      </c>
      <c r="K37" s="116">
        <v>10</v>
      </c>
      <c r="L37" s="116">
        <v>3</v>
      </c>
      <c r="M37" s="116">
        <v>0</v>
      </c>
      <c r="N37" s="116">
        <v>3</v>
      </c>
      <c r="O37" s="116">
        <v>7</v>
      </c>
      <c r="P37" s="116">
        <v>0</v>
      </c>
      <c r="Q37" s="116">
        <v>7</v>
      </c>
      <c r="R37" s="116">
        <v>10</v>
      </c>
      <c r="S37" s="116">
        <v>0</v>
      </c>
      <c r="T37" s="116">
        <v>10</v>
      </c>
      <c r="U37" s="116">
        <v>3</v>
      </c>
      <c r="V37" s="116">
        <v>0</v>
      </c>
      <c r="W37" s="116">
        <v>3</v>
      </c>
      <c r="X37" s="116">
        <v>7</v>
      </c>
      <c r="Y37" s="116">
        <v>0</v>
      </c>
      <c r="Z37" s="116">
        <v>7</v>
      </c>
      <c r="AA37" s="116">
        <v>10</v>
      </c>
      <c r="AB37" s="116">
        <v>0</v>
      </c>
      <c r="AC37" s="116">
        <v>10</v>
      </c>
      <c r="AD37" s="40">
        <f t="shared" si="0"/>
        <v>10</v>
      </c>
      <c r="AE37" s="40">
        <f t="shared" si="1"/>
        <v>0</v>
      </c>
      <c r="AF37" s="40">
        <f t="shared" si="2"/>
        <v>10</v>
      </c>
      <c r="AG37" s="40">
        <f t="shared" si="3"/>
        <v>0</v>
      </c>
      <c r="AH37" s="40">
        <f t="shared" si="4"/>
        <v>10</v>
      </c>
      <c r="AI37" s="40">
        <f t="shared" si="5"/>
        <v>0</v>
      </c>
    </row>
    <row r="38" spans="1:35">
      <c r="A38" s="116">
        <v>51723237</v>
      </c>
      <c r="B38" s="116" t="s">
        <v>227</v>
      </c>
      <c r="C38" s="116">
        <v>3</v>
      </c>
      <c r="D38" s="116">
        <v>0</v>
      </c>
      <c r="E38" s="116">
        <v>3</v>
      </c>
      <c r="F38" s="116">
        <v>7</v>
      </c>
      <c r="G38" s="116">
        <v>0</v>
      </c>
      <c r="H38" s="116">
        <v>7</v>
      </c>
      <c r="I38" s="116">
        <v>10</v>
      </c>
      <c r="J38" s="116">
        <v>0</v>
      </c>
      <c r="K38" s="116">
        <v>10</v>
      </c>
      <c r="L38" s="116">
        <v>3</v>
      </c>
      <c r="M38" s="116">
        <v>0</v>
      </c>
      <c r="N38" s="116">
        <v>3</v>
      </c>
      <c r="O38" s="116">
        <v>7</v>
      </c>
      <c r="P38" s="116">
        <v>0</v>
      </c>
      <c r="Q38" s="116">
        <v>7</v>
      </c>
      <c r="R38" s="116">
        <v>10</v>
      </c>
      <c r="S38" s="116">
        <v>0</v>
      </c>
      <c r="T38" s="116">
        <v>10</v>
      </c>
      <c r="U38" s="116">
        <v>3</v>
      </c>
      <c r="V38" s="116">
        <v>0</v>
      </c>
      <c r="W38" s="116">
        <v>3</v>
      </c>
      <c r="X38" s="116">
        <v>7</v>
      </c>
      <c r="Y38" s="116">
        <v>0</v>
      </c>
      <c r="Z38" s="116">
        <v>7</v>
      </c>
      <c r="AA38" s="116">
        <v>10</v>
      </c>
      <c r="AB38" s="116">
        <v>0</v>
      </c>
      <c r="AC38" s="116">
        <v>10</v>
      </c>
      <c r="AD38" s="40">
        <f t="shared" si="0"/>
        <v>10</v>
      </c>
      <c r="AE38" s="40">
        <f t="shared" si="1"/>
        <v>0</v>
      </c>
      <c r="AF38" s="40">
        <f t="shared" si="2"/>
        <v>10</v>
      </c>
      <c r="AG38" s="40">
        <f t="shared" si="3"/>
        <v>0</v>
      </c>
      <c r="AH38" s="40">
        <f t="shared" si="4"/>
        <v>10</v>
      </c>
      <c r="AI38" s="40">
        <f t="shared" si="5"/>
        <v>0</v>
      </c>
    </row>
    <row r="39" spans="1:35">
      <c r="A39" s="116">
        <v>51726359</v>
      </c>
      <c r="B39" s="116" t="s">
        <v>361</v>
      </c>
      <c r="C39" s="116">
        <v>1</v>
      </c>
      <c r="D39" s="116">
        <v>0</v>
      </c>
      <c r="E39" s="116">
        <v>1</v>
      </c>
      <c r="F39" s="116">
        <v>9</v>
      </c>
      <c r="G39" s="116">
        <v>0</v>
      </c>
      <c r="H39" s="116">
        <v>9</v>
      </c>
      <c r="I39" s="116">
        <v>10</v>
      </c>
      <c r="J39" s="116">
        <v>0</v>
      </c>
      <c r="K39" s="116">
        <v>10</v>
      </c>
      <c r="L39" s="116">
        <v>1</v>
      </c>
      <c r="M39" s="116">
        <v>0</v>
      </c>
      <c r="N39" s="116">
        <v>1</v>
      </c>
      <c r="O39" s="116">
        <v>9</v>
      </c>
      <c r="P39" s="116">
        <v>0</v>
      </c>
      <c r="Q39" s="116">
        <v>9</v>
      </c>
      <c r="R39" s="116">
        <v>10</v>
      </c>
      <c r="S39" s="116">
        <v>0</v>
      </c>
      <c r="T39" s="116">
        <v>10</v>
      </c>
      <c r="U39" s="116">
        <v>1</v>
      </c>
      <c r="V39" s="116">
        <v>0</v>
      </c>
      <c r="W39" s="116">
        <v>1</v>
      </c>
      <c r="X39" s="116">
        <v>9</v>
      </c>
      <c r="Y39" s="116">
        <v>0</v>
      </c>
      <c r="Z39" s="116">
        <v>9</v>
      </c>
      <c r="AA39" s="116">
        <v>10</v>
      </c>
      <c r="AB39" s="116">
        <v>0</v>
      </c>
      <c r="AC39" s="116">
        <v>10</v>
      </c>
      <c r="AD39" s="40">
        <f t="shared" si="0"/>
        <v>10</v>
      </c>
      <c r="AE39" s="40">
        <f t="shared" si="1"/>
        <v>0</v>
      </c>
      <c r="AF39" s="40">
        <f t="shared" si="2"/>
        <v>10</v>
      </c>
      <c r="AG39" s="40">
        <f t="shared" si="3"/>
        <v>0</v>
      </c>
      <c r="AH39" s="40">
        <f t="shared" si="4"/>
        <v>10</v>
      </c>
      <c r="AI39" s="40">
        <f t="shared" si="5"/>
        <v>0</v>
      </c>
    </row>
    <row r="40" spans="1:35">
      <c r="A40" s="116">
        <v>51732948</v>
      </c>
      <c r="B40" s="116" t="s">
        <v>362</v>
      </c>
      <c r="C40" s="116">
        <v>2</v>
      </c>
      <c r="D40" s="116">
        <v>0</v>
      </c>
      <c r="E40" s="116">
        <v>2</v>
      </c>
      <c r="F40" s="116">
        <v>7</v>
      </c>
      <c r="G40" s="116">
        <v>0</v>
      </c>
      <c r="H40" s="116">
        <v>7</v>
      </c>
      <c r="I40" s="116">
        <v>9</v>
      </c>
      <c r="J40" s="116">
        <v>0</v>
      </c>
      <c r="K40" s="116">
        <v>9</v>
      </c>
      <c r="L40" s="116">
        <v>2</v>
      </c>
      <c r="M40" s="116">
        <v>0</v>
      </c>
      <c r="N40" s="116">
        <v>2</v>
      </c>
      <c r="O40" s="116">
        <v>7</v>
      </c>
      <c r="P40" s="116">
        <v>0</v>
      </c>
      <c r="Q40" s="116">
        <v>7</v>
      </c>
      <c r="R40" s="116">
        <v>9</v>
      </c>
      <c r="S40" s="116">
        <v>0</v>
      </c>
      <c r="T40" s="116">
        <v>9</v>
      </c>
      <c r="U40" s="116">
        <v>2</v>
      </c>
      <c r="V40" s="116">
        <v>0</v>
      </c>
      <c r="W40" s="116">
        <v>2</v>
      </c>
      <c r="X40" s="116">
        <v>7</v>
      </c>
      <c r="Y40" s="116">
        <v>0</v>
      </c>
      <c r="Z40" s="116">
        <v>7</v>
      </c>
      <c r="AA40" s="116">
        <v>9</v>
      </c>
      <c r="AB40" s="116">
        <v>0</v>
      </c>
      <c r="AC40" s="116">
        <v>9</v>
      </c>
      <c r="AD40" s="40">
        <f t="shared" si="0"/>
        <v>9</v>
      </c>
      <c r="AE40" s="40">
        <f t="shared" si="1"/>
        <v>0</v>
      </c>
      <c r="AF40" s="40">
        <f t="shared" si="2"/>
        <v>9</v>
      </c>
      <c r="AG40" s="40">
        <f t="shared" si="3"/>
        <v>0</v>
      </c>
      <c r="AH40" s="40">
        <f t="shared" si="4"/>
        <v>9</v>
      </c>
      <c r="AI40" s="40">
        <f t="shared" si="5"/>
        <v>0</v>
      </c>
    </row>
    <row r="41" spans="1:35">
      <c r="A41" s="116">
        <v>51722234</v>
      </c>
      <c r="B41" s="116" t="s">
        <v>363</v>
      </c>
      <c r="C41" s="116">
        <v>4</v>
      </c>
      <c r="D41" s="116">
        <v>0</v>
      </c>
      <c r="E41" s="116">
        <v>4</v>
      </c>
      <c r="F41" s="116">
        <v>7</v>
      </c>
      <c r="G41" s="116">
        <v>0</v>
      </c>
      <c r="H41" s="116">
        <v>7</v>
      </c>
      <c r="I41" s="116">
        <v>11</v>
      </c>
      <c r="J41" s="116">
        <v>0</v>
      </c>
      <c r="K41" s="116">
        <v>11</v>
      </c>
      <c r="L41" s="116">
        <v>4</v>
      </c>
      <c r="M41" s="116">
        <v>0</v>
      </c>
      <c r="N41" s="116">
        <v>4</v>
      </c>
      <c r="O41" s="116">
        <v>6</v>
      </c>
      <c r="P41" s="116">
        <v>1</v>
      </c>
      <c r="Q41" s="116">
        <v>7</v>
      </c>
      <c r="R41" s="116">
        <v>10</v>
      </c>
      <c r="S41" s="116">
        <v>1</v>
      </c>
      <c r="T41" s="116">
        <v>11</v>
      </c>
      <c r="U41" s="116">
        <v>3</v>
      </c>
      <c r="V41" s="116">
        <v>0</v>
      </c>
      <c r="W41" s="116">
        <v>3</v>
      </c>
      <c r="X41" s="116">
        <v>7</v>
      </c>
      <c r="Y41" s="116">
        <v>0</v>
      </c>
      <c r="Z41" s="116">
        <v>7</v>
      </c>
      <c r="AA41" s="116">
        <v>10</v>
      </c>
      <c r="AB41" s="116">
        <v>0</v>
      </c>
      <c r="AC41" s="116">
        <v>10</v>
      </c>
      <c r="AD41" s="40">
        <f t="shared" si="0"/>
        <v>11</v>
      </c>
      <c r="AE41" s="40">
        <f t="shared" si="1"/>
        <v>0</v>
      </c>
      <c r="AF41" s="40">
        <f t="shared" si="2"/>
        <v>10</v>
      </c>
      <c r="AG41" s="40">
        <f t="shared" si="3"/>
        <v>1</v>
      </c>
      <c r="AH41" s="40">
        <f t="shared" si="4"/>
        <v>10</v>
      </c>
      <c r="AI41" s="40">
        <f t="shared" si="5"/>
        <v>0</v>
      </c>
    </row>
    <row r="42" spans="1:35">
      <c r="A42" s="116">
        <v>51722211</v>
      </c>
      <c r="B42" s="116" t="s">
        <v>364</v>
      </c>
      <c r="C42" s="116">
        <v>4</v>
      </c>
      <c r="D42" s="116">
        <v>0</v>
      </c>
      <c r="E42" s="116">
        <v>4</v>
      </c>
      <c r="F42" s="116">
        <v>8</v>
      </c>
      <c r="G42" s="116">
        <v>0</v>
      </c>
      <c r="H42" s="116">
        <v>8</v>
      </c>
      <c r="I42" s="116">
        <v>12</v>
      </c>
      <c r="J42" s="116">
        <v>0</v>
      </c>
      <c r="K42" s="116">
        <v>12</v>
      </c>
      <c r="L42" s="116">
        <v>4</v>
      </c>
      <c r="M42" s="116">
        <v>0</v>
      </c>
      <c r="N42" s="116">
        <v>4</v>
      </c>
      <c r="O42" s="116">
        <v>8</v>
      </c>
      <c r="P42" s="116">
        <v>0</v>
      </c>
      <c r="Q42" s="116">
        <v>8</v>
      </c>
      <c r="R42" s="116">
        <v>12</v>
      </c>
      <c r="S42" s="116">
        <v>0</v>
      </c>
      <c r="T42" s="116">
        <v>12</v>
      </c>
      <c r="U42" s="116">
        <v>4</v>
      </c>
      <c r="V42" s="116">
        <v>0</v>
      </c>
      <c r="W42" s="116">
        <v>4</v>
      </c>
      <c r="X42" s="116">
        <v>7</v>
      </c>
      <c r="Y42" s="116">
        <v>0</v>
      </c>
      <c r="Z42" s="116">
        <v>7</v>
      </c>
      <c r="AA42" s="116">
        <v>11</v>
      </c>
      <c r="AB42" s="116">
        <v>0</v>
      </c>
      <c r="AC42" s="116">
        <v>11</v>
      </c>
      <c r="AD42" s="40">
        <f t="shared" si="0"/>
        <v>12</v>
      </c>
      <c r="AE42" s="40">
        <f t="shared" si="1"/>
        <v>0</v>
      </c>
      <c r="AF42" s="40">
        <f t="shared" si="2"/>
        <v>12</v>
      </c>
      <c r="AG42" s="40">
        <f t="shared" si="3"/>
        <v>0</v>
      </c>
      <c r="AH42" s="40">
        <f t="shared" si="4"/>
        <v>11</v>
      </c>
      <c r="AI42" s="40">
        <f t="shared" si="5"/>
        <v>0</v>
      </c>
    </row>
    <row r="43" spans="1:35">
      <c r="A43" s="116">
        <v>51722397</v>
      </c>
      <c r="B43" s="116" t="s">
        <v>365</v>
      </c>
      <c r="C43" s="116">
        <v>3</v>
      </c>
      <c r="D43" s="116">
        <v>0</v>
      </c>
      <c r="E43" s="116">
        <v>3</v>
      </c>
      <c r="F43" s="116">
        <v>8</v>
      </c>
      <c r="G43" s="116">
        <v>0</v>
      </c>
      <c r="H43" s="116">
        <v>8</v>
      </c>
      <c r="I43" s="116">
        <v>11</v>
      </c>
      <c r="J43" s="116">
        <v>0</v>
      </c>
      <c r="K43" s="116">
        <v>11</v>
      </c>
      <c r="L43" s="116">
        <v>3</v>
      </c>
      <c r="M43" s="116">
        <v>0</v>
      </c>
      <c r="N43" s="116">
        <v>3</v>
      </c>
      <c r="O43" s="116">
        <v>8</v>
      </c>
      <c r="P43" s="116">
        <v>0</v>
      </c>
      <c r="Q43" s="116">
        <v>8</v>
      </c>
      <c r="R43" s="116">
        <v>11</v>
      </c>
      <c r="S43" s="116">
        <v>0</v>
      </c>
      <c r="T43" s="116">
        <v>11</v>
      </c>
      <c r="U43" s="116">
        <v>3</v>
      </c>
      <c r="V43" s="116">
        <v>0</v>
      </c>
      <c r="W43" s="116">
        <v>3</v>
      </c>
      <c r="X43" s="116">
        <v>6</v>
      </c>
      <c r="Y43" s="116">
        <v>0</v>
      </c>
      <c r="Z43" s="116">
        <v>6</v>
      </c>
      <c r="AA43" s="116">
        <v>9</v>
      </c>
      <c r="AB43" s="116">
        <v>0</v>
      </c>
      <c r="AC43" s="116">
        <v>9</v>
      </c>
      <c r="AD43" s="40">
        <f t="shared" si="0"/>
        <v>11</v>
      </c>
      <c r="AE43" s="40">
        <f t="shared" si="1"/>
        <v>0</v>
      </c>
      <c r="AF43" s="40">
        <f t="shared" si="2"/>
        <v>11</v>
      </c>
      <c r="AG43" s="40">
        <f t="shared" si="3"/>
        <v>0</v>
      </c>
      <c r="AH43" s="40">
        <f t="shared" si="4"/>
        <v>9</v>
      </c>
      <c r="AI43" s="40">
        <f t="shared" si="5"/>
        <v>0</v>
      </c>
    </row>
    <row r="44" spans="1:35">
      <c r="A44" s="116">
        <v>51725689</v>
      </c>
      <c r="B44" s="116" t="s">
        <v>246</v>
      </c>
      <c r="C44" s="116">
        <v>2</v>
      </c>
      <c r="D44" s="116">
        <v>0</v>
      </c>
      <c r="E44" s="116">
        <v>2</v>
      </c>
      <c r="F44" s="116">
        <v>10</v>
      </c>
      <c r="G44" s="116">
        <v>0</v>
      </c>
      <c r="H44" s="116">
        <v>10</v>
      </c>
      <c r="I44" s="116">
        <v>12</v>
      </c>
      <c r="J44" s="116">
        <v>0</v>
      </c>
      <c r="K44" s="116">
        <v>12</v>
      </c>
      <c r="L44" s="116">
        <v>2</v>
      </c>
      <c r="M44" s="116">
        <v>0</v>
      </c>
      <c r="N44" s="116">
        <v>2</v>
      </c>
      <c r="O44" s="116">
        <v>10</v>
      </c>
      <c r="P44" s="116">
        <v>0</v>
      </c>
      <c r="Q44" s="116">
        <v>10</v>
      </c>
      <c r="R44" s="116">
        <v>12</v>
      </c>
      <c r="S44" s="116">
        <v>0</v>
      </c>
      <c r="T44" s="116">
        <v>12</v>
      </c>
      <c r="U44" s="116">
        <v>2</v>
      </c>
      <c r="V44" s="116">
        <v>0</v>
      </c>
      <c r="W44" s="116">
        <v>2</v>
      </c>
      <c r="X44" s="116">
        <v>9</v>
      </c>
      <c r="Y44" s="116">
        <v>0</v>
      </c>
      <c r="Z44" s="116">
        <v>9</v>
      </c>
      <c r="AA44" s="116">
        <v>11</v>
      </c>
      <c r="AB44" s="116">
        <v>0</v>
      </c>
      <c r="AC44" s="116">
        <v>11</v>
      </c>
      <c r="AD44" s="40">
        <f t="shared" si="0"/>
        <v>12</v>
      </c>
      <c r="AE44" s="40">
        <f t="shared" si="1"/>
        <v>0</v>
      </c>
      <c r="AF44" s="40">
        <f t="shared" si="2"/>
        <v>12</v>
      </c>
      <c r="AG44" s="40">
        <f t="shared" si="3"/>
        <v>0</v>
      </c>
      <c r="AH44" s="40">
        <f t="shared" si="4"/>
        <v>11</v>
      </c>
      <c r="AI44" s="40">
        <f t="shared" si="5"/>
        <v>0</v>
      </c>
    </row>
    <row r="45" spans="1:35">
      <c r="A45" s="116">
        <v>51615813</v>
      </c>
      <c r="B45" s="116" t="s">
        <v>188</v>
      </c>
      <c r="C45" s="116">
        <v>0</v>
      </c>
      <c r="D45" s="116">
        <v>0</v>
      </c>
      <c r="E45" s="116">
        <v>0</v>
      </c>
      <c r="F45" s="116">
        <v>13</v>
      </c>
      <c r="G45" s="116">
        <v>0</v>
      </c>
      <c r="H45" s="116">
        <v>13</v>
      </c>
      <c r="I45" s="116">
        <v>13</v>
      </c>
      <c r="J45" s="116">
        <v>0</v>
      </c>
      <c r="K45" s="116">
        <v>13</v>
      </c>
      <c r="L45" s="116">
        <v>0</v>
      </c>
      <c r="M45" s="116">
        <v>0</v>
      </c>
      <c r="N45" s="116">
        <v>0</v>
      </c>
      <c r="O45" s="116">
        <v>13</v>
      </c>
      <c r="P45" s="116">
        <v>0</v>
      </c>
      <c r="Q45" s="116">
        <v>13</v>
      </c>
      <c r="R45" s="116">
        <v>13</v>
      </c>
      <c r="S45" s="116">
        <v>0</v>
      </c>
      <c r="T45" s="116">
        <v>13</v>
      </c>
      <c r="U45" s="116">
        <v>0</v>
      </c>
      <c r="V45" s="116">
        <v>0</v>
      </c>
      <c r="W45" s="116">
        <v>0</v>
      </c>
      <c r="X45" s="116">
        <v>13</v>
      </c>
      <c r="Y45" s="116">
        <v>0</v>
      </c>
      <c r="Z45" s="116">
        <v>13</v>
      </c>
      <c r="AA45" s="116">
        <v>13</v>
      </c>
      <c r="AB45" s="116">
        <v>0</v>
      </c>
      <c r="AC45" s="116">
        <v>13</v>
      </c>
      <c r="AD45" s="40">
        <f t="shared" si="0"/>
        <v>13</v>
      </c>
      <c r="AE45" s="40">
        <f t="shared" si="1"/>
        <v>0</v>
      </c>
      <c r="AF45" s="40">
        <f t="shared" si="2"/>
        <v>13</v>
      </c>
      <c r="AG45" s="40">
        <f t="shared" si="3"/>
        <v>0</v>
      </c>
      <c r="AH45" s="40">
        <f t="shared" si="4"/>
        <v>13</v>
      </c>
      <c r="AI45" s="40">
        <f t="shared" si="5"/>
        <v>0</v>
      </c>
    </row>
    <row r="46" spans="1:35">
      <c r="A46" s="116">
        <v>51726361</v>
      </c>
      <c r="B46" s="116" t="s">
        <v>366</v>
      </c>
      <c r="C46" s="116">
        <v>3</v>
      </c>
      <c r="D46" s="116">
        <v>0</v>
      </c>
      <c r="E46" s="116">
        <v>3</v>
      </c>
      <c r="F46" s="116">
        <v>7</v>
      </c>
      <c r="G46" s="116">
        <v>0</v>
      </c>
      <c r="H46" s="116">
        <v>7</v>
      </c>
      <c r="I46" s="116">
        <v>10</v>
      </c>
      <c r="J46" s="116">
        <v>0</v>
      </c>
      <c r="K46" s="116">
        <v>10</v>
      </c>
      <c r="L46" s="116">
        <v>3</v>
      </c>
      <c r="M46" s="116">
        <v>0</v>
      </c>
      <c r="N46" s="116">
        <v>3</v>
      </c>
      <c r="O46" s="116">
        <v>7</v>
      </c>
      <c r="P46" s="116">
        <v>0</v>
      </c>
      <c r="Q46" s="116">
        <v>7</v>
      </c>
      <c r="R46" s="116">
        <v>10</v>
      </c>
      <c r="S46" s="116">
        <v>0</v>
      </c>
      <c r="T46" s="116">
        <v>10</v>
      </c>
      <c r="U46" s="116">
        <v>3</v>
      </c>
      <c r="V46" s="116">
        <v>0</v>
      </c>
      <c r="W46" s="116">
        <v>3</v>
      </c>
      <c r="X46" s="116">
        <v>7</v>
      </c>
      <c r="Y46" s="116">
        <v>0</v>
      </c>
      <c r="Z46" s="116">
        <v>7</v>
      </c>
      <c r="AA46" s="116">
        <v>10</v>
      </c>
      <c r="AB46" s="116">
        <v>0</v>
      </c>
      <c r="AC46" s="116">
        <v>10</v>
      </c>
      <c r="AD46" s="40">
        <f t="shared" si="0"/>
        <v>10</v>
      </c>
      <c r="AE46" s="40">
        <f t="shared" si="1"/>
        <v>0</v>
      </c>
      <c r="AF46" s="40">
        <f t="shared" si="2"/>
        <v>10</v>
      </c>
      <c r="AG46" s="40">
        <f t="shared" si="3"/>
        <v>0</v>
      </c>
      <c r="AH46" s="40">
        <f t="shared" si="4"/>
        <v>10</v>
      </c>
      <c r="AI46" s="40">
        <f t="shared" si="5"/>
        <v>0</v>
      </c>
    </row>
    <row r="47" spans="1:35">
      <c r="A47" s="116">
        <v>51727440</v>
      </c>
      <c r="B47" s="116" t="s">
        <v>247</v>
      </c>
      <c r="C47" s="116">
        <v>3</v>
      </c>
      <c r="D47" s="116">
        <v>0</v>
      </c>
      <c r="E47" s="116">
        <v>3</v>
      </c>
      <c r="F47" s="116">
        <v>7</v>
      </c>
      <c r="G47" s="116">
        <v>0</v>
      </c>
      <c r="H47" s="116">
        <v>7</v>
      </c>
      <c r="I47" s="116">
        <v>10</v>
      </c>
      <c r="J47" s="116">
        <v>0</v>
      </c>
      <c r="K47" s="116">
        <v>10</v>
      </c>
      <c r="L47" s="116">
        <v>3</v>
      </c>
      <c r="M47" s="116">
        <v>0</v>
      </c>
      <c r="N47" s="116">
        <v>3</v>
      </c>
      <c r="O47" s="116">
        <v>7</v>
      </c>
      <c r="P47" s="116">
        <v>0</v>
      </c>
      <c r="Q47" s="116">
        <v>7</v>
      </c>
      <c r="R47" s="116">
        <v>10</v>
      </c>
      <c r="S47" s="116">
        <v>0</v>
      </c>
      <c r="T47" s="116">
        <v>10</v>
      </c>
      <c r="U47" s="116">
        <v>3</v>
      </c>
      <c r="V47" s="116">
        <v>0</v>
      </c>
      <c r="W47" s="116">
        <v>3</v>
      </c>
      <c r="X47" s="116">
        <v>6</v>
      </c>
      <c r="Y47" s="116">
        <v>0</v>
      </c>
      <c r="Z47" s="116">
        <v>6</v>
      </c>
      <c r="AA47" s="116">
        <v>9</v>
      </c>
      <c r="AB47" s="116">
        <v>0</v>
      </c>
      <c r="AC47" s="116">
        <v>9</v>
      </c>
      <c r="AD47" s="40">
        <f t="shared" si="0"/>
        <v>10</v>
      </c>
      <c r="AE47" s="40">
        <f t="shared" si="1"/>
        <v>0</v>
      </c>
      <c r="AF47" s="40">
        <f t="shared" si="2"/>
        <v>10</v>
      </c>
      <c r="AG47" s="40">
        <f t="shared" si="3"/>
        <v>0</v>
      </c>
      <c r="AH47" s="40">
        <f t="shared" si="4"/>
        <v>9</v>
      </c>
      <c r="AI47" s="40">
        <f t="shared" si="5"/>
        <v>0</v>
      </c>
    </row>
    <row r="48" spans="1:35">
      <c r="A48" s="116">
        <v>51722219</v>
      </c>
      <c r="B48" s="116" t="s">
        <v>367</v>
      </c>
      <c r="C48" s="116">
        <v>4</v>
      </c>
      <c r="D48" s="116">
        <v>0</v>
      </c>
      <c r="E48" s="116">
        <v>4</v>
      </c>
      <c r="F48" s="116">
        <v>7</v>
      </c>
      <c r="G48" s="116">
        <v>0</v>
      </c>
      <c r="H48" s="116">
        <v>7</v>
      </c>
      <c r="I48" s="116">
        <v>11</v>
      </c>
      <c r="J48" s="116">
        <v>0</v>
      </c>
      <c r="K48" s="116">
        <v>11</v>
      </c>
      <c r="L48" s="116">
        <v>4</v>
      </c>
      <c r="M48" s="116">
        <v>0</v>
      </c>
      <c r="N48" s="116">
        <v>4</v>
      </c>
      <c r="O48" s="116">
        <v>7</v>
      </c>
      <c r="P48" s="116">
        <v>0</v>
      </c>
      <c r="Q48" s="116">
        <v>7</v>
      </c>
      <c r="R48" s="116">
        <v>11</v>
      </c>
      <c r="S48" s="116">
        <v>0</v>
      </c>
      <c r="T48" s="116">
        <v>11</v>
      </c>
      <c r="U48" s="116">
        <v>4</v>
      </c>
      <c r="V48" s="116">
        <v>0</v>
      </c>
      <c r="W48" s="116">
        <v>4</v>
      </c>
      <c r="X48" s="116">
        <v>7</v>
      </c>
      <c r="Y48" s="116">
        <v>0</v>
      </c>
      <c r="Z48" s="116">
        <v>7</v>
      </c>
      <c r="AA48" s="116">
        <v>11</v>
      </c>
      <c r="AB48" s="116">
        <v>0</v>
      </c>
      <c r="AC48" s="116">
        <v>11</v>
      </c>
      <c r="AD48" s="40">
        <f t="shared" si="0"/>
        <v>11</v>
      </c>
      <c r="AE48" s="40">
        <f t="shared" si="1"/>
        <v>0</v>
      </c>
      <c r="AF48" s="40">
        <f t="shared" si="2"/>
        <v>11</v>
      </c>
      <c r="AG48" s="40">
        <f t="shared" si="3"/>
        <v>0</v>
      </c>
      <c r="AH48" s="40">
        <f t="shared" si="4"/>
        <v>11</v>
      </c>
      <c r="AI48" s="40">
        <f t="shared" si="5"/>
        <v>0</v>
      </c>
    </row>
    <row r="49" spans="1:35">
      <c r="A49" s="116">
        <v>51615825</v>
      </c>
      <c r="B49" s="116" t="s">
        <v>186</v>
      </c>
      <c r="C49" s="116">
        <v>10</v>
      </c>
      <c r="D49" s="116">
        <v>0</v>
      </c>
      <c r="E49" s="116">
        <v>10</v>
      </c>
      <c r="F49" s="116">
        <v>2</v>
      </c>
      <c r="G49" s="116">
        <v>0</v>
      </c>
      <c r="H49" s="116">
        <v>2</v>
      </c>
      <c r="I49" s="116">
        <v>12</v>
      </c>
      <c r="J49" s="116">
        <v>0</v>
      </c>
      <c r="K49" s="116">
        <v>12</v>
      </c>
      <c r="L49" s="116">
        <v>10</v>
      </c>
      <c r="M49" s="116">
        <v>0</v>
      </c>
      <c r="N49" s="116">
        <v>10</v>
      </c>
      <c r="O49" s="116">
        <v>2</v>
      </c>
      <c r="P49" s="116">
        <v>0</v>
      </c>
      <c r="Q49" s="116">
        <v>2</v>
      </c>
      <c r="R49" s="116">
        <v>12</v>
      </c>
      <c r="S49" s="116">
        <v>0</v>
      </c>
      <c r="T49" s="116">
        <v>12</v>
      </c>
      <c r="U49" s="116">
        <v>9</v>
      </c>
      <c r="V49" s="116">
        <v>0</v>
      </c>
      <c r="W49" s="116">
        <v>9</v>
      </c>
      <c r="X49" s="116">
        <v>2</v>
      </c>
      <c r="Y49" s="116">
        <v>0</v>
      </c>
      <c r="Z49" s="116">
        <v>2</v>
      </c>
      <c r="AA49" s="116">
        <v>11</v>
      </c>
      <c r="AB49" s="116">
        <v>0</v>
      </c>
      <c r="AC49" s="116">
        <v>11</v>
      </c>
      <c r="AD49" s="40">
        <f t="shared" si="0"/>
        <v>12</v>
      </c>
      <c r="AE49" s="40">
        <f t="shared" si="1"/>
        <v>0</v>
      </c>
      <c r="AF49" s="40">
        <f t="shared" si="2"/>
        <v>12</v>
      </c>
      <c r="AG49" s="40">
        <f t="shared" si="3"/>
        <v>0</v>
      </c>
      <c r="AH49" s="40">
        <f t="shared" si="4"/>
        <v>11</v>
      </c>
      <c r="AI49" s="40">
        <f t="shared" si="5"/>
        <v>0</v>
      </c>
    </row>
    <row r="50" spans="1:35">
      <c r="A50" s="116">
        <v>51588225</v>
      </c>
      <c r="B50" s="116" t="s">
        <v>180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6">
        <v>0</v>
      </c>
      <c r="O50" s="116">
        <v>0</v>
      </c>
      <c r="P50" s="116">
        <v>0</v>
      </c>
      <c r="Q50" s="116">
        <v>0</v>
      </c>
      <c r="R50" s="116">
        <v>0</v>
      </c>
      <c r="S50" s="116">
        <v>0</v>
      </c>
      <c r="T50" s="116">
        <v>0</v>
      </c>
      <c r="U50" s="116">
        <v>0</v>
      </c>
      <c r="V50" s="116">
        <v>0</v>
      </c>
      <c r="W50" s="116">
        <v>0</v>
      </c>
      <c r="X50" s="116">
        <v>0</v>
      </c>
      <c r="Y50" s="116">
        <v>0</v>
      </c>
      <c r="Z50" s="116">
        <v>0</v>
      </c>
      <c r="AA50" s="116">
        <v>0</v>
      </c>
      <c r="AB50" s="116">
        <v>0</v>
      </c>
      <c r="AC50" s="116">
        <v>0</v>
      </c>
      <c r="AD50" s="40">
        <f t="shared" si="0"/>
        <v>0</v>
      </c>
      <c r="AE50" s="40">
        <f t="shared" si="1"/>
        <v>0</v>
      </c>
      <c r="AF50" s="40">
        <f t="shared" si="2"/>
        <v>0</v>
      </c>
      <c r="AG50" s="40">
        <f t="shared" si="3"/>
        <v>0</v>
      </c>
      <c r="AH50" s="40">
        <f t="shared" si="4"/>
        <v>0</v>
      </c>
      <c r="AI50" s="40">
        <f t="shared" si="5"/>
        <v>0</v>
      </c>
    </row>
    <row r="51" spans="1:35">
      <c r="A51" s="116">
        <v>51591945</v>
      </c>
      <c r="B51" s="116" t="s">
        <v>178</v>
      </c>
      <c r="C51" s="116">
        <v>1</v>
      </c>
      <c r="D51" s="116">
        <v>0</v>
      </c>
      <c r="E51" s="116">
        <v>1</v>
      </c>
      <c r="F51" s="116">
        <v>5</v>
      </c>
      <c r="G51" s="116">
        <v>0</v>
      </c>
      <c r="H51" s="116">
        <v>5</v>
      </c>
      <c r="I51" s="116">
        <v>6</v>
      </c>
      <c r="J51" s="116">
        <v>0</v>
      </c>
      <c r="K51" s="116">
        <v>6</v>
      </c>
      <c r="L51" s="116">
        <v>1</v>
      </c>
      <c r="M51" s="116">
        <v>0</v>
      </c>
      <c r="N51" s="116">
        <v>1</v>
      </c>
      <c r="O51" s="116">
        <v>5</v>
      </c>
      <c r="P51" s="116">
        <v>0</v>
      </c>
      <c r="Q51" s="116">
        <v>5</v>
      </c>
      <c r="R51" s="116">
        <v>6</v>
      </c>
      <c r="S51" s="116">
        <v>0</v>
      </c>
      <c r="T51" s="116">
        <v>6</v>
      </c>
      <c r="U51" s="116">
        <v>1</v>
      </c>
      <c r="V51" s="116">
        <v>0</v>
      </c>
      <c r="W51" s="116">
        <v>1</v>
      </c>
      <c r="X51" s="116">
        <v>5</v>
      </c>
      <c r="Y51" s="116">
        <v>0</v>
      </c>
      <c r="Z51" s="116">
        <v>5</v>
      </c>
      <c r="AA51" s="116">
        <v>6</v>
      </c>
      <c r="AB51" s="116">
        <v>0</v>
      </c>
      <c r="AC51" s="116">
        <v>6</v>
      </c>
      <c r="AD51" s="40">
        <f t="shared" si="0"/>
        <v>6</v>
      </c>
      <c r="AE51" s="40">
        <f t="shared" si="1"/>
        <v>0</v>
      </c>
      <c r="AF51" s="40">
        <f t="shared" si="2"/>
        <v>6</v>
      </c>
      <c r="AG51" s="40">
        <f t="shared" si="3"/>
        <v>0</v>
      </c>
      <c r="AH51" s="40">
        <f t="shared" si="4"/>
        <v>6</v>
      </c>
      <c r="AI51" s="40">
        <f t="shared" si="5"/>
        <v>0</v>
      </c>
    </row>
    <row r="52" spans="1:35">
      <c r="A52" s="116">
        <v>51588229</v>
      </c>
      <c r="B52" s="116" t="s">
        <v>368</v>
      </c>
      <c r="C52" s="116">
        <v>0</v>
      </c>
      <c r="D52" s="116">
        <v>0</v>
      </c>
      <c r="E52" s="116">
        <v>0</v>
      </c>
      <c r="F52" s="116">
        <v>5</v>
      </c>
      <c r="G52" s="116">
        <v>0</v>
      </c>
      <c r="H52" s="116">
        <v>5</v>
      </c>
      <c r="I52" s="116">
        <v>5</v>
      </c>
      <c r="J52" s="116">
        <v>0</v>
      </c>
      <c r="K52" s="116">
        <v>5</v>
      </c>
      <c r="L52" s="116">
        <v>0</v>
      </c>
      <c r="M52" s="116">
        <v>0</v>
      </c>
      <c r="N52" s="116">
        <v>0</v>
      </c>
      <c r="O52" s="116">
        <v>5</v>
      </c>
      <c r="P52" s="116">
        <v>0</v>
      </c>
      <c r="Q52" s="116">
        <v>5</v>
      </c>
      <c r="R52" s="116">
        <v>5</v>
      </c>
      <c r="S52" s="116">
        <v>0</v>
      </c>
      <c r="T52" s="116">
        <v>5</v>
      </c>
      <c r="U52" s="116">
        <v>0</v>
      </c>
      <c r="V52" s="116">
        <v>0</v>
      </c>
      <c r="W52" s="116">
        <v>0</v>
      </c>
      <c r="X52" s="116">
        <v>5</v>
      </c>
      <c r="Y52" s="116">
        <v>0</v>
      </c>
      <c r="Z52" s="116">
        <v>5</v>
      </c>
      <c r="AA52" s="116">
        <v>5</v>
      </c>
      <c r="AB52" s="116">
        <v>0</v>
      </c>
      <c r="AC52" s="116">
        <v>5</v>
      </c>
      <c r="AD52" s="40">
        <f t="shared" si="0"/>
        <v>5</v>
      </c>
      <c r="AE52" s="40">
        <f t="shared" si="1"/>
        <v>0</v>
      </c>
      <c r="AF52" s="40">
        <f t="shared" si="2"/>
        <v>5</v>
      </c>
      <c r="AG52" s="40">
        <f t="shared" si="3"/>
        <v>0</v>
      </c>
      <c r="AH52" s="40">
        <f t="shared" si="4"/>
        <v>5</v>
      </c>
      <c r="AI52" s="40">
        <f t="shared" si="5"/>
        <v>0</v>
      </c>
    </row>
    <row r="53" spans="1:35">
      <c r="A53" s="116">
        <v>51698640</v>
      </c>
      <c r="B53" s="116" t="s">
        <v>205</v>
      </c>
      <c r="C53" s="116">
        <v>0</v>
      </c>
      <c r="D53" s="116">
        <v>0</v>
      </c>
      <c r="E53" s="116">
        <v>0</v>
      </c>
      <c r="F53" s="116">
        <v>5</v>
      </c>
      <c r="G53" s="116">
        <v>1</v>
      </c>
      <c r="H53" s="116">
        <v>6</v>
      </c>
      <c r="I53" s="116">
        <v>5</v>
      </c>
      <c r="J53" s="116">
        <v>1</v>
      </c>
      <c r="K53" s="116">
        <v>6</v>
      </c>
      <c r="L53" s="116">
        <v>0</v>
      </c>
      <c r="M53" s="116">
        <v>0</v>
      </c>
      <c r="N53" s="116">
        <v>0</v>
      </c>
      <c r="O53" s="116">
        <v>6</v>
      </c>
      <c r="P53" s="116">
        <v>0</v>
      </c>
      <c r="Q53" s="116">
        <v>6</v>
      </c>
      <c r="R53" s="116">
        <v>6</v>
      </c>
      <c r="S53" s="116">
        <v>0</v>
      </c>
      <c r="T53" s="116">
        <v>6</v>
      </c>
      <c r="U53" s="116">
        <v>0</v>
      </c>
      <c r="V53" s="116">
        <v>0</v>
      </c>
      <c r="W53" s="116">
        <v>0</v>
      </c>
      <c r="X53" s="116">
        <v>6</v>
      </c>
      <c r="Y53" s="116">
        <v>0</v>
      </c>
      <c r="Z53" s="116">
        <v>6</v>
      </c>
      <c r="AA53" s="116">
        <v>6</v>
      </c>
      <c r="AB53" s="116">
        <v>0</v>
      </c>
      <c r="AC53" s="116">
        <v>6</v>
      </c>
      <c r="AD53" s="40">
        <f t="shared" si="0"/>
        <v>5</v>
      </c>
      <c r="AE53" s="40">
        <f t="shared" si="1"/>
        <v>1</v>
      </c>
      <c r="AF53" s="40">
        <f t="shared" si="2"/>
        <v>6</v>
      </c>
      <c r="AG53" s="40">
        <f t="shared" si="3"/>
        <v>0</v>
      </c>
      <c r="AH53" s="40">
        <f t="shared" si="4"/>
        <v>6</v>
      </c>
      <c r="AI53" s="40">
        <f t="shared" si="5"/>
        <v>0</v>
      </c>
    </row>
    <row r="54" spans="1:35">
      <c r="A54" s="116">
        <v>51578947</v>
      </c>
      <c r="B54" s="116" t="s">
        <v>168</v>
      </c>
      <c r="C54" s="116">
        <v>1</v>
      </c>
      <c r="D54" s="116">
        <v>0</v>
      </c>
      <c r="E54" s="116">
        <v>1</v>
      </c>
      <c r="F54" s="116">
        <v>4</v>
      </c>
      <c r="G54" s="116">
        <v>0</v>
      </c>
      <c r="H54" s="116">
        <v>4</v>
      </c>
      <c r="I54" s="116">
        <v>5</v>
      </c>
      <c r="J54" s="116">
        <v>0</v>
      </c>
      <c r="K54" s="116">
        <v>5</v>
      </c>
      <c r="L54" s="116">
        <v>1</v>
      </c>
      <c r="M54" s="116">
        <v>0</v>
      </c>
      <c r="N54" s="116">
        <v>1</v>
      </c>
      <c r="O54" s="116">
        <v>4</v>
      </c>
      <c r="P54" s="116">
        <v>0</v>
      </c>
      <c r="Q54" s="116">
        <v>4</v>
      </c>
      <c r="R54" s="116">
        <v>5</v>
      </c>
      <c r="S54" s="116">
        <v>0</v>
      </c>
      <c r="T54" s="116">
        <v>5</v>
      </c>
      <c r="U54" s="116">
        <v>1</v>
      </c>
      <c r="V54" s="116">
        <v>0</v>
      </c>
      <c r="W54" s="116">
        <v>1</v>
      </c>
      <c r="X54" s="116">
        <v>4</v>
      </c>
      <c r="Y54" s="116">
        <v>0</v>
      </c>
      <c r="Z54" s="116">
        <v>4</v>
      </c>
      <c r="AA54" s="116">
        <v>5</v>
      </c>
      <c r="AB54" s="116">
        <v>0</v>
      </c>
      <c r="AC54" s="116">
        <v>5</v>
      </c>
      <c r="AD54" s="40">
        <f t="shared" si="0"/>
        <v>5</v>
      </c>
      <c r="AE54" s="40">
        <f t="shared" si="1"/>
        <v>0</v>
      </c>
      <c r="AF54" s="40">
        <f t="shared" si="2"/>
        <v>5</v>
      </c>
      <c r="AG54" s="40">
        <f t="shared" si="3"/>
        <v>0</v>
      </c>
      <c r="AH54" s="40">
        <f t="shared" si="4"/>
        <v>5</v>
      </c>
      <c r="AI54" s="40">
        <f t="shared" si="5"/>
        <v>0</v>
      </c>
    </row>
    <row r="55" spans="1:35">
      <c r="A55" s="116">
        <v>51724732</v>
      </c>
      <c r="B55" s="116" t="s">
        <v>230</v>
      </c>
      <c r="C55" s="116">
        <v>2</v>
      </c>
      <c r="D55" s="116">
        <v>0</v>
      </c>
      <c r="E55" s="116">
        <v>2</v>
      </c>
      <c r="F55" s="116">
        <v>15</v>
      </c>
      <c r="G55" s="116">
        <v>0</v>
      </c>
      <c r="H55" s="116">
        <v>15</v>
      </c>
      <c r="I55" s="116">
        <v>17</v>
      </c>
      <c r="J55" s="116">
        <v>0</v>
      </c>
      <c r="K55" s="116">
        <v>17</v>
      </c>
      <c r="L55" s="116">
        <v>2</v>
      </c>
      <c r="M55" s="116">
        <v>0</v>
      </c>
      <c r="N55" s="116">
        <v>2</v>
      </c>
      <c r="O55" s="116">
        <v>14</v>
      </c>
      <c r="P55" s="116">
        <v>1</v>
      </c>
      <c r="Q55" s="116">
        <v>15</v>
      </c>
      <c r="R55" s="116">
        <v>16</v>
      </c>
      <c r="S55" s="116">
        <v>1</v>
      </c>
      <c r="T55" s="116">
        <v>17</v>
      </c>
      <c r="U55" s="116">
        <v>2</v>
      </c>
      <c r="V55" s="116">
        <v>0</v>
      </c>
      <c r="W55" s="116">
        <v>2</v>
      </c>
      <c r="X55" s="116">
        <v>13</v>
      </c>
      <c r="Y55" s="116">
        <v>0</v>
      </c>
      <c r="Z55" s="116">
        <v>13</v>
      </c>
      <c r="AA55" s="116">
        <v>15</v>
      </c>
      <c r="AB55" s="116">
        <v>0</v>
      </c>
      <c r="AC55" s="116">
        <v>15</v>
      </c>
      <c r="AD55" s="40">
        <f t="shared" si="0"/>
        <v>17</v>
      </c>
      <c r="AE55" s="40">
        <f t="shared" si="1"/>
        <v>0</v>
      </c>
      <c r="AF55" s="40">
        <f t="shared" si="2"/>
        <v>16</v>
      </c>
      <c r="AG55" s="40">
        <f t="shared" si="3"/>
        <v>1</v>
      </c>
      <c r="AH55" s="40">
        <f t="shared" si="4"/>
        <v>15</v>
      </c>
      <c r="AI55" s="40">
        <f t="shared" si="5"/>
        <v>0</v>
      </c>
    </row>
    <row r="56" spans="1:35">
      <c r="A56" s="116">
        <v>51662324</v>
      </c>
      <c r="B56" s="116" t="s">
        <v>196</v>
      </c>
      <c r="C56" s="116">
        <v>3</v>
      </c>
      <c r="D56" s="116">
        <v>0</v>
      </c>
      <c r="E56" s="116">
        <v>3</v>
      </c>
      <c r="F56" s="116">
        <v>9</v>
      </c>
      <c r="G56" s="116">
        <v>0</v>
      </c>
      <c r="H56" s="116">
        <v>9</v>
      </c>
      <c r="I56" s="116">
        <v>12</v>
      </c>
      <c r="J56" s="116">
        <v>0</v>
      </c>
      <c r="K56" s="116">
        <v>12</v>
      </c>
      <c r="L56" s="116">
        <v>3</v>
      </c>
      <c r="M56" s="116">
        <v>0</v>
      </c>
      <c r="N56" s="116">
        <v>3</v>
      </c>
      <c r="O56" s="116">
        <v>9</v>
      </c>
      <c r="P56" s="116">
        <v>0</v>
      </c>
      <c r="Q56" s="116">
        <v>9</v>
      </c>
      <c r="R56" s="116">
        <v>12</v>
      </c>
      <c r="S56" s="116">
        <v>0</v>
      </c>
      <c r="T56" s="116">
        <v>12</v>
      </c>
      <c r="U56" s="116">
        <v>3</v>
      </c>
      <c r="V56" s="116">
        <v>0</v>
      </c>
      <c r="W56" s="116">
        <v>3</v>
      </c>
      <c r="X56" s="116">
        <v>7</v>
      </c>
      <c r="Y56" s="116">
        <v>0</v>
      </c>
      <c r="Z56" s="116">
        <v>7</v>
      </c>
      <c r="AA56" s="116">
        <v>10</v>
      </c>
      <c r="AB56" s="116">
        <v>0</v>
      </c>
      <c r="AC56" s="116">
        <v>10</v>
      </c>
      <c r="AD56" s="40">
        <f t="shared" si="0"/>
        <v>12</v>
      </c>
      <c r="AE56" s="40">
        <f t="shared" si="1"/>
        <v>0</v>
      </c>
      <c r="AF56" s="40">
        <f t="shared" si="2"/>
        <v>12</v>
      </c>
      <c r="AG56" s="40">
        <f t="shared" si="3"/>
        <v>0</v>
      </c>
      <c r="AH56" s="40">
        <f t="shared" si="4"/>
        <v>10</v>
      </c>
      <c r="AI56" s="40">
        <f t="shared" si="5"/>
        <v>0</v>
      </c>
    </row>
    <row r="57" spans="1:35">
      <c r="A57" s="116">
        <v>51588228</v>
      </c>
      <c r="B57" s="116" t="s">
        <v>181</v>
      </c>
      <c r="C57" s="116">
        <v>4</v>
      </c>
      <c r="D57" s="116">
        <v>0</v>
      </c>
      <c r="E57" s="116">
        <v>4</v>
      </c>
      <c r="F57" s="116">
        <v>6</v>
      </c>
      <c r="G57" s="116">
        <v>0</v>
      </c>
      <c r="H57" s="116">
        <v>6</v>
      </c>
      <c r="I57" s="116">
        <v>10</v>
      </c>
      <c r="J57" s="116">
        <v>0</v>
      </c>
      <c r="K57" s="116">
        <v>10</v>
      </c>
      <c r="L57" s="116">
        <v>4</v>
      </c>
      <c r="M57" s="116">
        <v>0</v>
      </c>
      <c r="N57" s="116">
        <v>4</v>
      </c>
      <c r="O57" s="116">
        <v>6</v>
      </c>
      <c r="P57" s="116">
        <v>0</v>
      </c>
      <c r="Q57" s="116">
        <v>6</v>
      </c>
      <c r="R57" s="116">
        <v>10</v>
      </c>
      <c r="S57" s="116">
        <v>0</v>
      </c>
      <c r="T57" s="116">
        <v>10</v>
      </c>
      <c r="U57" s="116">
        <v>4</v>
      </c>
      <c r="V57" s="116">
        <v>0</v>
      </c>
      <c r="W57" s="116">
        <v>4</v>
      </c>
      <c r="X57" s="116">
        <v>6</v>
      </c>
      <c r="Y57" s="116">
        <v>0</v>
      </c>
      <c r="Z57" s="116">
        <v>6</v>
      </c>
      <c r="AA57" s="116">
        <v>10</v>
      </c>
      <c r="AB57" s="116">
        <v>0</v>
      </c>
      <c r="AC57" s="116">
        <v>10</v>
      </c>
      <c r="AD57" s="40">
        <f t="shared" si="0"/>
        <v>10</v>
      </c>
      <c r="AE57" s="40">
        <f t="shared" si="1"/>
        <v>0</v>
      </c>
      <c r="AF57" s="40">
        <f t="shared" si="2"/>
        <v>10</v>
      </c>
      <c r="AG57" s="40">
        <f t="shared" si="3"/>
        <v>0</v>
      </c>
      <c r="AH57" s="40">
        <f t="shared" si="4"/>
        <v>10</v>
      </c>
      <c r="AI57" s="40">
        <f t="shared" si="5"/>
        <v>0</v>
      </c>
    </row>
    <row r="58" spans="1:35">
      <c r="A58" s="116">
        <v>51722217</v>
      </c>
      <c r="B58" s="116" t="s">
        <v>369</v>
      </c>
      <c r="C58" s="116">
        <v>1</v>
      </c>
      <c r="D58" s="116">
        <v>0</v>
      </c>
      <c r="E58" s="116">
        <v>1</v>
      </c>
      <c r="F58" s="116">
        <v>9</v>
      </c>
      <c r="G58" s="116">
        <v>0</v>
      </c>
      <c r="H58" s="116">
        <v>9</v>
      </c>
      <c r="I58" s="116">
        <v>10</v>
      </c>
      <c r="J58" s="116">
        <v>0</v>
      </c>
      <c r="K58" s="116">
        <v>10</v>
      </c>
      <c r="L58" s="116">
        <v>1</v>
      </c>
      <c r="M58" s="116">
        <v>0</v>
      </c>
      <c r="N58" s="116">
        <v>1</v>
      </c>
      <c r="O58" s="116">
        <v>9</v>
      </c>
      <c r="P58" s="116">
        <v>0</v>
      </c>
      <c r="Q58" s="116">
        <v>9</v>
      </c>
      <c r="R58" s="116">
        <v>10</v>
      </c>
      <c r="S58" s="116">
        <v>0</v>
      </c>
      <c r="T58" s="116">
        <v>10</v>
      </c>
      <c r="U58" s="116">
        <v>1</v>
      </c>
      <c r="V58" s="116">
        <v>0</v>
      </c>
      <c r="W58" s="116">
        <v>1</v>
      </c>
      <c r="X58" s="116">
        <v>8</v>
      </c>
      <c r="Y58" s="116">
        <v>0</v>
      </c>
      <c r="Z58" s="116">
        <v>8</v>
      </c>
      <c r="AA58" s="116">
        <v>9</v>
      </c>
      <c r="AB58" s="116">
        <v>0</v>
      </c>
      <c r="AC58" s="116">
        <v>9</v>
      </c>
      <c r="AD58" s="40">
        <f t="shared" si="0"/>
        <v>10</v>
      </c>
      <c r="AE58" s="40">
        <f t="shared" si="1"/>
        <v>0</v>
      </c>
      <c r="AF58" s="40">
        <f t="shared" si="2"/>
        <v>10</v>
      </c>
      <c r="AG58" s="40">
        <f t="shared" si="3"/>
        <v>0</v>
      </c>
      <c r="AH58" s="40">
        <f t="shared" si="4"/>
        <v>9</v>
      </c>
      <c r="AI58" s="40">
        <f t="shared" si="5"/>
        <v>0</v>
      </c>
    </row>
    <row r="59" spans="1:35">
      <c r="A59" s="116">
        <v>51721817</v>
      </c>
      <c r="B59" s="116" t="s">
        <v>370</v>
      </c>
      <c r="C59" s="116">
        <v>5</v>
      </c>
      <c r="D59" s="116">
        <v>0</v>
      </c>
      <c r="E59" s="116">
        <v>5</v>
      </c>
      <c r="F59" s="116">
        <v>6</v>
      </c>
      <c r="G59" s="116">
        <v>0</v>
      </c>
      <c r="H59" s="116">
        <v>6</v>
      </c>
      <c r="I59" s="116">
        <v>11</v>
      </c>
      <c r="J59" s="116">
        <v>0</v>
      </c>
      <c r="K59" s="116">
        <v>11</v>
      </c>
      <c r="L59" s="116">
        <v>5</v>
      </c>
      <c r="M59" s="116">
        <v>0</v>
      </c>
      <c r="N59" s="116">
        <v>5</v>
      </c>
      <c r="O59" s="116">
        <v>6</v>
      </c>
      <c r="P59" s="116">
        <v>0</v>
      </c>
      <c r="Q59" s="116">
        <v>6</v>
      </c>
      <c r="R59" s="116">
        <v>11</v>
      </c>
      <c r="S59" s="116">
        <v>0</v>
      </c>
      <c r="T59" s="116">
        <v>11</v>
      </c>
      <c r="U59" s="116">
        <v>4</v>
      </c>
      <c r="V59" s="116">
        <v>0</v>
      </c>
      <c r="W59" s="116">
        <v>4</v>
      </c>
      <c r="X59" s="116">
        <v>6</v>
      </c>
      <c r="Y59" s="116">
        <v>0</v>
      </c>
      <c r="Z59" s="116">
        <v>6</v>
      </c>
      <c r="AA59" s="116">
        <v>10</v>
      </c>
      <c r="AB59" s="116">
        <v>0</v>
      </c>
      <c r="AC59" s="116">
        <v>10</v>
      </c>
      <c r="AD59" s="40">
        <f t="shared" si="0"/>
        <v>11</v>
      </c>
      <c r="AE59" s="40">
        <f t="shared" si="1"/>
        <v>0</v>
      </c>
      <c r="AF59" s="40">
        <f t="shared" si="2"/>
        <v>11</v>
      </c>
      <c r="AG59" s="40">
        <f t="shared" si="3"/>
        <v>0</v>
      </c>
      <c r="AH59" s="40">
        <f t="shared" si="4"/>
        <v>10</v>
      </c>
      <c r="AI59" s="40">
        <f t="shared" si="5"/>
        <v>0</v>
      </c>
    </row>
    <row r="60" spans="1:35">
      <c r="A60" s="116">
        <v>51696340</v>
      </c>
      <c r="B60" s="116" t="s">
        <v>199</v>
      </c>
      <c r="C60" s="116">
        <v>1</v>
      </c>
      <c r="D60" s="116">
        <v>0</v>
      </c>
      <c r="E60" s="116">
        <v>1</v>
      </c>
      <c r="F60" s="116">
        <v>13</v>
      </c>
      <c r="G60" s="116">
        <v>0</v>
      </c>
      <c r="H60" s="116">
        <v>13</v>
      </c>
      <c r="I60" s="116">
        <v>14</v>
      </c>
      <c r="J60" s="116">
        <v>0</v>
      </c>
      <c r="K60" s="116">
        <v>14</v>
      </c>
      <c r="L60" s="116">
        <v>1</v>
      </c>
      <c r="M60" s="116">
        <v>0</v>
      </c>
      <c r="N60" s="116">
        <v>1</v>
      </c>
      <c r="O60" s="116">
        <v>13</v>
      </c>
      <c r="P60" s="116">
        <v>0</v>
      </c>
      <c r="Q60" s="116">
        <v>13</v>
      </c>
      <c r="R60" s="116">
        <v>14</v>
      </c>
      <c r="S60" s="116">
        <v>0</v>
      </c>
      <c r="T60" s="116">
        <v>14</v>
      </c>
      <c r="U60" s="116">
        <v>1</v>
      </c>
      <c r="V60" s="116">
        <v>0</v>
      </c>
      <c r="W60" s="116">
        <v>1</v>
      </c>
      <c r="X60" s="116">
        <v>12</v>
      </c>
      <c r="Y60" s="116">
        <v>0</v>
      </c>
      <c r="Z60" s="116">
        <v>12</v>
      </c>
      <c r="AA60" s="116">
        <v>13</v>
      </c>
      <c r="AB60" s="116">
        <v>0</v>
      </c>
      <c r="AC60" s="116">
        <v>13</v>
      </c>
      <c r="AD60" s="40">
        <f t="shared" si="0"/>
        <v>14</v>
      </c>
      <c r="AE60" s="40">
        <f t="shared" si="1"/>
        <v>0</v>
      </c>
      <c r="AF60" s="40">
        <f t="shared" si="2"/>
        <v>14</v>
      </c>
      <c r="AG60" s="40">
        <f t="shared" si="3"/>
        <v>0</v>
      </c>
      <c r="AH60" s="40">
        <f t="shared" si="4"/>
        <v>13</v>
      </c>
      <c r="AI60" s="40">
        <f t="shared" si="5"/>
        <v>0</v>
      </c>
    </row>
    <row r="61" spans="1:35">
      <c r="A61" s="116">
        <v>51696342</v>
      </c>
      <c r="B61" s="116" t="s">
        <v>200</v>
      </c>
      <c r="C61" s="116">
        <v>3</v>
      </c>
      <c r="D61" s="116">
        <v>1</v>
      </c>
      <c r="E61" s="116">
        <v>4</v>
      </c>
      <c r="F61" s="116">
        <v>6</v>
      </c>
      <c r="G61" s="116">
        <v>0</v>
      </c>
      <c r="H61" s="116">
        <v>6</v>
      </c>
      <c r="I61" s="116">
        <v>9</v>
      </c>
      <c r="J61" s="116">
        <v>1</v>
      </c>
      <c r="K61" s="116">
        <v>10</v>
      </c>
      <c r="L61" s="116">
        <v>3</v>
      </c>
      <c r="M61" s="116">
        <v>1</v>
      </c>
      <c r="N61" s="116">
        <v>4</v>
      </c>
      <c r="O61" s="116">
        <v>6</v>
      </c>
      <c r="P61" s="116">
        <v>0</v>
      </c>
      <c r="Q61" s="116">
        <v>6</v>
      </c>
      <c r="R61" s="116">
        <v>9</v>
      </c>
      <c r="S61" s="116">
        <v>1</v>
      </c>
      <c r="T61" s="116">
        <v>10</v>
      </c>
      <c r="U61" s="116">
        <v>3</v>
      </c>
      <c r="V61" s="116">
        <v>0</v>
      </c>
      <c r="W61" s="116">
        <v>3</v>
      </c>
      <c r="X61" s="116">
        <v>5</v>
      </c>
      <c r="Y61" s="116">
        <v>0</v>
      </c>
      <c r="Z61" s="116">
        <v>5</v>
      </c>
      <c r="AA61" s="116">
        <v>8</v>
      </c>
      <c r="AB61" s="116">
        <v>0</v>
      </c>
      <c r="AC61" s="116">
        <v>8</v>
      </c>
      <c r="AD61" s="40">
        <f t="shared" si="0"/>
        <v>9</v>
      </c>
      <c r="AE61" s="40">
        <f t="shared" si="1"/>
        <v>1</v>
      </c>
      <c r="AF61" s="40">
        <f t="shared" si="2"/>
        <v>9</v>
      </c>
      <c r="AG61" s="40">
        <f t="shared" si="3"/>
        <v>1</v>
      </c>
      <c r="AH61" s="40">
        <f t="shared" si="4"/>
        <v>8</v>
      </c>
      <c r="AI61" s="40">
        <f t="shared" si="5"/>
        <v>0</v>
      </c>
    </row>
    <row r="62" spans="1:35">
      <c r="A62" s="116">
        <v>51722220</v>
      </c>
      <c r="B62" s="116" t="s">
        <v>371</v>
      </c>
      <c r="C62" s="116">
        <v>4</v>
      </c>
      <c r="D62" s="116">
        <v>0</v>
      </c>
      <c r="E62" s="116">
        <v>4</v>
      </c>
      <c r="F62" s="116">
        <v>7</v>
      </c>
      <c r="G62" s="116">
        <v>0</v>
      </c>
      <c r="H62" s="116">
        <v>7</v>
      </c>
      <c r="I62" s="116">
        <v>11</v>
      </c>
      <c r="J62" s="116">
        <v>0</v>
      </c>
      <c r="K62" s="116">
        <v>11</v>
      </c>
      <c r="L62" s="116">
        <v>4</v>
      </c>
      <c r="M62" s="116">
        <v>0</v>
      </c>
      <c r="N62" s="116">
        <v>4</v>
      </c>
      <c r="O62" s="116">
        <v>7</v>
      </c>
      <c r="P62" s="116">
        <v>0</v>
      </c>
      <c r="Q62" s="116">
        <v>7</v>
      </c>
      <c r="R62" s="116">
        <v>11</v>
      </c>
      <c r="S62" s="116">
        <v>0</v>
      </c>
      <c r="T62" s="116">
        <v>11</v>
      </c>
      <c r="U62" s="116">
        <v>4</v>
      </c>
      <c r="V62" s="116">
        <v>0</v>
      </c>
      <c r="W62" s="116">
        <v>4</v>
      </c>
      <c r="X62" s="116">
        <v>4</v>
      </c>
      <c r="Y62" s="116">
        <v>0</v>
      </c>
      <c r="Z62" s="116">
        <v>4</v>
      </c>
      <c r="AA62" s="116">
        <v>8</v>
      </c>
      <c r="AB62" s="116">
        <v>0</v>
      </c>
      <c r="AC62" s="116">
        <v>8</v>
      </c>
      <c r="AD62" s="40">
        <f t="shared" si="0"/>
        <v>11</v>
      </c>
      <c r="AE62" s="40">
        <f t="shared" si="1"/>
        <v>0</v>
      </c>
      <c r="AF62" s="40">
        <f t="shared" si="2"/>
        <v>11</v>
      </c>
      <c r="AG62" s="40">
        <f t="shared" si="3"/>
        <v>0</v>
      </c>
      <c r="AH62" s="40">
        <f t="shared" si="4"/>
        <v>8</v>
      </c>
      <c r="AI62" s="40">
        <f t="shared" si="5"/>
        <v>0</v>
      </c>
    </row>
    <row r="63" spans="1:35">
      <c r="A63" s="116">
        <v>51596839</v>
      </c>
      <c r="B63" s="116" t="s">
        <v>169</v>
      </c>
      <c r="C63" s="116">
        <v>5</v>
      </c>
      <c r="D63" s="116">
        <v>0</v>
      </c>
      <c r="E63" s="116">
        <v>5</v>
      </c>
      <c r="F63" s="116">
        <v>5</v>
      </c>
      <c r="G63" s="116">
        <v>0</v>
      </c>
      <c r="H63" s="116">
        <v>5</v>
      </c>
      <c r="I63" s="116">
        <v>10</v>
      </c>
      <c r="J63" s="116">
        <v>0</v>
      </c>
      <c r="K63" s="116">
        <v>10</v>
      </c>
      <c r="L63" s="116">
        <v>5</v>
      </c>
      <c r="M63" s="116">
        <v>0</v>
      </c>
      <c r="N63" s="116">
        <v>5</v>
      </c>
      <c r="O63" s="116">
        <v>5</v>
      </c>
      <c r="P63" s="116">
        <v>0</v>
      </c>
      <c r="Q63" s="116">
        <v>5</v>
      </c>
      <c r="R63" s="116">
        <v>10</v>
      </c>
      <c r="S63" s="116">
        <v>0</v>
      </c>
      <c r="T63" s="116">
        <v>10</v>
      </c>
      <c r="U63" s="116">
        <v>5</v>
      </c>
      <c r="V63" s="116">
        <v>0</v>
      </c>
      <c r="W63" s="116">
        <v>5</v>
      </c>
      <c r="X63" s="116">
        <v>5</v>
      </c>
      <c r="Y63" s="116">
        <v>0</v>
      </c>
      <c r="Z63" s="116">
        <v>5</v>
      </c>
      <c r="AA63" s="116">
        <v>10</v>
      </c>
      <c r="AB63" s="116">
        <v>0</v>
      </c>
      <c r="AC63" s="116">
        <v>10</v>
      </c>
      <c r="AD63" s="40">
        <f t="shared" si="0"/>
        <v>10</v>
      </c>
      <c r="AE63" s="40">
        <f t="shared" si="1"/>
        <v>0</v>
      </c>
      <c r="AF63" s="40">
        <f t="shared" si="2"/>
        <v>10</v>
      </c>
      <c r="AG63" s="40">
        <f t="shared" si="3"/>
        <v>0</v>
      </c>
      <c r="AH63" s="40">
        <f t="shared" si="4"/>
        <v>10</v>
      </c>
      <c r="AI63" s="40">
        <f t="shared" si="5"/>
        <v>0</v>
      </c>
    </row>
    <row r="64" spans="1:35">
      <c r="A64" s="116">
        <v>51725454</v>
      </c>
      <c r="B64" s="116" t="s">
        <v>267</v>
      </c>
      <c r="C64" s="116">
        <v>2</v>
      </c>
      <c r="D64" s="116">
        <v>1</v>
      </c>
      <c r="E64" s="116">
        <v>3</v>
      </c>
      <c r="F64" s="116">
        <v>8</v>
      </c>
      <c r="G64" s="116">
        <v>0</v>
      </c>
      <c r="H64" s="116">
        <v>8</v>
      </c>
      <c r="I64" s="116">
        <v>10</v>
      </c>
      <c r="J64" s="116">
        <v>1</v>
      </c>
      <c r="K64" s="116">
        <v>11</v>
      </c>
      <c r="L64" s="116">
        <v>3</v>
      </c>
      <c r="M64" s="116">
        <v>0</v>
      </c>
      <c r="N64" s="116">
        <v>3</v>
      </c>
      <c r="O64" s="116">
        <v>8</v>
      </c>
      <c r="P64" s="116">
        <v>0</v>
      </c>
      <c r="Q64" s="116">
        <v>8</v>
      </c>
      <c r="R64" s="116">
        <v>11</v>
      </c>
      <c r="S64" s="116">
        <v>0</v>
      </c>
      <c r="T64" s="116">
        <v>11</v>
      </c>
      <c r="U64" s="116">
        <v>3</v>
      </c>
      <c r="V64" s="116">
        <v>0</v>
      </c>
      <c r="W64" s="116">
        <v>3</v>
      </c>
      <c r="X64" s="116">
        <v>8</v>
      </c>
      <c r="Y64" s="116">
        <v>0</v>
      </c>
      <c r="Z64" s="116">
        <v>8</v>
      </c>
      <c r="AA64" s="116">
        <v>11</v>
      </c>
      <c r="AB64" s="116">
        <v>0</v>
      </c>
      <c r="AC64" s="116">
        <v>11</v>
      </c>
      <c r="AD64" s="40">
        <f t="shared" si="0"/>
        <v>10</v>
      </c>
      <c r="AE64" s="40">
        <f t="shared" si="1"/>
        <v>1</v>
      </c>
      <c r="AF64" s="40">
        <f t="shared" si="2"/>
        <v>11</v>
      </c>
      <c r="AG64" s="40">
        <f t="shared" si="3"/>
        <v>0</v>
      </c>
      <c r="AH64" s="40">
        <f t="shared" si="4"/>
        <v>11</v>
      </c>
      <c r="AI64" s="40">
        <f t="shared" si="5"/>
        <v>0</v>
      </c>
    </row>
    <row r="65" spans="1:35">
      <c r="A65" s="116">
        <v>51588233</v>
      </c>
      <c r="B65" s="116" t="s">
        <v>177</v>
      </c>
      <c r="C65" s="116">
        <v>0</v>
      </c>
      <c r="D65" s="116">
        <v>0</v>
      </c>
      <c r="E65" s="116">
        <v>0</v>
      </c>
      <c r="F65" s="116">
        <v>3</v>
      </c>
      <c r="G65" s="116">
        <v>2</v>
      </c>
      <c r="H65" s="116">
        <v>5</v>
      </c>
      <c r="I65" s="116">
        <v>3</v>
      </c>
      <c r="J65" s="116">
        <v>2</v>
      </c>
      <c r="K65" s="116">
        <v>5</v>
      </c>
      <c r="L65" s="116">
        <v>0</v>
      </c>
      <c r="M65" s="116">
        <v>0</v>
      </c>
      <c r="N65" s="116">
        <v>0</v>
      </c>
      <c r="O65" s="116">
        <v>5</v>
      </c>
      <c r="P65" s="116">
        <v>0</v>
      </c>
      <c r="Q65" s="116">
        <v>5</v>
      </c>
      <c r="R65" s="116">
        <v>5</v>
      </c>
      <c r="S65" s="116">
        <v>0</v>
      </c>
      <c r="T65" s="116">
        <v>5</v>
      </c>
      <c r="U65" s="116">
        <v>0</v>
      </c>
      <c r="V65" s="116">
        <v>0</v>
      </c>
      <c r="W65" s="116">
        <v>0</v>
      </c>
      <c r="X65" s="116">
        <v>4</v>
      </c>
      <c r="Y65" s="116">
        <v>0</v>
      </c>
      <c r="Z65" s="116">
        <v>4</v>
      </c>
      <c r="AA65" s="116">
        <v>4</v>
      </c>
      <c r="AB65" s="116">
        <v>0</v>
      </c>
      <c r="AC65" s="116">
        <v>4</v>
      </c>
      <c r="AD65" s="40">
        <f t="shared" si="0"/>
        <v>3</v>
      </c>
      <c r="AE65" s="40">
        <f t="shared" si="1"/>
        <v>2</v>
      </c>
      <c r="AF65" s="40">
        <f t="shared" si="2"/>
        <v>5</v>
      </c>
      <c r="AG65" s="40">
        <f t="shared" si="3"/>
        <v>0</v>
      </c>
      <c r="AH65" s="40">
        <f t="shared" si="4"/>
        <v>4</v>
      </c>
      <c r="AI65" s="40">
        <f t="shared" si="5"/>
        <v>0</v>
      </c>
    </row>
    <row r="66" spans="1:35">
      <c r="A66" s="116">
        <v>51788758</v>
      </c>
      <c r="B66" s="116" t="s">
        <v>277</v>
      </c>
      <c r="C66" s="116">
        <v>1</v>
      </c>
      <c r="D66" s="116">
        <v>1</v>
      </c>
      <c r="E66" s="116">
        <v>2</v>
      </c>
      <c r="F66" s="116">
        <v>4</v>
      </c>
      <c r="G66" s="116">
        <v>0</v>
      </c>
      <c r="H66" s="116">
        <v>4</v>
      </c>
      <c r="I66" s="116">
        <v>5</v>
      </c>
      <c r="J66" s="116">
        <v>1</v>
      </c>
      <c r="K66" s="116">
        <v>6</v>
      </c>
      <c r="L66" s="116">
        <v>2</v>
      </c>
      <c r="M66" s="116">
        <v>0</v>
      </c>
      <c r="N66" s="116">
        <v>2</v>
      </c>
      <c r="O66" s="116">
        <v>4</v>
      </c>
      <c r="P66" s="116">
        <v>0</v>
      </c>
      <c r="Q66" s="116">
        <v>4</v>
      </c>
      <c r="R66" s="116">
        <v>6</v>
      </c>
      <c r="S66" s="116">
        <v>0</v>
      </c>
      <c r="T66" s="116">
        <v>6</v>
      </c>
      <c r="U66" s="116">
        <v>2</v>
      </c>
      <c r="V66" s="116">
        <v>0</v>
      </c>
      <c r="W66" s="116">
        <v>2</v>
      </c>
      <c r="X66" s="116">
        <v>3</v>
      </c>
      <c r="Y66" s="116">
        <v>0</v>
      </c>
      <c r="Z66" s="116">
        <v>3</v>
      </c>
      <c r="AA66" s="116">
        <v>5</v>
      </c>
      <c r="AB66" s="116">
        <v>0</v>
      </c>
      <c r="AC66" s="116">
        <v>5</v>
      </c>
      <c r="AD66" s="40">
        <f t="shared" si="0"/>
        <v>5</v>
      </c>
      <c r="AE66" s="40">
        <f t="shared" si="1"/>
        <v>1</v>
      </c>
      <c r="AF66" s="40">
        <f t="shared" si="2"/>
        <v>6</v>
      </c>
      <c r="AG66" s="40">
        <f t="shared" si="3"/>
        <v>0</v>
      </c>
      <c r="AH66" s="40">
        <f t="shared" si="4"/>
        <v>5</v>
      </c>
      <c r="AI66" s="40">
        <f t="shared" si="5"/>
        <v>0</v>
      </c>
    </row>
    <row r="67" spans="1:35">
      <c r="A67" s="116">
        <v>51788324</v>
      </c>
      <c r="B67" s="116" t="s">
        <v>276</v>
      </c>
      <c r="C67" s="116">
        <v>8</v>
      </c>
      <c r="D67" s="116">
        <v>0</v>
      </c>
      <c r="E67" s="116">
        <v>8</v>
      </c>
      <c r="F67" s="116">
        <v>3</v>
      </c>
      <c r="G67" s="116">
        <v>0</v>
      </c>
      <c r="H67" s="116">
        <v>3</v>
      </c>
      <c r="I67" s="116">
        <v>11</v>
      </c>
      <c r="J67" s="116">
        <v>0</v>
      </c>
      <c r="K67" s="116">
        <v>11</v>
      </c>
      <c r="L67" s="116">
        <v>8</v>
      </c>
      <c r="M67" s="116">
        <v>0</v>
      </c>
      <c r="N67" s="116">
        <v>8</v>
      </c>
      <c r="O67" s="116">
        <v>3</v>
      </c>
      <c r="P67" s="116">
        <v>0</v>
      </c>
      <c r="Q67" s="116">
        <v>3</v>
      </c>
      <c r="R67" s="116">
        <v>11</v>
      </c>
      <c r="S67" s="116">
        <v>0</v>
      </c>
      <c r="T67" s="116">
        <v>11</v>
      </c>
      <c r="U67" s="116">
        <v>7</v>
      </c>
      <c r="V67" s="116">
        <v>0</v>
      </c>
      <c r="W67" s="116">
        <v>7</v>
      </c>
      <c r="X67" s="116">
        <v>2</v>
      </c>
      <c r="Y67" s="116">
        <v>0</v>
      </c>
      <c r="Z67" s="116">
        <v>2</v>
      </c>
      <c r="AA67" s="116">
        <v>9</v>
      </c>
      <c r="AB67" s="116">
        <v>0</v>
      </c>
      <c r="AC67" s="116">
        <v>9</v>
      </c>
      <c r="AD67" s="40">
        <f t="shared" si="0"/>
        <v>11</v>
      </c>
      <c r="AE67" s="40">
        <f t="shared" si="1"/>
        <v>0</v>
      </c>
      <c r="AF67" s="40">
        <f t="shared" si="2"/>
        <v>11</v>
      </c>
      <c r="AG67" s="40">
        <f t="shared" si="3"/>
        <v>0</v>
      </c>
      <c r="AH67" s="40">
        <f t="shared" si="4"/>
        <v>9</v>
      </c>
      <c r="AI67" s="40">
        <f t="shared" si="5"/>
        <v>0</v>
      </c>
    </row>
    <row r="68" spans="1:35">
      <c r="A68" s="116">
        <v>51723910</v>
      </c>
      <c r="B68" s="116" t="s">
        <v>231</v>
      </c>
      <c r="C68" s="116">
        <v>11</v>
      </c>
      <c r="D68" s="116">
        <v>1</v>
      </c>
      <c r="E68" s="116">
        <v>12</v>
      </c>
      <c r="F68" s="116">
        <v>3</v>
      </c>
      <c r="G68" s="116">
        <v>0</v>
      </c>
      <c r="H68" s="116">
        <v>3</v>
      </c>
      <c r="I68" s="116">
        <v>14</v>
      </c>
      <c r="J68" s="116">
        <v>1</v>
      </c>
      <c r="K68" s="116">
        <v>15</v>
      </c>
      <c r="L68" s="116">
        <v>11</v>
      </c>
      <c r="M68" s="116">
        <v>1</v>
      </c>
      <c r="N68" s="116">
        <v>12</v>
      </c>
      <c r="O68" s="116">
        <v>3</v>
      </c>
      <c r="P68" s="116">
        <v>0</v>
      </c>
      <c r="Q68" s="116">
        <v>3</v>
      </c>
      <c r="R68" s="116">
        <v>14</v>
      </c>
      <c r="S68" s="116">
        <v>1</v>
      </c>
      <c r="T68" s="116">
        <v>15</v>
      </c>
      <c r="U68" s="116">
        <v>12</v>
      </c>
      <c r="V68" s="116">
        <v>0</v>
      </c>
      <c r="W68" s="116">
        <v>12</v>
      </c>
      <c r="X68" s="116">
        <v>3</v>
      </c>
      <c r="Y68" s="116">
        <v>0</v>
      </c>
      <c r="Z68" s="116">
        <v>3</v>
      </c>
      <c r="AA68" s="116">
        <v>15</v>
      </c>
      <c r="AB68" s="116">
        <v>0</v>
      </c>
      <c r="AC68" s="116">
        <v>15</v>
      </c>
      <c r="AD68" s="40">
        <f t="shared" si="0"/>
        <v>14</v>
      </c>
      <c r="AE68" s="40">
        <f t="shared" si="1"/>
        <v>1</v>
      </c>
      <c r="AF68" s="40">
        <f t="shared" si="2"/>
        <v>14</v>
      </c>
      <c r="AG68" s="40">
        <f t="shared" si="3"/>
        <v>1</v>
      </c>
      <c r="AH68" s="40">
        <f t="shared" si="4"/>
        <v>15</v>
      </c>
      <c r="AI68" s="40">
        <f t="shared" si="5"/>
        <v>0</v>
      </c>
    </row>
    <row r="69" spans="1:35">
      <c r="A69" s="116">
        <v>51588218</v>
      </c>
      <c r="B69" s="116" t="s">
        <v>176</v>
      </c>
      <c r="C69" s="116">
        <v>6</v>
      </c>
      <c r="D69" s="116">
        <v>0</v>
      </c>
      <c r="E69" s="116">
        <v>6</v>
      </c>
      <c r="F69" s="116">
        <v>6</v>
      </c>
      <c r="G69" s="116">
        <v>0</v>
      </c>
      <c r="H69" s="116">
        <v>6</v>
      </c>
      <c r="I69" s="116">
        <v>12</v>
      </c>
      <c r="J69" s="116">
        <v>0</v>
      </c>
      <c r="K69" s="116">
        <v>12</v>
      </c>
      <c r="L69" s="116">
        <v>5</v>
      </c>
      <c r="M69" s="116">
        <v>1</v>
      </c>
      <c r="N69" s="116">
        <v>6</v>
      </c>
      <c r="O69" s="116">
        <v>6</v>
      </c>
      <c r="P69" s="116">
        <v>0</v>
      </c>
      <c r="Q69" s="116">
        <v>6</v>
      </c>
      <c r="R69" s="116">
        <v>11</v>
      </c>
      <c r="S69" s="116">
        <v>1</v>
      </c>
      <c r="T69" s="116">
        <v>12</v>
      </c>
      <c r="U69" s="116">
        <v>6</v>
      </c>
      <c r="V69" s="116">
        <v>0</v>
      </c>
      <c r="W69" s="116">
        <v>6</v>
      </c>
      <c r="X69" s="116">
        <v>6</v>
      </c>
      <c r="Y69" s="116">
        <v>0</v>
      </c>
      <c r="Z69" s="116">
        <v>6</v>
      </c>
      <c r="AA69" s="116">
        <v>12</v>
      </c>
      <c r="AB69" s="116">
        <v>0</v>
      </c>
      <c r="AC69" s="116">
        <v>12</v>
      </c>
      <c r="AD69" s="40">
        <f t="shared" ref="AD69:AD96" si="6">I69</f>
        <v>12</v>
      </c>
      <c r="AE69" s="40">
        <f t="shared" ref="AE69:AE96" si="7">J69</f>
        <v>0</v>
      </c>
      <c r="AF69" s="40">
        <f t="shared" ref="AF69:AF96" si="8">R69</f>
        <v>11</v>
      </c>
      <c r="AG69" s="40">
        <f t="shared" ref="AG69:AG96" si="9">S69</f>
        <v>1</v>
      </c>
      <c r="AH69" s="40">
        <f t="shared" ref="AH69:AH96" si="10">AA69</f>
        <v>12</v>
      </c>
      <c r="AI69" s="40">
        <f t="shared" ref="AI69:AI96" si="11">AB69</f>
        <v>0</v>
      </c>
    </row>
    <row r="70" spans="1:35">
      <c r="A70" s="116">
        <v>51723675</v>
      </c>
      <c r="B70" s="116" t="s">
        <v>229</v>
      </c>
      <c r="C70" s="116">
        <v>6</v>
      </c>
      <c r="D70" s="116">
        <v>0</v>
      </c>
      <c r="E70" s="116">
        <v>6</v>
      </c>
      <c r="F70" s="116">
        <v>4</v>
      </c>
      <c r="G70" s="116">
        <v>0</v>
      </c>
      <c r="H70" s="116">
        <v>4</v>
      </c>
      <c r="I70" s="116">
        <v>10</v>
      </c>
      <c r="J70" s="116">
        <v>0</v>
      </c>
      <c r="K70" s="116">
        <v>10</v>
      </c>
      <c r="L70" s="116">
        <v>6</v>
      </c>
      <c r="M70" s="116">
        <v>0</v>
      </c>
      <c r="N70" s="116">
        <v>6</v>
      </c>
      <c r="O70" s="116">
        <v>4</v>
      </c>
      <c r="P70" s="116">
        <v>0</v>
      </c>
      <c r="Q70" s="116">
        <v>4</v>
      </c>
      <c r="R70" s="116">
        <v>10</v>
      </c>
      <c r="S70" s="116">
        <v>0</v>
      </c>
      <c r="T70" s="116">
        <v>10</v>
      </c>
      <c r="U70" s="116">
        <v>6</v>
      </c>
      <c r="V70" s="116">
        <v>0</v>
      </c>
      <c r="W70" s="116">
        <v>6</v>
      </c>
      <c r="X70" s="116">
        <v>4</v>
      </c>
      <c r="Y70" s="116">
        <v>0</v>
      </c>
      <c r="Z70" s="116">
        <v>4</v>
      </c>
      <c r="AA70" s="116">
        <v>10</v>
      </c>
      <c r="AB70" s="116">
        <v>0</v>
      </c>
      <c r="AC70" s="116">
        <v>10</v>
      </c>
      <c r="AD70" s="40">
        <f t="shared" si="6"/>
        <v>10</v>
      </c>
      <c r="AE70" s="40">
        <f t="shared" si="7"/>
        <v>0</v>
      </c>
      <c r="AF70" s="40">
        <f t="shared" si="8"/>
        <v>10</v>
      </c>
      <c r="AG70" s="40">
        <f t="shared" si="9"/>
        <v>0</v>
      </c>
      <c r="AH70" s="40">
        <f t="shared" si="10"/>
        <v>10</v>
      </c>
      <c r="AI70" s="40">
        <f t="shared" si="11"/>
        <v>0</v>
      </c>
    </row>
    <row r="71" spans="1:35">
      <c r="A71" s="116">
        <v>51588235</v>
      </c>
      <c r="B71" s="116" t="s">
        <v>183</v>
      </c>
      <c r="C71" s="116">
        <v>11</v>
      </c>
      <c r="D71" s="116">
        <v>2</v>
      </c>
      <c r="E71" s="116">
        <v>13</v>
      </c>
      <c r="F71" s="116">
        <v>3</v>
      </c>
      <c r="G71" s="116">
        <v>0</v>
      </c>
      <c r="H71" s="116">
        <v>3</v>
      </c>
      <c r="I71" s="116">
        <v>14</v>
      </c>
      <c r="J71" s="116">
        <v>2</v>
      </c>
      <c r="K71" s="116">
        <v>16</v>
      </c>
      <c r="L71" s="116">
        <v>13</v>
      </c>
      <c r="M71" s="116">
        <v>0</v>
      </c>
      <c r="N71" s="116">
        <v>13</v>
      </c>
      <c r="O71" s="116">
        <v>3</v>
      </c>
      <c r="P71" s="116">
        <v>0</v>
      </c>
      <c r="Q71" s="116">
        <v>3</v>
      </c>
      <c r="R71" s="116">
        <v>16</v>
      </c>
      <c r="S71" s="116">
        <v>0</v>
      </c>
      <c r="T71" s="116">
        <v>16</v>
      </c>
      <c r="U71" s="116">
        <v>13</v>
      </c>
      <c r="V71" s="116">
        <v>0</v>
      </c>
      <c r="W71" s="116">
        <v>13</v>
      </c>
      <c r="X71" s="116">
        <v>3</v>
      </c>
      <c r="Y71" s="116">
        <v>0</v>
      </c>
      <c r="Z71" s="116">
        <v>3</v>
      </c>
      <c r="AA71" s="116">
        <v>16</v>
      </c>
      <c r="AB71" s="116">
        <v>0</v>
      </c>
      <c r="AC71" s="116">
        <v>16</v>
      </c>
      <c r="AD71" s="40">
        <f t="shared" si="6"/>
        <v>14</v>
      </c>
      <c r="AE71" s="40">
        <f t="shared" si="7"/>
        <v>2</v>
      </c>
      <c r="AF71" s="40">
        <f t="shared" si="8"/>
        <v>16</v>
      </c>
      <c r="AG71" s="40">
        <f t="shared" si="9"/>
        <v>0</v>
      </c>
      <c r="AH71" s="40">
        <f t="shared" si="10"/>
        <v>16</v>
      </c>
      <c r="AI71" s="40">
        <f t="shared" si="11"/>
        <v>0</v>
      </c>
    </row>
    <row r="72" spans="1:35">
      <c r="A72" s="116">
        <v>51787985</v>
      </c>
      <c r="B72" s="116" t="s">
        <v>275</v>
      </c>
      <c r="C72" s="116">
        <v>4</v>
      </c>
      <c r="D72" s="116">
        <v>0</v>
      </c>
      <c r="E72" s="116">
        <v>4</v>
      </c>
      <c r="F72" s="116">
        <v>8</v>
      </c>
      <c r="G72" s="116">
        <v>0</v>
      </c>
      <c r="H72" s="116">
        <v>8</v>
      </c>
      <c r="I72" s="116">
        <v>12</v>
      </c>
      <c r="J72" s="116">
        <v>0</v>
      </c>
      <c r="K72" s="116">
        <v>12</v>
      </c>
      <c r="L72" s="116">
        <v>4</v>
      </c>
      <c r="M72" s="116">
        <v>0</v>
      </c>
      <c r="N72" s="116">
        <v>4</v>
      </c>
      <c r="O72" s="116">
        <v>8</v>
      </c>
      <c r="P72" s="116">
        <v>0</v>
      </c>
      <c r="Q72" s="116">
        <v>8</v>
      </c>
      <c r="R72" s="116">
        <v>12</v>
      </c>
      <c r="S72" s="116">
        <v>0</v>
      </c>
      <c r="T72" s="116">
        <v>12</v>
      </c>
      <c r="U72" s="116">
        <v>3</v>
      </c>
      <c r="V72" s="116">
        <v>0</v>
      </c>
      <c r="W72" s="116">
        <v>3</v>
      </c>
      <c r="X72" s="116">
        <v>8</v>
      </c>
      <c r="Y72" s="116">
        <v>0</v>
      </c>
      <c r="Z72" s="116">
        <v>8</v>
      </c>
      <c r="AA72" s="116">
        <v>11</v>
      </c>
      <c r="AB72" s="116">
        <v>0</v>
      </c>
      <c r="AC72" s="116">
        <v>11</v>
      </c>
      <c r="AD72" s="40">
        <f t="shared" si="6"/>
        <v>12</v>
      </c>
      <c r="AE72" s="40">
        <f t="shared" si="7"/>
        <v>0</v>
      </c>
      <c r="AF72" s="40">
        <f t="shared" si="8"/>
        <v>12</v>
      </c>
      <c r="AG72" s="40">
        <f t="shared" si="9"/>
        <v>0</v>
      </c>
      <c r="AH72" s="40">
        <f t="shared" si="10"/>
        <v>11</v>
      </c>
      <c r="AI72" s="40">
        <f t="shared" si="11"/>
        <v>0</v>
      </c>
    </row>
    <row r="73" spans="1:35">
      <c r="A73" s="116">
        <v>51591938</v>
      </c>
      <c r="B73" s="116" t="s">
        <v>179</v>
      </c>
      <c r="C73" s="116">
        <v>10</v>
      </c>
      <c r="D73" s="116">
        <v>1</v>
      </c>
      <c r="E73" s="116">
        <v>11</v>
      </c>
      <c r="F73" s="116">
        <v>2</v>
      </c>
      <c r="G73" s="116">
        <v>0</v>
      </c>
      <c r="H73" s="116">
        <v>2</v>
      </c>
      <c r="I73" s="116">
        <v>12</v>
      </c>
      <c r="J73" s="116">
        <v>1</v>
      </c>
      <c r="K73" s="116">
        <v>13</v>
      </c>
      <c r="L73" s="116">
        <v>11</v>
      </c>
      <c r="M73" s="116">
        <v>0</v>
      </c>
      <c r="N73" s="116">
        <v>11</v>
      </c>
      <c r="O73" s="116">
        <v>2</v>
      </c>
      <c r="P73" s="116">
        <v>0</v>
      </c>
      <c r="Q73" s="116">
        <v>2</v>
      </c>
      <c r="R73" s="116">
        <v>13</v>
      </c>
      <c r="S73" s="116">
        <v>0</v>
      </c>
      <c r="T73" s="116">
        <v>13</v>
      </c>
      <c r="U73" s="116">
        <v>11</v>
      </c>
      <c r="V73" s="116">
        <v>0</v>
      </c>
      <c r="W73" s="116">
        <v>11</v>
      </c>
      <c r="X73" s="116">
        <v>2</v>
      </c>
      <c r="Y73" s="116">
        <v>0</v>
      </c>
      <c r="Z73" s="116">
        <v>2</v>
      </c>
      <c r="AA73" s="116">
        <v>13</v>
      </c>
      <c r="AB73" s="116">
        <v>0</v>
      </c>
      <c r="AC73" s="116">
        <v>13</v>
      </c>
      <c r="AD73" s="40">
        <f t="shared" si="6"/>
        <v>12</v>
      </c>
      <c r="AE73" s="40">
        <f t="shared" si="7"/>
        <v>1</v>
      </c>
      <c r="AF73" s="40">
        <f t="shared" si="8"/>
        <v>13</v>
      </c>
      <c r="AG73" s="40">
        <f t="shared" si="9"/>
        <v>0</v>
      </c>
      <c r="AH73" s="40">
        <f t="shared" si="10"/>
        <v>13</v>
      </c>
      <c r="AI73" s="40">
        <f t="shared" si="11"/>
        <v>0</v>
      </c>
    </row>
    <row r="74" spans="1:35">
      <c r="A74" s="116">
        <v>51724734</v>
      </c>
      <c r="B74" s="116" t="s">
        <v>233</v>
      </c>
      <c r="C74" s="116">
        <v>2</v>
      </c>
      <c r="D74" s="116">
        <v>0</v>
      </c>
      <c r="E74" s="116">
        <v>2</v>
      </c>
      <c r="F74" s="116">
        <v>8</v>
      </c>
      <c r="G74" s="116">
        <v>0</v>
      </c>
      <c r="H74" s="116">
        <v>8</v>
      </c>
      <c r="I74" s="116">
        <v>10</v>
      </c>
      <c r="J74" s="116">
        <v>0</v>
      </c>
      <c r="K74" s="116">
        <v>10</v>
      </c>
      <c r="L74" s="116">
        <v>2</v>
      </c>
      <c r="M74" s="116">
        <v>0</v>
      </c>
      <c r="N74" s="116">
        <v>2</v>
      </c>
      <c r="O74" s="116">
        <v>8</v>
      </c>
      <c r="P74" s="116">
        <v>0</v>
      </c>
      <c r="Q74" s="116">
        <v>8</v>
      </c>
      <c r="R74" s="116">
        <v>10</v>
      </c>
      <c r="S74" s="116">
        <v>0</v>
      </c>
      <c r="T74" s="116">
        <v>10</v>
      </c>
      <c r="U74" s="116">
        <v>2</v>
      </c>
      <c r="V74" s="116">
        <v>0</v>
      </c>
      <c r="W74" s="116">
        <v>2</v>
      </c>
      <c r="X74" s="116">
        <v>8</v>
      </c>
      <c r="Y74" s="116">
        <v>0</v>
      </c>
      <c r="Z74" s="116">
        <v>8</v>
      </c>
      <c r="AA74" s="116">
        <v>10</v>
      </c>
      <c r="AB74" s="116">
        <v>0</v>
      </c>
      <c r="AC74" s="116">
        <v>10</v>
      </c>
      <c r="AD74" s="40">
        <f t="shared" si="6"/>
        <v>10</v>
      </c>
      <c r="AE74" s="40">
        <f t="shared" si="7"/>
        <v>0</v>
      </c>
      <c r="AF74" s="40">
        <f t="shared" si="8"/>
        <v>10</v>
      </c>
      <c r="AG74" s="40">
        <f t="shared" si="9"/>
        <v>0</v>
      </c>
      <c r="AH74" s="40">
        <f t="shared" si="10"/>
        <v>10</v>
      </c>
      <c r="AI74" s="40">
        <f t="shared" si="11"/>
        <v>0</v>
      </c>
    </row>
    <row r="75" spans="1:35">
      <c r="A75" s="116">
        <v>51787861</v>
      </c>
      <c r="B75" s="116" t="s">
        <v>274</v>
      </c>
      <c r="C75" s="116">
        <v>7</v>
      </c>
      <c r="D75" s="116">
        <v>1</v>
      </c>
      <c r="E75" s="116">
        <v>8</v>
      </c>
      <c r="F75" s="116">
        <v>4</v>
      </c>
      <c r="G75" s="116">
        <v>0</v>
      </c>
      <c r="H75" s="116">
        <v>4</v>
      </c>
      <c r="I75" s="116">
        <v>11</v>
      </c>
      <c r="J75" s="116">
        <v>1</v>
      </c>
      <c r="K75" s="116">
        <v>12</v>
      </c>
      <c r="L75" s="116">
        <v>8</v>
      </c>
      <c r="M75" s="116">
        <v>0</v>
      </c>
      <c r="N75" s="116">
        <v>8</v>
      </c>
      <c r="O75" s="116">
        <v>4</v>
      </c>
      <c r="P75" s="116">
        <v>0</v>
      </c>
      <c r="Q75" s="116">
        <v>4</v>
      </c>
      <c r="R75" s="116">
        <v>12</v>
      </c>
      <c r="S75" s="116">
        <v>0</v>
      </c>
      <c r="T75" s="116">
        <v>12</v>
      </c>
      <c r="U75" s="116">
        <v>8</v>
      </c>
      <c r="V75" s="116">
        <v>0</v>
      </c>
      <c r="W75" s="116">
        <v>8</v>
      </c>
      <c r="X75" s="116">
        <v>4</v>
      </c>
      <c r="Y75" s="116">
        <v>0</v>
      </c>
      <c r="Z75" s="116">
        <v>4</v>
      </c>
      <c r="AA75" s="116">
        <v>12</v>
      </c>
      <c r="AB75" s="116">
        <v>0</v>
      </c>
      <c r="AC75" s="116">
        <v>12</v>
      </c>
      <c r="AD75" s="40">
        <f t="shared" si="6"/>
        <v>11</v>
      </c>
      <c r="AE75" s="40">
        <f t="shared" si="7"/>
        <v>1</v>
      </c>
      <c r="AF75" s="40">
        <f t="shared" si="8"/>
        <v>12</v>
      </c>
      <c r="AG75" s="40">
        <f t="shared" si="9"/>
        <v>0</v>
      </c>
      <c r="AH75" s="40">
        <f t="shared" si="10"/>
        <v>12</v>
      </c>
      <c r="AI75" s="40">
        <f t="shared" si="11"/>
        <v>0</v>
      </c>
    </row>
    <row r="76" spans="1:35">
      <c r="A76" s="116">
        <v>51810944</v>
      </c>
      <c r="B76" s="116" t="s">
        <v>372</v>
      </c>
      <c r="C76" s="116">
        <v>11</v>
      </c>
      <c r="D76" s="116">
        <v>1</v>
      </c>
      <c r="E76" s="116">
        <v>12</v>
      </c>
      <c r="F76" s="116">
        <v>2</v>
      </c>
      <c r="G76" s="116">
        <v>0</v>
      </c>
      <c r="H76" s="116">
        <v>2</v>
      </c>
      <c r="I76" s="116">
        <v>13</v>
      </c>
      <c r="J76" s="116">
        <v>1</v>
      </c>
      <c r="K76" s="116">
        <v>14</v>
      </c>
      <c r="L76" s="116">
        <v>12</v>
      </c>
      <c r="M76" s="116">
        <v>0</v>
      </c>
      <c r="N76" s="116">
        <v>12</v>
      </c>
      <c r="O76" s="116">
        <v>2</v>
      </c>
      <c r="P76" s="116">
        <v>0</v>
      </c>
      <c r="Q76" s="116">
        <v>2</v>
      </c>
      <c r="R76" s="116">
        <v>14</v>
      </c>
      <c r="S76" s="116">
        <v>0</v>
      </c>
      <c r="T76" s="116">
        <v>14</v>
      </c>
      <c r="U76" s="116">
        <v>11</v>
      </c>
      <c r="V76" s="116">
        <v>0</v>
      </c>
      <c r="W76" s="116">
        <v>11</v>
      </c>
      <c r="X76" s="116">
        <v>2</v>
      </c>
      <c r="Y76" s="116">
        <v>0</v>
      </c>
      <c r="Z76" s="116">
        <v>2</v>
      </c>
      <c r="AA76" s="116">
        <v>13</v>
      </c>
      <c r="AB76" s="116">
        <v>0</v>
      </c>
      <c r="AC76" s="116">
        <v>13</v>
      </c>
      <c r="AD76" s="40">
        <f t="shared" si="6"/>
        <v>13</v>
      </c>
      <c r="AE76" s="40">
        <f t="shared" si="7"/>
        <v>1</v>
      </c>
      <c r="AF76" s="40">
        <f t="shared" si="8"/>
        <v>14</v>
      </c>
      <c r="AG76" s="40">
        <f t="shared" si="9"/>
        <v>0</v>
      </c>
      <c r="AH76" s="40">
        <f t="shared" si="10"/>
        <v>13</v>
      </c>
      <c r="AI76" s="40">
        <f t="shared" si="11"/>
        <v>0</v>
      </c>
    </row>
    <row r="77" spans="1:35">
      <c r="A77" s="116">
        <v>51811770</v>
      </c>
      <c r="B77" s="116" t="s">
        <v>281</v>
      </c>
      <c r="C77" s="116">
        <v>5</v>
      </c>
      <c r="D77" s="116">
        <v>1</v>
      </c>
      <c r="E77" s="116">
        <v>6</v>
      </c>
      <c r="F77" s="116">
        <v>5</v>
      </c>
      <c r="G77" s="116">
        <v>0</v>
      </c>
      <c r="H77" s="116">
        <v>5</v>
      </c>
      <c r="I77" s="116">
        <v>10</v>
      </c>
      <c r="J77" s="116">
        <v>1</v>
      </c>
      <c r="K77" s="116">
        <v>11</v>
      </c>
      <c r="L77" s="116">
        <v>6</v>
      </c>
      <c r="M77" s="116">
        <v>0</v>
      </c>
      <c r="N77" s="116">
        <v>6</v>
      </c>
      <c r="O77" s="116">
        <v>5</v>
      </c>
      <c r="P77" s="116">
        <v>0</v>
      </c>
      <c r="Q77" s="116">
        <v>5</v>
      </c>
      <c r="R77" s="116">
        <v>11</v>
      </c>
      <c r="S77" s="116">
        <v>0</v>
      </c>
      <c r="T77" s="116">
        <v>11</v>
      </c>
      <c r="U77" s="116">
        <v>6</v>
      </c>
      <c r="V77" s="116">
        <v>0</v>
      </c>
      <c r="W77" s="116">
        <v>6</v>
      </c>
      <c r="X77" s="116">
        <v>5</v>
      </c>
      <c r="Y77" s="116">
        <v>0</v>
      </c>
      <c r="Z77" s="116">
        <v>5</v>
      </c>
      <c r="AA77" s="116">
        <v>11</v>
      </c>
      <c r="AB77" s="116">
        <v>0</v>
      </c>
      <c r="AC77" s="116">
        <v>11</v>
      </c>
      <c r="AD77" s="40">
        <f t="shared" si="6"/>
        <v>10</v>
      </c>
      <c r="AE77" s="40">
        <f t="shared" si="7"/>
        <v>1</v>
      </c>
      <c r="AF77" s="40">
        <f t="shared" si="8"/>
        <v>11</v>
      </c>
      <c r="AG77" s="40">
        <f t="shared" si="9"/>
        <v>0</v>
      </c>
      <c r="AH77" s="40">
        <f t="shared" si="10"/>
        <v>11</v>
      </c>
      <c r="AI77" s="40">
        <f t="shared" si="11"/>
        <v>0</v>
      </c>
    </row>
    <row r="78" spans="1:35">
      <c r="A78" s="116">
        <v>51812950</v>
      </c>
      <c r="B78" s="116" t="s">
        <v>373</v>
      </c>
      <c r="C78" s="116">
        <v>2</v>
      </c>
      <c r="D78" s="116">
        <v>0</v>
      </c>
      <c r="E78" s="116">
        <v>2</v>
      </c>
      <c r="F78" s="116">
        <v>7</v>
      </c>
      <c r="G78" s="116">
        <v>0</v>
      </c>
      <c r="H78" s="116">
        <v>7</v>
      </c>
      <c r="I78" s="116">
        <v>9</v>
      </c>
      <c r="J78" s="116">
        <v>0</v>
      </c>
      <c r="K78" s="116">
        <v>9</v>
      </c>
      <c r="L78" s="116">
        <v>2</v>
      </c>
      <c r="M78" s="116">
        <v>0</v>
      </c>
      <c r="N78" s="116">
        <v>2</v>
      </c>
      <c r="O78" s="116">
        <v>7</v>
      </c>
      <c r="P78" s="116">
        <v>0</v>
      </c>
      <c r="Q78" s="116">
        <v>7</v>
      </c>
      <c r="R78" s="116">
        <v>9</v>
      </c>
      <c r="S78" s="116">
        <v>0</v>
      </c>
      <c r="T78" s="116">
        <v>9</v>
      </c>
      <c r="U78" s="116">
        <v>2</v>
      </c>
      <c r="V78" s="116">
        <v>0</v>
      </c>
      <c r="W78" s="116">
        <v>2</v>
      </c>
      <c r="X78" s="116">
        <v>7</v>
      </c>
      <c r="Y78" s="116">
        <v>0</v>
      </c>
      <c r="Z78" s="116">
        <v>7</v>
      </c>
      <c r="AA78" s="116">
        <v>9</v>
      </c>
      <c r="AB78" s="116">
        <v>0</v>
      </c>
      <c r="AC78" s="116">
        <v>9</v>
      </c>
      <c r="AD78" s="40">
        <f t="shared" si="6"/>
        <v>9</v>
      </c>
      <c r="AE78" s="40">
        <f t="shared" si="7"/>
        <v>0</v>
      </c>
      <c r="AF78" s="40">
        <f t="shared" si="8"/>
        <v>9</v>
      </c>
      <c r="AG78" s="40">
        <f t="shared" si="9"/>
        <v>0</v>
      </c>
      <c r="AH78" s="40">
        <f t="shared" si="10"/>
        <v>9</v>
      </c>
      <c r="AI78" s="40">
        <f t="shared" si="11"/>
        <v>0</v>
      </c>
    </row>
    <row r="79" spans="1:35">
      <c r="A79" s="116">
        <v>51744975</v>
      </c>
      <c r="B79" s="116" t="s">
        <v>374</v>
      </c>
      <c r="C79" s="116">
        <v>3</v>
      </c>
      <c r="D79" s="116">
        <v>1</v>
      </c>
      <c r="E79" s="116">
        <v>4</v>
      </c>
      <c r="F79" s="116">
        <v>7</v>
      </c>
      <c r="G79" s="116">
        <v>0</v>
      </c>
      <c r="H79" s="116">
        <v>7</v>
      </c>
      <c r="I79" s="116">
        <v>10</v>
      </c>
      <c r="J79" s="116">
        <v>1</v>
      </c>
      <c r="K79" s="116">
        <v>11</v>
      </c>
      <c r="L79" s="116">
        <v>4</v>
      </c>
      <c r="M79" s="116">
        <v>0</v>
      </c>
      <c r="N79" s="116">
        <v>4</v>
      </c>
      <c r="O79" s="116">
        <v>7</v>
      </c>
      <c r="P79" s="116">
        <v>0</v>
      </c>
      <c r="Q79" s="116">
        <v>7</v>
      </c>
      <c r="R79" s="116">
        <v>11</v>
      </c>
      <c r="S79" s="116">
        <v>0</v>
      </c>
      <c r="T79" s="116">
        <v>11</v>
      </c>
      <c r="U79" s="116">
        <v>4</v>
      </c>
      <c r="V79" s="116">
        <v>0</v>
      </c>
      <c r="W79" s="116">
        <v>4</v>
      </c>
      <c r="X79" s="116">
        <v>7</v>
      </c>
      <c r="Y79" s="116">
        <v>0</v>
      </c>
      <c r="Z79" s="116">
        <v>7</v>
      </c>
      <c r="AA79" s="116">
        <v>11</v>
      </c>
      <c r="AB79" s="116">
        <v>0</v>
      </c>
      <c r="AC79" s="116">
        <v>11</v>
      </c>
      <c r="AD79" s="40">
        <f t="shared" si="6"/>
        <v>10</v>
      </c>
      <c r="AE79" s="40">
        <f t="shared" si="7"/>
        <v>1</v>
      </c>
      <c r="AF79" s="40">
        <f t="shared" si="8"/>
        <v>11</v>
      </c>
      <c r="AG79" s="40">
        <f t="shared" si="9"/>
        <v>0</v>
      </c>
      <c r="AH79" s="40">
        <f t="shared" si="10"/>
        <v>11</v>
      </c>
      <c r="AI79" s="40">
        <f t="shared" si="11"/>
        <v>0</v>
      </c>
    </row>
    <row r="80" spans="1:35">
      <c r="A80" s="116">
        <v>51719218</v>
      </c>
      <c r="B80" s="116" t="s">
        <v>375</v>
      </c>
      <c r="C80" s="116">
        <v>8</v>
      </c>
      <c r="D80" s="116">
        <v>0</v>
      </c>
      <c r="E80" s="116">
        <v>8</v>
      </c>
      <c r="F80" s="116">
        <v>3</v>
      </c>
      <c r="G80" s="116">
        <v>0</v>
      </c>
      <c r="H80" s="116">
        <v>3</v>
      </c>
      <c r="I80" s="116">
        <v>11</v>
      </c>
      <c r="J80" s="116">
        <v>0</v>
      </c>
      <c r="K80" s="116">
        <v>11</v>
      </c>
      <c r="L80" s="116">
        <v>8</v>
      </c>
      <c r="M80" s="116">
        <v>0</v>
      </c>
      <c r="N80" s="116">
        <v>8</v>
      </c>
      <c r="O80" s="116">
        <v>3</v>
      </c>
      <c r="P80" s="116">
        <v>0</v>
      </c>
      <c r="Q80" s="116">
        <v>3</v>
      </c>
      <c r="R80" s="116">
        <v>11</v>
      </c>
      <c r="S80" s="116">
        <v>0</v>
      </c>
      <c r="T80" s="116">
        <v>11</v>
      </c>
      <c r="U80" s="116">
        <v>7</v>
      </c>
      <c r="V80" s="116">
        <v>0</v>
      </c>
      <c r="W80" s="116">
        <v>7</v>
      </c>
      <c r="X80" s="116">
        <v>3</v>
      </c>
      <c r="Y80" s="116">
        <v>0</v>
      </c>
      <c r="Z80" s="116">
        <v>3</v>
      </c>
      <c r="AA80" s="116">
        <v>10</v>
      </c>
      <c r="AB80" s="116">
        <v>0</v>
      </c>
      <c r="AC80" s="116">
        <v>10</v>
      </c>
      <c r="AD80" s="40">
        <f t="shared" si="6"/>
        <v>11</v>
      </c>
      <c r="AE80" s="40">
        <f t="shared" si="7"/>
        <v>0</v>
      </c>
      <c r="AF80" s="40">
        <f t="shared" si="8"/>
        <v>11</v>
      </c>
      <c r="AG80" s="40">
        <f t="shared" si="9"/>
        <v>0</v>
      </c>
      <c r="AH80" s="40">
        <f t="shared" si="10"/>
        <v>10</v>
      </c>
      <c r="AI80" s="40">
        <f t="shared" si="11"/>
        <v>0</v>
      </c>
    </row>
    <row r="81" spans="1:35">
      <c r="A81" s="116">
        <v>51719219</v>
      </c>
      <c r="B81" s="116" t="s">
        <v>376</v>
      </c>
      <c r="C81" s="116">
        <v>5</v>
      </c>
      <c r="D81" s="116">
        <v>0</v>
      </c>
      <c r="E81" s="116">
        <v>5</v>
      </c>
      <c r="F81" s="116">
        <v>6</v>
      </c>
      <c r="G81" s="116">
        <v>0</v>
      </c>
      <c r="H81" s="116">
        <v>6</v>
      </c>
      <c r="I81" s="116">
        <v>11</v>
      </c>
      <c r="J81" s="116">
        <v>0</v>
      </c>
      <c r="K81" s="116">
        <v>11</v>
      </c>
      <c r="L81" s="116">
        <v>5</v>
      </c>
      <c r="M81" s="116">
        <v>0</v>
      </c>
      <c r="N81" s="116">
        <v>5</v>
      </c>
      <c r="O81" s="116">
        <v>6</v>
      </c>
      <c r="P81" s="116">
        <v>0</v>
      </c>
      <c r="Q81" s="116">
        <v>6</v>
      </c>
      <c r="R81" s="116">
        <v>11</v>
      </c>
      <c r="S81" s="116">
        <v>0</v>
      </c>
      <c r="T81" s="116">
        <v>11</v>
      </c>
      <c r="U81" s="116">
        <v>5</v>
      </c>
      <c r="V81" s="116">
        <v>0</v>
      </c>
      <c r="W81" s="116">
        <v>5</v>
      </c>
      <c r="X81" s="116">
        <v>6</v>
      </c>
      <c r="Y81" s="116">
        <v>0</v>
      </c>
      <c r="Z81" s="116">
        <v>6</v>
      </c>
      <c r="AA81" s="116">
        <v>11</v>
      </c>
      <c r="AB81" s="116">
        <v>0</v>
      </c>
      <c r="AC81" s="116">
        <v>11</v>
      </c>
      <c r="AD81" s="40">
        <f t="shared" si="6"/>
        <v>11</v>
      </c>
      <c r="AE81" s="40">
        <f t="shared" si="7"/>
        <v>0</v>
      </c>
      <c r="AF81" s="40">
        <f t="shared" si="8"/>
        <v>11</v>
      </c>
      <c r="AG81" s="40">
        <f t="shared" si="9"/>
        <v>0</v>
      </c>
      <c r="AH81" s="40">
        <f t="shared" si="10"/>
        <v>11</v>
      </c>
      <c r="AI81" s="40">
        <f t="shared" si="11"/>
        <v>0</v>
      </c>
    </row>
    <row r="82" spans="1:35">
      <c r="A82" s="116">
        <v>51722942</v>
      </c>
      <c r="B82" s="116" t="s">
        <v>377</v>
      </c>
      <c r="C82" s="116">
        <v>8</v>
      </c>
      <c r="D82" s="116">
        <v>0</v>
      </c>
      <c r="E82" s="116">
        <v>8</v>
      </c>
      <c r="F82" s="116">
        <v>5</v>
      </c>
      <c r="G82" s="116">
        <v>0</v>
      </c>
      <c r="H82" s="116">
        <v>5</v>
      </c>
      <c r="I82" s="116">
        <v>13</v>
      </c>
      <c r="J82" s="116">
        <v>0</v>
      </c>
      <c r="K82" s="116">
        <v>13</v>
      </c>
      <c r="L82" s="116">
        <v>8</v>
      </c>
      <c r="M82" s="116">
        <v>0</v>
      </c>
      <c r="N82" s="116">
        <v>8</v>
      </c>
      <c r="O82" s="116">
        <v>5</v>
      </c>
      <c r="P82" s="116">
        <v>0</v>
      </c>
      <c r="Q82" s="116">
        <v>5</v>
      </c>
      <c r="R82" s="116">
        <v>13</v>
      </c>
      <c r="S82" s="116">
        <v>0</v>
      </c>
      <c r="T82" s="116">
        <v>13</v>
      </c>
      <c r="U82" s="116">
        <v>8</v>
      </c>
      <c r="V82" s="116">
        <v>0</v>
      </c>
      <c r="W82" s="116">
        <v>8</v>
      </c>
      <c r="X82" s="116">
        <v>5</v>
      </c>
      <c r="Y82" s="116">
        <v>0</v>
      </c>
      <c r="Z82" s="116">
        <v>5</v>
      </c>
      <c r="AA82" s="116">
        <v>13</v>
      </c>
      <c r="AB82" s="116">
        <v>0</v>
      </c>
      <c r="AC82" s="116">
        <v>13</v>
      </c>
      <c r="AD82" s="40">
        <f t="shared" si="6"/>
        <v>13</v>
      </c>
      <c r="AE82" s="40">
        <f t="shared" si="7"/>
        <v>0</v>
      </c>
      <c r="AF82" s="40">
        <f t="shared" si="8"/>
        <v>13</v>
      </c>
      <c r="AG82" s="40">
        <f t="shared" si="9"/>
        <v>0</v>
      </c>
      <c r="AH82" s="40">
        <f t="shared" si="10"/>
        <v>13</v>
      </c>
      <c r="AI82" s="40">
        <f t="shared" si="11"/>
        <v>0</v>
      </c>
    </row>
    <row r="83" spans="1:35">
      <c r="A83" s="116">
        <v>51802874</v>
      </c>
      <c r="B83" s="116" t="s">
        <v>378</v>
      </c>
      <c r="C83" s="116">
        <v>0</v>
      </c>
      <c r="D83" s="116">
        <v>0</v>
      </c>
      <c r="E83" s="116">
        <v>0</v>
      </c>
      <c r="F83" s="116">
        <v>0</v>
      </c>
      <c r="G83" s="116">
        <v>0</v>
      </c>
      <c r="H83" s="116">
        <v>0</v>
      </c>
      <c r="I83" s="116">
        <v>0</v>
      </c>
      <c r="J83" s="116">
        <v>0</v>
      </c>
      <c r="K83" s="116">
        <v>0</v>
      </c>
      <c r="L83" s="116">
        <v>0</v>
      </c>
      <c r="M83" s="116">
        <v>0</v>
      </c>
      <c r="N83" s="116">
        <v>0</v>
      </c>
      <c r="O83" s="116">
        <v>0</v>
      </c>
      <c r="P83" s="116">
        <v>0</v>
      </c>
      <c r="Q83" s="116">
        <v>0</v>
      </c>
      <c r="R83" s="116">
        <v>0</v>
      </c>
      <c r="S83" s="116">
        <v>0</v>
      </c>
      <c r="T83" s="116">
        <v>0</v>
      </c>
      <c r="U83" s="116">
        <v>0</v>
      </c>
      <c r="V83" s="116">
        <v>0</v>
      </c>
      <c r="W83" s="116">
        <v>0</v>
      </c>
      <c r="X83" s="116">
        <v>0</v>
      </c>
      <c r="Y83" s="116">
        <v>0</v>
      </c>
      <c r="Z83" s="116">
        <v>0</v>
      </c>
      <c r="AA83" s="116">
        <v>0</v>
      </c>
      <c r="AB83" s="116">
        <v>0</v>
      </c>
      <c r="AC83" s="116">
        <v>0</v>
      </c>
      <c r="AD83" s="40">
        <f t="shared" si="6"/>
        <v>0</v>
      </c>
      <c r="AE83" s="40">
        <f t="shared" si="7"/>
        <v>0</v>
      </c>
      <c r="AF83" s="40">
        <f t="shared" si="8"/>
        <v>0</v>
      </c>
      <c r="AG83" s="40">
        <f t="shared" si="9"/>
        <v>0</v>
      </c>
      <c r="AH83" s="40">
        <f t="shared" si="10"/>
        <v>0</v>
      </c>
      <c r="AI83" s="40">
        <f t="shared" si="11"/>
        <v>0</v>
      </c>
    </row>
    <row r="84" spans="1:35">
      <c r="A84" s="116">
        <v>51600383</v>
      </c>
      <c r="B84" s="116" t="s">
        <v>379</v>
      </c>
      <c r="C84" s="116">
        <v>0</v>
      </c>
      <c r="D84" s="116">
        <v>0</v>
      </c>
      <c r="E84" s="116">
        <v>0</v>
      </c>
      <c r="F84" s="116">
        <v>0</v>
      </c>
      <c r="G84" s="116">
        <v>0</v>
      </c>
      <c r="H84" s="116">
        <v>0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>
        <v>0</v>
      </c>
      <c r="O84" s="116">
        <v>0</v>
      </c>
      <c r="P84" s="116">
        <v>0</v>
      </c>
      <c r="Q84" s="116">
        <v>0</v>
      </c>
      <c r="R84" s="116">
        <v>0</v>
      </c>
      <c r="S84" s="116">
        <v>0</v>
      </c>
      <c r="T84" s="116">
        <v>0</v>
      </c>
      <c r="U84" s="116">
        <v>0</v>
      </c>
      <c r="V84" s="116">
        <v>0</v>
      </c>
      <c r="W84" s="116">
        <v>0</v>
      </c>
      <c r="X84" s="116">
        <v>0</v>
      </c>
      <c r="Y84" s="116">
        <v>0</v>
      </c>
      <c r="Z84" s="116">
        <v>0</v>
      </c>
      <c r="AA84" s="116">
        <v>0</v>
      </c>
      <c r="AB84" s="116">
        <v>0</v>
      </c>
      <c r="AC84" s="116">
        <v>0</v>
      </c>
      <c r="AD84" s="40">
        <f t="shared" si="6"/>
        <v>0</v>
      </c>
      <c r="AE84" s="40">
        <f t="shared" si="7"/>
        <v>0</v>
      </c>
      <c r="AF84" s="40">
        <f t="shared" si="8"/>
        <v>0</v>
      </c>
      <c r="AG84" s="40">
        <f t="shared" si="9"/>
        <v>0</v>
      </c>
      <c r="AH84" s="40">
        <f t="shared" si="10"/>
        <v>0</v>
      </c>
      <c r="AI84" s="40">
        <f t="shared" si="11"/>
        <v>0</v>
      </c>
    </row>
    <row r="85" spans="1:35">
      <c r="A85" s="116">
        <v>51724905</v>
      </c>
      <c r="B85" s="116" t="s">
        <v>380</v>
      </c>
      <c r="C85" s="116">
        <v>3</v>
      </c>
      <c r="D85" s="116">
        <v>0</v>
      </c>
      <c r="E85" s="116">
        <v>3</v>
      </c>
      <c r="F85" s="116">
        <v>8</v>
      </c>
      <c r="G85" s="116">
        <v>0</v>
      </c>
      <c r="H85" s="116">
        <v>8</v>
      </c>
      <c r="I85" s="116">
        <v>11</v>
      </c>
      <c r="J85" s="116">
        <v>0</v>
      </c>
      <c r="K85" s="116">
        <v>11</v>
      </c>
      <c r="L85" s="116">
        <v>3</v>
      </c>
      <c r="M85" s="116">
        <v>0</v>
      </c>
      <c r="N85" s="116">
        <v>3</v>
      </c>
      <c r="O85" s="116">
        <v>8</v>
      </c>
      <c r="P85" s="116">
        <v>0</v>
      </c>
      <c r="Q85" s="116">
        <v>8</v>
      </c>
      <c r="R85" s="116">
        <v>11</v>
      </c>
      <c r="S85" s="116">
        <v>0</v>
      </c>
      <c r="T85" s="116">
        <v>11</v>
      </c>
      <c r="U85" s="116">
        <v>3</v>
      </c>
      <c r="V85" s="116">
        <v>0</v>
      </c>
      <c r="W85" s="116">
        <v>3</v>
      </c>
      <c r="X85" s="116">
        <v>8</v>
      </c>
      <c r="Y85" s="116">
        <v>0</v>
      </c>
      <c r="Z85" s="116">
        <v>8</v>
      </c>
      <c r="AA85" s="116">
        <v>11</v>
      </c>
      <c r="AB85" s="116">
        <v>0</v>
      </c>
      <c r="AC85" s="116">
        <v>11</v>
      </c>
      <c r="AD85" s="40">
        <f t="shared" si="6"/>
        <v>11</v>
      </c>
      <c r="AE85" s="40">
        <f t="shared" si="7"/>
        <v>0</v>
      </c>
      <c r="AF85" s="40">
        <f t="shared" si="8"/>
        <v>11</v>
      </c>
      <c r="AG85" s="40">
        <f t="shared" si="9"/>
        <v>0</v>
      </c>
      <c r="AH85" s="40">
        <f t="shared" si="10"/>
        <v>11</v>
      </c>
      <c r="AI85" s="40">
        <f t="shared" si="11"/>
        <v>0</v>
      </c>
    </row>
    <row r="86" spans="1:35">
      <c r="A86" s="116">
        <v>51739117</v>
      </c>
      <c r="B86" s="116" t="s">
        <v>257</v>
      </c>
      <c r="C86" s="116">
        <v>0</v>
      </c>
      <c r="D86" s="116">
        <v>0</v>
      </c>
      <c r="E86" s="116">
        <v>0</v>
      </c>
      <c r="F86" s="116">
        <v>0</v>
      </c>
      <c r="G86" s="116">
        <v>0</v>
      </c>
      <c r="H86" s="116">
        <v>0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>
        <v>0</v>
      </c>
      <c r="O86" s="116">
        <v>0</v>
      </c>
      <c r="P86" s="116">
        <v>0</v>
      </c>
      <c r="Q86" s="116">
        <v>0</v>
      </c>
      <c r="R86" s="116">
        <v>0</v>
      </c>
      <c r="S86" s="116">
        <v>0</v>
      </c>
      <c r="T86" s="116">
        <v>0</v>
      </c>
      <c r="U86" s="116">
        <v>0</v>
      </c>
      <c r="V86" s="116">
        <v>0</v>
      </c>
      <c r="W86" s="116">
        <v>0</v>
      </c>
      <c r="X86" s="116">
        <v>0</v>
      </c>
      <c r="Y86" s="116">
        <v>0</v>
      </c>
      <c r="Z86" s="116">
        <v>0</v>
      </c>
      <c r="AA86" s="116">
        <v>0</v>
      </c>
      <c r="AB86" s="116">
        <v>0</v>
      </c>
      <c r="AC86" s="116">
        <v>0</v>
      </c>
      <c r="AD86" s="40">
        <f t="shared" si="6"/>
        <v>0</v>
      </c>
      <c r="AE86" s="40">
        <f t="shared" si="7"/>
        <v>0</v>
      </c>
      <c r="AF86" s="40">
        <f t="shared" si="8"/>
        <v>0</v>
      </c>
      <c r="AG86" s="40">
        <f t="shared" si="9"/>
        <v>0</v>
      </c>
      <c r="AH86" s="40">
        <f t="shared" si="10"/>
        <v>0</v>
      </c>
      <c r="AI86" s="40">
        <f t="shared" si="11"/>
        <v>0</v>
      </c>
    </row>
    <row r="87" spans="1:35">
      <c r="A87" s="116">
        <v>51609016</v>
      </c>
      <c r="B87" s="116" t="s">
        <v>381</v>
      </c>
      <c r="C87" s="116">
        <v>0</v>
      </c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40">
        <f t="shared" si="6"/>
        <v>0</v>
      </c>
      <c r="AE87" s="40">
        <f t="shared" si="7"/>
        <v>0</v>
      </c>
      <c r="AF87" s="40">
        <f t="shared" si="8"/>
        <v>0</v>
      </c>
      <c r="AG87" s="40">
        <f t="shared" si="9"/>
        <v>0</v>
      </c>
      <c r="AH87" s="40">
        <f t="shared" si="10"/>
        <v>0</v>
      </c>
      <c r="AI87" s="40">
        <f t="shared" si="11"/>
        <v>0</v>
      </c>
    </row>
    <row r="88" spans="1:35">
      <c r="A88" s="116">
        <v>51696233</v>
      </c>
      <c r="B88" s="116" t="s">
        <v>382</v>
      </c>
      <c r="C88" s="116">
        <v>7</v>
      </c>
      <c r="D88" s="116">
        <v>2</v>
      </c>
      <c r="E88" s="116">
        <v>9</v>
      </c>
      <c r="F88" s="116">
        <v>2</v>
      </c>
      <c r="G88" s="116">
        <v>0</v>
      </c>
      <c r="H88" s="116">
        <v>2</v>
      </c>
      <c r="I88" s="116">
        <v>9</v>
      </c>
      <c r="J88" s="116">
        <v>2</v>
      </c>
      <c r="K88" s="116">
        <v>11</v>
      </c>
      <c r="L88" s="116">
        <v>7</v>
      </c>
      <c r="M88" s="116">
        <v>2</v>
      </c>
      <c r="N88" s="116">
        <v>9</v>
      </c>
      <c r="O88" s="116">
        <v>2</v>
      </c>
      <c r="P88" s="116">
        <v>0</v>
      </c>
      <c r="Q88" s="116">
        <v>2</v>
      </c>
      <c r="R88" s="116">
        <v>9</v>
      </c>
      <c r="S88" s="116">
        <v>2</v>
      </c>
      <c r="T88" s="116">
        <v>11</v>
      </c>
      <c r="U88" s="116">
        <v>9</v>
      </c>
      <c r="V88" s="116">
        <v>0</v>
      </c>
      <c r="W88" s="116">
        <v>9</v>
      </c>
      <c r="X88" s="116">
        <v>2</v>
      </c>
      <c r="Y88" s="116">
        <v>0</v>
      </c>
      <c r="Z88" s="116">
        <v>2</v>
      </c>
      <c r="AA88" s="116">
        <v>11</v>
      </c>
      <c r="AB88" s="116">
        <v>0</v>
      </c>
      <c r="AC88" s="116">
        <v>11</v>
      </c>
      <c r="AD88" s="40">
        <f t="shared" si="6"/>
        <v>9</v>
      </c>
      <c r="AE88" s="40">
        <f t="shared" si="7"/>
        <v>2</v>
      </c>
      <c r="AF88" s="40">
        <f t="shared" si="8"/>
        <v>9</v>
      </c>
      <c r="AG88" s="40">
        <f t="shared" si="9"/>
        <v>2</v>
      </c>
      <c r="AH88" s="40">
        <f t="shared" si="10"/>
        <v>11</v>
      </c>
      <c r="AI88" s="40">
        <f t="shared" si="11"/>
        <v>0</v>
      </c>
    </row>
    <row r="89" spans="1:35">
      <c r="A89" s="116">
        <v>51768434</v>
      </c>
      <c r="B89" s="116" t="s">
        <v>383</v>
      </c>
      <c r="C89" s="116">
        <v>0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  <c r="R89" s="116">
        <v>0</v>
      </c>
      <c r="S89" s="116">
        <v>0</v>
      </c>
      <c r="T89" s="116">
        <v>0</v>
      </c>
      <c r="U89" s="116">
        <v>0</v>
      </c>
      <c r="V89" s="116">
        <v>0</v>
      </c>
      <c r="W89" s="116">
        <v>0</v>
      </c>
      <c r="X89" s="116">
        <v>0</v>
      </c>
      <c r="Y89" s="116">
        <v>0</v>
      </c>
      <c r="Z89" s="116">
        <v>0</v>
      </c>
      <c r="AA89" s="116">
        <v>0</v>
      </c>
      <c r="AB89" s="116">
        <v>0</v>
      </c>
      <c r="AC89" s="116">
        <v>0</v>
      </c>
      <c r="AD89" s="40">
        <f t="shared" si="6"/>
        <v>0</v>
      </c>
      <c r="AE89" s="40">
        <f t="shared" si="7"/>
        <v>0</v>
      </c>
      <c r="AF89" s="40">
        <f t="shared" si="8"/>
        <v>0</v>
      </c>
      <c r="AG89" s="40">
        <f t="shared" si="9"/>
        <v>0</v>
      </c>
      <c r="AH89" s="40">
        <f t="shared" si="10"/>
        <v>0</v>
      </c>
      <c r="AI89" s="40">
        <f t="shared" si="11"/>
        <v>0</v>
      </c>
    </row>
    <row r="90" spans="1:35">
      <c r="A90" s="116">
        <v>51781014</v>
      </c>
      <c r="B90" s="116" t="s">
        <v>384</v>
      </c>
      <c r="C90" s="116">
        <v>5</v>
      </c>
      <c r="D90" s="116">
        <v>0</v>
      </c>
      <c r="E90" s="116">
        <v>5</v>
      </c>
      <c r="F90" s="116">
        <v>4</v>
      </c>
      <c r="G90" s="116">
        <v>0</v>
      </c>
      <c r="H90" s="116">
        <v>4</v>
      </c>
      <c r="I90" s="116">
        <v>9</v>
      </c>
      <c r="J90" s="116">
        <v>0</v>
      </c>
      <c r="K90" s="116">
        <v>9</v>
      </c>
      <c r="L90" s="116">
        <v>5</v>
      </c>
      <c r="M90" s="116">
        <v>0</v>
      </c>
      <c r="N90" s="116">
        <v>5</v>
      </c>
      <c r="O90" s="116">
        <v>4</v>
      </c>
      <c r="P90" s="116">
        <v>0</v>
      </c>
      <c r="Q90" s="116">
        <v>4</v>
      </c>
      <c r="R90" s="116">
        <v>9</v>
      </c>
      <c r="S90" s="116">
        <v>0</v>
      </c>
      <c r="T90" s="116">
        <v>9</v>
      </c>
      <c r="U90" s="116">
        <v>5</v>
      </c>
      <c r="V90" s="116">
        <v>0</v>
      </c>
      <c r="W90" s="116">
        <v>5</v>
      </c>
      <c r="X90" s="116">
        <v>4</v>
      </c>
      <c r="Y90" s="116">
        <v>0</v>
      </c>
      <c r="Z90" s="116">
        <v>4</v>
      </c>
      <c r="AA90" s="116">
        <v>9</v>
      </c>
      <c r="AB90" s="116">
        <v>0</v>
      </c>
      <c r="AC90" s="116">
        <v>9</v>
      </c>
      <c r="AD90" s="40">
        <f t="shared" si="6"/>
        <v>9</v>
      </c>
      <c r="AE90" s="40">
        <f t="shared" si="7"/>
        <v>0</v>
      </c>
      <c r="AF90" s="40">
        <f t="shared" si="8"/>
        <v>9</v>
      </c>
      <c r="AG90" s="40">
        <f t="shared" si="9"/>
        <v>0</v>
      </c>
      <c r="AH90" s="40">
        <f t="shared" si="10"/>
        <v>9</v>
      </c>
      <c r="AI90" s="40">
        <f t="shared" si="11"/>
        <v>0</v>
      </c>
    </row>
    <row r="91" spans="1:35">
      <c r="A91" s="116">
        <v>51801658</v>
      </c>
      <c r="B91" s="116" t="s">
        <v>385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16">
        <v>0</v>
      </c>
      <c r="O91" s="116">
        <v>0</v>
      </c>
      <c r="P91" s="116">
        <v>0</v>
      </c>
      <c r="Q91" s="116">
        <v>0</v>
      </c>
      <c r="R91" s="116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16">
        <v>0</v>
      </c>
      <c r="Y91" s="116">
        <v>0</v>
      </c>
      <c r="Z91" s="116">
        <v>0</v>
      </c>
      <c r="AA91" s="116">
        <v>0</v>
      </c>
      <c r="AB91" s="116">
        <v>0</v>
      </c>
      <c r="AC91" s="116">
        <v>0</v>
      </c>
      <c r="AD91" s="40">
        <f t="shared" si="6"/>
        <v>0</v>
      </c>
      <c r="AE91" s="40">
        <f t="shared" si="7"/>
        <v>0</v>
      </c>
      <c r="AF91" s="40">
        <f t="shared" si="8"/>
        <v>0</v>
      </c>
      <c r="AG91" s="40">
        <f t="shared" si="9"/>
        <v>0</v>
      </c>
      <c r="AH91" s="40">
        <f t="shared" si="10"/>
        <v>0</v>
      </c>
      <c r="AI91" s="40">
        <f t="shared" si="11"/>
        <v>0</v>
      </c>
    </row>
    <row r="92" spans="1:35">
      <c r="A92" s="116">
        <v>51814218</v>
      </c>
      <c r="B92" s="116" t="s">
        <v>386</v>
      </c>
      <c r="C92" s="116">
        <v>7</v>
      </c>
      <c r="D92" s="116">
        <v>0</v>
      </c>
      <c r="E92" s="116">
        <v>7</v>
      </c>
      <c r="F92" s="116">
        <v>4</v>
      </c>
      <c r="G92" s="116">
        <v>0</v>
      </c>
      <c r="H92" s="116">
        <v>4</v>
      </c>
      <c r="I92" s="116">
        <v>11</v>
      </c>
      <c r="J92" s="116">
        <v>0</v>
      </c>
      <c r="K92" s="116">
        <v>11</v>
      </c>
      <c r="L92" s="116">
        <v>7</v>
      </c>
      <c r="M92" s="116">
        <v>0</v>
      </c>
      <c r="N92" s="116">
        <v>7</v>
      </c>
      <c r="O92" s="116">
        <v>4</v>
      </c>
      <c r="P92" s="116">
        <v>0</v>
      </c>
      <c r="Q92" s="116">
        <v>4</v>
      </c>
      <c r="R92" s="116">
        <v>11</v>
      </c>
      <c r="S92" s="116">
        <v>0</v>
      </c>
      <c r="T92" s="116">
        <v>11</v>
      </c>
      <c r="U92" s="116">
        <v>7</v>
      </c>
      <c r="V92" s="116">
        <v>0</v>
      </c>
      <c r="W92" s="116">
        <v>7</v>
      </c>
      <c r="X92" s="116">
        <v>4</v>
      </c>
      <c r="Y92" s="116">
        <v>0</v>
      </c>
      <c r="Z92" s="116">
        <v>4</v>
      </c>
      <c r="AA92" s="116">
        <v>11</v>
      </c>
      <c r="AB92" s="116">
        <v>0</v>
      </c>
      <c r="AC92" s="116">
        <v>11</v>
      </c>
      <c r="AD92" s="40">
        <f t="shared" si="6"/>
        <v>11</v>
      </c>
      <c r="AE92" s="40">
        <f t="shared" si="7"/>
        <v>0</v>
      </c>
      <c r="AF92" s="40">
        <f t="shared" si="8"/>
        <v>11</v>
      </c>
      <c r="AG92" s="40">
        <f t="shared" si="9"/>
        <v>0</v>
      </c>
      <c r="AH92" s="40">
        <f t="shared" si="10"/>
        <v>11</v>
      </c>
      <c r="AI92" s="40">
        <f t="shared" si="11"/>
        <v>0</v>
      </c>
    </row>
    <row r="93" spans="1:35">
      <c r="A93" s="116">
        <v>51568888</v>
      </c>
      <c r="B93" s="116" t="s">
        <v>387</v>
      </c>
      <c r="C93" s="116">
        <v>0</v>
      </c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0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40">
        <f t="shared" si="6"/>
        <v>0</v>
      </c>
      <c r="AE93" s="40">
        <f t="shared" si="7"/>
        <v>0</v>
      </c>
      <c r="AF93" s="40">
        <f t="shared" si="8"/>
        <v>0</v>
      </c>
      <c r="AG93" s="40">
        <f t="shared" si="9"/>
        <v>0</v>
      </c>
      <c r="AH93" s="40">
        <f t="shared" si="10"/>
        <v>0</v>
      </c>
      <c r="AI93" s="40">
        <f t="shared" si="11"/>
        <v>0</v>
      </c>
    </row>
    <row r="94" spans="1:35">
      <c r="A94" s="116">
        <v>51609647</v>
      </c>
      <c r="B94" s="116" t="s">
        <v>388</v>
      </c>
      <c r="C94" s="116">
        <v>0</v>
      </c>
      <c r="D94" s="116">
        <v>0</v>
      </c>
      <c r="E94" s="116">
        <v>0</v>
      </c>
      <c r="F94" s="116">
        <v>0</v>
      </c>
      <c r="G94" s="116">
        <v>0</v>
      </c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0</v>
      </c>
      <c r="X94" s="116">
        <v>0</v>
      </c>
      <c r="Y94" s="116">
        <v>0</v>
      </c>
      <c r="Z94" s="116">
        <v>0</v>
      </c>
      <c r="AA94" s="116">
        <v>0</v>
      </c>
      <c r="AB94" s="116">
        <v>0</v>
      </c>
      <c r="AC94" s="116">
        <v>0</v>
      </c>
      <c r="AD94" s="40">
        <f t="shared" si="6"/>
        <v>0</v>
      </c>
      <c r="AE94" s="40">
        <f t="shared" si="7"/>
        <v>0</v>
      </c>
      <c r="AF94" s="40">
        <f t="shared" si="8"/>
        <v>0</v>
      </c>
      <c r="AG94" s="40">
        <f t="shared" si="9"/>
        <v>0</v>
      </c>
      <c r="AH94" s="40">
        <f t="shared" si="10"/>
        <v>0</v>
      </c>
      <c r="AI94" s="40">
        <f t="shared" si="11"/>
        <v>0</v>
      </c>
    </row>
    <row r="95" spans="1:35">
      <c r="A95" s="116">
        <v>51692599</v>
      </c>
      <c r="B95" s="116" t="s">
        <v>390</v>
      </c>
      <c r="C95" s="116">
        <v>0</v>
      </c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0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40">
        <f t="shared" si="6"/>
        <v>0</v>
      </c>
      <c r="AE95" s="40">
        <f t="shared" si="7"/>
        <v>0</v>
      </c>
      <c r="AF95" s="40">
        <f t="shared" si="8"/>
        <v>0</v>
      </c>
      <c r="AG95" s="40">
        <f t="shared" si="9"/>
        <v>0</v>
      </c>
      <c r="AH95" s="40">
        <f t="shared" si="10"/>
        <v>0</v>
      </c>
      <c r="AI95" s="40">
        <f t="shared" si="11"/>
        <v>0</v>
      </c>
    </row>
    <row r="96" spans="1:35">
      <c r="A96" s="116">
        <v>51699649</v>
      </c>
      <c r="B96" s="116" t="s">
        <v>206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16">
        <v>0</v>
      </c>
      <c r="Y96" s="116">
        <v>0</v>
      </c>
      <c r="Z96" s="116">
        <v>0</v>
      </c>
      <c r="AA96" s="116">
        <v>0</v>
      </c>
      <c r="AB96" s="116">
        <v>0</v>
      </c>
      <c r="AC96" s="116">
        <v>0</v>
      </c>
      <c r="AD96" s="40">
        <f t="shared" si="6"/>
        <v>0</v>
      </c>
      <c r="AE96" s="40">
        <f t="shared" si="7"/>
        <v>0</v>
      </c>
      <c r="AF96" s="40">
        <f t="shared" si="8"/>
        <v>0</v>
      </c>
      <c r="AG96" s="40">
        <f t="shared" si="9"/>
        <v>0</v>
      </c>
      <c r="AH96" s="40">
        <f t="shared" si="10"/>
        <v>0</v>
      </c>
      <c r="AI96" s="40">
        <f t="shared" si="11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63:A74">
    <cfRule type="duplicateValues" dxfId="16" priority="1"/>
  </conditionalFormatting>
  <conditionalFormatting sqref="A14:A62">
    <cfRule type="duplicateValues" dxfId="15" priority="5"/>
  </conditionalFormatting>
  <conditionalFormatting sqref="A4:A13">
    <cfRule type="duplicateValues" dxfId="14" priority="6"/>
  </conditionalFormatting>
  <conditionalFormatting sqref="A75:A96">
    <cfRule type="duplicateValues" dxfId="13" priority="196"/>
  </conditionalFormatting>
  <conditionalFormatting sqref="A4:A96">
    <cfRule type="duplicateValues" dxfId="12" priority="19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7"/>
  <sheetViews>
    <sheetView workbookViewId="0">
      <pane xSplit="1" ySplit="1" topLeftCell="B221" activePane="bottomRight" state="frozen"/>
      <selection pane="topRight" activeCell="C1" sqref="C1"/>
      <selection pane="bottomLeft" activeCell="A2" sqref="A2"/>
      <selection pane="bottomRight" activeCell="J237" sqref="J237"/>
    </sheetView>
  </sheetViews>
  <sheetFormatPr defaultRowHeight="15"/>
  <cols>
    <col min="1" max="1" width="9.42578125" bestFit="1" customWidth="1"/>
    <col min="2" max="2" width="33.28515625" bestFit="1" customWidth="1"/>
    <col min="3" max="6" width="6.85546875" bestFit="1" customWidth="1"/>
    <col min="7" max="7" width="6.85546875" style="13" customWidth="1"/>
    <col min="8" max="8" width="6" bestFit="1" customWidth="1"/>
    <col min="9" max="9" width="20.42578125" bestFit="1" customWidth="1"/>
    <col min="10" max="10" width="9" style="13" bestFit="1" customWidth="1"/>
    <col min="11" max="15" width="6.85546875" style="13" bestFit="1" customWidth="1"/>
    <col min="16" max="16" width="4.42578125" style="13" bestFit="1" customWidth="1"/>
    <col min="17" max="17" width="8.140625" style="13" bestFit="1" customWidth="1"/>
    <col min="18" max="18" width="6.5703125" style="12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63</v>
      </c>
      <c r="H1" s="6" t="s">
        <v>8</v>
      </c>
      <c r="I1" s="6" t="s">
        <v>9</v>
      </c>
      <c r="J1" s="18" t="s">
        <v>99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63</v>
      </c>
      <c r="P1" s="18" t="s">
        <v>100</v>
      </c>
      <c r="Q1" s="18" t="s">
        <v>101</v>
      </c>
      <c r="R1" s="22" t="s">
        <v>62</v>
      </c>
    </row>
    <row r="2" spans="1:18">
      <c r="A2" s="190">
        <v>51607271</v>
      </c>
      <c r="B2" s="190" t="s">
        <v>391</v>
      </c>
      <c r="C2" s="190">
        <v>100</v>
      </c>
      <c r="D2" s="190">
        <v>100</v>
      </c>
      <c r="E2" s="190">
        <v>100</v>
      </c>
      <c r="F2" s="190">
        <v>80</v>
      </c>
      <c r="G2" s="190" t="s">
        <v>392</v>
      </c>
      <c r="H2" s="191">
        <v>95</v>
      </c>
      <c r="I2" s="5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17">
        <f>IFERROR(P2/Q2,100%)</f>
        <v>1</v>
      </c>
    </row>
    <row r="3" spans="1:18">
      <c r="A3" s="190">
        <v>51607271</v>
      </c>
      <c r="B3" s="190" t="s">
        <v>391</v>
      </c>
      <c r="C3" s="190" t="s">
        <v>392</v>
      </c>
      <c r="D3" s="190">
        <v>60</v>
      </c>
      <c r="E3" s="190">
        <v>80</v>
      </c>
      <c r="F3" s="190">
        <v>100</v>
      </c>
      <c r="G3" s="190" t="s">
        <v>392</v>
      </c>
      <c r="H3" s="191">
        <v>80</v>
      </c>
      <c r="I3" s="5"/>
      <c r="J3" s="92" t="str">
        <f>IFERROR(VLOOKUP(A3,AGENT_raw!A:C,3,0),"-")</f>
        <v>-</v>
      </c>
      <c r="K3" s="92">
        <f t="shared" ref="K3:K66" si="0">IF(ISBLANK(C3),"",IF(C3=0,0,1))</f>
        <v>1</v>
      </c>
      <c r="L3" s="92">
        <f t="shared" ref="L3:L66" si="1">IF(ISBLANK(D3),"",IF(D3=0,0,1))</f>
        <v>1</v>
      </c>
      <c r="M3" s="92">
        <f t="shared" ref="M3:M66" si="2">IF(ISBLANK(E3),"",IF(E3=0,0,1))</f>
        <v>1</v>
      </c>
      <c r="N3" s="92">
        <f t="shared" ref="N3:N66" si="3">IF(ISBLANK(F3),"",IF(F3=0,0,1))</f>
        <v>1</v>
      </c>
      <c r="O3" s="92">
        <f t="shared" ref="O3:O66" si="4">IF(ISBLANK(G3),"",IF(G3=0,0,1))</f>
        <v>1</v>
      </c>
      <c r="P3" s="92">
        <f t="shared" ref="P3:P66" si="5">SUM(K3:N3)</f>
        <v>4</v>
      </c>
      <c r="Q3" s="92">
        <f t="shared" ref="Q3:Q66" si="6">COUNT(K3:N3)</f>
        <v>4</v>
      </c>
      <c r="R3" s="17">
        <f t="shared" ref="R3:R66" si="7">IFERROR(P3/Q3,100%)</f>
        <v>1</v>
      </c>
    </row>
    <row r="4" spans="1:18">
      <c r="A4" s="190">
        <v>51588225</v>
      </c>
      <c r="B4" s="190" t="s">
        <v>393</v>
      </c>
      <c r="C4" s="190">
        <v>100</v>
      </c>
      <c r="D4" s="190">
        <v>100</v>
      </c>
      <c r="E4" s="190">
        <v>100</v>
      </c>
      <c r="F4" s="190" t="s">
        <v>392</v>
      </c>
      <c r="G4" s="190" t="s">
        <v>392</v>
      </c>
      <c r="H4" s="191">
        <v>100</v>
      </c>
      <c r="I4" s="5"/>
      <c r="J4" s="92" t="str">
        <f>IFERROR(VLOOKUP(A4,AGENT_raw!A:C,3,0),"-")</f>
        <v>-</v>
      </c>
      <c r="K4" s="92">
        <f t="shared" si="0"/>
        <v>1</v>
      </c>
      <c r="L4" s="92">
        <f t="shared" si="1"/>
        <v>1</v>
      </c>
      <c r="M4" s="92">
        <f t="shared" si="2"/>
        <v>1</v>
      </c>
      <c r="N4" s="92">
        <f t="shared" si="3"/>
        <v>1</v>
      </c>
      <c r="O4" s="92">
        <f t="shared" si="4"/>
        <v>1</v>
      </c>
      <c r="P4" s="92">
        <f t="shared" si="5"/>
        <v>4</v>
      </c>
      <c r="Q4" s="92">
        <f t="shared" si="6"/>
        <v>4</v>
      </c>
      <c r="R4" s="17">
        <f t="shared" si="7"/>
        <v>1</v>
      </c>
    </row>
    <row r="5" spans="1:18">
      <c r="A5" s="190">
        <v>51739116</v>
      </c>
      <c r="B5" s="190" t="s">
        <v>394</v>
      </c>
      <c r="C5" s="190">
        <v>100</v>
      </c>
      <c r="D5" s="190">
        <v>60</v>
      </c>
      <c r="E5" s="190">
        <v>100</v>
      </c>
      <c r="F5" s="190">
        <v>80</v>
      </c>
      <c r="G5" s="190" t="s">
        <v>392</v>
      </c>
      <c r="H5" s="191">
        <v>85</v>
      </c>
      <c r="I5" s="5"/>
      <c r="J5" s="92">
        <f>IFERROR(VLOOKUP(A5,AGENT_raw!A:C,3,0),"-")</f>
        <v>51588225</v>
      </c>
      <c r="K5" s="92">
        <f t="shared" si="0"/>
        <v>1</v>
      </c>
      <c r="L5" s="92">
        <f t="shared" si="1"/>
        <v>1</v>
      </c>
      <c r="M5" s="92">
        <f t="shared" si="2"/>
        <v>1</v>
      </c>
      <c r="N5" s="92">
        <f t="shared" si="3"/>
        <v>1</v>
      </c>
      <c r="O5" s="92">
        <f t="shared" si="4"/>
        <v>1</v>
      </c>
      <c r="P5" s="92">
        <f t="shared" si="5"/>
        <v>4</v>
      </c>
      <c r="Q5" s="92">
        <f t="shared" si="6"/>
        <v>4</v>
      </c>
      <c r="R5" s="17">
        <f t="shared" si="7"/>
        <v>1</v>
      </c>
    </row>
    <row r="6" spans="1:18">
      <c r="A6" s="190">
        <v>51692290</v>
      </c>
      <c r="B6" s="190" t="s">
        <v>357</v>
      </c>
      <c r="C6" s="190">
        <v>100</v>
      </c>
      <c r="D6" s="190">
        <v>100</v>
      </c>
      <c r="E6" s="190">
        <v>100</v>
      </c>
      <c r="F6" s="190">
        <v>100</v>
      </c>
      <c r="G6" s="190" t="s">
        <v>392</v>
      </c>
      <c r="H6" s="191">
        <v>100</v>
      </c>
      <c r="I6" s="5"/>
      <c r="J6" s="92">
        <f>IFERROR(VLOOKUP(A6,AGENT_raw!A:C,3,0),"-")</f>
        <v>51588225</v>
      </c>
      <c r="K6" s="92">
        <f t="shared" si="0"/>
        <v>1</v>
      </c>
      <c r="L6" s="92">
        <f t="shared" si="1"/>
        <v>1</v>
      </c>
      <c r="M6" s="92">
        <f t="shared" si="2"/>
        <v>1</v>
      </c>
      <c r="N6" s="92">
        <f t="shared" si="3"/>
        <v>1</v>
      </c>
      <c r="O6" s="92">
        <f t="shared" si="4"/>
        <v>1</v>
      </c>
      <c r="P6" s="92">
        <f t="shared" si="5"/>
        <v>4</v>
      </c>
      <c r="Q6" s="92">
        <f t="shared" si="6"/>
        <v>4</v>
      </c>
      <c r="R6" s="17">
        <f t="shared" si="7"/>
        <v>1</v>
      </c>
    </row>
    <row r="7" spans="1:18">
      <c r="A7" s="190">
        <v>51785246</v>
      </c>
      <c r="B7" s="190" t="s">
        <v>395</v>
      </c>
      <c r="C7" s="190">
        <v>100</v>
      </c>
      <c r="D7" s="190">
        <v>80</v>
      </c>
      <c r="E7" s="190">
        <v>100</v>
      </c>
      <c r="F7" s="190">
        <v>100</v>
      </c>
      <c r="G7" s="190" t="s">
        <v>392</v>
      </c>
      <c r="H7" s="191">
        <v>95</v>
      </c>
      <c r="I7" s="5"/>
      <c r="J7" s="92">
        <f>IFERROR(VLOOKUP(A7,AGENT_raw!A:C,3,0),"-")</f>
        <v>51588225</v>
      </c>
      <c r="K7" s="92">
        <f t="shared" si="0"/>
        <v>1</v>
      </c>
      <c r="L7" s="92">
        <f t="shared" si="1"/>
        <v>1</v>
      </c>
      <c r="M7" s="92">
        <f t="shared" si="2"/>
        <v>1</v>
      </c>
      <c r="N7" s="92">
        <f t="shared" si="3"/>
        <v>1</v>
      </c>
      <c r="O7" s="92">
        <f t="shared" si="4"/>
        <v>1</v>
      </c>
      <c r="P7" s="92">
        <f t="shared" si="5"/>
        <v>4</v>
      </c>
      <c r="Q7" s="92">
        <f t="shared" si="6"/>
        <v>4</v>
      </c>
      <c r="R7" s="17">
        <f t="shared" si="7"/>
        <v>1</v>
      </c>
    </row>
    <row r="8" spans="1:18">
      <c r="A8" s="190">
        <v>51719219</v>
      </c>
      <c r="B8" s="190" t="s">
        <v>396</v>
      </c>
      <c r="C8" s="190">
        <v>80</v>
      </c>
      <c r="D8" s="190">
        <v>60</v>
      </c>
      <c r="E8" s="190">
        <v>100</v>
      </c>
      <c r="F8" s="190">
        <v>80</v>
      </c>
      <c r="G8" s="190" t="s">
        <v>392</v>
      </c>
      <c r="H8" s="191">
        <v>80</v>
      </c>
      <c r="I8" s="5"/>
      <c r="J8" s="92">
        <f>IFERROR(VLOOKUP(A8,AGENT_raw!A:C,3,0),"-")</f>
        <v>51609647</v>
      </c>
      <c r="K8" s="92">
        <f t="shared" si="0"/>
        <v>1</v>
      </c>
      <c r="L8" s="92">
        <f t="shared" si="1"/>
        <v>1</v>
      </c>
      <c r="M8" s="92">
        <f t="shared" si="2"/>
        <v>1</v>
      </c>
      <c r="N8" s="92">
        <f t="shared" si="3"/>
        <v>1</v>
      </c>
      <c r="O8" s="92">
        <f t="shared" si="4"/>
        <v>1</v>
      </c>
      <c r="P8" s="92">
        <f t="shared" si="5"/>
        <v>4</v>
      </c>
      <c r="Q8" s="92">
        <f t="shared" si="6"/>
        <v>4</v>
      </c>
      <c r="R8" s="17">
        <f t="shared" si="7"/>
        <v>1</v>
      </c>
    </row>
    <row r="9" spans="1:18">
      <c r="A9" s="190">
        <v>51787985</v>
      </c>
      <c r="B9" s="190" t="s">
        <v>397</v>
      </c>
      <c r="C9" s="190">
        <v>80</v>
      </c>
      <c r="D9" s="190">
        <v>60</v>
      </c>
      <c r="E9" s="190">
        <v>100</v>
      </c>
      <c r="F9" s="190">
        <v>80</v>
      </c>
      <c r="G9" s="190" t="s">
        <v>392</v>
      </c>
      <c r="H9" s="191">
        <v>80</v>
      </c>
      <c r="I9" s="5"/>
      <c r="J9" s="92">
        <f>IFERROR(VLOOKUP(A9,AGENT_raw!A:C,3,0),"-")</f>
        <v>51609647</v>
      </c>
      <c r="K9" s="92">
        <f t="shared" si="0"/>
        <v>1</v>
      </c>
      <c r="L9" s="92">
        <f t="shared" si="1"/>
        <v>1</v>
      </c>
      <c r="M9" s="92">
        <f t="shared" si="2"/>
        <v>1</v>
      </c>
      <c r="N9" s="92">
        <f t="shared" si="3"/>
        <v>1</v>
      </c>
      <c r="O9" s="92">
        <f t="shared" si="4"/>
        <v>1</v>
      </c>
      <c r="P9" s="92">
        <f t="shared" si="5"/>
        <v>4</v>
      </c>
      <c r="Q9" s="92">
        <f t="shared" si="6"/>
        <v>4</v>
      </c>
      <c r="R9" s="17">
        <f t="shared" si="7"/>
        <v>1</v>
      </c>
    </row>
    <row r="10" spans="1:18">
      <c r="A10" s="190">
        <v>51725693</v>
      </c>
      <c r="B10" s="190" t="s">
        <v>398</v>
      </c>
      <c r="C10" s="190">
        <v>80</v>
      </c>
      <c r="D10" s="190">
        <v>100</v>
      </c>
      <c r="E10" s="190">
        <v>80</v>
      </c>
      <c r="F10" s="190">
        <v>100</v>
      </c>
      <c r="G10" s="190" t="s">
        <v>392</v>
      </c>
      <c r="H10" s="191">
        <v>90</v>
      </c>
      <c r="I10" s="5"/>
      <c r="J10" s="92">
        <f>IFERROR(VLOOKUP(A10,AGENT_raw!A:C,3,0),"-")</f>
        <v>51588225</v>
      </c>
      <c r="K10" s="92">
        <f t="shared" si="0"/>
        <v>1</v>
      </c>
      <c r="L10" s="92">
        <f t="shared" si="1"/>
        <v>1</v>
      </c>
      <c r="M10" s="92">
        <f t="shared" si="2"/>
        <v>1</v>
      </c>
      <c r="N10" s="92">
        <f t="shared" si="3"/>
        <v>1</v>
      </c>
      <c r="O10" s="92">
        <f t="shared" si="4"/>
        <v>1</v>
      </c>
      <c r="P10" s="92">
        <f t="shared" si="5"/>
        <v>4</v>
      </c>
      <c r="Q10" s="92">
        <f t="shared" si="6"/>
        <v>4</v>
      </c>
      <c r="R10" s="17">
        <f t="shared" si="7"/>
        <v>1</v>
      </c>
    </row>
    <row r="11" spans="1:18">
      <c r="A11" s="190">
        <v>51788758</v>
      </c>
      <c r="B11" s="190" t="s">
        <v>399</v>
      </c>
      <c r="C11" s="190">
        <v>80</v>
      </c>
      <c r="D11" s="190">
        <v>80</v>
      </c>
      <c r="E11" s="190">
        <v>100</v>
      </c>
      <c r="F11" s="190">
        <v>80</v>
      </c>
      <c r="G11" s="190" t="s">
        <v>392</v>
      </c>
      <c r="H11" s="191">
        <v>85</v>
      </c>
      <c r="I11" s="5"/>
      <c r="J11" s="92">
        <f>IFERROR(VLOOKUP(A11,AGENT_raw!A:C,3,0),"-")</f>
        <v>51609647</v>
      </c>
      <c r="K11" s="92">
        <f t="shared" si="0"/>
        <v>1</v>
      </c>
      <c r="L11" s="92">
        <f t="shared" si="1"/>
        <v>1</v>
      </c>
      <c r="M11" s="92">
        <f t="shared" si="2"/>
        <v>1</v>
      </c>
      <c r="N11" s="92">
        <f t="shared" si="3"/>
        <v>1</v>
      </c>
      <c r="O11" s="92">
        <f t="shared" si="4"/>
        <v>1</v>
      </c>
      <c r="P11" s="92">
        <f t="shared" si="5"/>
        <v>4</v>
      </c>
      <c r="Q11" s="92">
        <f t="shared" si="6"/>
        <v>4</v>
      </c>
      <c r="R11" s="17">
        <f t="shared" si="7"/>
        <v>1</v>
      </c>
    </row>
    <row r="12" spans="1:18">
      <c r="A12" s="190">
        <v>51743041</v>
      </c>
      <c r="B12" s="190" t="s">
        <v>400</v>
      </c>
      <c r="C12" s="190">
        <v>100</v>
      </c>
      <c r="D12" s="190">
        <v>60</v>
      </c>
      <c r="E12" s="190">
        <v>60</v>
      </c>
      <c r="F12" s="190">
        <v>60</v>
      </c>
      <c r="G12" s="190" t="s">
        <v>392</v>
      </c>
      <c r="H12" s="191">
        <v>70</v>
      </c>
      <c r="I12" s="5"/>
      <c r="J12" s="92">
        <f>IFERROR(VLOOKUP(A12,AGENT_raw!A:C,3,0),"-")</f>
        <v>51588225</v>
      </c>
      <c r="K12" s="92">
        <f t="shared" si="0"/>
        <v>1</v>
      </c>
      <c r="L12" s="92">
        <f t="shared" si="1"/>
        <v>1</v>
      </c>
      <c r="M12" s="92">
        <f t="shared" si="2"/>
        <v>1</v>
      </c>
      <c r="N12" s="92">
        <f t="shared" si="3"/>
        <v>1</v>
      </c>
      <c r="O12" s="92">
        <f t="shared" si="4"/>
        <v>1</v>
      </c>
      <c r="P12" s="92">
        <f t="shared" si="5"/>
        <v>4</v>
      </c>
      <c r="Q12" s="92">
        <f t="shared" si="6"/>
        <v>4</v>
      </c>
      <c r="R12" s="17">
        <f t="shared" si="7"/>
        <v>1</v>
      </c>
    </row>
    <row r="13" spans="1:18">
      <c r="A13" s="190">
        <v>51722942</v>
      </c>
      <c r="B13" s="190" t="s">
        <v>377</v>
      </c>
      <c r="C13" s="190">
        <v>80</v>
      </c>
      <c r="D13" s="190">
        <v>60</v>
      </c>
      <c r="E13" s="190">
        <v>60</v>
      </c>
      <c r="F13" s="190">
        <v>100</v>
      </c>
      <c r="G13" s="190" t="s">
        <v>392</v>
      </c>
      <c r="H13" s="191">
        <v>75</v>
      </c>
      <c r="I13" s="5"/>
      <c r="J13" s="92">
        <f>IFERROR(VLOOKUP(A13,AGENT_raw!A:C,3,0),"-")</f>
        <v>51609647</v>
      </c>
      <c r="K13" s="92">
        <f t="shared" si="0"/>
        <v>1</v>
      </c>
      <c r="L13" s="92">
        <f t="shared" si="1"/>
        <v>1</v>
      </c>
      <c r="M13" s="92">
        <f t="shared" si="2"/>
        <v>1</v>
      </c>
      <c r="N13" s="92">
        <f t="shared" si="3"/>
        <v>1</v>
      </c>
      <c r="O13" s="92">
        <f t="shared" si="4"/>
        <v>1</v>
      </c>
      <c r="P13" s="92">
        <f t="shared" si="5"/>
        <v>4</v>
      </c>
      <c r="Q13" s="92">
        <f t="shared" si="6"/>
        <v>4</v>
      </c>
      <c r="R13" s="17">
        <f t="shared" si="7"/>
        <v>1</v>
      </c>
    </row>
    <row r="14" spans="1:18">
      <c r="A14" s="190">
        <v>51718507</v>
      </c>
      <c r="B14" s="190" t="s">
        <v>356</v>
      </c>
      <c r="C14" s="190">
        <v>100</v>
      </c>
      <c r="D14" s="190">
        <v>80</v>
      </c>
      <c r="E14" s="190">
        <v>100</v>
      </c>
      <c r="F14" s="190">
        <v>100</v>
      </c>
      <c r="G14" s="190" t="s">
        <v>392</v>
      </c>
      <c r="H14" s="191">
        <v>95</v>
      </c>
      <c r="I14" s="5"/>
      <c r="J14" s="92">
        <f>IFERROR(VLOOKUP(A14,AGENT_raw!A:C,3,0),"-")</f>
        <v>51588225</v>
      </c>
      <c r="K14" s="92">
        <f t="shared" si="0"/>
        <v>1</v>
      </c>
      <c r="L14" s="92">
        <f t="shared" si="1"/>
        <v>1</v>
      </c>
      <c r="M14" s="92">
        <f t="shared" si="2"/>
        <v>1</v>
      </c>
      <c r="N14" s="92">
        <f t="shared" si="3"/>
        <v>1</v>
      </c>
      <c r="O14" s="92">
        <f t="shared" si="4"/>
        <v>1</v>
      </c>
      <c r="P14" s="92">
        <f t="shared" si="5"/>
        <v>4</v>
      </c>
      <c r="Q14" s="92">
        <f t="shared" si="6"/>
        <v>4</v>
      </c>
      <c r="R14" s="17">
        <f t="shared" si="7"/>
        <v>1</v>
      </c>
    </row>
    <row r="15" spans="1:18">
      <c r="A15" s="190">
        <v>51696233</v>
      </c>
      <c r="B15" s="190" t="s">
        <v>382</v>
      </c>
      <c r="C15" s="190">
        <v>80</v>
      </c>
      <c r="D15" s="190">
        <v>80</v>
      </c>
      <c r="E15" s="190">
        <v>100</v>
      </c>
      <c r="F15" s="190">
        <v>100</v>
      </c>
      <c r="G15" s="190" t="s">
        <v>392</v>
      </c>
      <c r="H15" s="191">
        <v>90</v>
      </c>
      <c r="I15" s="5"/>
      <c r="J15" s="92">
        <f>IFERROR(VLOOKUP(A15,AGENT_raw!A:C,3,0),"-")</f>
        <v>51588225</v>
      </c>
      <c r="K15" s="92">
        <f t="shared" si="0"/>
        <v>1</v>
      </c>
      <c r="L15" s="92">
        <f t="shared" si="1"/>
        <v>1</v>
      </c>
      <c r="M15" s="92">
        <f t="shared" si="2"/>
        <v>1</v>
      </c>
      <c r="N15" s="92">
        <f t="shared" si="3"/>
        <v>1</v>
      </c>
      <c r="O15" s="92">
        <f t="shared" si="4"/>
        <v>1</v>
      </c>
      <c r="P15" s="92">
        <f t="shared" si="5"/>
        <v>4</v>
      </c>
      <c r="Q15" s="92">
        <f t="shared" si="6"/>
        <v>4</v>
      </c>
      <c r="R15" s="17">
        <f t="shared" si="7"/>
        <v>1</v>
      </c>
    </row>
    <row r="16" spans="1:18">
      <c r="A16" s="190">
        <v>51742442</v>
      </c>
      <c r="B16" s="190" t="s">
        <v>401</v>
      </c>
      <c r="C16" s="190">
        <v>80</v>
      </c>
      <c r="D16" s="190">
        <v>80</v>
      </c>
      <c r="E16" s="190">
        <v>100</v>
      </c>
      <c r="F16" s="190">
        <v>100</v>
      </c>
      <c r="G16" s="190" t="s">
        <v>392</v>
      </c>
      <c r="H16" s="191">
        <v>90</v>
      </c>
      <c r="I16" s="5"/>
      <c r="J16" s="92">
        <f>IFERROR(VLOOKUP(A16,AGENT_raw!A:C,3,0),"-")</f>
        <v>51588225</v>
      </c>
      <c r="K16" s="92">
        <f t="shared" si="0"/>
        <v>1</v>
      </c>
      <c r="L16" s="92">
        <f t="shared" si="1"/>
        <v>1</v>
      </c>
      <c r="M16" s="92">
        <f t="shared" si="2"/>
        <v>1</v>
      </c>
      <c r="N16" s="92">
        <f t="shared" si="3"/>
        <v>1</v>
      </c>
      <c r="O16" s="92">
        <f t="shared" si="4"/>
        <v>1</v>
      </c>
      <c r="P16" s="92">
        <f t="shared" si="5"/>
        <v>4</v>
      </c>
      <c r="Q16" s="92">
        <f t="shared" si="6"/>
        <v>4</v>
      </c>
      <c r="R16" s="17">
        <f t="shared" si="7"/>
        <v>1</v>
      </c>
    </row>
    <row r="17" spans="1:18">
      <c r="A17" s="190">
        <v>51788324</v>
      </c>
      <c r="B17" s="190" t="s">
        <v>402</v>
      </c>
      <c r="C17" s="190">
        <v>80</v>
      </c>
      <c r="D17" s="190">
        <v>60</v>
      </c>
      <c r="E17" s="190">
        <v>100</v>
      </c>
      <c r="F17" s="190">
        <v>80</v>
      </c>
      <c r="G17" s="190" t="s">
        <v>392</v>
      </c>
      <c r="H17" s="191">
        <v>80</v>
      </c>
      <c r="I17" s="5"/>
      <c r="J17" s="92">
        <f>IFERROR(VLOOKUP(A17,AGENT_raw!A:C,3,0),"-")</f>
        <v>51609647</v>
      </c>
      <c r="K17" s="92">
        <f t="shared" si="0"/>
        <v>1</v>
      </c>
      <c r="L17" s="92">
        <f t="shared" si="1"/>
        <v>1</v>
      </c>
      <c r="M17" s="92">
        <f t="shared" si="2"/>
        <v>1</v>
      </c>
      <c r="N17" s="92">
        <f t="shared" si="3"/>
        <v>1</v>
      </c>
      <c r="O17" s="92">
        <f t="shared" si="4"/>
        <v>1</v>
      </c>
      <c r="P17" s="92">
        <f t="shared" si="5"/>
        <v>4</v>
      </c>
      <c r="Q17" s="92">
        <f t="shared" si="6"/>
        <v>4</v>
      </c>
      <c r="R17" s="17">
        <f t="shared" si="7"/>
        <v>1</v>
      </c>
    </row>
    <row r="18" spans="1:18">
      <c r="A18" s="190">
        <v>51723236</v>
      </c>
      <c r="B18" s="190" t="s">
        <v>403</v>
      </c>
      <c r="C18" s="190">
        <v>100</v>
      </c>
      <c r="D18" s="190">
        <v>100</v>
      </c>
      <c r="E18" s="190">
        <v>80</v>
      </c>
      <c r="F18" s="190">
        <v>100</v>
      </c>
      <c r="G18" s="190" t="s">
        <v>392</v>
      </c>
      <c r="H18" s="191">
        <v>95</v>
      </c>
      <c r="I18" s="5"/>
      <c r="J18" s="92">
        <f>IFERROR(VLOOKUP(A18,AGENT_raw!A:C,3,0),"-")</f>
        <v>51588225</v>
      </c>
      <c r="K18" s="92">
        <f t="shared" si="0"/>
        <v>1</v>
      </c>
      <c r="L18" s="92">
        <f t="shared" si="1"/>
        <v>1</v>
      </c>
      <c r="M18" s="92">
        <f t="shared" si="2"/>
        <v>1</v>
      </c>
      <c r="N18" s="92">
        <f t="shared" si="3"/>
        <v>1</v>
      </c>
      <c r="O18" s="92">
        <f t="shared" si="4"/>
        <v>1</v>
      </c>
      <c r="P18" s="92">
        <f t="shared" si="5"/>
        <v>4</v>
      </c>
      <c r="Q18" s="92">
        <f t="shared" si="6"/>
        <v>4</v>
      </c>
      <c r="R18" s="17">
        <f t="shared" si="7"/>
        <v>1</v>
      </c>
    </row>
    <row r="19" spans="1:18">
      <c r="A19" s="190">
        <v>51719218</v>
      </c>
      <c r="B19" s="190" t="s">
        <v>375</v>
      </c>
      <c r="C19" s="190">
        <v>100</v>
      </c>
      <c r="D19" s="190">
        <v>80</v>
      </c>
      <c r="E19" s="190">
        <v>100</v>
      </c>
      <c r="F19" s="190">
        <v>80</v>
      </c>
      <c r="G19" s="190" t="s">
        <v>392</v>
      </c>
      <c r="H19" s="191">
        <v>90</v>
      </c>
      <c r="I19" s="5"/>
      <c r="J19" s="92">
        <f>IFERROR(VLOOKUP(A19,AGENT_raw!A:C,3,0),"-")</f>
        <v>51609647</v>
      </c>
      <c r="K19" s="92">
        <f t="shared" si="0"/>
        <v>1</v>
      </c>
      <c r="L19" s="92">
        <f t="shared" si="1"/>
        <v>1</v>
      </c>
      <c r="M19" s="92">
        <f t="shared" si="2"/>
        <v>1</v>
      </c>
      <c r="N19" s="92">
        <f t="shared" si="3"/>
        <v>1</v>
      </c>
      <c r="O19" s="92">
        <f t="shared" si="4"/>
        <v>1</v>
      </c>
      <c r="P19" s="92">
        <f t="shared" si="5"/>
        <v>4</v>
      </c>
      <c r="Q19" s="92">
        <f t="shared" si="6"/>
        <v>4</v>
      </c>
      <c r="R19" s="17">
        <f t="shared" si="7"/>
        <v>1</v>
      </c>
    </row>
    <row r="20" spans="1:18">
      <c r="A20" s="190">
        <v>51723910</v>
      </c>
      <c r="B20" s="190" t="s">
        <v>404</v>
      </c>
      <c r="C20" s="190">
        <v>40</v>
      </c>
      <c r="D20" s="190">
        <v>80</v>
      </c>
      <c r="E20" s="190">
        <v>80</v>
      </c>
      <c r="F20" s="190">
        <v>80</v>
      </c>
      <c r="G20" s="190" t="s">
        <v>392</v>
      </c>
      <c r="H20" s="191">
        <v>70</v>
      </c>
      <c r="I20" s="5"/>
      <c r="J20" s="92">
        <f>IFERROR(VLOOKUP(A20,AGENT_raw!A:C,3,0),"-")</f>
        <v>51609647</v>
      </c>
      <c r="K20" s="92">
        <f t="shared" si="0"/>
        <v>1</v>
      </c>
      <c r="L20" s="92">
        <f t="shared" si="1"/>
        <v>1</v>
      </c>
      <c r="M20" s="92">
        <f t="shared" si="2"/>
        <v>1</v>
      </c>
      <c r="N20" s="92">
        <f t="shared" si="3"/>
        <v>1</v>
      </c>
      <c r="O20" s="92">
        <f t="shared" si="4"/>
        <v>1</v>
      </c>
      <c r="P20" s="92">
        <f t="shared" si="5"/>
        <v>4</v>
      </c>
      <c r="Q20" s="92">
        <f t="shared" si="6"/>
        <v>4</v>
      </c>
      <c r="R20" s="17">
        <f t="shared" si="7"/>
        <v>1</v>
      </c>
    </row>
    <row r="21" spans="1:18">
      <c r="A21" s="190">
        <v>51746048</v>
      </c>
      <c r="B21" s="190" t="s">
        <v>360</v>
      </c>
      <c r="C21" s="190">
        <v>100</v>
      </c>
      <c r="D21" s="190">
        <v>80</v>
      </c>
      <c r="E21" s="190">
        <v>60</v>
      </c>
      <c r="F21" s="190">
        <v>100</v>
      </c>
      <c r="G21" s="190" t="s">
        <v>392</v>
      </c>
      <c r="H21" s="191">
        <v>85</v>
      </c>
      <c r="I21" s="5"/>
      <c r="J21" s="92">
        <f>IFERROR(VLOOKUP(A21,AGENT_raw!A:C,3,0),"-")</f>
        <v>51588225</v>
      </c>
      <c r="K21" s="92">
        <f t="shared" si="0"/>
        <v>1</v>
      </c>
      <c r="L21" s="92">
        <f t="shared" si="1"/>
        <v>1</v>
      </c>
      <c r="M21" s="92">
        <f t="shared" si="2"/>
        <v>1</v>
      </c>
      <c r="N21" s="92">
        <f t="shared" si="3"/>
        <v>1</v>
      </c>
      <c r="O21" s="92">
        <f t="shared" si="4"/>
        <v>1</v>
      </c>
      <c r="P21" s="92">
        <f t="shared" si="5"/>
        <v>4</v>
      </c>
      <c r="Q21" s="92">
        <f t="shared" si="6"/>
        <v>4</v>
      </c>
      <c r="R21" s="17">
        <f t="shared" si="7"/>
        <v>1</v>
      </c>
    </row>
    <row r="22" spans="1:18">
      <c r="A22" s="190">
        <v>51814218</v>
      </c>
      <c r="B22" s="190" t="s">
        <v>386</v>
      </c>
      <c r="C22" s="190">
        <v>100</v>
      </c>
      <c r="D22" s="190">
        <v>100</v>
      </c>
      <c r="E22" s="190">
        <v>80</v>
      </c>
      <c r="F22" s="190">
        <v>80</v>
      </c>
      <c r="G22" s="190" t="s">
        <v>392</v>
      </c>
      <c r="H22" s="191">
        <v>90</v>
      </c>
      <c r="I22" s="5"/>
      <c r="J22" s="92">
        <f>IFERROR(VLOOKUP(A22,AGENT_raw!A:C,3,0),"-")</f>
        <v>51588225</v>
      </c>
      <c r="K22" s="92">
        <f t="shared" si="0"/>
        <v>1</v>
      </c>
      <c r="L22" s="92">
        <f t="shared" si="1"/>
        <v>1</v>
      </c>
      <c r="M22" s="92">
        <f t="shared" si="2"/>
        <v>1</v>
      </c>
      <c r="N22" s="92">
        <f t="shared" si="3"/>
        <v>1</v>
      </c>
      <c r="O22" s="92">
        <f t="shared" si="4"/>
        <v>1</v>
      </c>
      <c r="P22" s="92">
        <f t="shared" si="5"/>
        <v>4</v>
      </c>
      <c r="Q22" s="92">
        <f t="shared" si="6"/>
        <v>4</v>
      </c>
      <c r="R22" s="17">
        <f t="shared" si="7"/>
        <v>1</v>
      </c>
    </row>
    <row r="23" spans="1:18">
      <c r="A23" s="190">
        <v>51744975</v>
      </c>
      <c r="B23" s="190" t="s">
        <v>374</v>
      </c>
      <c r="C23" s="190">
        <v>100</v>
      </c>
      <c r="D23" s="190">
        <v>60</v>
      </c>
      <c r="E23" s="190">
        <v>80</v>
      </c>
      <c r="F23" s="190">
        <v>60</v>
      </c>
      <c r="G23" s="190" t="s">
        <v>392</v>
      </c>
      <c r="H23" s="191">
        <v>75</v>
      </c>
      <c r="I23" s="5"/>
      <c r="J23" s="92">
        <f>IFERROR(VLOOKUP(A23,AGENT_raw!A:C,3,0),"-")</f>
        <v>51609647</v>
      </c>
      <c r="K23" s="92">
        <f t="shared" si="0"/>
        <v>1</v>
      </c>
      <c r="L23" s="92">
        <f t="shared" si="1"/>
        <v>1</v>
      </c>
      <c r="M23" s="92">
        <f t="shared" si="2"/>
        <v>1</v>
      </c>
      <c r="N23" s="92">
        <f t="shared" si="3"/>
        <v>1</v>
      </c>
      <c r="O23" s="92">
        <f t="shared" si="4"/>
        <v>1</v>
      </c>
      <c r="P23" s="92">
        <f t="shared" si="5"/>
        <v>4</v>
      </c>
      <c r="Q23" s="92">
        <f t="shared" si="6"/>
        <v>4</v>
      </c>
      <c r="R23" s="17">
        <f t="shared" si="7"/>
        <v>1</v>
      </c>
    </row>
    <row r="24" spans="1:18">
      <c r="A24" s="190">
        <v>51781014</v>
      </c>
      <c r="B24" s="190" t="s">
        <v>384</v>
      </c>
      <c r="C24" s="190">
        <v>100</v>
      </c>
      <c r="D24" s="190">
        <v>100</v>
      </c>
      <c r="E24" s="190">
        <v>100</v>
      </c>
      <c r="F24" s="190">
        <v>100</v>
      </c>
      <c r="G24" s="190" t="s">
        <v>392</v>
      </c>
      <c r="H24" s="191">
        <v>100</v>
      </c>
      <c r="I24" s="5"/>
      <c r="J24" s="92">
        <f>IFERROR(VLOOKUP(A24,AGENT_raw!A:C,3,0),"-")</f>
        <v>51588225</v>
      </c>
      <c r="K24" s="92">
        <f t="shared" si="0"/>
        <v>1</v>
      </c>
      <c r="L24" s="92">
        <f t="shared" si="1"/>
        <v>1</v>
      </c>
      <c r="M24" s="92">
        <f t="shared" si="2"/>
        <v>1</v>
      </c>
      <c r="N24" s="92">
        <f t="shared" si="3"/>
        <v>1</v>
      </c>
      <c r="O24" s="92">
        <f t="shared" si="4"/>
        <v>1</v>
      </c>
      <c r="P24" s="92">
        <f t="shared" si="5"/>
        <v>4</v>
      </c>
      <c r="Q24" s="92">
        <f t="shared" si="6"/>
        <v>4</v>
      </c>
      <c r="R24" s="17">
        <f t="shared" si="7"/>
        <v>1</v>
      </c>
    </row>
    <row r="25" spans="1:18">
      <c r="A25" s="190">
        <v>51588218</v>
      </c>
      <c r="B25" s="190" t="s">
        <v>405</v>
      </c>
      <c r="C25" s="190">
        <v>100</v>
      </c>
      <c r="D25" s="190">
        <v>100</v>
      </c>
      <c r="E25" s="190">
        <v>100</v>
      </c>
      <c r="F25" s="190">
        <v>100</v>
      </c>
      <c r="G25" s="190" t="s">
        <v>392</v>
      </c>
      <c r="H25" s="191">
        <v>100</v>
      </c>
      <c r="I25" s="5"/>
      <c r="J25" s="92">
        <f>IFERROR(VLOOKUP(A25,AGENT_raw!A:C,3,0),"-")</f>
        <v>51609647</v>
      </c>
      <c r="K25" s="92">
        <f t="shared" si="0"/>
        <v>1</v>
      </c>
      <c r="L25" s="92">
        <f t="shared" si="1"/>
        <v>1</v>
      </c>
      <c r="M25" s="92">
        <f t="shared" si="2"/>
        <v>1</v>
      </c>
      <c r="N25" s="92">
        <f t="shared" si="3"/>
        <v>1</v>
      </c>
      <c r="O25" s="92">
        <f t="shared" si="4"/>
        <v>1</v>
      </c>
      <c r="P25" s="92">
        <f t="shared" si="5"/>
        <v>4</v>
      </c>
      <c r="Q25" s="92">
        <f t="shared" si="6"/>
        <v>4</v>
      </c>
      <c r="R25" s="17">
        <f t="shared" si="7"/>
        <v>1</v>
      </c>
    </row>
    <row r="26" spans="1:18">
      <c r="A26" s="190">
        <v>51743068</v>
      </c>
      <c r="B26" s="190" t="s">
        <v>359</v>
      </c>
      <c r="C26" s="190">
        <v>100</v>
      </c>
      <c r="D26" s="190">
        <v>60</v>
      </c>
      <c r="E26" s="190">
        <v>100</v>
      </c>
      <c r="F26" s="190">
        <v>100</v>
      </c>
      <c r="G26" s="190" t="s">
        <v>392</v>
      </c>
      <c r="H26" s="191">
        <v>90</v>
      </c>
      <c r="I26" s="5"/>
      <c r="J26" s="92">
        <f>IFERROR(VLOOKUP(A26,AGENT_raw!A:C,3,0),"-")</f>
        <v>51588225</v>
      </c>
      <c r="K26" s="92">
        <f t="shared" si="0"/>
        <v>1</v>
      </c>
      <c r="L26" s="92">
        <f t="shared" si="1"/>
        <v>1</v>
      </c>
      <c r="M26" s="92">
        <f t="shared" si="2"/>
        <v>1</v>
      </c>
      <c r="N26" s="92">
        <f t="shared" si="3"/>
        <v>1</v>
      </c>
      <c r="O26" s="92">
        <f t="shared" si="4"/>
        <v>1</v>
      </c>
      <c r="P26" s="92">
        <f t="shared" si="5"/>
        <v>4</v>
      </c>
      <c r="Q26" s="92">
        <f t="shared" si="6"/>
        <v>4</v>
      </c>
      <c r="R26" s="17">
        <f t="shared" si="7"/>
        <v>1</v>
      </c>
    </row>
    <row r="27" spans="1:18">
      <c r="A27" s="190">
        <v>51811770</v>
      </c>
      <c r="B27" s="190" t="s">
        <v>406</v>
      </c>
      <c r="C27" s="190">
        <v>100</v>
      </c>
      <c r="D27" s="190">
        <v>100</v>
      </c>
      <c r="E27" s="190">
        <v>100</v>
      </c>
      <c r="F27" s="190">
        <v>80</v>
      </c>
      <c r="G27" s="190" t="s">
        <v>392</v>
      </c>
      <c r="H27" s="191">
        <v>95</v>
      </c>
      <c r="I27" s="5"/>
      <c r="J27" s="92">
        <f>IFERROR(VLOOKUP(A27,AGENT_raw!A:C,3,0),"-")</f>
        <v>51609647</v>
      </c>
      <c r="K27" s="92">
        <f t="shared" si="0"/>
        <v>1</v>
      </c>
      <c r="L27" s="92">
        <f t="shared" si="1"/>
        <v>1</v>
      </c>
      <c r="M27" s="92">
        <f t="shared" si="2"/>
        <v>1</v>
      </c>
      <c r="N27" s="92">
        <f t="shared" si="3"/>
        <v>1</v>
      </c>
      <c r="O27" s="92">
        <f t="shared" si="4"/>
        <v>1</v>
      </c>
      <c r="P27" s="92">
        <f t="shared" si="5"/>
        <v>4</v>
      </c>
      <c r="Q27" s="92">
        <f t="shared" si="6"/>
        <v>4</v>
      </c>
      <c r="R27" s="17">
        <f t="shared" si="7"/>
        <v>1</v>
      </c>
    </row>
    <row r="28" spans="1:18">
      <c r="A28" s="190">
        <v>51810942</v>
      </c>
      <c r="B28" s="190" t="s">
        <v>407</v>
      </c>
      <c r="C28" s="190">
        <v>80</v>
      </c>
      <c r="D28" s="190">
        <v>60</v>
      </c>
      <c r="E28" s="190">
        <v>100</v>
      </c>
      <c r="F28" s="190" t="s">
        <v>392</v>
      </c>
      <c r="G28" s="190" t="s">
        <v>392</v>
      </c>
      <c r="H28" s="191">
        <v>80</v>
      </c>
      <c r="I28" s="5"/>
      <c r="J28" s="92">
        <f>IFERROR(VLOOKUP(A28,AGENT_raw!A:C,3,0),"-")</f>
        <v>51588225</v>
      </c>
      <c r="K28" s="92">
        <f t="shared" si="0"/>
        <v>1</v>
      </c>
      <c r="L28" s="92">
        <f t="shared" si="1"/>
        <v>1</v>
      </c>
      <c r="M28" s="92">
        <f t="shared" si="2"/>
        <v>1</v>
      </c>
      <c r="N28" s="92">
        <f t="shared" si="3"/>
        <v>1</v>
      </c>
      <c r="O28" s="92">
        <f t="shared" si="4"/>
        <v>1</v>
      </c>
      <c r="P28" s="92">
        <f t="shared" si="5"/>
        <v>4</v>
      </c>
      <c r="Q28" s="92">
        <f t="shared" si="6"/>
        <v>4</v>
      </c>
      <c r="R28" s="17">
        <f t="shared" si="7"/>
        <v>1</v>
      </c>
    </row>
    <row r="29" spans="1:18">
      <c r="A29" s="190">
        <v>51812950</v>
      </c>
      <c r="B29" s="190" t="s">
        <v>408</v>
      </c>
      <c r="C29" s="190">
        <v>100</v>
      </c>
      <c r="D29" s="190">
        <v>100</v>
      </c>
      <c r="E29" s="190">
        <v>100</v>
      </c>
      <c r="F29" s="190" t="s">
        <v>392</v>
      </c>
      <c r="G29" s="190" t="s">
        <v>392</v>
      </c>
      <c r="H29" s="191">
        <v>100</v>
      </c>
      <c r="I29" s="5"/>
      <c r="J29" s="92">
        <f>IFERROR(VLOOKUP(A29,AGENT_raw!A:C,3,0),"-")</f>
        <v>51609647</v>
      </c>
      <c r="K29" s="92">
        <f t="shared" si="0"/>
        <v>1</v>
      </c>
      <c r="L29" s="92">
        <f t="shared" si="1"/>
        <v>1</v>
      </c>
      <c r="M29" s="92">
        <f t="shared" si="2"/>
        <v>1</v>
      </c>
      <c r="N29" s="92">
        <f t="shared" si="3"/>
        <v>1</v>
      </c>
      <c r="O29" s="92">
        <f t="shared" si="4"/>
        <v>1</v>
      </c>
      <c r="P29" s="92">
        <f t="shared" si="5"/>
        <v>4</v>
      </c>
      <c r="Q29" s="92">
        <f t="shared" si="6"/>
        <v>4</v>
      </c>
      <c r="R29" s="17">
        <f t="shared" si="7"/>
        <v>1</v>
      </c>
    </row>
    <row r="30" spans="1:18">
      <c r="A30" s="190">
        <v>51787861</v>
      </c>
      <c r="B30" s="190" t="s">
        <v>409</v>
      </c>
      <c r="C30" s="190">
        <v>100</v>
      </c>
      <c r="D30" s="190">
        <v>40</v>
      </c>
      <c r="E30" s="190">
        <v>80</v>
      </c>
      <c r="F30" s="190">
        <v>80</v>
      </c>
      <c r="G30" s="190" t="s">
        <v>392</v>
      </c>
      <c r="H30" s="191">
        <v>75</v>
      </c>
      <c r="I30" s="5"/>
      <c r="J30" s="92">
        <f>IFERROR(VLOOKUP(A30,AGENT_raw!A:C,3,0),"-")</f>
        <v>51609647</v>
      </c>
      <c r="K30" s="92">
        <f t="shared" si="0"/>
        <v>1</v>
      </c>
      <c r="L30" s="92">
        <f t="shared" si="1"/>
        <v>1</v>
      </c>
      <c r="M30" s="92">
        <f t="shared" si="2"/>
        <v>1</v>
      </c>
      <c r="N30" s="92">
        <f t="shared" si="3"/>
        <v>1</v>
      </c>
      <c r="O30" s="92">
        <f t="shared" si="4"/>
        <v>1</v>
      </c>
      <c r="P30" s="92">
        <f t="shared" si="5"/>
        <v>4</v>
      </c>
      <c r="Q30" s="92">
        <f t="shared" si="6"/>
        <v>4</v>
      </c>
      <c r="R30" s="17">
        <f t="shared" si="7"/>
        <v>1</v>
      </c>
    </row>
    <row r="31" spans="1:18">
      <c r="A31" s="190">
        <v>51719966</v>
      </c>
      <c r="B31" s="190" t="s">
        <v>358</v>
      </c>
      <c r="C31" s="190">
        <v>100</v>
      </c>
      <c r="D31" s="190">
        <v>100</v>
      </c>
      <c r="E31" s="190">
        <v>100</v>
      </c>
      <c r="F31" s="190">
        <v>100</v>
      </c>
      <c r="G31" s="190" t="s">
        <v>392</v>
      </c>
      <c r="H31" s="191">
        <v>100</v>
      </c>
      <c r="I31" s="5"/>
      <c r="J31" s="92">
        <f>IFERROR(VLOOKUP(A31,AGENT_raw!A:C,3,0),"-")</f>
        <v>51588225</v>
      </c>
      <c r="K31" s="92">
        <f t="shared" si="0"/>
        <v>1</v>
      </c>
      <c r="L31" s="92">
        <f t="shared" si="1"/>
        <v>1</v>
      </c>
      <c r="M31" s="92">
        <f t="shared" si="2"/>
        <v>1</v>
      </c>
      <c r="N31" s="92">
        <f t="shared" si="3"/>
        <v>1</v>
      </c>
      <c r="O31" s="92">
        <f t="shared" si="4"/>
        <v>1</v>
      </c>
      <c r="P31" s="92">
        <f t="shared" si="5"/>
        <v>4</v>
      </c>
      <c r="Q31" s="92">
        <f t="shared" si="6"/>
        <v>4</v>
      </c>
      <c r="R31" s="17">
        <f t="shared" si="7"/>
        <v>1</v>
      </c>
    </row>
    <row r="32" spans="1:18">
      <c r="A32" s="190">
        <v>51724905</v>
      </c>
      <c r="B32" s="190" t="s">
        <v>380</v>
      </c>
      <c r="C32" s="190">
        <v>100</v>
      </c>
      <c r="D32" s="190">
        <v>60</v>
      </c>
      <c r="E32" s="190">
        <v>80</v>
      </c>
      <c r="F32" s="190">
        <v>80</v>
      </c>
      <c r="G32" s="190" t="s">
        <v>392</v>
      </c>
      <c r="H32" s="191">
        <v>80</v>
      </c>
      <c r="I32" s="5"/>
      <c r="J32" s="92">
        <f>IFERROR(VLOOKUP(A32,AGENT_raw!A:C,3,0),"-")</f>
        <v>51609647</v>
      </c>
      <c r="K32" s="92">
        <f t="shared" si="0"/>
        <v>1</v>
      </c>
      <c r="L32" s="92">
        <f t="shared" si="1"/>
        <v>1</v>
      </c>
      <c r="M32" s="92">
        <f t="shared" si="2"/>
        <v>1</v>
      </c>
      <c r="N32" s="92">
        <f t="shared" si="3"/>
        <v>1</v>
      </c>
      <c r="O32" s="92">
        <f t="shared" si="4"/>
        <v>1</v>
      </c>
      <c r="P32" s="92">
        <f t="shared" si="5"/>
        <v>4</v>
      </c>
      <c r="Q32" s="92">
        <f t="shared" si="6"/>
        <v>4</v>
      </c>
      <c r="R32" s="17">
        <f t="shared" si="7"/>
        <v>1</v>
      </c>
    </row>
    <row r="33" spans="1:18">
      <c r="A33" s="190">
        <v>51723675</v>
      </c>
      <c r="B33" s="190" t="s">
        <v>410</v>
      </c>
      <c r="C33" s="190">
        <v>100</v>
      </c>
      <c r="D33" s="190">
        <v>80</v>
      </c>
      <c r="E33" s="190">
        <v>80</v>
      </c>
      <c r="F33" s="190">
        <v>80</v>
      </c>
      <c r="G33" s="190" t="s">
        <v>392</v>
      </c>
      <c r="H33" s="191">
        <v>85</v>
      </c>
      <c r="I33" s="5"/>
      <c r="J33" s="92">
        <f>IFERROR(VLOOKUP(A33,AGENT_raw!A:C,3,0),"-")</f>
        <v>51609647</v>
      </c>
      <c r="K33" s="92">
        <f t="shared" si="0"/>
        <v>1</v>
      </c>
      <c r="L33" s="92">
        <f t="shared" si="1"/>
        <v>1</v>
      </c>
      <c r="M33" s="92">
        <f t="shared" si="2"/>
        <v>1</v>
      </c>
      <c r="N33" s="92">
        <f t="shared" si="3"/>
        <v>1</v>
      </c>
      <c r="O33" s="92">
        <f t="shared" si="4"/>
        <v>1</v>
      </c>
      <c r="P33" s="92">
        <f t="shared" si="5"/>
        <v>4</v>
      </c>
      <c r="Q33" s="92">
        <f t="shared" si="6"/>
        <v>4</v>
      </c>
      <c r="R33" s="17">
        <f t="shared" si="7"/>
        <v>1</v>
      </c>
    </row>
    <row r="34" spans="1:18">
      <c r="A34" s="190">
        <v>51736813</v>
      </c>
      <c r="B34" s="190" t="s">
        <v>411</v>
      </c>
      <c r="C34" s="190">
        <v>60</v>
      </c>
      <c r="D34" s="190">
        <v>80</v>
      </c>
      <c r="E34" s="190">
        <v>80</v>
      </c>
      <c r="F34" s="190">
        <v>80</v>
      </c>
      <c r="G34" s="190" t="s">
        <v>392</v>
      </c>
      <c r="H34" s="191">
        <v>75</v>
      </c>
      <c r="I34" s="5"/>
      <c r="J34" s="92">
        <f>IFERROR(VLOOKUP(A34,AGENT_raw!A:C,3,0),"-")</f>
        <v>51588225</v>
      </c>
      <c r="K34" s="92">
        <f t="shared" si="0"/>
        <v>1</v>
      </c>
      <c r="L34" s="92">
        <f t="shared" si="1"/>
        <v>1</v>
      </c>
      <c r="M34" s="92">
        <f t="shared" si="2"/>
        <v>1</v>
      </c>
      <c r="N34" s="92">
        <f t="shared" si="3"/>
        <v>1</v>
      </c>
      <c r="O34" s="92">
        <f t="shared" si="4"/>
        <v>1</v>
      </c>
      <c r="P34" s="92">
        <f t="shared" si="5"/>
        <v>4</v>
      </c>
      <c r="Q34" s="92">
        <f t="shared" si="6"/>
        <v>4</v>
      </c>
      <c r="R34" s="17">
        <f t="shared" si="7"/>
        <v>1</v>
      </c>
    </row>
    <row r="35" spans="1:18">
      <c r="A35" s="190">
        <v>51810944</v>
      </c>
      <c r="B35" s="190" t="s">
        <v>412</v>
      </c>
      <c r="C35" s="190">
        <v>80</v>
      </c>
      <c r="D35" s="190">
        <v>80</v>
      </c>
      <c r="E35" s="190">
        <v>100</v>
      </c>
      <c r="F35" s="190">
        <v>100</v>
      </c>
      <c r="G35" s="190" t="s">
        <v>392</v>
      </c>
      <c r="H35" s="191">
        <v>90</v>
      </c>
      <c r="I35" s="5"/>
      <c r="J35" s="92">
        <f>IFERROR(VLOOKUP(A35,AGENT_raw!A:C,3,0),"-")</f>
        <v>51609647</v>
      </c>
      <c r="K35" s="92">
        <f t="shared" si="0"/>
        <v>1</v>
      </c>
      <c r="L35" s="92">
        <f t="shared" si="1"/>
        <v>1</v>
      </c>
      <c r="M35" s="92">
        <f t="shared" si="2"/>
        <v>1</v>
      </c>
      <c r="N35" s="92">
        <f t="shared" si="3"/>
        <v>1</v>
      </c>
      <c r="O35" s="92">
        <f t="shared" si="4"/>
        <v>1</v>
      </c>
      <c r="P35" s="92">
        <f t="shared" si="5"/>
        <v>4</v>
      </c>
      <c r="Q35" s="92">
        <f t="shared" si="6"/>
        <v>4</v>
      </c>
      <c r="R35" s="17">
        <f t="shared" si="7"/>
        <v>1</v>
      </c>
    </row>
    <row r="36" spans="1:18">
      <c r="A36" s="190">
        <v>51742634</v>
      </c>
      <c r="B36" s="190" t="s">
        <v>413</v>
      </c>
      <c r="C36" s="190">
        <v>80</v>
      </c>
      <c r="D36" s="190">
        <v>80</v>
      </c>
      <c r="E36" s="190">
        <v>80</v>
      </c>
      <c r="F36" s="190">
        <v>80</v>
      </c>
      <c r="G36" s="190" t="s">
        <v>392</v>
      </c>
      <c r="H36" s="191">
        <v>80</v>
      </c>
      <c r="I36" s="5"/>
      <c r="J36" s="92">
        <f>IFERROR(VLOOKUP(A36,AGENT_raw!A:C,3,0),"-")</f>
        <v>51588225</v>
      </c>
      <c r="K36" s="92">
        <f t="shared" si="0"/>
        <v>1</v>
      </c>
      <c r="L36" s="92">
        <f t="shared" si="1"/>
        <v>1</v>
      </c>
      <c r="M36" s="92">
        <f t="shared" si="2"/>
        <v>1</v>
      </c>
      <c r="N36" s="92">
        <f t="shared" si="3"/>
        <v>1</v>
      </c>
      <c r="O36" s="92">
        <f t="shared" si="4"/>
        <v>1</v>
      </c>
      <c r="P36" s="92">
        <f t="shared" si="5"/>
        <v>4</v>
      </c>
      <c r="Q36" s="92">
        <f t="shared" si="6"/>
        <v>4</v>
      </c>
      <c r="R36" s="17">
        <f t="shared" si="7"/>
        <v>1</v>
      </c>
    </row>
    <row r="37" spans="1:18">
      <c r="A37" s="190">
        <v>51811768</v>
      </c>
      <c r="B37" s="190" t="s">
        <v>414</v>
      </c>
      <c r="C37" s="190">
        <v>100</v>
      </c>
      <c r="D37" s="190">
        <v>80</v>
      </c>
      <c r="E37" s="190">
        <v>100</v>
      </c>
      <c r="F37" s="190">
        <v>80</v>
      </c>
      <c r="G37" s="190" t="s">
        <v>392</v>
      </c>
      <c r="H37" s="191">
        <v>90</v>
      </c>
      <c r="I37" s="5"/>
      <c r="J37" s="92">
        <f>IFERROR(VLOOKUP(A37,AGENT_raw!A:C,3,0),"-")</f>
        <v>51588225</v>
      </c>
      <c r="K37" s="92">
        <f t="shared" si="0"/>
        <v>1</v>
      </c>
      <c r="L37" s="92">
        <f t="shared" si="1"/>
        <v>1</v>
      </c>
      <c r="M37" s="92">
        <f t="shared" si="2"/>
        <v>1</v>
      </c>
      <c r="N37" s="92">
        <f t="shared" si="3"/>
        <v>1</v>
      </c>
      <c r="O37" s="92">
        <f t="shared" si="4"/>
        <v>1</v>
      </c>
      <c r="P37" s="92">
        <f t="shared" si="5"/>
        <v>4</v>
      </c>
      <c r="Q37" s="92">
        <f t="shared" si="6"/>
        <v>4</v>
      </c>
      <c r="R37" s="17">
        <f t="shared" si="7"/>
        <v>1</v>
      </c>
    </row>
    <row r="38" spans="1:18">
      <c r="A38" s="190">
        <v>51696440</v>
      </c>
      <c r="B38" s="190" t="s">
        <v>415</v>
      </c>
      <c r="C38" s="190">
        <v>100</v>
      </c>
      <c r="D38" s="190">
        <v>100</v>
      </c>
      <c r="E38" s="190">
        <v>100</v>
      </c>
      <c r="F38" s="190">
        <v>80</v>
      </c>
      <c r="G38" s="190" t="s">
        <v>392</v>
      </c>
      <c r="H38" s="191">
        <v>95</v>
      </c>
      <c r="I38" s="5"/>
      <c r="J38" s="92" t="str">
        <f>IFERROR(VLOOKUP(A38,AGENT_raw!A:C,3,0),"-")</f>
        <v>-</v>
      </c>
      <c r="K38" s="92">
        <f t="shared" si="0"/>
        <v>1</v>
      </c>
      <c r="L38" s="92">
        <f t="shared" si="1"/>
        <v>1</v>
      </c>
      <c r="M38" s="92">
        <f t="shared" si="2"/>
        <v>1</v>
      </c>
      <c r="N38" s="92">
        <f t="shared" si="3"/>
        <v>1</v>
      </c>
      <c r="O38" s="92">
        <f t="shared" si="4"/>
        <v>1</v>
      </c>
      <c r="P38" s="92">
        <f t="shared" si="5"/>
        <v>4</v>
      </c>
      <c r="Q38" s="92">
        <f t="shared" si="6"/>
        <v>4</v>
      </c>
      <c r="R38" s="17">
        <f t="shared" si="7"/>
        <v>1</v>
      </c>
    </row>
    <row r="39" spans="1:18">
      <c r="A39" s="190">
        <v>51699649</v>
      </c>
      <c r="B39" s="190" t="s">
        <v>416</v>
      </c>
      <c r="C39" s="190">
        <v>80</v>
      </c>
      <c r="D39" s="190">
        <v>80</v>
      </c>
      <c r="E39" s="190">
        <v>0</v>
      </c>
      <c r="F39" s="190" t="s">
        <v>392</v>
      </c>
      <c r="G39" s="190" t="s">
        <v>392</v>
      </c>
      <c r="H39" s="191">
        <v>53.333333333333336</v>
      </c>
      <c r="I39" s="5"/>
      <c r="J39" s="92" t="str">
        <f>IFERROR(VLOOKUP(A39,AGENT_raw!A:C,3,0),"-")</f>
        <v>-</v>
      </c>
      <c r="K39" s="92">
        <f t="shared" si="0"/>
        <v>1</v>
      </c>
      <c r="L39" s="92">
        <f t="shared" si="1"/>
        <v>1</v>
      </c>
      <c r="M39" s="92">
        <f t="shared" si="2"/>
        <v>0</v>
      </c>
      <c r="N39" s="92">
        <f t="shared" si="3"/>
        <v>1</v>
      </c>
      <c r="O39" s="92">
        <f t="shared" si="4"/>
        <v>1</v>
      </c>
      <c r="P39" s="92">
        <f t="shared" si="5"/>
        <v>3</v>
      </c>
      <c r="Q39" s="92">
        <f t="shared" si="6"/>
        <v>4</v>
      </c>
      <c r="R39" s="17">
        <f t="shared" si="7"/>
        <v>0.75</v>
      </c>
    </row>
    <row r="40" spans="1:18">
      <c r="A40" s="190">
        <v>51692599</v>
      </c>
      <c r="B40" s="190" t="s">
        <v>390</v>
      </c>
      <c r="C40" s="190">
        <v>100</v>
      </c>
      <c r="D40" s="190">
        <v>80</v>
      </c>
      <c r="E40" s="190">
        <v>0</v>
      </c>
      <c r="F40" s="190" t="s">
        <v>392</v>
      </c>
      <c r="G40" s="190" t="s">
        <v>392</v>
      </c>
      <c r="H40" s="191">
        <v>60</v>
      </c>
      <c r="I40" s="5"/>
      <c r="J40" s="92" t="str">
        <f>IFERROR(VLOOKUP(A40,AGENT_raw!A:C,3,0),"-")</f>
        <v>-</v>
      </c>
      <c r="K40" s="92">
        <f t="shared" si="0"/>
        <v>1</v>
      </c>
      <c r="L40" s="92">
        <f t="shared" si="1"/>
        <v>1</v>
      </c>
      <c r="M40" s="92">
        <f t="shared" si="2"/>
        <v>0</v>
      </c>
      <c r="N40" s="92">
        <f t="shared" si="3"/>
        <v>1</v>
      </c>
      <c r="O40" s="92">
        <f t="shared" si="4"/>
        <v>1</v>
      </c>
      <c r="P40" s="92">
        <f t="shared" si="5"/>
        <v>3</v>
      </c>
      <c r="Q40" s="92">
        <f t="shared" si="6"/>
        <v>4</v>
      </c>
      <c r="R40" s="17">
        <f t="shared" si="7"/>
        <v>0.75</v>
      </c>
    </row>
    <row r="41" spans="1:18">
      <c r="A41" s="190">
        <v>51724732</v>
      </c>
      <c r="B41" s="190" t="s">
        <v>417</v>
      </c>
      <c r="C41" s="190">
        <v>100</v>
      </c>
      <c r="D41" s="190">
        <v>100</v>
      </c>
      <c r="E41" s="190">
        <v>100</v>
      </c>
      <c r="F41" s="190">
        <v>100</v>
      </c>
      <c r="G41" s="190" t="s">
        <v>392</v>
      </c>
      <c r="H41" s="191">
        <v>100</v>
      </c>
      <c r="I41" s="5"/>
      <c r="J41" s="92" t="str">
        <f>IFERROR(VLOOKUP(A41,AGENT_raw!A:C,3,0),"-")</f>
        <v>-</v>
      </c>
      <c r="K41" s="92">
        <f t="shared" si="0"/>
        <v>1</v>
      </c>
      <c r="L41" s="92">
        <f t="shared" si="1"/>
        <v>1</v>
      </c>
      <c r="M41" s="92">
        <f t="shared" si="2"/>
        <v>1</v>
      </c>
      <c r="N41" s="92">
        <f t="shared" si="3"/>
        <v>1</v>
      </c>
      <c r="O41" s="92">
        <f t="shared" si="4"/>
        <v>1</v>
      </c>
      <c r="P41" s="92">
        <f t="shared" si="5"/>
        <v>4</v>
      </c>
      <c r="Q41" s="92">
        <f t="shared" si="6"/>
        <v>4</v>
      </c>
      <c r="R41" s="17">
        <f t="shared" si="7"/>
        <v>1</v>
      </c>
    </row>
    <row r="42" spans="1:18">
      <c r="A42" s="190">
        <v>51729962</v>
      </c>
      <c r="B42" s="190" t="s">
        <v>418</v>
      </c>
      <c r="C42" s="190">
        <v>100</v>
      </c>
      <c r="D42" s="190">
        <v>80</v>
      </c>
      <c r="E42" s="190">
        <v>80</v>
      </c>
      <c r="F42" s="190">
        <v>100</v>
      </c>
      <c r="G42" s="190" t="s">
        <v>392</v>
      </c>
      <c r="H42" s="191">
        <v>90</v>
      </c>
      <c r="I42" s="5"/>
      <c r="J42" s="92" t="str">
        <f>IFERROR(VLOOKUP(A42,AGENT_raw!A:C,3,0),"-")</f>
        <v>-</v>
      </c>
      <c r="K42" s="92">
        <f t="shared" si="0"/>
        <v>1</v>
      </c>
      <c r="L42" s="92">
        <f t="shared" si="1"/>
        <v>1</v>
      </c>
      <c r="M42" s="92">
        <f t="shared" si="2"/>
        <v>1</v>
      </c>
      <c r="N42" s="92">
        <f t="shared" si="3"/>
        <v>1</v>
      </c>
      <c r="O42" s="92">
        <f t="shared" si="4"/>
        <v>1</v>
      </c>
      <c r="P42" s="92">
        <f t="shared" si="5"/>
        <v>4</v>
      </c>
      <c r="Q42" s="92">
        <f t="shared" si="6"/>
        <v>4</v>
      </c>
      <c r="R42" s="17">
        <f t="shared" si="7"/>
        <v>1</v>
      </c>
    </row>
    <row r="43" spans="1:18">
      <c r="A43" s="190">
        <v>51722211</v>
      </c>
      <c r="B43" s="190" t="s">
        <v>364</v>
      </c>
      <c r="C43" s="190">
        <v>100</v>
      </c>
      <c r="D43" s="190">
        <v>100</v>
      </c>
      <c r="E43" s="190">
        <v>0</v>
      </c>
      <c r="F43" s="190">
        <v>100</v>
      </c>
      <c r="G43" s="190" t="s">
        <v>392</v>
      </c>
      <c r="H43" s="191">
        <v>75</v>
      </c>
      <c r="I43" s="5"/>
      <c r="J43" s="92" t="str">
        <f>IFERROR(VLOOKUP(A43,AGENT_raw!A:C,3,0),"-")</f>
        <v>-</v>
      </c>
      <c r="K43" s="92">
        <f t="shared" si="0"/>
        <v>1</v>
      </c>
      <c r="L43" s="92">
        <f t="shared" si="1"/>
        <v>1</v>
      </c>
      <c r="M43" s="92">
        <f t="shared" si="2"/>
        <v>0</v>
      </c>
      <c r="N43" s="92">
        <f t="shared" si="3"/>
        <v>1</v>
      </c>
      <c r="O43" s="92">
        <f t="shared" si="4"/>
        <v>1</v>
      </c>
      <c r="P43" s="92">
        <f t="shared" si="5"/>
        <v>3</v>
      </c>
      <c r="Q43" s="92">
        <f t="shared" si="6"/>
        <v>4</v>
      </c>
      <c r="R43" s="17">
        <f t="shared" si="7"/>
        <v>0.75</v>
      </c>
    </row>
    <row r="44" spans="1:18">
      <c r="A44" s="190">
        <v>51715671</v>
      </c>
      <c r="B44" s="190" t="s">
        <v>419</v>
      </c>
      <c r="C44" s="190">
        <v>100</v>
      </c>
      <c r="D44" s="190">
        <v>80</v>
      </c>
      <c r="E44" s="190">
        <v>80</v>
      </c>
      <c r="F44" s="190">
        <v>100</v>
      </c>
      <c r="G44" s="190" t="s">
        <v>392</v>
      </c>
      <c r="H44" s="191">
        <v>90</v>
      </c>
      <c r="I44" s="5"/>
      <c r="J44" s="92" t="str">
        <f>IFERROR(VLOOKUP(A44,AGENT_raw!A:C,3,0),"-")</f>
        <v>-</v>
      </c>
      <c r="K44" s="92">
        <f t="shared" si="0"/>
        <v>1</v>
      </c>
      <c r="L44" s="92">
        <f t="shared" si="1"/>
        <v>1</v>
      </c>
      <c r="M44" s="92">
        <f t="shared" si="2"/>
        <v>1</v>
      </c>
      <c r="N44" s="92">
        <f t="shared" si="3"/>
        <v>1</v>
      </c>
      <c r="O44" s="92">
        <f t="shared" si="4"/>
        <v>1</v>
      </c>
      <c r="P44" s="92">
        <f t="shared" si="5"/>
        <v>4</v>
      </c>
      <c r="Q44" s="92">
        <f t="shared" si="6"/>
        <v>4</v>
      </c>
      <c r="R44" s="17">
        <f t="shared" si="7"/>
        <v>1</v>
      </c>
    </row>
    <row r="45" spans="1:18">
      <c r="A45" s="190">
        <v>51661970</v>
      </c>
      <c r="B45" s="190" t="s">
        <v>420</v>
      </c>
      <c r="C45" s="190">
        <v>100</v>
      </c>
      <c r="D45" s="190">
        <v>80</v>
      </c>
      <c r="E45" s="190">
        <v>80</v>
      </c>
      <c r="F45" s="190">
        <v>100</v>
      </c>
      <c r="G45" s="190" t="s">
        <v>392</v>
      </c>
      <c r="H45" s="191">
        <v>90</v>
      </c>
      <c r="I45" s="5"/>
      <c r="J45" s="92" t="str">
        <f>IFERROR(VLOOKUP(A45,AGENT_raw!A:C,3,0),"-")</f>
        <v>-</v>
      </c>
      <c r="K45" s="92">
        <f t="shared" si="0"/>
        <v>1</v>
      </c>
      <c r="L45" s="92">
        <f t="shared" si="1"/>
        <v>1</v>
      </c>
      <c r="M45" s="92">
        <f t="shared" si="2"/>
        <v>1</v>
      </c>
      <c r="N45" s="92">
        <f t="shared" si="3"/>
        <v>1</v>
      </c>
      <c r="O45" s="92">
        <f t="shared" si="4"/>
        <v>1</v>
      </c>
      <c r="P45" s="92">
        <f t="shared" si="5"/>
        <v>4</v>
      </c>
      <c r="Q45" s="92">
        <f t="shared" si="6"/>
        <v>4</v>
      </c>
      <c r="R45" s="17">
        <f t="shared" si="7"/>
        <v>1</v>
      </c>
    </row>
    <row r="46" spans="1:18">
      <c r="A46" s="190">
        <v>51742638</v>
      </c>
      <c r="B46" s="190" t="s">
        <v>421</v>
      </c>
      <c r="C46" s="190">
        <v>100</v>
      </c>
      <c r="D46" s="190">
        <v>80</v>
      </c>
      <c r="E46" s="190">
        <v>80</v>
      </c>
      <c r="F46" s="190">
        <v>100</v>
      </c>
      <c r="G46" s="190" t="s">
        <v>392</v>
      </c>
      <c r="H46" s="191">
        <v>90</v>
      </c>
      <c r="I46" s="5"/>
      <c r="J46" s="92" t="str">
        <f>IFERROR(VLOOKUP(A46,AGENT_raw!A:C,3,0),"-")</f>
        <v>-</v>
      </c>
      <c r="K46" s="92">
        <f t="shared" si="0"/>
        <v>1</v>
      </c>
      <c r="L46" s="92">
        <f t="shared" si="1"/>
        <v>1</v>
      </c>
      <c r="M46" s="92">
        <f t="shared" si="2"/>
        <v>1</v>
      </c>
      <c r="N46" s="92">
        <f t="shared" si="3"/>
        <v>1</v>
      </c>
      <c r="O46" s="92">
        <f t="shared" si="4"/>
        <v>1</v>
      </c>
      <c r="P46" s="92">
        <f t="shared" si="5"/>
        <v>4</v>
      </c>
      <c r="Q46" s="92">
        <f t="shared" si="6"/>
        <v>4</v>
      </c>
      <c r="R46" s="17">
        <f t="shared" si="7"/>
        <v>1</v>
      </c>
    </row>
    <row r="47" spans="1:18">
      <c r="A47" s="190">
        <v>51591949</v>
      </c>
      <c r="B47" s="190" t="s">
        <v>422</v>
      </c>
      <c r="C47" s="190">
        <v>100</v>
      </c>
      <c r="D47" s="190">
        <v>100</v>
      </c>
      <c r="E47" s="190">
        <v>80</v>
      </c>
      <c r="F47" s="190">
        <v>100</v>
      </c>
      <c r="G47" s="190" t="s">
        <v>392</v>
      </c>
      <c r="H47" s="191">
        <v>95</v>
      </c>
      <c r="I47" s="5"/>
      <c r="J47" s="92" t="str">
        <f>IFERROR(VLOOKUP(A47,AGENT_raw!A:C,3,0),"-")</f>
        <v>-</v>
      </c>
      <c r="K47" s="92">
        <f t="shared" si="0"/>
        <v>1</v>
      </c>
      <c r="L47" s="92">
        <f t="shared" si="1"/>
        <v>1</v>
      </c>
      <c r="M47" s="92">
        <f t="shared" si="2"/>
        <v>1</v>
      </c>
      <c r="N47" s="92">
        <f t="shared" si="3"/>
        <v>1</v>
      </c>
      <c r="O47" s="92">
        <f t="shared" si="4"/>
        <v>1</v>
      </c>
      <c r="P47" s="92">
        <f t="shared" si="5"/>
        <v>4</v>
      </c>
      <c r="Q47" s="92">
        <f t="shared" si="6"/>
        <v>4</v>
      </c>
      <c r="R47" s="17">
        <f t="shared" si="7"/>
        <v>1</v>
      </c>
    </row>
    <row r="48" spans="1:18">
      <c r="A48" s="190">
        <v>51725691</v>
      </c>
      <c r="B48" s="190" t="s">
        <v>423</v>
      </c>
      <c r="C48" s="190">
        <v>80</v>
      </c>
      <c r="D48" s="190">
        <v>80</v>
      </c>
      <c r="E48" s="190">
        <v>80</v>
      </c>
      <c r="F48" s="190">
        <v>100</v>
      </c>
      <c r="G48" s="190" t="s">
        <v>392</v>
      </c>
      <c r="H48" s="191">
        <v>85</v>
      </c>
      <c r="I48" s="5"/>
      <c r="J48" s="92" t="str">
        <f>IFERROR(VLOOKUP(A48,AGENT_raw!A:C,3,0),"-")</f>
        <v>-</v>
      </c>
      <c r="K48" s="92">
        <f t="shared" si="0"/>
        <v>1</v>
      </c>
      <c r="L48" s="92">
        <f t="shared" si="1"/>
        <v>1</v>
      </c>
      <c r="M48" s="92">
        <f t="shared" si="2"/>
        <v>1</v>
      </c>
      <c r="N48" s="92">
        <f t="shared" si="3"/>
        <v>1</v>
      </c>
      <c r="O48" s="92">
        <f t="shared" si="4"/>
        <v>1</v>
      </c>
      <c r="P48" s="92">
        <f t="shared" si="5"/>
        <v>4</v>
      </c>
      <c r="Q48" s="92">
        <f t="shared" si="6"/>
        <v>4</v>
      </c>
      <c r="R48" s="17">
        <f t="shared" si="7"/>
        <v>1</v>
      </c>
    </row>
    <row r="49" spans="1:18">
      <c r="A49" s="190">
        <v>51726926</v>
      </c>
      <c r="B49" s="190" t="s">
        <v>348</v>
      </c>
      <c r="C49" s="190">
        <v>100</v>
      </c>
      <c r="D49" s="190">
        <v>80</v>
      </c>
      <c r="E49" s="190">
        <v>80</v>
      </c>
      <c r="F49" s="190">
        <v>100</v>
      </c>
      <c r="G49" s="190" t="s">
        <v>392</v>
      </c>
      <c r="H49" s="191">
        <v>90</v>
      </c>
      <c r="I49" s="5"/>
      <c r="J49" s="92" t="str">
        <f>IFERROR(VLOOKUP(A49,AGENT_raw!A:C,3,0),"-")</f>
        <v>-</v>
      </c>
      <c r="K49" s="92">
        <f t="shared" si="0"/>
        <v>1</v>
      </c>
      <c r="L49" s="92">
        <f t="shared" si="1"/>
        <v>1</v>
      </c>
      <c r="M49" s="92">
        <f t="shared" si="2"/>
        <v>1</v>
      </c>
      <c r="N49" s="92">
        <f t="shared" si="3"/>
        <v>1</v>
      </c>
      <c r="O49" s="92">
        <f t="shared" si="4"/>
        <v>1</v>
      </c>
      <c r="P49" s="92">
        <f t="shared" si="5"/>
        <v>4</v>
      </c>
      <c r="Q49" s="92">
        <f t="shared" si="6"/>
        <v>4</v>
      </c>
      <c r="R49" s="17">
        <f t="shared" si="7"/>
        <v>1</v>
      </c>
    </row>
    <row r="50" spans="1:18">
      <c r="A50" s="190">
        <v>51723670</v>
      </c>
      <c r="B50" s="190" t="s">
        <v>424</v>
      </c>
      <c r="C50" s="190">
        <v>100</v>
      </c>
      <c r="D50" s="190">
        <v>100</v>
      </c>
      <c r="E50" s="190">
        <v>100</v>
      </c>
      <c r="F50" s="190">
        <v>100</v>
      </c>
      <c r="G50" s="190" t="s">
        <v>392</v>
      </c>
      <c r="H50" s="191">
        <v>100</v>
      </c>
      <c r="I50" s="5"/>
      <c r="J50" s="92" t="str">
        <f>IFERROR(VLOOKUP(A50,AGENT_raw!A:C,3,0),"-")</f>
        <v>-</v>
      </c>
      <c r="K50" s="92">
        <f t="shared" si="0"/>
        <v>1</v>
      </c>
      <c r="L50" s="92">
        <f t="shared" si="1"/>
        <v>1</v>
      </c>
      <c r="M50" s="92">
        <f t="shared" si="2"/>
        <v>1</v>
      </c>
      <c r="N50" s="92">
        <f t="shared" si="3"/>
        <v>1</v>
      </c>
      <c r="O50" s="92">
        <f t="shared" si="4"/>
        <v>1</v>
      </c>
      <c r="P50" s="92">
        <f t="shared" si="5"/>
        <v>4</v>
      </c>
      <c r="Q50" s="92">
        <f t="shared" si="6"/>
        <v>4</v>
      </c>
      <c r="R50" s="17">
        <f t="shared" si="7"/>
        <v>1</v>
      </c>
    </row>
    <row r="51" spans="1:18">
      <c r="A51" s="190">
        <v>51732952</v>
      </c>
      <c r="B51" s="190" t="s">
        <v>425</v>
      </c>
      <c r="C51" s="190">
        <v>100</v>
      </c>
      <c r="D51" s="190">
        <v>80</v>
      </c>
      <c r="E51" s="190">
        <v>80</v>
      </c>
      <c r="F51" s="190">
        <v>100</v>
      </c>
      <c r="G51" s="190" t="s">
        <v>392</v>
      </c>
      <c r="H51" s="191">
        <v>90</v>
      </c>
      <c r="I51" s="5"/>
      <c r="J51" s="92" t="str">
        <f>IFERROR(VLOOKUP(A51,AGENT_raw!A:C,3,0),"-")</f>
        <v>-</v>
      </c>
      <c r="K51" s="92">
        <f t="shared" si="0"/>
        <v>1</v>
      </c>
      <c r="L51" s="92">
        <f t="shared" si="1"/>
        <v>1</v>
      </c>
      <c r="M51" s="92">
        <f t="shared" si="2"/>
        <v>1</v>
      </c>
      <c r="N51" s="92">
        <f t="shared" si="3"/>
        <v>1</v>
      </c>
      <c r="O51" s="92">
        <f t="shared" si="4"/>
        <v>1</v>
      </c>
      <c r="P51" s="92">
        <f t="shared" si="5"/>
        <v>4</v>
      </c>
      <c r="Q51" s="92">
        <f t="shared" si="6"/>
        <v>4</v>
      </c>
      <c r="R51" s="17">
        <f t="shared" si="7"/>
        <v>1</v>
      </c>
    </row>
    <row r="52" spans="1:18">
      <c r="A52" s="190">
        <v>51721817</v>
      </c>
      <c r="B52" s="190" t="s">
        <v>370</v>
      </c>
      <c r="C52" s="190">
        <v>80</v>
      </c>
      <c r="D52" s="190">
        <v>100</v>
      </c>
      <c r="E52" s="190">
        <v>100</v>
      </c>
      <c r="F52" s="190">
        <v>100</v>
      </c>
      <c r="G52" s="190" t="s">
        <v>392</v>
      </c>
      <c r="H52" s="191">
        <v>95</v>
      </c>
      <c r="I52" s="5"/>
      <c r="J52" s="92" t="str">
        <f>IFERROR(VLOOKUP(A52,AGENT_raw!A:C,3,0),"-")</f>
        <v>-</v>
      </c>
      <c r="K52" s="92">
        <f t="shared" si="0"/>
        <v>1</v>
      </c>
      <c r="L52" s="92">
        <f t="shared" si="1"/>
        <v>1</v>
      </c>
      <c r="M52" s="92">
        <f t="shared" si="2"/>
        <v>1</v>
      </c>
      <c r="N52" s="92">
        <f t="shared" si="3"/>
        <v>1</v>
      </c>
      <c r="O52" s="92">
        <f t="shared" si="4"/>
        <v>1</v>
      </c>
      <c r="P52" s="92">
        <f t="shared" si="5"/>
        <v>4</v>
      </c>
      <c r="Q52" s="92">
        <f t="shared" si="6"/>
        <v>4</v>
      </c>
      <c r="R52" s="17">
        <f t="shared" si="7"/>
        <v>1</v>
      </c>
    </row>
    <row r="53" spans="1:18">
      <c r="A53" s="190">
        <v>51722234</v>
      </c>
      <c r="B53" s="190" t="s">
        <v>363</v>
      </c>
      <c r="C53" s="190">
        <v>100</v>
      </c>
      <c r="D53" s="190">
        <v>100</v>
      </c>
      <c r="E53" s="190">
        <v>80</v>
      </c>
      <c r="F53" s="190">
        <v>100</v>
      </c>
      <c r="G53" s="190" t="s">
        <v>392</v>
      </c>
      <c r="H53" s="191">
        <v>95</v>
      </c>
      <c r="I53" s="5"/>
      <c r="J53" s="92" t="str">
        <f>IFERROR(VLOOKUP(A53,AGENT_raw!A:C,3,0),"-")</f>
        <v>-</v>
      </c>
      <c r="K53" s="92">
        <f t="shared" si="0"/>
        <v>1</v>
      </c>
      <c r="L53" s="92">
        <f t="shared" si="1"/>
        <v>1</v>
      </c>
      <c r="M53" s="92">
        <f t="shared" si="2"/>
        <v>1</v>
      </c>
      <c r="N53" s="92">
        <f t="shared" si="3"/>
        <v>1</v>
      </c>
      <c r="O53" s="92">
        <f t="shared" si="4"/>
        <v>1</v>
      </c>
      <c r="P53" s="92">
        <f t="shared" si="5"/>
        <v>4</v>
      </c>
      <c r="Q53" s="92">
        <f t="shared" si="6"/>
        <v>4</v>
      </c>
      <c r="R53" s="17">
        <f t="shared" si="7"/>
        <v>1</v>
      </c>
    </row>
    <row r="54" spans="1:18">
      <c r="A54" s="190">
        <v>51722220</v>
      </c>
      <c r="B54" s="190" t="s">
        <v>426</v>
      </c>
      <c r="C54" s="190">
        <v>100</v>
      </c>
      <c r="D54" s="190">
        <v>100</v>
      </c>
      <c r="E54" s="190">
        <v>100</v>
      </c>
      <c r="F54" s="190">
        <v>100</v>
      </c>
      <c r="G54" s="190" t="s">
        <v>392</v>
      </c>
      <c r="H54" s="191">
        <v>100</v>
      </c>
      <c r="I54" s="5"/>
      <c r="J54" s="92" t="str">
        <f>IFERROR(VLOOKUP(A54,AGENT_raw!A:C,3,0),"-")</f>
        <v>-</v>
      </c>
      <c r="K54" s="92">
        <f t="shared" si="0"/>
        <v>1</v>
      </c>
      <c r="L54" s="92">
        <f t="shared" si="1"/>
        <v>1</v>
      </c>
      <c r="M54" s="92">
        <f t="shared" si="2"/>
        <v>1</v>
      </c>
      <c r="N54" s="92">
        <f t="shared" si="3"/>
        <v>1</v>
      </c>
      <c r="O54" s="92">
        <f t="shared" si="4"/>
        <v>1</v>
      </c>
      <c r="P54" s="92">
        <f t="shared" si="5"/>
        <v>4</v>
      </c>
      <c r="Q54" s="92">
        <f t="shared" si="6"/>
        <v>4</v>
      </c>
      <c r="R54" s="17">
        <f t="shared" si="7"/>
        <v>1</v>
      </c>
    </row>
    <row r="55" spans="1:18">
      <c r="A55" s="190">
        <v>51588228</v>
      </c>
      <c r="B55" s="190" t="s">
        <v>427</v>
      </c>
      <c r="C55" s="190">
        <v>100</v>
      </c>
      <c r="D55" s="190">
        <v>100</v>
      </c>
      <c r="E55" s="190">
        <v>100</v>
      </c>
      <c r="F55" s="190">
        <v>100</v>
      </c>
      <c r="G55" s="190" t="s">
        <v>392</v>
      </c>
      <c r="H55" s="191">
        <v>100</v>
      </c>
      <c r="I55" s="5"/>
      <c r="J55" s="92" t="str">
        <f>IFERROR(VLOOKUP(A55,AGENT_raw!A:C,3,0),"-")</f>
        <v>-</v>
      </c>
      <c r="K55" s="92">
        <f t="shared" si="0"/>
        <v>1</v>
      </c>
      <c r="L55" s="92">
        <f t="shared" si="1"/>
        <v>1</v>
      </c>
      <c r="M55" s="92">
        <f t="shared" si="2"/>
        <v>1</v>
      </c>
      <c r="N55" s="92">
        <f t="shared" si="3"/>
        <v>1</v>
      </c>
      <c r="O55" s="92">
        <f t="shared" si="4"/>
        <v>1</v>
      </c>
      <c r="P55" s="92">
        <f t="shared" si="5"/>
        <v>4</v>
      </c>
      <c r="Q55" s="92">
        <f t="shared" si="6"/>
        <v>4</v>
      </c>
      <c r="R55" s="17">
        <f t="shared" si="7"/>
        <v>1</v>
      </c>
    </row>
    <row r="56" spans="1:18">
      <c r="A56" s="190">
        <v>51698640</v>
      </c>
      <c r="B56" s="190" t="s">
        <v>428</v>
      </c>
      <c r="C56" s="190">
        <v>100</v>
      </c>
      <c r="D56" s="190">
        <v>100</v>
      </c>
      <c r="E56" s="190">
        <v>80</v>
      </c>
      <c r="F56" s="190">
        <v>100</v>
      </c>
      <c r="G56" s="190" t="s">
        <v>392</v>
      </c>
      <c r="H56" s="191">
        <v>95</v>
      </c>
      <c r="I56" s="5"/>
      <c r="J56" s="92" t="str">
        <f>IFERROR(VLOOKUP(A56,AGENT_raw!A:C,3,0),"-")</f>
        <v>-</v>
      </c>
      <c r="K56" s="92">
        <f t="shared" si="0"/>
        <v>1</v>
      </c>
      <c r="L56" s="92">
        <f t="shared" si="1"/>
        <v>1</v>
      </c>
      <c r="M56" s="92">
        <f t="shared" si="2"/>
        <v>1</v>
      </c>
      <c r="N56" s="92">
        <f t="shared" si="3"/>
        <v>1</v>
      </c>
      <c r="O56" s="92">
        <f t="shared" si="4"/>
        <v>1</v>
      </c>
      <c r="P56" s="92">
        <f t="shared" si="5"/>
        <v>4</v>
      </c>
      <c r="Q56" s="92">
        <f t="shared" si="6"/>
        <v>4</v>
      </c>
      <c r="R56" s="17">
        <f t="shared" si="7"/>
        <v>1</v>
      </c>
    </row>
    <row r="57" spans="1:18">
      <c r="A57" s="190">
        <v>51578947</v>
      </c>
      <c r="B57" s="190" t="s">
        <v>429</v>
      </c>
      <c r="C57" s="190">
        <v>100</v>
      </c>
      <c r="D57" s="190">
        <v>100</v>
      </c>
      <c r="E57" s="190">
        <v>100</v>
      </c>
      <c r="F57" s="190">
        <v>100</v>
      </c>
      <c r="G57" s="190" t="s">
        <v>392</v>
      </c>
      <c r="H57" s="191">
        <v>100</v>
      </c>
      <c r="I57" s="5"/>
      <c r="J57" s="92" t="str">
        <f>IFERROR(VLOOKUP(A57,AGENT_raw!A:C,3,0),"-")</f>
        <v>-</v>
      </c>
      <c r="K57" s="92">
        <f t="shared" si="0"/>
        <v>1</v>
      </c>
      <c r="L57" s="92">
        <f t="shared" si="1"/>
        <v>1</v>
      </c>
      <c r="M57" s="92">
        <f t="shared" si="2"/>
        <v>1</v>
      </c>
      <c r="N57" s="92">
        <f t="shared" si="3"/>
        <v>1</v>
      </c>
      <c r="O57" s="92">
        <f t="shared" si="4"/>
        <v>1</v>
      </c>
      <c r="P57" s="92">
        <f t="shared" si="5"/>
        <v>4</v>
      </c>
      <c r="Q57" s="92">
        <f t="shared" si="6"/>
        <v>4</v>
      </c>
      <c r="R57" s="17">
        <f t="shared" si="7"/>
        <v>1</v>
      </c>
    </row>
    <row r="58" spans="1:18">
      <c r="A58" s="190">
        <v>51591938</v>
      </c>
      <c r="B58" s="190" t="s">
        <v>430</v>
      </c>
      <c r="C58" s="190">
        <v>80</v>
      </c>
      <c r="D58" s="190">
        <v>100</v>
      </c>
      <c r="E58" s="190">
        <v>100</v>
      </c>
      <c r="F58" s="190">
        <v>100</v>
      </c>
      <c r="G58" s="190" t="s">
        <v>392</v>
      </c>
      <c r="H58" s="191">
        <v>95</v>
      </c>
      <c r="I58" s="5"/>
      <c r="J58" s="92">
        <f>IFERROR(VLOOKUP(A58,AGENT_raw!A:C,3,0),"-")</f>
        <v>51609647</v>
      </c>
      <c r="K58" s="92">
        <f t="shared" si="0"/>
        <v>1</v>
      </c>
      <c r="L58" s="92">
        <f t="shared" si="1"/>
        <v>1</v>
      </c>
      <c r="M58" s="92">
        <f t="shared" si="2"/>
        <v>1</v>
      </c>
      <c r="N58" s="92">
        <f t="shared" si="3"/>
        <v>1</v>
      </c>
      <c r="O58" s="92">
        <f t="shared" si="4"/>
        <v>1</v>
      </c>
      <c r="P58" s="92">
        <f t="shared" si="5"/>
        <v>4</v>
      </c>
      <c r="Q58" s="92">
        <f t="shared" si="6"/>
        <v>4</v>
      </c>
      <c r="R58" s="17">
        <f t="shared" si="7"/>
        <v>1</v>
      </c>
    </row>
    <row r="59" spans="1:18">
      <c r="A59" s="190">
        <v>51591945</v>
      </c>
      <c r="B59" s="190" t="s">
        <v>431</v>
      </c>
      <c r="C59" s="190">
        <v>100</v>
      </c>
      <c r="D59" s="190">
        <v>100</v>
      </c>
      <c r="E59" s="190">
        <v>100</v>
      </c>
      <c r="F59" s="190">
        <v>100</v>
      </c>
      <c r="G59" s="190" t="s">
        <v>392</v>
      </c>
      <c r="H59" s="191">
        <v>100</v>
      </c>
      <c r="I59" s="5"/>
      <c r="J59" s="92" t="str">
        <f>IFERROR(VLOOKUP(A59,AGENT_raw!A:C,3,0),"-")</f>
        <v>-</v>
      </c>
      <c r="K59" s="92">
        <f t="shared" si="0"/>
        <v>1</v>
      </c>
      <c r="L59" s="92">
        <f t="shared" si="1"/>
        <v>1</v>
      </c>
      <c r="M59" s="92">
        <f t="shared" si="2"/>
        <v>1</v>
      </c>
      <c r="N59" s="92">
        <f t="shared" si="3"/>
        <v>1</v>
      </c>
      <c r="O59" s="92">
        <f t="shared" si="4"/>
        <v>1</v>
      </c>
      <c r="P59" s="92">
        <f t="shared" si="5"/>
        <v>4</v>
      </c>
      <c r="Q59" s="92">
        <f t="shared" si="6"/>
        <v>4</v>
      </c>
      <c r="R59" s="17">
        <f t="shared" si="7"/>
        <v>1</v>
      </c>
    </row>
    <row r="60" spans="1:18">
      <c r="A60" s="190">
        <v>51662324</v>
      </c>
      <c r="B60" s="190" t="s">
        <v>432</v>
      </c>
      <c r="C60" s="190">
        <v>100</v>
      </c>
      <c r="D60" s="190">
        <v>100</v>
      </c>
      <c r="E60" s="190">
        <v>100</v>
      </c>
      <c r="F60" s="190">
        <v>100</v>
      </c>
      <c r="G60" s="190" t="s">
        <v>392</v>
      </c>
      <c r="H60" s="191">
        <v>100</v>
      </c>
      <c r="I60" s="5"/>
      <c r="J60" s="92" t="str">
        <f>IFERROR(VLOOKUP(A60,AGENT_raw!A:C,3,0),"-")</f>
        <v>-</v>
      </c>
      <c r="K60" s="92">
        <f t="shared" si="0"/>
        <v>1</v>
      </c>
      <c r="L60" s="92">
        <f t="shared" si="1"/>
        <v>1</v>
      </c>
      <c r="M60" s="92">
        <f t="shared" si="2"/>
        <v>1</v>
      </c>
      <c r="N60" s="92">
        <f t="shared" si="3"/>
        <v>1</v>
      </c>
      <c r="O60" s="92">
        <f t="shared" si="4"/>
        <v>1</v>
      </c>
      <c r="P60" s="92">
        <f t="shared" si="5"/>
        <v>4</v>
      </c>
      <c r="Q60" s="92">
        <f t="shared" si="6"/>
        <v>4</v>
      </c>
      <c r="R60" s="17">
        <f t="shared" si="7"/>
        <v>1</v>
      </c>
    </row>
    <row r="61" spans="1:18">
      <c r="A61" s="190">
        <v>51742637</v>
      </c>
      <c r="B61" s="190" t="s">
        <v>433</v>
      </c>
      <c r="C61" s="190">
        <v>100</v>
      </c>
      <c r="D61" s="190">
        <v>100</v>
      </c>
      <c r="E61" s="190">
        <v>100</v>
      </c>
      <c r="F61" s="190">
        <v>100</v>
      </c>
      <c r="G61" s="190" t="s">
        <v>392</v>
      </c>
      <c r="H61" s="191">
        <v>100</v>
      </c>
      <c r="I61" s="5"/>
      <c r="J61" s="92" t="str">
        <f>IFERROR(VLOOKUP(A61,AGENT_raw!A:C,3,0),"-")</f>
        <v>-</v>
      </c>
      <c r="K61" s="92">
        <f t="shared" si="0"/>
        <v>1</v>
      </c>
      <c r="L61" s="92">
        <f t="shared" si="1"/>
        <v>1</v>
      </c>
      <c r="M61" s="92">
        <f t="shared" si="2"/>
        <v>1</v>
      </c>
      <c r="N61" s="92">
        <f t="shared" si="3"/>
        <v>1</v>
      </c>
      <c r="O61" s="92">
        <f t="shared" si="4"/>
        <v>1</v>
      </c>
      <c r="P61" s="92">
        <f t="shared" si="5"/>
        <v>4</v>
      </c>
      <c r="Q61" s="92">
        <f t="shared" si="6"/>
        <v>4</v>
      </c>
      <c r="R61" s="17">
        <f t="shared" si="7"/>
        <v>1</v>
      </c>
    </row>
    <row r="62" spans="1:18">
      <c r="A62" s="190">
        <v>51726361</v>
      </c>
      <c r="B62" s="190" t="s">
        <v>434</v>
      </c>
      <c r="C62" s="190">
        <v>100</v>
      </c>
      <c r="D62" s="190">
        <v>100</v>
      </c>
      <c r="E62" s="190">
        <v>80</v>
      </c>
      <c r="F62" s="190" t="s">
        <v>392</v>
      </c>
      <c r="G62" s="190" t="s">
        <v>392</v>
      </c>
      <c r="H62" s="191">
        <v>93.333333333333329</v>
      </c>
      <c r="I62" s="5"/>
      <c r="J62" s="92" t="str">
        <f>IFERROR(VLOOKUP(A62,AGENT_raw!A:C,3,0),"-")</f>
        <v>-</v>
      </c>
      <c r="K62" s="92">
        <f t="shared" si="0"/>
        <v>1</v>
      </c>
      <c r="L62" s="92">
        <f t="shared" si="1"/>
        <v>1</v>
      </c>
      <c r="M62" s="92">
        <f t="shared" si="2"/>
        <v>1</v>
      </c>
      <c r="N62" s="92">
        <f t="shared" si="3"/>
        <v>1</v>
      </c>
      <c r="O62" s="92">
        <f t="shared" si="4"/>
        <v>1</v>
      </c>
      <c r="P62" s="92">
        <f t="shared" si="5"/>
        <v>4</v>
      </c>
      <c r="Q62" s="92">
        <f t="shared" si="6"/>
        <v>4</v>
      </c>
      <c r="R62" s="17">
        <f t="shared" si="7"/>
        <v>1</v>
      </c>
    </row>
    <row r="63" spans="1:18">
      <c r="A63" s="190">
        <v>51696340</v>
      </c>
      <c r="B63" s="190" t="s">
        <v>435</v>
      </c>
      <c r="C63" s="190">
        <v>100</v>
      </c>
      <c r="D63" s="190">
        <v>60</v>
      </c>
      <c r="E63" s="190">
        <v>100</v>
      </c>
      <c r="F63" s="190">
        <v>100</v>
      </c>
      <c r="G63" s="190" t="s">
        <v>392</v>
      </c>
      <c r="H63" s="191">
        <v>90</v>
      </c>
      <c r="I63" s="5"/>
      <c r="J63" s="92" t="str">
        <f>IFERROR(VLOOKUP(A63,AGENT_raw!A:C,3,0),"-")</f>
        <v>-</v>
      </c>
      <c r="K63" s="92">
        <f t="shared" si="0"/>
        <v>1</v>
      </c>
      <c r="L63" s="92">
        <f t="shared" si="1"/>
        <v>1</v>
      </c>
      <c r="M63" s="92">
        <f t="shared" si="2"/>
        <v>1</v>
      </c>
      <c r="N63" s="92">
        <f t="shared" si="3"/>
        <v>1</v>
      </c>
      <c r="O63" s="92">
        <f t="shared" si="4"/>
        <v>1</v>
      </c>
      <c r="P63" s="92">
        <f t="shared" si="5"/>
        <v>4</v>
      </c>
      <c r="Q63" s="92">
        <f t="shared" si="6"/>
        <v>4</v>
      </c>
      <c r="R63" s="17">
        <f t="shared" si="7"/>
        <v>1</v>
      </c>
    </row>
    <row r="64" spans="1:18">
      <c r="A64" s="190">
        <v>51732948</v>
      </c>
      <c r="B64" s="190" t="s">
        <v>436</v>
      </c>
      <c r="C64" s="190">
        <v>80</v>
      </c>
      <c r="D64" s="190">
        <v>100</v>
      </c>
      <c r="E64" s="190">
        <v>100</v>
      </c>
      <c r="F64" s="190">
        <v>100</v>
      </c>
      <c r="G64" s="190" t="s">
        <v>392</v>
      </c>
      <c r="H64" s="191">
        <v>95</v>
      </c>
      <c r="I64" s="5"/>
      <c r="J64" s="92" t="str">
        <f>IFERROR(VLOOKUP(A64,AGENT_raw!A:C,3,0),"-")</f>
        <v>-</v>
      </c>
      <c r="K64" s="92">
        <f t="shared" si="0"/>
        <v>1</v>
      </c>
      <c r="L64" s="92">
        <f t="shared" si="1"/>
        <v>1</v>
      </c>
      <c r="M64" s="92">
        <f t="shared" si="2"/>
        <v>1</v>
      </c>
      <c r="N64" s="92">
        <f t="shared" si="3"/>
        <v>1</v>
      </c>
      <c r="O64" s="92">
        <f t="shared" si="4"/>
        <v>1</v>
      </c>
      <c r="P64" s="92">
        <f t="shared" si="5"/>
        <v>4</v>
      </c>
      <c r="Q64" s="92">
        <f t="shared" si="6"/>
        <v>4</v>
      </c>
      <c r="R64" s="17">
        <f t="shared" si="7"/>
        <v>1</v>
      </c>
    </row>
    <row r="65" spans="1:18">
      <c r="A65" s="190">
        <v>51742636</v>
      </c>
      <c r="B65" s="190" t="s">
        <v>437</v>
      </c>
      <c r="C65" s="190">
        <v>100</v>
      </c>
      <c r="D65" s="190">
        <v>100</v>
      </c>
      <c r="E65" s="190">
        <v>80</v>
      </c>
      <c r="F65" s="190">
        <v>100</v>
      </c>
      <c r="G65" s="190" t="s">
        <v>392</v>
      </c>
      <c r="H65" s="191">
        <v>95</v>
      </c>
      <c r="I65" s="5"/>
      <c r="J65" s="92" t="str">
        <f>IFERROR(VLOOKUP(A65,AGENT_raw!A:C,3,0),"-")</f>
        <v>-</v>
      </c>
      <c r="K65" s="92">
        <f t="shared" si="0"/>
        <v>1</v>
      </c>
      <c r="L65" s="92">
        <f t="shared" si="1"/>
        <v>1</v>
      </c>
      <c r="M65" s="92">
        <f t="shared" si="2"/>
        <v>1</v>
      </c>
      <c r="N65" s="92">
        <f t="shared" si="3"/>
        <v>1</v>
      </c>
      <c r="O65" s="92">
        <f t="shared" si="4"/>
        <v>1</v>
      </c>
      <c r="P65" s="92">
        <f t="shared" si="5"/>
        <v>4</v>
      </c>
      <c r="Q65" s="92">
        <f t="shared" si="6"/>
        <v>4</v>
      </c>
      <c r="R65" s="17">
        <f t="shared" si="7"/>
        <v>1</v>
      </c>
    </row>
    <row r="66" spans="1:18">
      <c r="A66" s="190">
        <v>51696342</v>
      </c>
      <c r="B66" s="190" t="s">
        <v>438</v>
      </c>
      <c r="C66" s="190">
        <v>100</v>
      </c>
      <c r="D66" s="190">
        <v>100</v>
      </c>
      <c r="E66" s="190">
        <v>100</v>
      </c>
      <c r="F66" s="190">
        <v>100</v>
      </c>
      <c r="G66" s="190" t="s">
        <v>392</v>
      </c>
      <c r="H66" s="191">
        <v>100</v>
      </c>
      <c r="I66" s="5"/>
      <c r="J66" s="92" t="str">
        <f>IFERROR(VLOOKUP(A66,AGENT_raw!A:C,3,0),"-")</f>
        <v>-</v>
      </c>
      <c r="K66" s="92">
        <f t="shared" si="0"/>
        <v>1</v>
      </c>
      <c r="L66" s="92">
        <f t="shared" si="1"/>
        <v>1</v>
      </c>
      <c r="M66" s="92">
        <f t="shared" si="2"/>
        <v>1</v>
      </c>
      <c r="N66" s="92">
        <f t="shared" si="3"/>
        <v>1</v>
      </c>
      <c r="O66" s="92">
        <f t="shared" si="4"/>
        <v>1</v>
      </c>
      <c r="P66" s="92">
        <f t="shared" si="5"/>
        <v>4</v>
      </c>
      <c r="Q66" s="92">
        <f t="shared" si="6"/>
        <v>4</v>
      </c>
      <c r="R66" s="17">
        <f t="shared" si="7"/>
        <v>1</v>
      </c>
    </row>
    <row r="67" spans="1:18">
      <c r="A67" s="190">
        <v>51722217</v>
      </c>
      <c r="B67" s="190" t="s">
        <v>439</v>
      </c>
      <c r="C67" s="190">
        <v>100</v>
      </c>
      <c r="D67" s="190">
        <v>100</v>
      </c>
      <c r="E67" s="190">
        <v>100</v>
      </c>
      <c r="F67" s="190">
        <v>100</v>
      </c>
      <c r="G67" s="190" t="s">
        <v>392</v>
      </c>
      <c r="H67" s="191">
        <v>100</v>
      </c>
      <c r="I67" s="5"/>
      <c r="J67" s="92" t="str">
        <f>IFERROR(VLOOKUP(A67,AGENT_raw!A:C,3,0),"-")</f>
        <v>-</v>
      </c>
      <c r="K67" s="92">
        <f t="shared" ref="K67:K130" si="8">IF(ISBLANK(C67),"",IF(C67=0,0,1))</f>
        <v>1</v>
      </c>
      <c r="L67" s="92">
        <f t="shared" ref="L67:L130" si="9">IF(ISBLANK(D67),"",IF(D67=0,0,1))</f>
        <v>1</v>
      </c>
      <c r="M67" s="92">
        <f t="shared" ref="M67:M130" si="10">IF(ISBLANK(E67),"",IF(E67=0,0,1))</f>
        <v>1</v>
      </c>
      <c r="N67" s="92">
        <f t="shared" ref="N67:N130" si="11">IF(ISBLANK(F67),"",IF(F67=0,0,1))</f>
        <v>1</v>
      </c>
      <c r="O67" s="92">
        <f t="shared" ref="O67:O130" si="12">IF(ISBLANK(G67),"",IF(G67=0,0,1))</f>
        <v>1</v>
      </c>
      <c r="P67" s="92">
        <f t="shared" ref="P67:P130" si="13">SUM(K67:N67)</f>
        <v>4</v>
      </c>
      <c r="Q67" s="92">
        <f t="shared" ref="Q67:Q130" si="14">COUNT(K67:N67)</f>
        <v>4</v>
      </c>
      <c r="R67" s="17">
        <f t="shared" ref="R67:R130" si="15">IFERROR(P67/Q67,100%)</f>
        <v>1</v>
      </c>
    </row>
    <row r="68" spans="1:18">
      <c r="A68" s="190">
        <v>51695853</v>
      </c>
      <c r="B68" s="190" t="s">
        <v>440</v>
      </c>
      <c r="C68" s="190">
        <v>100</v>
      </c>
      <c r="D68" s="190">
        <v>100</v>
      </c>
      <c r="E68" s="190">
        <v>100</v>
      </c>
      <c r="F68" s="190">
        <v>100</v>
      </c>
      <c r="G68" s="190" t="s">
        <v>392</v>
      </c>
      <c r="H68" s="191">
        <v>100</v>
      </c>
      <c r="I68" s="5"/>
      <c r="J68" s="92" t="str">
        <f>IFERROR(VLOOKUP(A68,AGENT_raw!A:C,3,0),"-")</f>
        <v>-</v>
      </c>
      <c r="K68" s="92">
        <f t="shared" si="8"/>
        <v>1</v>
      </c>
      <c r="L68" s="92">
        <f t="shared" si="9"/>
        <v>1</v>
      </c>
      <c r="M68" s="92">
        <f t="shared" si="10"/>
        <v>1</v>
      </c>
      <c r="N68" s="92">
        <f t="shared" si="11"/>
        <v>1</v>
      </c>
      <c r="O68" s="92">
        <f t="shared" si="12"/>
        <v>1</v>
      </c>
      <c r="P68" s="92">
        <f t="shared" si="13"/>
        <v>4</v>
      </c>
      <c r="Q68" s="92">
        <f t="shared" si="14"/>
        <v>4</v>
      </c>
      <c r="R68" s="17">
        <f t="shared" si="15"/>
        <v>1</v>
      </c>
    </row>
    <row r="69" spans="1:18">
      <c r="A69" s="190">
        <v>51723237</v>
      </c>
      <c r="B69" s="190" t="s">
        <v>441</v>
      </c>
      <c r="C69" s="190">
        <v>100</v>
      </c>
      <c r="D69" s="190">
        <v>100</v>
      </c>
      <c r="E69" s="190">
        <v>80</v>
      </c>
      <c r="F69" s="190">
        <v>100</v>
      </c>
      <c r="G69" s="190" t="s">
        <v>392</v>
      </c>
      <c r="H69" s="191">
        <v>95</v>
      </c>
      <c r="I69" s="5"/>
      <c r="J69" s="92" t="str">
        <f>IFERROR(VLOOKUP(A69,AGENT_raw!A:C,3,0),"-")</f>
        <v>-</v>
      </c>
      <c r="K69" s="92">
        <f t="shared" si="8"/>
        <v>1</v>
      </c>
      <c r="L69" s="92">
        <f t="shared" si="9"/>
        <v>1</v>
      </c>
      <c r="M69" s="92">
        <f t="shared" si="10"/>
        <v>1</v>
      </c>
      <c r="N69" s="92">
        <f t="shared" si="11"/>
        <v>1</v>
      </c>
      <c r="O69" s="92">
        <f t="shared" si="12"/>
        <v>1</v>
      </c>
      <c r="P69" s="92">
        <f t="shared" si="13"/>
        <v>4</v>
      </c>
      <c r="Q69" s="92">
        <f t="shared" si="14"/>
        <v>4</v>
      </c>
      <c r="R69" s="17">
        <f t="shared" si="15"/>
        <v>1</v>
      </c>
    </row>
    <row r="70" spans="1:18">
      <c r="A70" s="190">
        <v>51598203</v>
      </c>
      <c r="B70" s="190" t="s">
        <v>442</v>
      </c>
      <c r="C70" s="190">
        <v>100</v>
      </c>
      <c r="D70" s="190">
        <v>80</v>
      </c>
      <c r="E70" s="190">
        <v>80</v>
      </c>
      <c r="F70" s="190">
        <v>100</v>
      </c>
      <c r="G70" s="190" t="s">
        <v>392</v>
      </c>
      <c r="H70" s="191">
        <v>90</v>
      </c>
      <c r="I70" s="5"/>
      <c r="J70" s="92" t="str">
        <f>IFERROR(VLOOKUP(A70,AGENT_raw!A:C,3,0),"-")</f>
        <v>-</v>
      </c>
      <c r="K70" s="92">
        <f t="shared" si="8"/>
        <v>1</v>
      </c>
      <c r="L70" s="92">
        <f t="shared" si="9"/>
        <v>1</v>
      </c>
      <c r="M70" s="92">
        <f t="shared" si="10"/>
        <v>1</v>
      </c>
      <c r="N70" s="92">
        <f t="shared" si="11"/>
        <v>1</v>
      </c>
      <c r="O70" s="92">
        <f t="shared" si="12"/>
        <v>1</v>
      </c>
      <c r="P70" s="92">
        <f t="shared" si="13"/>
        <v>4</v>
      </c>
      <c r="Q70" s="92">
        <f t="shared" si="14"/>
        <v>4</v>
      </c>
      <c r="R70" s="17">
        <f t="shared" si="15"/>
        <v>1</v>
      </c>
    </row>
    <row r="71" spans="1:18">
      <c r="A71" s="190">
        <v>51725689</v>
      </c>
      <c r="B71" s="190" t="s">
        <v>443</v>
      </c>
      <c r="C71" s="190">
        <v>100</v>
      </c>
      <c r="D71" s="190">
        <v>100</v>
      </c>
      <c r="E71" s="190">
        <v>80</v>
      </c>
      <c r="F71" s="190">
        <v>100</v>
      </c>
      <c r="G71" s="190" t="s">
        <v>392</v>
      </c>
      <c r="H71" s="191">
        <v>95</v>
      </c>
      <c r="I71" s="5"/>
      <c r="J71" s="92" t="str">
        <f>IFERROR(VLOOKUP(A71,AGENT_raw!A:C,3,0),"-")</f>
        <v>-</v>
      </c>
      <c r="K71" s="92">
        <f t="shared" si="8"/>
        <v>1</v>
      </c>
      <c r="L71" s="92">
        <f t="shared" si="9"/>
        <v>1</v>
      </c>
      <c r="M71" s="92">
        <f t="shared" si="10"/>
        <v>1</v>
      </c>
      <c r="N71" s="92">
        <f t="shared" si="11"/>
        <v>1</v>
      </c>
      <c r="O71" s="92">
        <f t="shared" si="12"/>
        <v>1</v>
      </c>
      <c r="P71" s="92">
        <f t="shared" si="13"/>
        <v>4</v>
      </c>
      <c r="Q71" s="92">
        <f t="shared" si="14"/>
        <v>4</v>
      </c>
      <c r="R71" s="17">
        <f t="shared" si="15"/>
        <v>1</v>
      </c>
    </row>
    <row r="72" spans="1:18">
      <c r="A72" s="190">
        <v>51588229</v>
      </c>
      <c r="B72" s="190" t="s">
        <v>444</v>
      </c>
      <c r="C72" s="190">
        <v>100</v>
      </c>
      <c r="D72" s="190">
        <v>100</v>
      </c>
      <c r="E72" s="190">
        <v>80</v>
      </c>
      <c r="F72" s="190">
        <v>100</v>
      </c>
      <c r="G72" s="190" t="s">
        <v>392</v>
      </c>
      <c r="H72" s="191">
        <v>95</v>
      </c>
      <c r="I72" s="5"/>
      <c r="J72" s="92" t="str">
        <f>IFERROR(VLOOKUP(A72,AGENT_raw!A:C,3,0),"-")</f>
        <v>-</v>
      </c>
      <c r="K72" s="92">
        <f t="shared" si="8"/>
        <v>1</v>
      </c>
      <c r="L72" s="92">
        <f t="shared" si="9"/>
        <v>1</v>
      </c>
      <c r="M72" s="92">
        <f t="shared" si="10"/>
        <v>1</v>
      </c>
      <c r="N72" s="92">
        <f t="shared" si="11"/>
        <v>1</v>
      </c>
      <c r="O72" s="92">
        <f t="shared" si="12"/>
        <v>1</v>
      </c>
      <c r="P72" s="92">
        <f t="shared" si="13"/>
        <v>4</v>
      </c>
      <c r="Q72" s="92">
        <f t="shared" si="14"/>
        <v>4</v>
      </c>
      <c r="R72" s="17">
        <f t="shared" si="15"/>
        <v>1</v>
      </c>
    </row>
    <row r="73" spans="1:18">
      <c r="A73" s="190">
        <v>51722219</v>
      </c>
      <c r="B73" s="190" t="s">
        <v>445</v>
      </c>
      <c r="C73" s="190">
        <v>100</v>
      </c>
      <c r="D73" s="190">
        <v>100</v>
      </c>
      <c r="E73" s="190">
        <v>80</v>
      </c>
      <c r="F73" s="190">
        <v>100</v>
      </c>
      <c r="G73" s="190" t="s">
        <v>392</v>
      </c>
      <c r="H73" s="191">
        <v>95</v>
      </c>
      <c r="I73" s="5"/>
      <c r="J73" s="92" t="str">
        <f>IFERROR(VLOOKUP(A73,AGENT_raw!A:C,3,0),"-")</f>
        <v>-</v>
      </c>
      <c r="K73" s="92">
        <f t="shared" si="8"/>
        <v>1</v>
      </c>
      <c r="L73" s="92">
        <f t="shared" si="9"/>
        <v>1</v>
      </c>
      <c r="M73" s="92">
        <f t="shared" si="10"/>
        <v>1</v>
      </c>
      <c r="N73" s="92">
        <f t="shared" si="11"/>
        <v>1</v>
      </c>
      <c r="O73" s="92">
        <f t="shared" si="12"/>
        <v>1</v>
      </c>
      <c r="P73" s="92">
        <f t="shared" si="13"/>
        <v>4</v>
      </c>
      <c r="Q73" s="92">
        <f t="shared" si="14"/>
        <v>4</v>
      </c>
      <c r="R73" s="17">
        <f t="shared" si="15"/>
        <v>1</v>
      </c>
    </row>
    <row r="74" spans="1:18">
      <c r="A74" s="190">
        <v>51724734</v>
      </c>
      <c r="B74" s="190" t="s">
        <v>446</v>
      </c>
      <c r="C74" s="190">
        <v>100</v>
      </c>
      <c r="D74" s="190">
        <v>100</v>
      </c>
      <c r="E74" s="190">
        <v>100</v>
      </c>
      <c r="F74" s="190">
        <v>100</v>
      </c>
      <c r="G74" s="190" t="s">
        <v>392</v>
      </c>
      <c r="H74" s="191">
        <v>100</v>
      </c>
      <c r="I74" s="5"/>
      <c r="J74" s="92" t="str">
        <f>IFERROR(VLOOKUP(A74,AGENT_raw!A:C,3,0),"-")</f>
        <v>-</v>
      </c>
      <c r="K74" s="92">
        <f t="shared" si="8"/>
        <v>1</v>
      </c>
      <c r="L74" s="92">
        <f t="shared" si="9"/>
        <v>1</v>
      </c>
      <c r="M74" s="92">
        <f t="shared" si="10"/>
        <v>1</v>
      </c>
      <c r="N74" s="92">
        <f t="shared" si="11"/>
        <v>1</v>
      </c>
      <c r="O74" s="92">
        <f t="shared" si="12"/>
        <v>1</v>
      </c>
      <c r="P74" s="92">
        <f t="shared" si="13"/>
        <v>4</v>
      </c>
      <c r="Q74" s="92">
        <f t="shared" si="14"/>
        <v>4</v>
      </c>
      <c r="R74" s="17">
        <f t="shared" si="15"/>
        <v>1</v>
      </c>
    </row>
    <row r="75" spans="1:18">
      <c r="A75" s="190">
        <v>51697117</v>
      </c>
      <c r="B75" s="190" t="s">
        <v>447</v>
      </c>
      <c r="C75" s="190">
        <v>100</v>
      </c>
      <c r="D75" s="190">
        <v>80</v>
      </c>
      <c r="E75" s="190">
        <v>80</v>
      </c>
      <c r="F75" s="190">
        <v>100</v>
      </c>
      <c r="G75" s="190" t="s">
        <v>392</v>
      </c>
      <c r="H75" s="191">
        <v>90</v>
      </c>
      <c r="I75" s="5"/>
      <c r="J75" s="92" t="str">
        <f>IFERROR(VLOOKUP(A75,AGENT_raw!A:C,3,0),"-")</f>
        <v>-</v>
      </c>
      <c r="K75" s="92">
        <f t="shared" si="8"/>
        <v>1</v>
      </c>
      <c r="L75" s="92">
        <f t="shared" si="9"/>
        <v>1</v>
      </c>
      <c r="M75" s="92">
        <f t="shared" si="10"/>
        <v>1</v>
      </c>
      <c r="N75" s="92">
        <f t="shared" si="11"/>
        <v>1</v>
      </c>
      <c r="O75" s="92">
        <f t="shared" si="12"/>
        <v>1</v>
      </c>
      <c r="P75" s="92">
        <f t="shared" si="13"/>
        <v>4</v>
      </c>
      <c r="Q75" s="92">
        <f t="shared" si="14"/>
        <v>4</v>
      </c>
      <c r="R75" s="17">
        <f t="shared" si="15"/>
        <v>1</v>
      </c>
    </row>
    <row r="76" spans="1:18">
      <c r="A76" s="190">
        <v>51615813</v>
      </c>
      <c r="B76" s="190" t="s">
        <v>448</v>
      </c>
      <c r="C76" s="190">
        <v>100</v>
      </c>
      <c r="D76" s="190">
        <v>100</v>
      </c>
      <c r="E76" s="190">
        <v>80</v>
      </c>
      <c r="F76" s="190">
        <v>100</v>
      </c>
      <c r="G76" s="190" t="s">
        <v>392</v>
      </c>
      <c r="H76" s="191">
        <v>95</v>
      </c>
      <c r="I76" s="5"/>
      <c r="J76" s="92" t="str">
        <f>IFERROR(VLOOKUP(A76,AGENT_raw!A:C,3,0),"-")</f>
        <v>-</v>
      </c>
      <c r="K76" s="92">
        <f t="shared" si="8"/>
        <v>1</v>
      </c>
      <c r="L76" s="92">
        <f t="shared" si="9"/>
        <v>1</v>
      </c>
      <c r="M76" s="92">
        <f t="shared" si="10"/>
        <v>1</v>
      </c>
      <c r="N76" s="92">
        <f t="shared" si="11"/>
        <v>1</v>
      </c>
      <c r="O76" s="92">
        <f t="shared" si="12"/>
        <v>1</v>
      </c>
      <c r="P76" s="92">
        <f t="shared" si="13"/>
        <v>4</v>
      </c>
      <c r="Q76" s="92">
        <f t="shared" si="14"/>
        <v>4</v>
      </c>
      <c r="R76" s="17">
        <f t="shared" si="15"/>
        <v>1</v>
      </c>
    </row>
    <row r="77" spans="1:18">
      <c r="A77" s="190">
        <v>51667176</v>
      </c>
      <c r="B77" s="190" t="s">
        <v>449</v>
      </c>
      <c r="C77" s="190">
        <v>100</v>
      </c>
      <c r="D77" s="190">
        <v>80</v>
      </c>
      <c r="E77" s="190">
        <v>80</v>
      </c>
      <c r="F77" s="190">
        <v>100</v>
      </c>
      <c r="G77" s="190" t="s">
        <v>392</v>
      </c>
      <c r="H77" s="191">
        <v>90</v>
      </c>
      <c r="I77" s="5"/>
      <c r="J77" s="92" t="str">
        <f>IFERROR(VLOOKUP(A77,AGENT_raw!A:C,3,0),"-")</f>
        <v>-</v>
      </c>
      <c r="K77" s="92">
        <f t="shared" si="8"/>
        <v>1</v>
      </c>
      <c r="L77" s="92">
        <f t="shared" si="9"/>
        <v>1</v>
      </c>
      <c r="M77" s="92">
        <f t="shared" si="10"/>
        <v>1</v>
      </c>
      <c r="N77" s="92">
        <f t="shared" si="11"/>
        <v>1</v>
      </c>
      <c r="O77" s="92">
        <f t="shared" si="12"/>
        <v>1</v>
      </c>
      <c r="P77" s="92">
        <f t="shared" si="13"/>
        <v>4</v>
      </c>
      <c r="Q77" s="92">
        <f t="shared" si="14"/>
        <v>4</v>
      </c>
      <c r="R77" s="17">
        <f t="shared" si="15"/>
        <v>1</v>
      </c>
    </row>
    <row r="78" spans="1:18">
      <c r="A78" s="190">
        <v>51596839</v>
      </c>
      <c r="B78" s="190" t="s">
        <v>450</v>
      </c>
      <c r="C78" s="190">
        <v>100</v>
      </c>
      <c r="D78" s="190">
        <v>100</v>
      </c>
      <c r="E78" s="190">
        <v>100</v>
      </c>
      <c r="F78" s="190">
        <v>100</v>
      </c>
      <c r="G78" s="190" t="s">
        <v>392</v>
      </c>
      <c r="H78" s="191">
        <v>100</v>
      </c>
      <c r="I78" s="5"/>
      <c r="J78" s="92" t="str">
        <f>IFERROR(VLOOKUP(A78,AGENT_raw!A:C,3,0),"-")</f>
        <v>-</v>
      </c>
      <c r="K78" s="92">
        <f t="shared" si="8"/>
        <v>1</v>
      </c>
      <c r="L78" s="92">
        <f t="shared" si="9"/>
        <v>1</v>
      </c>
      <c r="M78" s="92">
        <f t="shared" si="10"/>
        <v>1</v>
      </c>
      <c r="N78" s="92">
        <f t="shared" si="11"/>
        <v>1</v>
      </c>
      <c r="O78" s="92">
        <f t="shared" si="12"/>
        <v>1</v>
      </c>
      <c r="P78" s="92">
        <f t="shared" si="13"/>
        <v>4</v>
      </c>
      <c r="Q78" s="92">
        <f t="shared" si="14"/>
        <v>4</v>
      </c>
      <c r="R78" s="17">
        <f t="shared" si="15"/>
        <v>1</v>
      </c>
    </row>
    <row r="79" spans="1:18">
      <c r="A79" s="190">
        <v>51722397</v>
      </c>
      <c r="B79" s="190" t="s">
        <v>365</v>
      </c>
      <c r="C79" s="190">
        <v>100</v>
      </c>
      <c r="D79" s="190">
        <v>100</v>
      </c>
      <c r="E79" s="190">
        <v>80</v>
      </c>
      <c r="F79" s="190">
        <v>100</v>
      </c>
      <c r="G79" s="190" t="s">
        <v>392</v>
      </c>
      <c r="H79" s="191">
        <v>95</v>
      </c>
      <c r="I79" s="5"/>
      <c r="J79" s="92" t="str">
        <f>IFERROR(VLOOKUP(A79,AGENT_raw!A:C,3,0),"-")</f>
        <v>-</v>
      </c>
      <c r="K79" s="92">
        <f t="shared" si="8"/>
        <v>1</v>
      </c>
      <c r="L79" s="92">
        <f t="shared" si="9"/>
        <v>1</v>
      </c>
      <c r="M79" s="92">
        <f t="shared" si="10"/>
        <v>1</v>
      </c>
      <c r="N79" s="92">
        <f t="shared" si="11"/>
        <v>1</v>
      </c>
      <c r="O79" s="92">
        <f t="shared" si="12"/>
        <v>1</v>
      </c>
      <c r="P79" s="92">
        <f t="shared" si="13"/>
        <v>4</v>
      </c>
      <c r="Q79" s="92">
        <f t="shared" si="14"/>
        <v>4</v>
      </c>
      <c r="R79" s="17">
        <f t="shared" si="15"/>
        <v>1</v>
      </c>
    </row>
    <row r="80" spans="1:18">
      <c r="A80" s="190">
        <v>51725454</v>
      </c>
      <c r="B80" s="190" t="s">
        <v>451</v>
      </c>
      <c r="C80" s="190">
        <v>80</v>
      </c>
      <c r="D80" s="190">
        <v>100</v>
      </c>
      <c r="E80" s="190">
        <v>100</v>
      </c>
      <c r="F80" s="190">
        <v>100</v>
      </c>
      <c r="G80" s="190" t="s">
        <v>392</v>
      </c>
      <c r="H80" s="191">
        <v>95</v>
      </c>
      <c r="I80" s="5"/>
      <c r="J80" s="92" t="str">
        <f>IFERROR(VLOOKUP(A80,AGENT_raw!A:C,3,0),"-")</f>
        <v>-</v>
      </c>
      <c r="K80" s="92">
        <f t="shared" si="8"/>
        <v>1</v>
      </c>
      <c r="L80" s="92">
        <f t="shared" si="9"/>
        <v>1</v>
      </c>
      <c r="M80" s="92">
        <f t="shared" si="10"/>
        <v>1</v>
      </c>
      <c r="N80" s="92">
        <f t="shared" si="11"/>
        <v>1</v>
      </c>
      <c r="O80" s="92">
        <f t="shared" si="12"/>
        <v>1</v>
      </c>
      <c r="P80" s="92">
        <f t="shared" si="13"/>
        <v>4</v>
      </c>
      <c r="Q80" s="92">
        <f t="shared" si="14"/>
        <v>4</v>
      </c>
      <c r="R80" s="17">
        <f t="shared" si="15"/>
        <v>1</v>
      </c>
    </row>
    <row r="81" spans="1:18">
      <c r="A81" s="190">
        <v>51727440</v>
      </c>
      <c r="B81" s="190" t="s">
        <v>452</v>
      </c>
      <c r="C81" s="190">
        <v>100</v>
      </c>
      <c r="D81" s="190">
        <v>100</v>
      </c>
      <c r="E81" s="190">
        <v>100</v>
      </c>
      <c r="F81" s="190">
        <v>100</v>
      </c>
      <c r="G81" s="190" t="s">
        <v>392</v>
      </c>
      <c r="H81" s="191">
        <v>100</v>
      </c>
      <c r="I81" s="5"/>
      <c r="J81" s="92" t="str">
        <f>IFERROR(VLOOKUP(A81,AGENT_raw!A:C,3,0),"-")</f>
        <v>-</v>
      </c>
      <c r="K81" s="92">
        <f t="shared" si="8"/>
        <v>1</v>
      </c>
      <c r="L81" s="92">
        <f t="shared" si="9"/>
        <v>1</v>
      </c>
      <c r="M81" s="92">
        <f t="shared" si="10"/>
        <v>1</v>
      </c>
      <c r="N81" s="92">
        <f t="shared" si="11"/>
        <v>1</v>
      </c>
      <c r="O81" s="92">
        <f t="shared" si="12"/>
        <v>1</v>
      </c>
      <c r="P81" s="92">
        <f t="shared" si="13"/>
        <v>4</v>
      </c>
      <c r="Q81" s="92">
        <f t="shared" si="14"/>
        <v>4</v>
      </c>
      <c r="R81" s="17">
        <f t="shared" si="15"/>
        <v>1</v>
      </c>
    </row>
    <row r="82" spans="1:18">
      <c r="A82" s="190">
        <v>51726359</v>
      </c>
      <c r="B82" s="190" t="s">
        <v>361</v>
      </c>
      <c r="C82" s="190">
        <v>100</v>
      </c>
      <c r="D82" s="190">
        <v>100</v>
      </c>
      <c r="E82" s="190">
        <v>80</v>
      </c>
      <c r="F82" s="190">
        <v>100</v>
      </c>
      <c r="G82" s="190" t="s">
        <v>392</v>
      </c>
      <c r="H82" s="191">
        <v>95</v>
      </c>
      <c r="I82" s="5"/>
      <c r="J82" s="92" t="str">
        <f>IFERROR(VLOOKUP(A82,AGENT_raw!A:C,3,0),"-")</f>
        <v>-</v>
      </c>
      <c r="K82" s="92">
        <f t="shared" si="8"/>
        <v>1</v>
      </c>
      <c r="L82" s="92">
        <f t="shared" si="9"/>
        <v>1</v>
      </c>
      <c r="M82" s="92">
        <f t="shared" si="10"/>
        <v>1</v>
      </c>
      <c r="N82" s="92">
        <f t="shared" si="11"/>
        <v>1</v>
      </c>
      <c r="O82" s="92">
        <f t="shared" si="12"/>
        <v>1</v>
      </c>
      <c r="P82" s="92">
        <f t="shared" si="13"/>
        <v>4</v>
      </c>
      <c r="Q82" s="92">
        <f t="shared" si="14"/>
        <v>4</v>
      </c>
      <c r="R82" s="17">
        <f t="shared" si="15"/>
        <v>1</v>
      </c>
    </row>
    <row r="83" spans="1:18">
      <c r="A83" s="190">
        <v>51588233</v>
      </c>
      <c r="B83" s="190" t="s">
        <v>453</v>
      </c>
      <c r="C83" s="190">
        <v>100</v>
      </c>
      <c r="D83" s="190">
        <v>100</v>
      </c>
      <c r="E83" s="190" t="s">
        <v>392</v>
      </c>
      <c r="F83" s="190" t="s">
        <v>392</v>
      </c>
      <c r="G83" s="190" t="s">
        <v>392</v>
      </c>
      <c r="H83" s="191">
        <v>100</v>
      </c>
      <c r="I83" s="5"/>
      <c r="J83" s="92" t="str">
        <f>IFERROR(VLOOKUP(A83,AGENT_raw!A:C,3,0),"-")</f>
        <v>-</v>
      </c>
      <c r="K83" s="92">
        <f t="shared" si="8"/>
        <v>1</v>
      </c>
      <c r="L83" s="92">
        <f t="shared" si="9"/>
        <v>1</v>
      </c>
      <c r="M83" s="92">
        <f t="shared" si="10"/>
        <v>1</v>
      </c>
      <c r="N83" s="92">
        <f t="shared" si="11"/>
        <v>1</v>
      </c>
      <c r="O83" s="92">
        <f t="shared" si="12"/>
        <v>1</v>
      </c>
      <c r="P83" s="92">
        <f t="shared" si="13"/>
        <v>4</v>
      </c>
      <c r="Q83" s="92">
        <f t="shared" si="14"/>
        <v>4</v>
      </c>
      <c r="R83" s="17">
        <f t="shared" si="15"/>
        <v>1</v>
      </c>
    </row>
    <row r="84" spans="1:18">
      <c r="A84" s="190">
        <v>51704088</v>
      </c>
      <c r="B84" s="190" t="s">
        <v>454</v>
      </c>
      <c r="C84" s="190">
        <v>100</v>
      </c>
      <c r="D84" s="190" t="s">
        <v>392</v>
      </c>
      <c r="E84" s="190" t="s">
        <v>392</v>
      </c>
      <c r="F84" s="190" t="s">
        <v>392</v>
      </c>
      <c r="G84" s="190" t="s">
        <v>392</v>
      </c>
      <c r="H84" s="191">
        <v>100</v>
      </c>
      <c r="I84" s="5"/>
      <c r="J84" s="92" t="str">
        <f>IFERROR(VLOOKUP(A84,AGENT_raw!A:C,3,0),"-")</f>
        <v>-</v>
      </c>
      <c r="K84" s="92">
        <f t="shared" si="8"/>
        <v>1</v>
      </c>
      <c r="L84" s="92">
        <f t="shared" si="9"/>
        <v>1</v>
      </c>
      <c r="M84" s="92">
        <f t="shared" si="10"/>
        <v>1</v>
      </c>
      <c r="N84" s="92">
        <f t="shared" si="11"/>
        <v>1</v>
      </c>
      <c r="O84" s="92">
        <f t="shared" si="12"/>
        <v>1</v>
      </c>
      <c r="P84" s="92">
        <f t="shared" si="13"/>
        <v>4</v>
      </c>
      <c r="Q84" s="92">
        <f t="shared" si="14"/>
        <v>4</v>
      </c>
      <c r="R84" s="17">
        <f t="shared" si="15"/>
        <v>1</v>
      </c>
    </row>
    <row r="85" spans="1:18">
      <c r="A85" s="190">
        <v>51615825</v>
      </c>
      <c r="B85" s="190" t="s">
        <v>455</v>
      </c>
      <c r="C85" s="190">
        <v>100</v>
      </c>
      <c r="D85" s="190">
        <v>100</v>
      </c>
      <c r="E85" s="190">
        <v>80</v>
      </c>
      <c r="F85" s="190">
        <v>100</v>
      </c>
      <c r="G85" s="190" t="s">
        <v>392</v>
      </c>
      <c r="H85" s="191">
        <v>95</v>
      </c>
      <c r="I85" s="5"/>
      <c r="J85" s="92" t="str">
        <f>IFERROR(VLOOKUP(A85,AGENT_raw!A:C,3,0),"-")</f>
        <v>-</v>
      </c>
      <c r="K85" s="92">
        <f t="shared" si="8"/>
        <v>1</v>
      </c>
      <c r="L85" s="92">
        <f t="shared" si="9"/>
        <v>1</v>
      </c>
      <c r="M85" s="92">
        <f t="shared" si="10"/>
        <v>1</v>
      </c>
      <c r="N85" s="92">
        <f t="shared" si="11"/>
        <v>1</v>
      </c>
      <c r="O85" s="92">
        <f t="shared" si="12"/>
        <v>1</v>
      </c>
      <c r="P85" s="92">
        <f t="shared" si="13"/>
        <v>4</v>
      </c>
      <c r="Q85" s="92">
        <f t="shared" si="14"/>
        <v>4</v>
      </c>
      <c r="R85" s="17">
        <f t="shared" si="15"/>
        <v>1</v>
      </c>
    </row>
    <row r="86" spans="1:18">
      <c r="A86" s="190">
        <v>51545798</v>
      </c>
      <c r="B86" s="190" t="s">
        <v>456</v>
      </c>
      <c r="C86" s="190">
        <v>100</v>
      </c>
      <c r="D86" s="190">
        <v>100</v>
      </c>
      <c r="E86" s="190">
        <v>100</v>
      </c>
      <c r="F86" s="190">
        <v>80</v>
      </c>
      <c r="G86" s="190" t="s">
        <v>392</v>
      </c>
      <c r="H86" s="191">
        <v>95</v>
      </c>
      <c r="I86" s="5"/>
      <c r="J86" s="92" t="str">
        <f>IFERROR(VLOOKUP(A86,AGENT_raw!A:C,3,0),"-")</f>
        <v>-</v>
      </c>
      <c r="K86" s="92">
        <f t="shared" si="8"/>
        <v>1</v>
      </c>
      <c r="L86" s="92">
        <f t="shared" si="9"/>
        <v>1</v>
      </c>
      <c r="M86" s="92">
        <f t="shared" si="10"/>
        <v>1</v>
      </c>
      <c r="N86" s="92">
        <f t="shared" si="11"/>
        <v>1</v>
      </c>
      <c r="O86" s="92">
        <f t="shared" si="12"/>
        <v>1</v>
      </c>
      <c r="P86" s="92">
        <f t="shared" si="13"/>
        <v>4</v>
      </c>
      <c r="Q86" s="92">
        <f t="shared" si="14"/>
        <v>4</v>
      </c>
      <c r="R86" s="17">
        <f t="shared" si="15"/>
        <v>1</v>
      </c>
    </row>
    <row r="87" spans="1:18">
      <c r="A87" s="190">
        <v>51726928</v>
      </c>
      <c r="B87" s="190" t="s">
        <v>457</v>
      </c>
      <c r="C87" s="190">
        <v>100</v>
      </c>
      <c r="D87" s="190">
        <v>100</v>
      </c>
      <c r="E87" s="190">
        <v>100</v>
      </c>
      <c r="F87" s="190">
        <v>80</v>
      </c>
      <c r="G87" s="190" t="s">
        <v>392</v>
      </c>
      <c r="H87" s="191">
        <v>95</v>
      </c>
      <c r="I87" s="5"/>
      <c r="J87" s="92" t="str">
        <f>IFERROR(VLOOKUP(A87,AGENT_raw!A:C,3,0),"-")</f>
        <v>-</v>
      </c>
      <c r="K87" s="92">
        <f t="shared" si="8"/>
        <v>1</v>
      </c>
      <c r="L87" s="92">
        <f t="shared" si="9"/>
        <v>1</v>
      </c>
      <c r="M87" s="92">
        <f t="shared" si="10"/>
        <v>1</v>
      </c>
      <c r="N87" s="92">
        <f t="shared" si="11"/>
        <v>1</v>
      </c>
      <c r="O87" s="92">
        <f t="shared" si="12"/>
        <v>1</v>
      </c>
      <c r="P87" s="92">
        <f t="shared" si="13"/>
        <v>4</v>
      </c>
      <c r="Q87" s="92">
        <f t="shared" si="14"/>
        <v>4</v>
      </c>
      <c r="R87" s="17">
        <f t="shared" si="15"/>
        <v>1</v>
      </c>
    </row>
    <row r="88" spans="1:18">
      <c r="A88" s="190">
        <v>51605129</v>
      </c>
      <c r="B88" s="190" t="s">
        <v>458</v>
      </c>
      <c r="C88" s="190">
        <v>100</v>
      </c>
      <c r="D88" s="190">
        <v>100</v>
      </c>
      <c r="E88" s="190">
        <v>100</v>
      </c>
      <c r="F88" s="190">
        <v>100</v>
      </c>
      <c r="G88" s="190" t="s">
        <v>392</v>
      </c>
      <c r="H88" s="191">
        <v>100</v>
      </c>
      <c r="I88" s="5"/>
      <c r="J88" s="92" t="str">
        <f>IFERROR(VLOOKUP(A88,AGENT_raw!A:C,3,0),"-")</f>
        <v>-</v>
      </c>
      <c r="K88" s="92">
        <f t="shared" si="8"/>
        <v>1</v>
      </c>
      <c r="L88" s="92">
        <f t="shared" si="9"/>
        <v>1</v>
      </c>
      <c r="M88" s="92">
        <f t="shared" si="10"/>
        <v>1</v>
      </c>
      <c r="N88" s="92">
        <f t="shared" si="11"/>
        <v>1</v>
      </c>
      <c r="O88" s="92">
        <f t="shared" si="12"/>
        <v>1</v>
      </c>
      <c r="P88" s="92">
        <f t="shared" si="13"/>
        <v>4</v>
      </c>
      <c r="Q88" s="92">
        <f t="shared" si="14"/>
        <v>4</v>
      </c>
      <c r="R88" s="17">
        <f t="shared" si="15"/>
        <v>1</v>
      </c>
    </row>
    <row r="89" spans="1:18">
      <c r="A89" s="190">
        <v>51715940</v>
      </c>
      <c r="B89" s="190" t="s">
        <v>459</v>
      </c>
      <c r="C89" s="190">
        <v>100</v>
      </c>
      <c r="D89" s="190">
        <v>100</v>
      </c>
      <c r="E89" s="190">
        <v>100</v>
      </c>
      <c r="F89" s="190">
        <v>80</v>
      </c>
      <c r="G89" s="190" t="s">
        <v>392</v>
      </c>
      <c r="H89" s="191">
        <v>95</v>
      </c>
      <c r="I89" s="5"/>
      <c r="J89" s="92" t="str">
        <f>IFERROR(VLOOKUP(A89,AGENT_raw!A:C,3,0),"-")</f>
        <v>-</v>
      </c>
      <c r="K89" s="92">
        <f t="shared" si="8"/>
        <v>1</v>
      </c>
      <c r="L89" s="92">
        <f t="shared" si="9"/>
        <v>1</v>
      </c>
      <c r="M89" s="92">
        <f t="shared" si="10"/>
        <v>1</v>
      </c>
      <c r="N89" s="92">
        <f t="shared" si="11"/>
        <v>1</v>
      </c>
      <c r="O89" s="92">
        <f t="shared" si="12"/>
        <v>1</v>
      </c>
      <c r="P89" s="92">
        <f t="shared" si="13"/>
        <v>4</v>
      </c>
      <c r="Q89" s="92">
        <f t="shared" si="14"/>
        <v>4</v>
      </c>
      <c r="R89" s="17">
        <f t="shared" si="15"/>
        <v>1</v>
      </c>
    </row>
    <row r="90" spans="1:18">
      <c r="A90" s="190">
        <v>51731448</v>
      </c>
      <c r="B90" s="190" t="s">
        <v>460</v>
      </c>
      <c r="C90" s="190">
        <v>100</v>
      </c>
      <c r="D90" s="190">
        <v>100</v>
      </c>
      <c r="E90" s="190">
        <v>100</v>
      </c>
      <c r="F90" s="190">
        <v>80</v>
      </c>
      <c r="G90" s="190" t="s">
        <v>392</v>
      </c>
      <c r="H90" s="191">
        <v>95</v>
      </c>
      <c r="I90" s="5"/>
      <c r="J90" s="92" t="str">
        <f>IFERROR(VLOOKUP(A90,AGENT_raw!A:C,3,0),"-")</f>
        <v>-</v>
      </c>
      <c r="K90" s="92">
        <f t="shared" si="8"/>
        <v>1</v>
      </c>
      <c r="L90" s="92">
        <f t="shared" si="9"/>
        <v>1</v>
      </c>
      <c r="M90" s="92">
        <f t="shared" si="10"/>
        <v>1</v>
      </c>
      <c r="N90" s="92">
        <f t="shared" si="11"/>
        <v>1</v>
      </c>
      <c r="O90" s="92">
        <f t="shared" si="12"/>
        <v>1</v>
      </c>
      <c r="P90" s="92">
        <f t="shared" si="13"/>
        <v>4</v>
      </c>
      <c r="Q90" s="92">
        <f t="shared" si="14"/>
        <v>4</v>
      </c>
      <c r="R90" s="17">
        <f t="shared" si="15"/>
        <v>1</v>
      </c>
    </row>
    <row r="91" spans="1:18">
      <c r="A91" s="190">
        <v>51723238</v>
      </c>
      <c r="B91" s="190" t="s">
        <v>461</v>
      </c>
      <c r="C91" s="190">
        <v>100</v>
      </c>
      <c r="D91" s="190">
        <v>100</v>
      </c>
      <c r="E91" s="190">
        <v>100</v>
      </c>
      <c r="F91" s="190">
        <v>60</v>
      </c>
      <c r="G91" s="190" t="s">
        <v>392</v>
      </c>
      <c r="H91" s="191">
        <v>90</v>
      </c>
      <c r="I91" s="5"/>
      <c r="J91" s="92" t="str">
        <f>IFERROR(VLOOKUP(A91,AGENT_raw!A:C,3,0),"-")</f>
        <v>-</v>
      </c>
      <c r="K91" s="92">
        <f t="shared" si="8"/>
        <v>1</v>
      </c>
      <c r="L91" s="92">
        <f t="shared" si="9"/>
        <v>1</v>
      </c>
      <c r="M91" s="92">
        <f t="shared" si="10"/>
        <v>1</v>
      </c>
      <c r="N91" s="92">
        <f t="shared" si="11"/>
        <v>1</v>
      </c>
      <c r="O91" s="92">
        <f t="shared" si="12"/>
        <v>1</v>
      </c>
      <c r="P91" s="92">
        <f t="shared" si="13"/>
        <v>4</v>
      </c>
      <c r="Q91" s="92">
        <f t="shared" si="14"/>
        <v>4</v>
      </c>
      <c r="R91" s="17">
        <f t="shared" si="15"/>
        <v>1</v>
      </c>
    </row>
    <row r="92" spans="1:18">
      <c r="A92" s="190">
        <v>51722213</v>
      </c>
      <c r="B92" s="190" t="s">
        <v>462</v>
      </c>
      <c r="C92" s="190">
        <v>100</v>
      </c>
      <c r="D92" s="190">
        <v>100</v>
      </c>
      <c r="E92" s="190">
        <v>100</v>
      </c>
      <c r="F92" s="190">
        <v>80</v>
      </c>
      <c r="G92" s="190" t="s">
        <v>392</v>
      </c>
      <c r="H92" s="191">
        <v>95</v>
      </c>
      <c r="I92" s="5"/>
      <c r="J92" s="92" t="str">
        <f>IFERROR(VLOOKUP(A92,AGENT_raw!A:C,3,0),"-")</f>
        <v>-</v>
      </c>
      <c r="K92" s="92">
        <f t="shared" si="8"/>
        <v>1</v>
      </c>
      <c r="L92" s="92">
        <f t="shared" si="9"/>
        <v>1</v>
      </c>
      <c r="M92" s="92">
        <f t="shared" si="10"/>
        <v>1</v>
      </c>
      <c r="N92" s="92">
        <f t="shared" si="11"/>
        <v>1</v>
      </c>
      <c r="O92" s="92">
        <f t="shared" si="12"/>
        <v>1</v>
      </c>
      <c r="P92" s="92">
        <f t="shared" si="13"/>
        <v>4</v>
      </c>
      <c r="Q92" s="92">
        <f t="shared" si="14"/>
        <v>4</v>
      </c>
      <c r="R92" s="17">
        <f t="shared" si="15"/>
        <v>1</v>
      </c>
    </row>
    <row r="93" spans="1:18">
      <c r="A93" s="190">
        <v>51615282</v>
      </c>
      <c r="B93" s="190" t="s">
        <v>463</v>
      </c>
      <c r="C93" s="190">
        <v>100</v>
      </c>
      <c r="D93" s="190">
        <v>100</v>
      </c>
      <c r="E93" s="190">
        <v>100</v>
      </c>
      <c r="F93" s="190">
        <v>80</v>
      </c>
      <c r="G93" s="190" t="s">
        <v>392</v>
      </c>
      <c r="H93" s="191">
        <v>95</v>
      </c>
      <c r="I93" s="5"/>
      <c r="J93" s="92" t="str">
        <f>IFERROR(VLOOKUP(A93,AGENT_raw!A:C,3,0),"-")</f>
        <v>-</v>
      </c>
      <c r="K93" s="92">
        <f t="shared" si="8"/>
        <v>1</v>
      </c>
      <c r="L93" s="92">
        <f t="shared" si="9"/>
        <v>1</v>
      </c>
      <c r="M93" s="92">
        <f t="shared" si="10"/>
        <v>1</v>
      </c>
      <c r="N93" s="92">
        <f t="shared" si="11"/>
        <v>1</v>
      </c>
      <c r="O93" s="92">
        <f t="shared" si="12"/>
        <v>1</v>
      </c>
      <c r="P93" s="92">
        <f t="shared" si="13"/>
        <v>4</v>
      </c>
      <c r="Q93" s="92">
        <f t="shared" si="14"/>
        <v>4</v>
      </c>
      <c r="R93" s="17">
        <f t="shared" si="15"/>
        <v>1</v>
      </c>
    </row>
    <row r="94" spans="1:18">
      <c r="A94" s="190">
        <v>51722399</v>
      </c>
      <c r="B94" s="190" t="s">
        <v>464</v>
      </c>
      <c r="C94" s="190">
        <v>100</v>
      </c>
      <c r="D94" s="190">
        <v>100</v>
      </c>
      <c r="E94" s="190">
        <v>100</v>
      </c>
      <c r="F94" s="190">
        <v>80</v>
      </c>
      <c r="G94" s="190" t="s">
        <v>392</v>
      </c>
      <c r="H94" s="191">
        <v>95</v>
      </c>
      <c r="I94" s="5"/>
      <c r="J94" s="92" t="str">
        <f>IFERROR(VLOOKUP(A94,AGENT_raw!A:C,3,0),"-")</f>
        <v>-</v>
      </c>
      <c r="K94" s="92">
        <f t="shared" si="8"/>
        <v>1</v>
      </c>
      <c r="L94" s="92">
        <f t="shared" si="9"/>
        <v>1</v>
      </c>
      <c r="M94" s="92">
        <f t="shared" si="10"/>
        <v>1</v>
      </c>
      <c r="N94" s="92">
        <f t="shared" si="11"/>
        <v>1</v>
      </c>
      <c r="O94" s="92">
        <f t="shared" si="12"/>
        <v>1</v>
      </c>
      <c r="P94" s="92">
        <f t="shared" si="13"/>
        <v>4</v>
      </c>
      <c r="Q94" s="92">
        <f t="shared" si="14"/>
        <v>4</v>
      </c>
      <c r="R94" s="17">
        <f t="shared" si="15"/>
        <v>1</v>
      </c>
    </row>
    <row r="95" spans="1:18">
      <c r="A95" s="190">
        <v>51725467</v>
      </c>
      <c r="B95" s="190" t="s">
        <v>465</v>
      </c>
      <c r="C95" s="190">
        <v>100</v>
      </c>
      <c r="D95" s="190">
        <v>100</v>
      </c>
      <c r="E95" s="190">
        <v>100</v>
      </c>
      <c r="F95" s="190">
        <v>100</v>
      </c>
      <c r="G95" s="190" t="s">
        <v>392</v>
      </c>
      <c r="H95" s="191">
        <v>100</v>
      </c>
      <c r="I95" s="5"/>
      <c r="J95" s="92" t="str">
        <f>IFERROR(VLOOKUP(A95,AGENT_raw!A:C,3,0),"-")</f>
        <v>-</v>
      </c>
      <c r="K95" s="92">
        <f t="shared" si="8"/>
        <v>1</v>
      </c>
      <c r="L95" s="92">
        <f t="shared" si="9"/>
        <v>1</v>
      </c>
      <c r="M95" s="92">
        <f t="shared" si="10"/>
        <v>1</v>
      </c>
      <c r="N95" s="92">
        <f t="shared" si="11"/>
        <v>1</v>
      </c>
      <c r="O95" s="92">
        <f t="shared" si="12"/>
        <v>1</v>
      </c>
      <c r="P95" s="92">
        <f t="shared" si="13"/>
        <v>4</v>
      </c>
      <c r="Q95" s="92">
        <f t="shared" si="14"/>
        <v>4</v>
      </c>
      <c r="R95" s="17">
        <f t="shared" si="15"/>
        <v>1</v>
      </c>
    </row>
    <row r="96" spans="1:18">
      <c r="A96" s="190">
        <v>51742635</v>
      </c>
      <c r="B96" s="190" t="s">
        <v>466</v>
      </c>
      <c r="C96" s="190">
        <v>100</v>
      </c>
      <c r="D96" s="190" t="s">
        <v>392</v>
      </c>
      <c r="E96" s="190">
        <v>100</v>
      </c>
      <c r="F96" s="190">
        <v>80</v>
      </c>
      <c r="G96" s="190" t="s">
        <v>392</v>
      </c>
      <c r="H96" s="191">
        <v>93.333333333333329</v>
      </c>
      <c r="I96" s="5"/>
      <c r="J96" s="92" t="str">
        <f>IFERROR(VLOOKUP(A96,AGENT_raw!A:C,3,0),"-")</f>
        <v>-</v>
      </c>
      <c r="K96" s="92">
        <f t="shared" si="8"/>
        <v>1</v>
      </c>
      <c r="L96" s="92">
        <f t="shared" si="9"/>
        <v>1</v>
      </c>
      <c r="M96" s="92">
        <f t="shared" si="10"/>
        <v>1</v>
      </c>
      <c r="N96" s="92">
        <f t="shared" si="11"/>
        <v>1</v>
      </c>
      <c r="O96" s="92">
        <f t="shared" si="12"/>
        <v>1</v>
      </c>
      <c r="P96" s="92">
        <f t="shared" si="13"/>
        <v>4</v>
      </c>
      <c r="Q96" s="92">
        <f t="shared" si="14"/>
        <v>4</v>
      </c>
      <c r="R96" s="17">
        <f t="shared" si="15"/>
        <v>1</v>
      </c>
    </row>
    <row r="97" spans="1:18">
      <c r="A97" s="190">
        <v>51604889</v>
      </c>
      <c r="B97" s="190" t="s">
        <v>467</v>
      </c>
      <c r="C97" s="190">
        <v>100</v>
      </c>
      <c r="D97" s="190">
        <v>100</v>
      </c>
      <c r="E97" s="190">
        <v>100</v>
      </c>
      <c r="F97" s="190">
        <v>80</v>
      </c>
      <c r="G97" s="190" t="s">
        <v>392</v>
      </c>
      <c r="H97" s="191">
        <v>95</v>
      </c>
      <c r="I97" s="5"/>
      <c r="J97" s="92" t="str">
        <f>IFERROR(VLOOKUP(A97,AGENT_raw!A:C,3,0),"-")</f>
        <v>-</v>
      </c>
      <c r="K97" s="92">
        <f t="shared" si="8"/>
        <v>1</v>
      </c>
      <c r="L97" s="92">
        <f t="shared" si="9"/>
        <v>1</v>
      </c>
      <c r="M97" s="92">
        <f t="shared" si="10"/>
        <v>1</v>
      </c>
      <c r="N97" s="92">
        <f t="shared" si="11"/>
        <v>1</v>
      </c>
      <c r="O97" s="92">
        <f t="shared" si="12"/>
        <v>1</v>
      </c>
      <c r="P97" s="92">
        <f t="shared" si="13"/>
        <v>4</v>
      </c>
      <c r="Q97" s="92">
        <f t="shared" si="14"/>
        <v>4</v>
      </c>
      <c r="R97" s="17">
        <f t="shared" si="15"/>
        <v>1</v>
      </c>
    </row>
    <row r="98" spans="1:18">
      <c r="A98" s="190">
        <v>51661971</v>
      </c>
      <c r="B98" s="190" t="s">
        <v>468</v>
      </c>
      <c r="C98" s="190">
        <v>100</v>
      </c>
      <c r="D98" s="190">
        <v>100</v>
      </c>
      <c r="E98" s="190">
        <v>100</v>
      </c>
      <c r="F98" s="190">
        <v>80</v>
      </c>
      <c r="G98" s="190" t="s">
        <v>392</v>
      </c>
      <c r="H98" s="191">
        <v>95</v>
      </c>
      <c r="I98" s="5"/>
      <c r="J98" s="92" t="str">
        <f>IFERROR(VLOOKUP(A98,AGENT_raw!A:C,3,0),"-")</f>
        <v>-</v>
      </c>
      <c r="K98" s="92">
        <f t="shared" si="8"/>
        <v>1</v>
      </c>
      <c r="L98" s="92">
        <f t="shared" si="9"/>
        <v>1</v>
      </c>
      <c r="M98" s="92">
        <f t="shared" si="10"/>
        <v>1</v>
      </c>
      <c r="N98" s="92">
        <f t="shared" si="11"/>
        <v>1</v>
      </c>
      <c r="O98" s="92">
        <f t="shared" si="12"/>
        <v>1</v>
      </c>
      <c r="P98" s="92">
        <f t="shared" si="13"/>
        <v>4</v>
      </c>
      <c r="Q98" s="92">
        <f t="shared" si="14"/>
        <v>4</v>
      </c>
      <c r="R98" s="17">
        <f t="shared" si="15"/>
        <v>1</v>
      </c>
    </row>
    <row r="99" spans="1:18">
      <c r="A99" s="190">
        <v>51582026</v>
      </c>
      <c r="B99" s="190" t="s">
        <v>469</v>
      </c>
      <c r="C99" s="190">
        <v>100</v>
      </c>
      <c r="D99" s="190">
        <v>100</v>
      </c>
      <c r="E99" s="190">
        <v>100</v>
      </c>
      <c r="F99" s="190">
        <v>60</v>
      </c>
      <c r="G99" s="190" t="s">
        <v>392</v>
      </c>
      <c r="H99" s="191">
        <v>90</v>
      </c>
      <c r="I99" s="5"/>
      <c r="J99" s="92" t="str">
        <f>IFERROR(VLOOKUP(A99,AGENT_raw!A:C,3,0),"-")</f>
        <v>-</v>
      </c>
      <c r="K99" s="92">
        <f t="shared" si="8"/>
        <v>1</v>
      </c>
      <c r="L99" s="92">
        <f t="shared" si="9"/>
        <v>1</v>
      </c>
      <c r="M99" s="92">
        <f t="shared" si="10"/>
        <v>1</v>
      </c>
      <c r="N99" s="92">
        <f t="shared" si="11"/>
        <v>1</v>
      </c>
      <c r="O99" s="92">
        <f t="shared" si="12"/>
        <v>1</v>
      </c>
      <c r="P99" s="92">
        <f t="shared" si="13"/>
        <v>4</v>
      </c>
      <c r="Q99" s="92">
        <f t="shared" si="14"/>
        <v>4</v>
      </c>
      <c r="R99" s="17">
        <f t="shared" si="15"/>
        <v>1</v>
      </c>
    </row>
    <row r="100" spans="1:18">
      <c r="A100" s="190">
        <v>51564575</v>
      </c>
      <c r="B100" s="190" t="s">
        <v>470</v>
      </c>
      <c r="C100" s="190">
        <v>100</v>
      </c>
      <c r="D100" s="190">
        <v>20</v>
      </c>
      <c r="E100" s="190">
        <v>100</v>
      </c>
      <c r="F100" s="190">
        <v>60</v>
      </c>
      <c r="G100" s="190" t="s">
        <v>392</v>
      </c>
      <c r="H100" s="191">
        <v>70</v>
      </c>
      <c r="I100" s="5"/>
      <c r="J100" s="92" t="str">
        <f>IFERROR(VLOOKUP(A100,AGENT_raw!A:C,3,0),"-")</f>
        <v>-</v>
      </c>
      <c r="K100" s="92">
        <f t="shared" si="8"/>
        <v>1</v>
      </c>
      <c r="L100" s="92">
        <f t="shared" si="9"/>
        <v>1</v>
      </c>
      <c r="M100" s="92">
        <f t="shared" si="10"/>
        <v>1</v>
      </c>
      <c r="N100" s="92">
        <f t="shared" si="11"/>
        <v>1</v>
      </c>
      <c r="O100" s="92">
        <f t="shared" si="12"/>
        <v>1</v>
      </c>
      <c r="P100" s="92">
        <f t="shared" si="13"/>
        <v>4</v>
      </c>
      <c r="Q100" s="92">
        <f t="shared" si="14"/>
        <v>4</v>
      </c>
      <c r="R100" s="17">
        <f t="shared" si="15"/>
        <v>1</v>
      </c>
    </row>
    <row r="101" spans="1:18">
      <c r="A101" s="190">
        <v>51725688</v>
      </c>
      <c r="B101" s="190" t="s">
        <v>471</v>
      </c>
      <c r="C101" s="190">
        <v>100</v>
      </c>
      <c r="D101" s="190">
        <v>100</v>
      </c>
      <c r="E101" s="190">
        <v>100</v>
      </c>
      <c r="F101" s="190">
        <v>80</v>
      </c>
      <c r="G101" s="190" t="s">
        <v>392</v>
      </c>
      <c r="H101" s="191">
        <v>95</v>
      </c>
      <c r="I101" s="5"/>
      <c r="J101" s="92" t="str">
        <f>IFERROR(VLOOKUP(A101,AGENT_raw!A:C,3,0),"-")</f>
        <v>-</v>
      </c>
      <c r="K101" s="92">
        <f t="shared" si="8"/>
        <v>1</v>
      </c>
      <c r="L101" s="92">
        <f t="shared" si="9"/>
        <v>1</v>
      </c>
      <c r="M101" s="92">
        <f t="shared" si="10"/>
        <v>1</v>
      </c>
      <c r="N101" s="92">
        <f t="shared" si="11"/>
        <v>1</v>
      </c>
      <c r="O101" s="92">
        <f t="shared" si="12"/>
        <v>1</v>
      </c>
      <c r="P101" s="92">
        <f t="shared" si="13"/>
        <v>4</v>
      </c>
      <c r="Q101" s="92">
        <f t="shared" si="14"/>
        <v>4</v>
      </c>
      <c r="R101" s="17">
        <f t="shared" si="15"/>
        <v>1</v>
      </c>
    </row>
    <row r="102" spans="1:18">
      <c r="A102" s="190">
        <v>51701116</v>
      </c>
      <c r="B102" s="190" t="s">
        <v>472</v>
      </c>
      <c r="C102" s="190">
        <v>100</v>
      </c>
      <c r="D102" s="190">
        <v>100</v>
      </c>
      <c r="E102" s="190">
        <v>100</v>
      </c>
      <c r="F102" s="190">
        <v>80</v>
      </c>
      <c r="G102" s="190" t="s">
        <v>392</v>
      </c>
      <c r="H102" s="191">
        <v>95</v>
      </c>
      <c r="I102" s="5"/>
      <c r="J102" s="92" t="str">
        <f>IFERROR(VLOOKUP(A102,AGENT_raw!A:C,3,0),"-")</f>
        <v>-</v>
      </c>
      <c r="K102" s="92">
        <f t="shared" si="8"/>
        <v>1</v>
      </c>
      <c r="L102" s="92">
        <f t="shared" si="9"/>
        <v>1</v>
      </c>
      <c r="M102" s="92">
        <f t="shared" si="10"/>
        <v>1</v>
      </c>
      <c r="N102" s="92">
        <f t="shared" si="11"/>
        <v>1</v>
      </c>
      <c r="O102" s="92">
        <f t="shared" si="12"/>
        <v>1</v>
      </c>
      <c r="P102" s="92">
        <f t="shared" si="13"/>
        <v>4</v>
      </c>
      <c r="Q102" s="92">
        <f t="shared" si="14"/>
        <v>4</v>
      </c>
      <c r="R102" s="17">
        <f t="shared" si="15"/>
        <v>1</v>
      </c>
    </row>
    <row r="103" spans="1:18">
      <c r="A103" s="190">
        <v>51585203</v>
      </c>
      <c r="B103" s="190" t="s">
        <v>473</v>
      </c>
      <c r="C103" s="190">
        <v>100</v>
      </c>
      <c r="D103" s="190">
        <v>100</v>
      </c>
      <c r="E103" s="190">
        <v>100</v>
      </c>
      <c r="F103" s="190">
        <v>80</v>
      </c>
      <c r="G103" s="190" t="s">
        <v>392</v>
      </c>
      <c r="H103" s="191">
        <v>95</v>
      </c>
      <c r="I103" s="5"/>
      <c r="J103" s="92" t="str">
        <f>IFERROR(VLOOKUP(A103,AGENT_raw!A:C,3,0),"-")</f>
        <v>-</v>
      </c>
      <c r="K103" s="92">
        <f t="shared" si="8"/>
        <v>1</v>
      </c>
      <c r="L103" s="92">
        <f t="shared" si="9"/>
        <v>1</v>
      </c>
      <c r="M103" s="92">
        <f t="shared" si="10"/>
        <v>1</v>
      </c>
      <c r="N103" s="92">
        <f t="shared" si="11"/>
        <v>1</v>
      </c>
      <c r="O103" s="92">
        <f t="shared" si="12"/>
        <v>1</v>
      </c>
      <c r="P103" s="92">
        <f t="shared" si="13"/>
        <v>4</v>
      </c>
      <c r="Q103" s="92">
        <f t="shared" si="14"/>
        <v>4</v>
      </c>
      <c r="R103" s="17">
        <f t="shared" si="15"/>
        <v>1</v>
      </c>
    </row>
    <row r="104" spans="1:18">
      <c r="A104" s="190">
        <v>51585202</v>
      </c>
      <c r="B104" s="190" t="s">
        <v>474</v>
      </c>
      <c r="C104" s="190">
        <v>100</v>
      </c>
      <c r="D104" s="190">
        <v>100</v>
      </c>
      <c r="E104" s="190">
        <v>100</v>
      </c>
      <c r="F104" s="190">
        <v>80</v>
      </c>
      <c r="G104" s="190" t="s">
        <v>392</v>
      </c>
      <c r="H104" s="191">
        <v>95</v>
      </c>
      <c r="I104" s="5"/>
      <c r="J104" s="92" t="str">
        <f>IFERROR(VLOOKUP(A104,AGENT_raw!A:C,3,0),"-")</f>
        <v>-</v>
      </c>
      <c r="K104" s="92">
        <f t="shared" si="8"/>
        <v>1</v>
      </c>
      <c r="L104" s="92">
        <f t="shared" si="9"/>
        <v>1</v>
      </c>
      <c r="M104" s="92">
        <f t="shared" si="10"/>
        <v>1</v>
      </c>
      <c r="N104" s="92">
        <f t="shared" si="11"/>
        <v>1</v>
      </c>
      <c r="O104" s="92">
        <f t="shared" si="12"/>
        <v>1</v>
      </c>
      <c r="P104" s="92">
        <f t="shared" si="13"/>
        <v>4</v>
      </c>
      <c r="Q104" s="92">
        <f t="shared" si="14"/>
        <v>4</v>
      </c>
      <c r="R104" s="17">
        <f t="shared" si="15"/>
        <v>1</v>
      </c>
    </row>
    <row r="105" spans="1:18">
      <c r="A105" s="190">
        <v>51743369</v>
      </c>
      <c r="B105" s="190" t="s">
        <v>475</v>
      </c>
      <c r="C105" s="190">
        <v>100</v>
      </c>
      <c r="D105" s="190">
        <v>100</v>
      </c>
      <c r="E105" s="190">
        <v>100</v>
      </c>
      <c r="F105" s="190" t="s">
        <v>392</v>
      </c>
      <c r="G105" s="190" t="s">
        <v>392</v>
      </c>
      <c r="H105" s="191">
        <v>100</v>
      </c>
      <c r="I105" s="5"/>
      <c r="J105" s="92" t="str">
        <f>IFERROR(VLOOKUP(A105,AGENT_raw!A:C,3,0),"-")</f>
        <v>-</v>
      </c>
      <c r="K105" s="92">
        <f t="shared" si="8"/>
        <v>1</v>
      </c>
      <c r="L105" s="92">
        <f t="shared" si="9"/>
        <v>1</v>
      </c>
      <c r="M105" s="92">
        <f t="shared" si="10"/>
        <v>1</v>
      </c>
      <c r="N105" s="92">
        <f t="shared" si="11"/>
        <v>1</v>
      </c>
      <c r="O105" s="92">
        <f t="shared" si="12"/>
        <v>1</v>
      </c>
      <c r="P105" s="92">
        <f t="shared" si="13"/>
        <v>4</v>
      </c>
      <c r="Q105" s="92">
        <f t="shared" si="14"/>
        <v>4</v>
      </c>
      <c r="R105" s="17">
        <f t="shared" si="15"/>
        <v>1</v>
      </c>
    </row>
    <row r="106" spans="1:18">
      <c r="A106" s="190">
        <v>51765992</v>
      </c>
      <c r="B106" s="190" t="s">
        <v>476</v>
      </c>
      <c r="C106" s="190">
        <v>100</v>
      </c>
      <c r="D106" s="190">
        <v>100</v>
      </c>
      <c r="E106" s="190">
        <v>80</v>
      </c>
      <c r="F106" s="190" t="s">
        <v>392</v>
      </c>
      <c r="G106" s="190" t="s">
        <v>392</v>
      </c>
      <c r="H106" s="191">
        <v>93.333333333333329</v>
      </c>
      <c r="I106" s="5"/>
      <c r="J106" s="92" t="str">
        <f>IFERROR(VLOOKUP(A106,AGENT_raw!A:C,3,0),"-")</f>
        <v>-</v>
      </c>
      <c r="K106" s="92">
        <f t="shared" si="8"/>
        <v>1</v>
      </c>
      <c r="L106" s="92">
        <f t="shared" si="9"/>
        <v>1</v>
      </c>
      <c r="M106" s="92">
        <f t="shared" si="10"/>
        <v>1</v>
      </c>
      <c r="N106" s="92">
        <f t="shared" si="11"/>
        <v>1</v>
      </c>
      <c r="O106" s="92">
        <f t="shared" si="12"/>
        <v>1</v>
      </c>
      <c r="P106" s="92">
        <f t="shared" si="13"/>
        <v>4</v>
      </c>
      <c r="Q106" s="92">
        <f t="shared" si="14"/>
        <v>4</v>
      </c>
      <c r="R106" s="17">
        <f t="shared" si="15"/>
        <v>1</v>
      </c>
    </row>
    <row r="107" spans="1:18">
      <c r="A107" s="190">
        <v>51803955</v>
      </c>
      <c r="B107" s="190" t="s">
        <v>477</v>
      </c>
      <c r="C107" s="190">
        <v>100</v>
      </c>
      <c r="D107" s="190">
        <v>100</v>
      </c>
      <c r="E107" s="190">
        <v>80</v>
      </c>
      <c r="F107" s="190">
        <v>100</v>
      </c>
      <c r="G107" s="190" t="s">
        <v>392</v>
      </c>
      <c r="H107" s="191">
        <v>95</v>
      </c>
      <c r="I107" s="5"/>
      <c r="J107" s="92" t="str">
        <f>IFERROR(VLOOKUP(A107,AGENT_raw!A:C,3,0),"-")</f>
        <v>-</v>
      </c>
      <c r="K107" s="92">
        <f t="shared" si="8"/>
        <v>1</v>
      </c>
      <c r="L107" s="92">
        <f t="shared" si="9"/>
        <v>1</v>
      </c>
      <c r="M107" s="92">
        <f t="shared" si="10"/>
        <v>1</v>
      </c>
      <c r="N107" s="92">
        <f t="shared" si="11"/>
        <v>1</v>
      </c>
      <c r="O107" s="92">
        <f t="shared" si="12"/>
        <v>1</v>
      </c>
      <c r="P107" s="92">
        <f t="shared" si="13"/>
        <v>4</v>
      </c>
      <c r="Q107" s="92">
        <f t="shared" si="14"/>
        <v>4</v>
      </c>
      <c r="R107" s="17">
        <f t="shared" si="15"/>
        <v>1</v>
      </c>
    </row>
    <row r="108" spans="1:18">
      <c r="A108" s="190">
        <v>51803947</v>
      </c>
      <c r="B108" s="190" t="s">
        <v>478</v>
      </c>
      <c r="C108" s="190">
        <v>100</v>
      </c>
      <c r="D108" s="190">
        <v>100</v>
      </c>
      <c r="E108" s="190">
        <v>80</v>
      </c>
      <c r="F108" s="190">
        <v>100</v>
      </c>
      <c r="G108" s="190" t="s">
        <v>392</v>
      </c>
      <c r="H108" s="191">
        <v>95</v>
      </c>
      <c r="I108" s="5"/>
      <c r="J108" s="92" t="str">
        <f>IFERROR(VLOOKUP(A108,AGENT_raw!A:C,3,0),"-")</f>
        <v>-</v>
      </c>
      <c r="K108" s="92">
        <f t="shared" si="8"/>
        <v>1</v>
      </c>
      <c r="L108" s="92">
        <f t="shared" si="9"/>
        <v>1</v>
      </c>
      <c r="M108" s="92">
        <f t="shared" si="10"/>
        <v>1</v>
      </c>
      <c r="N108" s="92">
        <f t="shared" si="11"/>
        <v>1</v>
      </c>
      <c r="O108" s="92">
        <f t="shared" si="12"/>
        <v>1</v>
      </c>
      <c r="P108" s="92">
        <f t="shared" si="13"/>
        <v>4</v>
      </c>
      <c r="Q108" s="92">
        <f t="shared" si="14"/>
        <v>4</v>
      </c>
      <c r="R108" s="17">
        <f t="shared" si="15"/>
        <v>1</v>
      </c>
    </row>
    <row r="109" spans="1:18">
      <c r="A109" s="190">
        <v>51697023</v>
      </c>
      <c r="B109" s="190" t="s">
        <v>479</v>
      </c>
      <c r="C109" s="190">
        <v>100</v>
      </c>
      <c r="D109" s="190">
        <v>100</v>
      </c>
      <c r="E109" s="190">
        <v>80</v>
      </c>
      <c r="F109" s="190">
        <v>100</v>
      </c>
      <c r="G109" s="190" t="s">
        <v>392</v>
      </c>
      <c r="H109" s="191">
        <v>95</v>
      </c>
      <c r="I109" s="5"/>
      <c r="J109" s="92" t="str">
        <f>IFERROR(VLOOKUP(A109,AGENT_raw!A:C,3,0),"-")</f>
        <v>-</v>
      </c>
      <c r="K109" s="92">
        <f t="shared" si="8"/>
        <v>1</v>
      </c>
      <c r="L109" s="92">
        <f t="shared" si="9"/>
        <v>1</v>
      </c>
      <c r="M109" s="92">
        <f t="shared" si="10"/>
        <v>1</v>
      </c>
      <c r="N109" s="92">
        <f t="shared" si="11"/>
        <v>1</v>
      </c>
      <c r="O109" s="92">
        <f t="shared" si="12"/>
        <v>1</v>
      </c>
      <c r="P109" s="92">
        <f t="shared" si="13"/>
        <v>4</v>
      </c>
      <c r="Q109" s="92">
        <f t="shared" si="14"/>
        <v>4</v>
      </c>
      <c r="R109" s="17">
        <f t="shared" si="15"/>
        <v>1</v>
      </c>
    </row>
    <row r="110" spans="1:18">
      <c r="A110" s="190">
        <v>51764512</v>
      </c>
      <c r="B110" s="190" t="s">
        <v>480</v>
      </c>
      <c r="C110" s="190">
        <v>100</v>
      </c>
      <c r="D110" s="190">
        <v>100</v>
      </c>
      <c r="E110" s="190">
        <v>80</v>
      </c>
      <c r="F110" s="190">
        <v>100</v>
      </c>
      <c r="G110" s="190" t="s">
        <v>392</v>
      </c>
      <c r="H110" s="191">
        <v>95</v>
      </c>
      <c r="I110" s="5"/>
      <c r="J110" s="92" t="str">
        <f>IFERROR(VLOOKUP(A110,AGENT_raw!A:C,3,0),"-")</f>
        <v>-</v>
      </c>
      <c r="K110" s="92">
        <f t="shared" si="8"/>
        <v>1</v>
      </c>
      <c r="L110" s="92">
        <f t="shared" si="9"/>
        <v>1</v>
      </c>
      <c r="M110" s="92">
        <f t="shared" si="10"/>
        <v>1</v>
      </c>
      <c r="N110" s="92">
        <f t="shared" si="11"/>
        <v>1</v>
      </c>
      <c r="O110" s="92">
        <f t="shared" si="12"/>
        <v>1</v>
      </c>
      <c r="P110" s="92">
        <f t="shared" si="13"/>
        <v>4</v>
      </c>
      <c r="Q110" s="92">
        <f t="shared" si="14"/>
        <v>4</v>
      </c>
      <c r="R110" s="17">
        <f t="shared" si="15"/>
        <v>1</v>
      </c>
    </row>
    <row r="111" spans="1:18">
      <c r="A111" s="190">
        <v>51785245</v>
      </c>
      <c r="B111" s="190" t="s">
        <v>481</v>
      </c>
      <c r="C111" s="190">
        <v>100</v>
      </c>
      <c r="D111" s="190">
        <v>100</v>
      </c>
      <c r="E111" s="190">
        <v>80</v>
      </c>
      <c r="F111" s="190">
        <v>100</v>
      </c>
      <c r="G111" s="190" t="s">
        <v>392</v>
      </c>
      <c r="H111" s="191">
        <v>95</v>
      </c>
      <c r="I111" s="5"/>
      <c r="J111" s="92" t="str">
        <f>IFERROR(VLOOKUP(A111,AGENT_raw!A:C,3,0),"-")</f>
        <v>-</v>
      </c>
      <c r="K111" s="92">
        <f t="shared" si="8"/>
        <v>1</v>
      </c>
      <c r="L111" s="92">
        <f t="shared" si="9"/>
        <v>1</v>
      </c>
      <c r="M111" s="92">
        <f t="shared" si="10"/>
        <v>1</v>
      </c>
      <c r="N111" s="92">
        <f t="shared" si="11"/>
        <v>1</v>
      </c>
      <c r="O111" s="92">
        <f t="shared" si="12"/>
        <v>1</v>
      </c>
      <c r="P111" s="92">
        <f t="shared" si="13"/>
        <v>4</v>
      </c>
      <c r="Q111" s="92">
        <f t="shared" si="14"/>
        <v>4</v>
      </c>
      <c r="R111" s="17">
        <f t="shared" si="15"/>
        <v>1</v>
      </c>
    </row>
    <row r="112" spans="1:18">
      <c r="A112" s="190">
        <v>51709110</v>
      </c>
      <c r="B112" s="190" t="s">
        <v>482</v>
      </c>
      <c r="C112" s="190">
        <v>100</v>
      </c>
      <c r="D112" s="190">
        <v>100</v>
      </c>
      <c r="E112" s="190">
        <v>80</v>
      </c>
      <c r="F112" s="190">
        <v>100</v>
      </c>
      <c r="G112" s="190" t="s">
        <v>392</v>
      </c>
      <c r="H112" s="191">
        <v>95</v>
      </c>
      <c r="I112" s="5"/>
      <c r="J112" s="92" t="str">
        <f>IFERROR(VLOOKUP(A112,AGENT_raw!A:C,3,0),"-")</f>
        <v>-</v>
      </c>
      <c r="K112" s="92">
        <f t="shared" si="8"/>
        <v>1</v>
      </c>
      <c r="L112" s="92">
        <f t="shared" si="9"/>
        <v>1</v>
      </c>
      <c r="M112" s="92">
        <f t="shared" si="10"/>
        <v>1</v>
      </c>
      <c r="N112" s="92">
        <f t="shared" si="11"/>
        <v>1</v>
      </c>
      <c r="O112" s="92">
        <f t="shared" si="12"/>
        <v>1</v>
      </c>
      <c r="P112" s="92">
        <f t="shared" si="13"/>
        <v>4</v>
      </c>
      <c r="Q112" s="92">
        <f t="shared" si="14"/>
        <v>4</v>
      </c>
      <c r="R112" s="17">
        <f t="shared" si="15"/>
        <v>1</v>
      </c>
    </row>
    <row r="113" spans="1:18">
      <c r="A113" s="190">
        <v>51764660</v>
      </c>
      <c r="B113" s="190" t="s">
        <v>483</v>
      </c>
      <c r="C113" s="190">
        <v>100</v>
      </c>
      <c r="D113" s="190">
        <v>100</v>
      </c>
      <c r="E113" s="190">
        <v>80</v>
      </c>
      <c r="F113" s="190">
        <v>100</v>
      </c>
      <c r="G113" s="190" t="s">
        <v>392</v>
      </c>
      <c r="H113" s="191">
        <v>95</v>
      </c>
      <c r="I113" s="5"/>
      <c r="J113" s="92" t="str">
        <f>IFERROR(VLOOKUP(A113,AGENT_raw!A:C,3,0),"-")</f>
        <v>-</v>
      </c>
      <c r="K113" s="92">
        <f t="shared" si="8"/>
        <v>1</v>
      </c>
      <c r="L113" s="92">
        <f t="shared" si="9"/>
        <v>1</v>
      </c>
      <c r="M113" s="92">
        <f t="shared" si="10"/>
        <v>1</v>
      </c>
      <c r="N113" s="92">
        <f t="shared" si="11"/>
        <v>1</v>
      </c>
      <c r="O113" s="92">
        <f t="shared" si="12"/>
        <v>1</v>
      </c>
      <c r="P113" s="92">
        <f t="shared" si="13"/>
        <v>4</v>
      </c>
      <c r="Q113" s="92">
        <f t="shared" si="14"/>
        <v>4</v>
      </c>
      <c r="R113" s="17">
        <f t="shared" si="15"/>
        <v>1</v>
      </c>
    </row>
    <row r="114" spans="1:18">
      <c r="A114" s="190">
        <v>51743021</v>
      </c>
      <c r="B114" s="190" t="s">
        <v>484</v>
      </c>
      <c r="C114" s="190">
        <v>100</v>
      </c>
      <c r="D114" s="190">
        <v>100</v>
      </c>
      <c r="E114" s="190">
        <v>80</v>
      </c>
      <c r="F114" s="190">
        <v>100</v>
      </c>
      <c r="G114" s="190" t="s">
        <v>392</v>
      </c>
      <c r="H114" s="191">
        <v>95</v>
      </c>
      <c r="I114" s="5"/>
      <c r="J114" s="92" t="str">
        <f>IFERROR(VLOOKUP(A114,AGENT_raw!A:C,3,0),"-")</f>
        <v>-</v>
      </c>
      <c r="K114" s="92">
        <f t="shared" si="8"/>
        <v>1</v>
      </c>
      <c r="L114" s="92">
        <f t="shared" si="9"/>
        <v>1</v>
      </c>
      <c r="M114" s="92">
        <f t="shared" si="10"/>
        <v>1</v>
      </c>
      <c r="N114" s="92">
        <f t="shared" si="11"/>
        <v>1</v>
      </c>
      <c r="O114" s="92">
        <f t="shared" si="12"/>
        <v>1</v>
      </c>
      <c r="P114" s="92">
        <f t="shared" si="13"/>
        <v>4</v>
      </c>
      <c r="Q114" s="92">
        <f t="shared" si="14"/>
        <v>4</v>
      </c>
      <c r="R114" s="17">
        <f t="shared" si="15"/>
        <v>1</v>
      </c>
    </row>
    <row r="115" spans="1:18">
      <c r="A115" s="190">
        <v>51718193</v>
      </c>
      <c r="B115" s="190" t="s">
        <v>485</v>
      </c>
      <c r="C115" s="190">
        <v>100</v>
      </c>
      <c r="D115" s="190">
        <v>100</v>
      </c>
      <c r="E115" s="190">
        <v>80</v>
      </c>
      <c r="F115" s="190">
        <v>100</v>
      </c>
      <c r="G115" s="190" t="s">
        <v>392</v>
      </c>
      <c r="H115" s="191">
        <v>95</v>
      </c>
      <c r="I115" s="5"/>
      <c r="J115" s="92" t="str">
        <f>IFERROR(VLOOKUP(A115,AGENT_raw!A:C,3,0),"-")</f>
        <v>-</v>
      </c>
      <c r="K115" s="92">
        <f t="shared" si="8"/>
        <v>1</v>
      </c>
      <c r="L115" s="92">
        <f t="shared" si="9"/>
        <v>1</v>
      </c>
      <c r="M115" s="92">
        <f t="shared" si="10"/>
        <v>1</v>
      </c>
      <c r="N115" s="92">
        <f t="shared" si="11"/>
        <v>1</v>
      </c>
      <c r="O115" s="92">
        <f t="shared" si="12"/>
        <v>1</v>
      </c>
      <c r="P115" s="92">
        <f t="shared" si="13"/>
        <v>4</v>
      </c>
      <c r="Q115" s="92">
        <f t="shared" si="14"/>
        <v>4</v>
      </c>
      <c r="R115" s="17">
        <f t="shared" si="15"/>
        <v>1</v>
      </c>
    </row>
    <row r="116" spans="1:18">
      <c r="A116" s="190">
        <v>51725134</v>
      </c>
      <c r="B116" s="190" t="s">
        <v>486</v>
      </c>
      <c r="C116" s="190">
        <v>100</v>
      </c>
      <c r="D116" s="190">
        <v>100</v>
      </c>
      <c r="E116" s="190">
        <v>80</v>
      </c>
      <c r="F116" s="190">
        <v>100</v>
      </c>
      <c r="G116" s="190" t="s">
        <v>392</v>
      </c>
      <c r="H116" s="191">
        <v>95</v>
      </c>
      <c r="I116" s="5"/>
      <c r="J116" s="92" t="str">
        <f>IFERROR(VLOOKUP(A116,AGENT_raw!A:C,3,0),"-")</f>
        <v>-</v>
      </c>
      <c r="K116" s="92">
        <f t="shared" si="8"/>
        <v>1</v>
      </c>
      <c r="L116" s="92">
        <f t="shared" si="9"/>
        <v>1</v>
      </c>
      <c r="M116" s="92">
        <f t="shared" si="10"/>
        <v>1</v>
      </c>
      <c r="N116" s="92">
        <f t="shared" si="11"/>
        <v>1</v>
      </c>
      <c r="O116" s="92">
        <f t="shared" si="12"/>
        <v>1</v>
      </c>
      <c r="P116" s="92">
        <f t="shared" si="13"/>
        <v>4</v>
      </c>
      <c r="Q116" s="92">
        <f t="shared" si="14"/>
        <v>4</v>
      </c>
      <c r="R116" s="17">
        <f t="shared" si="15"/>
        <v>1</v>
      </c>
    </row>
    <row r="117" spans="1:18">
      <c r="A117" s="190">
        <v>51725455</v>
      </c>
      <c r="B117" s="190" t="s">
        <v>487</v>
      </c>
      <c r="C117" s="190">
        <v>100</v>
      </c>
      <c r="D117" s="190">
        <v>100</v>
      </c>
      <c r="E117" s="190">
        <v>80</v>
      </c>
      <c r="F117" s="190">
        <v>100</v>
      </c>
      <c r="G117" s="190" t="s">
        <v>392</v>
      </c>
      <c r="H117" s="191">
        <v>95</v>
      </c>
      <c r="I117" s="5"/>
      <c r="J117" s="92" t="str">
        <f>IFERROR(VLOOKUP(A117,AGENT_raw!A:C,3,0),"-")</f>
        <v>-</v>
      </c>
      <c r="K117" s="92">
        <f t="shared" si="8"/>
        <v>1</v>
      </c>
      <c r="L117" s="92">
        <f t="shared" si="9"/>
        <v>1</v>
      </c>
      <c r="M117" s="92">
        <f t="shared" si="10"/>
        <v>1</v>
      </c>
      <c r="N117" s="92">
        <f t="shared" si="11"/>
        <v>1</v>
      </c>
      <c r="O117" s="92">
        <f t="shared" si="12"/>
        <v>1</v>
      </c>
      <c r="P117" s="92">
        <f t="shared" si="13"/>
        <v>4</v>
      </c>
      <c r="Q117" s="92">
        <f t="shared" si="14"/>
        <v>4</v>
      </c>
      <c r="R117" s="17">
        <f t="shared" si="15"/>
        <v>1</v>
      </c>
    </row>
    <row r="118" spans="1:18">
      <c r="A118" s="190">
        <v>51718513</v>
      </c>
      <c r="B118" s="190" t="s">
        <v>488</v>
      </c>
      <c r="C118" s="190">
        <v>100</v>
      </c>
      <c r="D118" s="190">
        <v>100</v>
      </c>
      <c r="E118" s="190">
        <v>80</v>
      </c>
      <c r="F118" s="190">
        <v>100</v>
      </c>
      <c r="G118" s="190" t="s">
        <v>392</v>
      </c>
      <c r="H118" s="191">
        <v>95</v>
      </c>
      <c r="I118" s="5"/>
      <c r="J118" s="92" t="str">
        <f>IFERROR(VLOOKUP(A118,AGENT_raw!A:C,3,0),"-")</f>
        <v>-</v>
      </c>
      <c r="K118" s="92">
        <f t="shared" si="8"/>
        <v>1</v>
      </c>
      <c r="L118" s="92">
        <f t="shared" si="9"/>
        <v>1</v>
      </c>
      <c r="M118" s="92">
        <f t="shared" si="10"/>
        <v>1</v>
      </c>
      <c r="N118" s="92">
        <f t="shared" si="11"/>
        <v>1</v>
      </c>
      <c r="O118" s="92">
        <f t="shared" si="12"/>
        <v>1</v>
      </c>
      <c r="P118" s="92">
        <f t="shared" si="13"/>
        <v>4</v>
      </c>
      <c r="Q118" s="92">
        <f t="shared" si="14"/>
        <v>4</v>
      </c>
      <c r="R118" s="17">
        <f t="shared" si="15"/>
        <v>1</v>
      </c>
    </row>
    <row r="119" spans="1:18">
      <c r="A119" s="190">
        <v>51790902</v>
      </c>
      <c r="B119" s="190" t="s">
        <v>489</v>
      </c>
      <c r="C119" s="190">
        <v>100</v>
      </c>
      <c r="D119" s="190">
        <v>100</v>
      </c>
      <c r="E119" s="190">
        <v>80</v>
      </c>
      <c r="F119" s="190" t="s">
        <v>392</v>
      </c>
      <c r="G119" s="190" t="s">
        <v>392</v>
      </c>
      <c r="H119" s="191">
        <v>93.333333333333329</v>
      </c>
      <c r="I119" s="5"/>
      <c r="J119" s="92" t="str">
        <f>IFERROR(VLOOKUP(A119,AGENT_raw!A:C,3,0),"-")</f>
        <v>-</v>
      </c>
      <c r="K119" s="92">
        <f t="shared" si="8"/>
        <v>1</v>
      </c>
      <c r="L119" s="92">
        <f t="shared" si="9"/>
        <v>1</v>
      </c>
      <c r="M119" s="92">
        <f t="shared" si="10"/>
        <v>1</v>
      </c>
      <c r="N119" s="92">
        <f t="shared" si="11"/>
        <v>1</v>
      </c>
      <c r="O119" s="92">
        <f t="shared" si="12"/>
        <v>1</v>
      </c>
      <c r="P119" s="92">
        <f t="shared" si="13"/>
        <v>4</v>
      </c>
      <c r="Q119" s="92">
        <f t="shared" si="14"/>
        <v>4</v>
      </c>
      <c r="R119" s="17">
        <f t="shared" si="15"/>
        <v>1</v>
      </c>
    </row>
    <row r="120" spans="1:18">
      <c r="A120" s="190">
        <v>51720821</v>
      </c>
      <c r="B120" s="190" t="s">
        <v>490</v>
      </c>
      <c r="C120" s="190">
        <v>80</v>
      </c>
      <c r="D120" s="190">
        <v>100</v>
      </c>
      <c r="E120" s="190">
        <v>100</v>
      </c>
      <c r="F120" s="190">
        <v>100</v>
      </c>
      <c r="G120" s="190" t="s">
        <v>392</v>
      </c>
      <c r="H120" s="191">
        <v>95</v>
      </c>
      <c r="I120" s="5"/>
      <c r="J120" s="92" t="str">
        <f>IFERROR(VLOOKUP(A120,AGENT_raw!A:C,3,0),"-")</f>
        <v>-</v>
      </c>
      <c r="K120" s="92">
        <f t="shared" si="8"/>
        <v>1</v>
      </c>
      <c r="L120" s="92">
        <f t="shared" si="9"/>
        <v>1</v>
      </c>
      <c r="M120" s="92">
        <f t="shared" si="10"/>
        <v>1</v>
      </c>
      <c r="N120" s="92">
        <f t="shared" si="11"/>
        <v>1</v>
      </c>
      <c r="O120" s="92">
        <f t="shared" si="12"/>
        <v>1</v>
      </c>
      <c r="P120" s="92">
        <f t="shared" si="13"/>
        <v>4</v>
      </c>
      <c r="Q120" s="92">
        <f t="shared" si="14"/>
        <v>4</v>
      </c>
      <c r="R120" s="17">
        <f t="shared" si="15"/>
        <v>1</v>
      </c>
    </row>
    <row r="121" spans="1:18">
      <c r="A121" s="190">
        <v>51729963</v>
      </c>
      <c r="B121" s="190" t="s">
        <v>491</v>
      </c>
      <c r="C121" s="190">
        <v>80</v>
      </c>
      <c r="D121" s="190">
        <v>100</v>
      </c>
      <c r="E121" s="190" t="s">
        <v>392</v>
      </c>
      <c r="F121" s="190" t="s">
        <v>392</v>
      </c>
      <c r="G121" s="190" t="s">
        <v>392</v>
      </c>
      <c r="H121" s="191">
        <v>90</v>
      </c>
      <c r="I121" s="5"/>
      <c r="J121" s="92" t="str">
        <f>IFERROR(VLOOKUP(A121,AGENT_raw!A:C,3,0),"-")</f>
        <v>-</v>
      </c>
      <c r="K121" s="92">
        <f t="shared" si="8"/>
        <v>1</v>
      </c>
      <c r="L121" s="92">
        <f t="shared" si="9"/>
        <v>1</v>
      </c>
      <c r="M121" s="92">
        <f t="shared" si="10"/>
        <v>1</v>
      </c>
      <c r="N121" s="92">
        <f t="shared" si="11"/>
        <v>1</v>
      </c>
      <c r="O121" s="92">
        <f t="shared" si="12"/>
        <v>1</v>
      </c>
      <c r="P121" s="92">
        <f t="shared" si="13"/>
        <v>4</v>
      </c>
      <c r="Q121" s="92">
        <f t="shared" si="14"/>
        <v>4</v>
      </c>
      <c r="R121" s="17">
        <f t="shared" si="15"/>
        <v>1</v>
      </c>
    </row>
    <row r="122" spans="1:18">
      <c r="A122" s="190">
        <v>51729967</v>
      </c>
      <c r="B122" s="190" t="s">
        <v>492</v>
      </c>
      <c r="C122" s="190">
        <v>80</v>
      </c>
      <c r="D122" s="190" t="s">
        <v>392</v>
      </c>
      <c r="E122" s="190">
        <v>100</v>
      </c>
      <c r="F122" s="190">
        <v>100</v>
      </c>
      <c r="G122" s="190" t="s">
        <v>392</v>
      </c>
      <c r="H122" s="191">
        <v>93.333333333333329</v>
      </c>
      <c r="I122" s="5"/>
      <c r="J122" s="92" t="str">
        <f>IFERROR(VLOOKUP(A122,AGENT_raw!A:C,3,0),"-")</f>
        <v>-</v>
      </c>
      <c r="K122" s="92">
        <f t="shared" si="8"/>
        <v>1</v>
      </c>
      <c r="L122" s="92">
        <f t="shared" si="9"/>
        <v>1</v>
      </c>
      <c r="M122" s="92">
        <f t="shared" si="10"/>
        <v>1</v>
      </c>
      <c r="N122" s="92">
        <f t="shared" si="11"/>
        <v>1</v>
      </c>
      <c r="O122" s="92">
        <f t="shared" si="12"/>
        <v>1</v>
      </c>
      <c r="P122" s="92">
        <f t="shared" si="13"/>
        <v>4</v>
      </c>
      <c r="Q122" s="92">
        <f t="shared" si="14"/>
        <v>4</v>
      </c>
      <c r="R122" s="17">
        <f t="shared" si="15"/>
        <v>1</v>
      </c>
    </row>
    <row r="123" spans="1:18">
      <c r="A123" s="190">
        <v>51701985</v>
      </c>
      <c r="B123" s="190" t="s">
        <v>493</v>
      </c>
      <c r="C123" s="190">
        <v>100</v>
      </c>
      <c r="D123" s="190">
        <v>100</v>
      </c>
      <c r="E123" s="190">
        <v>100</v>
      </c>
      <c r="F123" s="190">
        <v>100</v>
      </c>
      <c r="G123" s="190" t="s">
        <v>392</v>
      </c>
      <c r="H123" s="191">
        <v>100</v>
      </c>
      <c r="I123" s="5"/>
      <c r="J123" s="92" t="str">
        <f>IFERROR(VLOOKUP(A123,AGENT_raw!A:C,3,0),"-")</f>
        <v>-</v>
      </c>
      <c r="K123" s="92">
        <f t="shared" si="8"/>
        <v>1</v>
      </c>
      <c r="L123" s="92">
        <f t="shared" si="9"/>
        <v>1</v>
      </c>
      <c r="M123" s="92">
        <f t="shared" si="10"/>
        <v>1</v>
      </c>
      <c r="N123" s="92">
        <f t="shared" si="11"/>
        <v>1</v>
      </c>
      <c r="O123" s="92">
        <f t="shared" si="12"/>
        <v>1</v>
      </c>
      <c r="P123" s="92">
        <f t="shared" si="13"/>
        <v>4</v>
      </c>
      <c r="Q123" s="92">
        <f t="shared" si="14"/>
        <v>4</v>
      </c>
      <c r="R123" s="17">
        <f t="shared" si="15"/>
        <v>1</v>
      </c>
    </row>
    <row r="124" spans="1:18">
      <c r="A124" s="190">
        <v>51718195</v>
      </c>
      <c r="B124" s="190" t="s">
        <v>494</v>
      </c>
      <c r="C124" s="190">
        <v>80</v>
      </c>
      <c r="D124" s="190">
        <v>100</v>
      </c>
      <c r="E124" s="190">
        <v>100</v>
      </c>
      <c r="F124" s="190" t="s">
        <v>392</v>
      </c>
      <c r="G124" s="190" t="s">
        <v>392</v>
      </c>
      <c r="H124" s="191">
        <v>93.333333333333329</v>
      </c>
      <c r="I124" s="5"/>
      <c r="J124" s="92" t="str">
        <f>IFERROR(VLOOKUP(A124,AGENT_raw!A:C,3,0),"-")</f>
        <v>-</v>
      </c>
      <c r="K124" s="92">
        <f t="shared" si="8"/>
        <v>1</v>
      </c>
      <c r="L124" s="92">
        <f t="shared" si="9"/>
        <v>1</v>
      </c>
      <c r="M124" s="92">
        <f t="shared" si="10"/>
        <v>1</v>
      </c>
      <c r="N124" s="92">
        <f t="shared" si="11"/>
        <v>1</v>
      </c>
      <c r="O124" s="92">
        <f t="shared" si="12"/>
        <v>1</v>
      </c>
      <c r="P124" s="92">
        <f t="shared" si="13"/>
        <v>4</v>
      </c>
      <c r="Q124" s="92">
        <f t="shared" si="14"/>
        <v>4</v>
      </c>
      <c r="R124" s="17">
        <f t="shared" si="15"/>
        <v>1</v>
      </c>
    </row>
    <row r="125" spans="1:18">
      <c r="A125" s="190">
        <v>51742024</v>
      </c>
      <c r="B125" s="190" t="s">
        <v>495</v>
      </c>
      <c r="C125" s="190">
        <v>80</v>
      </c>
      <c r="D125" s="190">
        <v>100</v>
      </c>
      <c r="E125" s="190">
        <v>100</v>
      </c>
      <c r="F125" s="190">
        <v>100</v>
      </c>
      <c r="G125" s="190" t="s">
        <v>392</v>
      </c>
      <c r="H125" s="191">
        <v>95</v>
      </c>
      <c r="I125" s="5"/>
      <c r="J125" s="92" t="str">
        <f>IFERROR(VLOOKUP(A125,AGENT_raw!A:C,3,0),"-")</f>
        <v>-</v>
      </c>
      <c r="K125" s="92">
        <f t="shared" si="8"/>
        <v>1</v>
      </c>
      <c r="L125" s="92">
        <f t="shared" si="9"/>
        <v>1</v>
      </c>
      <c r="M125" s="92">
        <f t="shared" si="10"/>
        <v>1</v>
      </c>
      <c r="N125" s="92">
        <f t="shared" si="11"/>
        <v>1</v>
      </c>
      <c r="O125" s="92">
        <f t="shared" si="12"/>
        <v>1</v>
      </c>
      <c r="P125" s="92">
        <f t="shared" si="13"/>
        <v>4</v>
      </c>
      <c r="Q125" s="92">
        <f t="shared" si="14"/>
        <v>4</v>
      </c>
      <c r="R125" s="17">
        <f t="shared" si="15"/>
        <v>1</v>
      </c>
    </row>
    <row r="126" spans="1:18">
      <c r="A126" s="190">
        <v>51719214</v>
      </c>
      <c r="B126" s="190" t="s">
        <v>496</v>
      </c>
      <c r="C126" s="190">
        <v>80</v>
      </c>
      <c r="D126" s="190">
        <v>80</v>
      </c>
      <c r="E126" s="190">
        <v>80</v>
      </c>
      <c r="F126" s="190" t="s">
        <v>392</v>
      </c>
      <c r="G126" s="190" t="s">
        <v>392</v>
      </c>
      <c r="H126" s="191">
        <v>80</v>
      </c>
      <c r="I126" s="5"/>
      <c r="J126" s="92" t="str">
        <f>IFERROR(VLOOKUP(A126,AGENT_raw!A:C,3,0),"-")</f>
        <v>-</v>
      </c>
      <c r="K126" s="92">
        <f t="shared" si="8"/>
        <v>1</v>
      </c>
      <c r="L126" s="92">
        <f t="shared" si="9"/>
        <v>1</v>
      </c>
      <c r="M126" s="92">
        <f t="shared" si="10"/>
        <v>1</v>
      </c>
      <c r="N126" s="92">
        <f t="shared" si="11"/>
        <v>1</v>
      </c>
      <c r="O126" s="92">
        <f t="shared" si="12"/>
        <v>1</v>
      </c>
      <c r="P126" s="92">
        <f t="shared" si="13"/>
        <v>4</v>
      </c>
      <c r="Q126" s="92">
        <f t="shared" si="14"/>
        <v>4</v>
      </c>
      <c r="R126" s="17">
        <f t="shared" si="15"/>
        <v>1</v>
      </c>
    </row>
    <row r="127" spans="1:18">
      <c r="A127" s="190">
        <v>51746044</v>
      </c>
      <c r="B127" s="190" t="s">
        <v>497</v>
      </c>
      <c r="C127" s="190">
        <v>100</v>
      </c>
      <c r="D127" s="190">
        <v>80</v>
      </c>
      <c r="E127" s="190">
        <v>100</v>
      </c>
      <c r="F127" s="190">
        <v>60</v>
      </c>
      <c r="G127" s="190" t="s">
        <v>392</v>
      </c>
      <c r="H127" s="191">
        <v>85</v>
      </c>
      <c r="I127" s="5"/>
      <c r="J127" s="92" t="str">
        <f>IFERROR(VLOOKUP(A127,AGENT_raw!A:C,3,0),"-")</f>
        <v>-</v>
      </c>
      <c r="K127" s="92">
        <f t="shared" si="8"/>
        <v>1</v>
      </c>
      <c r="L127" s="92">
        <f t="shared" si="9"/>
        <v>1</v>
      </c>
      <c r="M127" s="92">
        <f t="shared" si="10"/>
        <v>1</v>
      </c>
      <c r="N127" s="92">
        <f t="shared" si="11"/>
        <v>1</v>
      </c>
      <c r="O127" s="92">
        <f t="shared" si="12"/>
        <v>1</v>
      </c>
      <c r="P127" s="92">
        <f t="shared" si="13"/>
        <v>4</v>
      </c>
      <c r="Q127" s="92">
        <f t="shared" si="14"/>
        <v>4</v>
      </c>
      <c r="R127" s="17">
        <f t="shared" si="15"/>
        <v>1</v>
      </c>
    </row>
    <row r="128" spans="1:18">
      <c r="A128" s="190">
        <v>51699630</v>
      </c>
      <c r="B128" s="190" t="s">
        <v>498</v>
      </c>
      <c r="C128" s="190">
        <v>100</v>
      </c>
      <c r="D128" s="190">
        <v>80</v>
      </c>
      <c r="E128" s="190">
        <v>100</v>
      </c>
      <c r="F128" s="190">
        <v>80</v>
      </c>
      <c r="G128" s="190" t="s">
        <v>392</v>
      </c>
      <c r="H128" s="191">
        <v>90</v>
      </c>
      <c r="I128" s="5"/>
      <c r="J128" s="92" t="str">
        <f>IFERROR(VLOOKUP(A128,AGENT_raw!A:C,3,0),"-")</f>
        <v>-</v>
      </c>
      <c r="K128" s="92">
        <f t="shared" si="8"/>
        <v>1</v>
      </c>
      <c r="L128" s="92">
        <f t="shared" si="9"/>
        <v>1</v>
      </c>
      <c r="M128" s="92">
        <f t="shared" si="10"/>
        <v>1</v>
      </c>
      <c r="N128" s="92">
        <f t="shared" si="11"/>
        <v>1</v>
      </c>
      <c r="O128" s="92">
        <f t="shared" si="12"/>
        <v>1</v>
      </c>
      <c r="P128" s="92">
        <f t="shared" si="13"/>
        <v>4</v>
      </c>
      <c r="Q128" s="92">
        <f t="shared" si="14"/>
        <v>4</v>
      </c>
      <c r="R128" s="17">
        <f t="shared" si="15"/>
        <v>1</v>
      </c>
    </row>
    <row r="129" spans="1:18">
      <c r="A129" s="190">
        <v>51743515</v>
      </c>
      <c r="B129" s="190" t="s">
        <v>499</v>
      </c>
      <c r="C129" s="190">
        <v>80</v>
      </c>
      <c r="D129" s="190">
        <v>80</v>
      </c>
      <c r="E129" s="190">
        <v>100</v>
      </c>
      <c r="F129" s="190">
        <v>80</v>
      </c>
      <c r="G129" s="190" t="s">
        <v>392</v>
      </c>
      <c r="H129" s="191">
        <v>85</v>
      </c>
      <c r="I129" s="5"/>
      <c r="J129" s="92" t="str">
        <f>IFERROR(VLOOKUP(A129,AGENT_raw!A:C,3,0),"-")</f>
        <v>-</v>
      </c>
      <c r="K129" s="92">
        <f t="shared" si="8"/>
        <v>1</v>
      </c>
      <c r="L129" s="92">
        <f t="shared" si="9"/>
        <v>1</v>
      </c>
      <c r="M129" s="92">
        <f t="shared" si="10"/>
        <v>1</v>
      </c>
      <c r="N129" s="92">
        <f t="shared" si="11"/>
        <v>1</v>
      </c>
      <c r="O129" s="92">
        <f t="shared" si="12"/>
        <v>1</v>
      </c>
      <c r="P129" s="92">
        <f t="shared" si="13"/>
        <v>4</v>
      </c>
      <c r="Q129" s="92">
        <f t="shared" si="14"/>
        <v>4</v>
      </c>
      <c r="R129" s="17">
        <f t="shared" si="15"/>
        <v>1</v>
      </c>
    </row>
    <row r="130" spans="1:18">
      <c r="A130" s="190">
        <v>51803954</v>
      </c>
      <c r="B130" s="190" t="s">
        <v>500</v>
      </c>
      <c r="C130" s="190">
        <v>100</v>
      </c>
      <c r="D130" s="190">
        <v>100</v>
      </c>
      <c r="E130" s="190">
        <v>80</v>
      </c>
      <c r="F130" s="190">
        <v>60</v>
      </c>
      <c r="G130" s="190" t="s">
        <v>392</v>
      </c>
      <c r="H130" s="191">
        <v>85</v>
      </c>
      <c r="I130" s="5"/>
      <c r="J130" s="92" t="str">
        <f>IFERROR(VLOOKUP(A130,AGENT_raw!A:C,3,0),"-")</f>
        <v>-</v>
      </c>
      <c r="K130" s="92">
        <f t="shared" si="8"/>
        <v>1</v>
      </c>
      <c r="L130" s="92">
        <f t="shared" si="9"/>
        <v>1</v>
      </c>
      <c r="M130" s="92">
        <f t="shared" si="10"/>
        <v>1</v>
      </c>
      <c r="N130" s="92">
        <f t="shared" si="11"/>
        <v>1</v>
      </c>
      <c r="O130" s="92">
        <f t="shared" si="12"/>
        <v>1</v>
      </c>
      <c r="P130" s="92">
        <f t="shared" si="13"/>
        <v>4</v>
      </c>
      <c r="Q130" s="92">
        <f t="shared" si="14"/>
        <v>4</v>
      </c>
      <c r="R130" s="17">
        <f t="shared" si="15"/>
        <v>1</v>
      </c>
    </row>
    <row r="131" spans="1:18">
      <c r="A131" s="190">
        <v>51727788</v>
      </c>
      <c r="B131" s="190" t="s">
        <v>501</v>
      </c>
      <c r="C131" s="190" t="s">
        <v>392</v>
      </c>
      <c r="D131" s="190">
        <v>100</v>
      </c>
      <c r="E131" s="190">
        <v>100</v>
      </c>
      <c r="F131" s="190">
        <v>100</v>
      </c>
      <c r="G131" s="190" t="s">
        <v>392</v>
      </c>
      <c r="H131" s="191">
        <v>100</v>
      </c>
      <c r="I131" s="5"/>
      <c r="J131" s="92" t="str">
        <f>IFERROR(VLOOKUP(A131,AGENT_raw!A:C,3,0),"-")</f>
        <v>-</v>
      </c>
      <c r="K131" s="92">
        <f t="shared" ref="K131:K194" si="16">IF(ISBLANK(C131),"",IF(C131=0,0,1))</f>
        <v>1</v>
      </c>
      <c r="L131" s="92">
        <f t="shared" ref="L131:L194" si="17">IF(ISBLANK(D131),"",IF(D131=0,0,1))</f>
        <v>1</v>
      </c>
      <c r="M131" s="92">
        <f t="shared" ref="M131:M194" si="18">IF(ISBLANK(E131),"",IF(E131=0,0,1))</f>
        <v>1</v>
      </c>
      <c r="N131" s="92">
        <f t="shared" ref="N131:N194" si="19">IF(ISBLANK(F131),"",IF(F131=0,0,1))</f>
        <v>1</v>
      </c>
      <c r="O131" s="92">
        <f t="shared" ref="O131:O194" si="20">IF(ISBLANK(G131),"",IF(G131=0,0,1))</f>
        <v>1</v>
      </c>
      <c r="P131" s="92">
        <f t="shared" ref="P131:P194" si="21">SUM(K131:N131)</f>
        <v>4</v>
      </c>
      <c r="Q131" s="92">
        <f t="shared" ref="Q131:Q194" si="22">COUNT(K131:N131)</f>
        <v>4</v>
      </c>
      <c r="R131" s="17">
        <f t="shared" ref="R131:R194" si="23">IFERROR(P131/Q131,100%)</f>
        <v>1</v>
      </c>
    </row>
    <row r="132" spans="1:18">
      <c r="A132" s="190">
        <v>51722938</v>
      </c>
      <c r="B132" s="190" t="s">
        <v>502</v>
      </c>
      <c r="C132" s="190">
        <v>100</v>
      </c>
      <c r="D132" s="190">
        <v>100</v>
      </c>
      <c r="E132" s="190">
        <v>80</v>
      </c>
      <c r="F132" s="190">
        <v>80</v>
      </c>
      <c r="G132" s="190" t="s">
        <v>392</v>
      </c>
      <c r="H132" s="191">
        <v>90</v>
      </c>
      <c r="I132" s="5"/>
      <c r="J132" s="92" t="str">
        <f>IFERROR(VLOOKUP(A132,AGENT_raw!A:C,3,0),"-")</f>
        <v>-</v>
      </c>
      <c r="K132" s="92">
        <f t="shared" si="16"/>
        <v>1</v>
      </c>
      <c r="L132" s="92">
        <f t="shared" si="17"/>
        <v>1</v>
      </c>
      <c r="M132" s="92">
        <f t="shared" si="18"/>
        <v>1</v>
      </c>
      <c r="N132" s="92">
        <f t="shared" si="19"/>
        <v>1</v>
      </c>
      <c r="O132" s="92">
        <f t="shared" si="20"/>
        <v>1</v>
      </c>
      <c r="P132" s="92">
        <f t="shared" si="21"/>
        <v>4</v>
      </c>
      <c r="Q132" s="92">
        <f t="shared" si="22"/>
        <v>4</v>
      </c>
      <c r="R132" s="17">
        <f t="shared" si="23"/>
        <v>1</v>
      </c>
    </row>
    <row r="133" spans="1:18">
      <c r="A133" s="190">
        <v>51744287</v>
      </c>
      <c r="B133" s="190" t="s">
        <v>503</v>
      </c>
      <c r="C133" s="190">
        <v>100</v>
      </c>
      <c r="D133" s="190">
        <v>100</v>
      </c>
      <c r="E133" s="190">
        <v>80</v>
      </c>
      <c r="F133" s="190">
        <v>100</v>
      </c>
      <c r="G133" s="190" t="s">
        <v>392</v>
      </c>
      <c r="H133" s="191">
        <v>95</v>
      </c>
      <c r="I133" s="5"/>
      <c r="J133" s="92" t="str">
        <f>IFERROR(VLOOKUP(A133,AGENT_raw!A:C,3,0),"-")</f>
        <v>-</v>
      </c>
      <c r="K133" s="92">
        <f t="shared" si="16"/>
        <v>1</v>
      </c>
      <c r="L133" s="92">
        <f t="shared" si="17"/>
        <v>1</v>
      </c>
      <c r="M133" s="92">
        <f t="shared" si="18"/>
        <v>1</v>
      </c>
      <c r="N133" s="92">
        <f t="shared" si="19"/>
        <v>1</v>
      </c>
      <c r="O133" s="92">
        <f t="shared" si="20"/>
        <v>1</v>
      </c>
      <c r="P133" s="92">
        <f t="shared" si="21"/>
        <v>4</v>
      </c>
      <c r="Q133" s="92">
        <f t="shared" si="22"/>
        <v>4</v>
      </c>
      <c r="R133" s="17">
        <f t="shared" si="23"/>
        <v>1</v>
      </c>
    </row>
    <row r="134" spans="1:18">
      <c r="A134" s="190">
        <v>51721821</v>
      </c>
      <c r="B134" s="190" t="s">
        <v>504</v>
      </c>
      <c r="C134" s="190">
        <v>100</v>
      </c>
      <c r="D134" s="190">
        <v>80</v>
      </c>
      <c r="E134" s="190">
        <v>80</v>
      </c>
      <c r="F134" s="190">
        <v>100</v>
      </c>
      <c r="G134" s="190" t="s">
        <v>392</v>
      </c>
      <c r="H134" s="191">
        <v>90</v>
      </c>
      <c r="I134" s="5"/>
      <c r="J134" s="92" t="str">
        <f>IFERROR(VLOOKUP(A134,AGENT_raw!A:C,3,0),"-")</f>
        <v>-</v>
      </c>
      <c r="K134" s="92">
        <f t="shared" si="16"/>
        <v>1</v>
      </c>
      <c r="L134" s="92">
        <f t="shared" si="17"/>
        <v>1</v>
      </c>
      <c r="M134" s="92">
        <f t="shared" si="18"/>
        <v>1</v>
      </c>
      <c r="N134" s="92">
        <f t="shared" si="19"/>
        <v>1</v>
      </c>
      <c r="O134" s="92">
        <f t="shared" si="20"/>
        <v>1</v>
      </c>
      <c r="P134" s="92">
        <f t="shared" si="21"/>
        <v>4</v>
      </c>
      <c r="Q134" s="92">
        <f t="shared" si="22"/>
        <v>4</v>
      </c>
      <c r="R134" s="17">
        <f t="shared" si="23"/>
        <v>1</v>
      </c>
    </row>
    <row r="135" spans="1:18">
      <c r="A135" s="190">
        <v>51721823</v>
      </c>
      <c r="B135" s="190" t="s">
        <v>505</v>
      </c>
      <c r="C135" s="190">
        <v>100</v>
      </c>
      <c r="D135" s="190">
        <v>80</v>
      </c>
      <c r="E135" s="190">
        <v>100</v>
      </c>
      <c r="F135" s="190">
        <v>100</v>
      </c>
      <c r="G135" s="190" t="s">
        <v>392</v>
      </c>
      <c r="H135" s="191">
        <v>95</v>
      </c>
      <c r="I135" s="5"/>
      <c r="J135" s="92" t="str">
        <f>IFERROR(VLOOKUP(A135,AGENT_raw!A:C,3,0),"-")</f>
        <v>-</v>
      </c>
      <c r="K135" s="92">
        <f t="shared" si="16"/>
        <v>1</v>
      </c>
      <c r="L135" s="92">
        <f t="shared" si="17"/>
        <v>1</v>
      </c>
      <c r="M135" s="92">
        <f t="shared" si="18"/>
        <v>1</v>
      </c>
      <c r="N135" s="92">
        <f t="shared" si="19"/>
        <v>1</v>
      </c>
      <c r="O135" s="92">
        <f t="shared" si="20"/>
        <v>1</v>
      </c>
      <c r="P135" s="92">
        <f t="shared" si="21"/>
        <v>4</v>
      </c>
      <c r="Q135" s="92">
        <f t="shared" si="22"/>
        <v>4</v>
      </c>
      <c r="R135" s="17">
        <f t="shared" si="23"/>
        <v>1</v>
      </c>
    </row>
    <row r="136" spans="1:18">
      <c r="A136" s="190">
        <v>51744224</v>
      </c>
      <c r="B136" s="190" t="s">
        <v>506</v>
      </c>
      <c r="C136" s="190">
        <v>60</v>
      </c>
      <c r="D136" s="190">
        <v>100</v>
      </c>
      <c r="E136" s="190">
        <v>100</v>
      </c>
      <c r="F136" s="190">
        <v>100</v>
      </c>
      <c r="G136" s="190" t="s">
        <v>392</v>
      </c>
      <c r="H136" s="191">
        <v>90</v>
      </c>
      <c r="I136" s="5"/>
      <c r="J136" s="92" t="str">
        <f>IFERROR(VLOOKUP(A136,AGENT_raw!A:C,3,0),"-")</f>
        <v>-</v>
      </c>
      <c r="K136" s="92">
        <f t="shared" si="16"/>
        <v>1</v>
      </c>
      <c r="L136" s="92">
        <f t="shared" si="17"/>
        <v>1</v>
      </c>
      <c r="M136" s="92">
        <f t="shared" si="18"/>
        <v>1</v>
      </c>
      <c r="N136" s="92">
        <f t="shared" si="19"/>
        <v>1</v>
      </c>
      <c r="O136" s="92">
        <f t="shared" si="20"/>
        <v>1</v>
      </c>
      <c r="P136" s="92">
        <f t="shared" si="21"/>
        <v>4</v>
      </c>
      <c r="Q136" s="92">
        <f t="shared" si="22"/>
        <v>4</v>
      </c>
      <c r="R136" s="17">
        <f t="shared" si="23"/>
        <v>1</v>
      </c>
    </row>
    <row r="137" spans="1:18">
      <c r="A137" s="190">
        <v>51720817</v>
      </c>
      <c r="B137" s="190" t="s">
        <v>507</v>
      </c>
      <c r="C137" s="190">
        <v>100</v>
      </c>
      <c r="D137" s="190">
        <v>80</v>
      </c>
      <c r="E137" s="190">
        <v>100</v>
      </c>
      <c r="F137" s="190">
        <v>80</v>
      </c>
      <c r="G137" s="190" t="s">
        <v>392</v>
      </c>
      <c r="H137" s="191">
        <v>90</v>
      </c>
      <c r="I137" s="5"/>
      <c r="J137" s="92" t="str">
        <f>IFERROR(VLOOKUP(A137,AGENT_raw!A:C,3,0),"-")</f>
        <v>-</v>
      </c>
      <c r="K137" s="92">
        <f t="shared" si="16"/>
        <v>1</v>
      </c>
      <c r="L137" s="92">
        <f t="shared" si="17"/>
        <v>1</v>
      </c>
      <c r="M137" s="92">
        <f t="shared" si="18"/>
        <v>1</v>
      </c>
      <c r="N137" s="92">
        <f t="shared" si="19"/>
        <v>1</v>
      </c>
      <c r="O137" s="92">
        <f t="shared" si="20"/>
        <v>1</v>
      </c>
      <c r="P137" s="92">
        <f t="shared" si="21"/>
        <v>4</v>
      </c>
      <c r="Q137" s="92">
        <f t="shared" si="22"/>
        <v>4</v>
      </c>
      <c r="R137" s="17">
        <f t="shared" si="23"/>
        <v>1</v>
      </c>
    </row>
    <row r="138" spans="1:18">
      <c r="A138" s="190">
        <v>51746424</v>
      </c>
      <c r="B138" s="190" t="s">
        <v>508</v>
      </c>
      <c r="C138" s="190">
        <v>100</v>
      </c>
      <c r="D138" s="190">
        <v>80</v>
      </c>
      <c r="E138" s="190">
        <v>100</v>
      </c>
      <c r="F138" s="190">
        <v>100</v>
      </c>
      <c r="G138" s="190" t="s">
        <v>392</v>
      </c>
      <c r="H138" s="191">
        <v>95</v>
      </c>
      <c r="I138" s="5"/>
      <c r="J138" s="92" t="str">
        <f>IFERROR(VLOOKUP(A138,AGENT_raw!A:C,3,0),"-")</f>
        <v>-</v>
      </c>
      <c r="K138" s="92">
        <f t="shared" si="16"/>
        <v>1</v>
      </c>
      <c r="L138" s="92">
        <f t="shared" si="17"/>
        <v>1</v>
      </c>
      <c r="M138" s="92">
        <f t="shared" si="18"/>
        <v>1</v>
      </c>
      <c r="N138" s="92">
        <f t="shared" si="19"/>
        <v>1</v>
      </c>
      <c r="O138" s="92">
        <f t="shared" si="20"/>
        <v>1</v>
      </c>
      <c r="P138" s="92">
        <f t="shared" si="21"/>
        <v>4</v>
      </c>
      <c r="Q138" s="92">
        <f t="shared" si="22"/>
        <v>4</v>
      </c>
      <c r="R138" s="17">
        <f t="shared" si="23"/>
        <v>1</v>
      </c>
    </row>
    <row r="139" spans="1:18">
      <c r="A139" s="190">
        <v>51725448</v>
      </c>
      <c r="B139" s="190" t="s">
        <v>509</v>
      </c>
      <c r="C139" s="190">
        <v>100</v>
      </c>
      <c r="D139" s="190">
        <v>80</v>
      </c>
      <c r="E139" s="190" t="s">
        <v>392</v>
      </c>
      <c r="F139" s="190" t="s">
        <v>392</v>
      </c>
      <c r="G139" s="190" t="s">
        <v>392</v>
      </c>
      <c r="H139" s="191">
        <v>90</v>
      </c>
      <c r="I139" s="5"/>
      <c r="J139" s="92" t="str">
        <f>IFERROR(VLOOKUP(A139,AGENT_raw!A:C,3,0),"-")</f>
        <v>-</v>
      </c>
      <c r="K139" s="92">
        <f t="shared" si="16"/>
        <v>1</v>
      </c>
      <c r="L139" s="92">
        <f t="shared" si="17"/>
        <v>1</v>
      </c>
      <c r="M139" s="92">
        <f t="shared" si="18"/>
        <v>1</v>
      </c>
      <c r="N139" s="92">
        <f t="shared" si="19"/>
        <v>1</v>
      </c>
      <c r="O139" s="92">
        <f t="shared" si="20"/>
        <v>1</v>
      </c>
      <c r="P139" s="92">
        <f t="shared" si="21"/>
        <v>4</v>
      </c>
      <c r="Q139" s="92">
        <f t="shared" si="22"/>
        <v>4</v>
      </c>
      <c r="R139" s="17">
        <f t="shared" si="23"/>
        <v>1</v>
      </c>
    </row>
    <row r="140" spans="1:18">
      <c r="A140" s="190">
        <v>51732711</v>
      </c>
      <c r="B140" s="190" t="s">
        <v>510</v>
      </c>
      <c r="C140" s="190" t="s">
        <v>392</v>
      </c>
      <c r="D140" s="190">
        <v>80</v>
      </c>
      <c r="E140" s="190">
        <v>80</v>
      </c>
      <c r="F140" s="190">
        <v>100</v>
      </c>
      <c r="G140" s="190" t="s">
        <v>392</v>
      </c>
      <c r="H140" s="191">
        <v>86.666666666666671</v>
      </c>
      <c r="I140" s="5"/>
      <c r="J140" s="92" t="str">
        <f>IFERROR(VLOOKUP(A140,AGENT_raw!A:C,3,0),"-")</f>
        <v>-</v>
      </c>
      <c r="K140" s="92">
        <f t="shared" si="16"/>
        <v>1</v>
      </c>
      <c r="L140" s="92">
        <f t="shared" si="17"/>
        <v>1</v>
      </c>
      <c r="M140" s="92">
        <f t="shared" si="18"/>
        <v>1</v>
      </c>
      <c r="N140" s="92">
        <f t="shared" si="19"/>
        <v>1</v>
      </c>
      <c r="O140" s="92">
        <f t="shared" si="20"/>
        <v>1</v>
      </c>
      <c r="P140" s="92">
        <f t="shared" si="21"/>
        <v>4</v>
      </c>
      <c r="Q140" s="92">
        <f t="shared" si="22"/>
        <v>4</v>
      </c>
      <c r="R140" s="17">
        <f t="shared" si="23"/>
        <v>1</v>
      </c>
    </row>
    <row r="141" spans="1:18">
      <c r="A141" s="190">
        <v>51721818</v>
      </c>
      <c r="B141" s="190" t="s">
        <v>511</v>
      </c>
      <c r="C141" s="190">
        <v>100</v>
      </c>
      <c r="D141" s="190">
        <v>100</v>
      </c>
      <c r="E141" s="190">
        <v>100</v>
      </c>
      <c r="F141" s="190">
        <v>100</v>
      </c>
      <c r="G141" s="190" t="s">
        <v>392</v>
      </c>
      <c r="H141" s="191">
        <v>100</v>
      </c>
      <c r="I141" s="5"/>
      <c r="J141" s="92" t="str">
        <f>IFERROR(VLOOKUP(A141,AGENT_raw!A:C,3,0),"-")</f>
        <v>-</v>
      </c>
      <c r="K141" s="92">
        <f t="shared" si="16"/>
        <v>1</v>
      </c>
      <c r="L141" s="92">
        <f t="shared" si="17"/>
        <v>1</v>
      </c>
      <c r="M141" s="92">
        <f t="shared" si="18"/>
        <v>1</v>
      </c>
      <c r="N141" s="92">
        <f t="shared" si="19"/>
        <v>1</v>
      </c>
      <c r="O141" s="92">
        <f t="shared" si="20"/>
        <v>1</v>
      </c>
      <c r="P141" s="92">
        <f t="shared" si="21"/>
        <v>4</v>
      </c>
      <c r="Q141" s="92">
        <f t="shared" si="22"/>
        <v>4</v>
      </c>
      <c r="R141" s="17">
        <f t="shared" si="23"/>
        <v>1</v>
      </c>
    </row>
    <row r="142" spans="1:18">
      <c r="A142" s="190">
        <v>51697018</v>
      </c>
      <c r="B142" s="190" t="s">
        <v>512</v>
      </c>
      <c r="C142" s="190">
        <v>60</v>
      </c>
      <c r="D142" s="190">
        <v>100</v>
      </c>
      <c r="E142" s="190">
        <v>100</v>
      </c>
      <c r="F142" s="190">
        <v>0</v>
      </c>
      <c r="G142" s="190" t="s">
        <v>392</v>
      </c>
      <c r="H142" s="191">
        <v>65</v>
      </c>
      <c r="I142" s="5"/>
      <c r="J142" s="92" t="str">
        <f>IFERROR(VLOOKUP(A142,AGENT_raw!A:C,3,0),"-")</f>
        <v>-</v>
      </c>
      <c r="K142" s="92">
        <f t="shared" si="16"/>
        <v>1</v>
      </c>
      <c r="L142" s="92">
        <f t="shared" si="17"/>
        <v>1</v>
      </c>
      <c r="M142" s="92">
        <f t="shared" si="18"/>
        <v>1</v>
      </c>
      <c r="N142" s="92">
        <f t="shared" si="19"/>
        <v>0</v>
      </c>
      <c r="O142" s="92">
        <f t="shared" si="20"/>
        <v>1</v>
      </c>
      <c r="P142" s="92">
        <f t="shared" si="21"/>
        <v>3</v>
      </c>
      <c r="Q142" s="92">
        <f t="shared" si="22"/>
        <v>4</v>
      </c>
      <c r="R142" s="17">
        <f t="shared" si="23"/>
        <v>0.75</v>
      </c>
    </row>
    <row r="143" spans="1:18">
      <c r="A143" s="190">
        <v>51701118</v>
      </c>
      <c r="B143" s="190" t="s">
        <v>513</v>
      </c>
      <c r="C143" s="190">
        <v>100</v>
      </c>
      <c r="D143" s="190">
        <v>100</v>
      </c>
      <c r="E143" s="190">
        <v>100</v>
      </c>
      <c r="F143" s="190">
        <v>0</v>
      </c>
      <c r="G143" s="190" t="s">
        <v>392</v>
      </c>
      <c r="H143" s="191">
        <v>75</v>
      </c>
      <c r="I143" s="5"/>
      <c r="J143" s="92" t="str">
        <f>IFERROR(VLOOKUP(A143,AGENT_raw!A:C,3,0),"-")</f>
        <v>-</v>
      </c>
      <c r="K143" s="92">
        <f t="shared" si="16"/>
        <v>1</v>
      </c>
      <c r="L143" s="92">
        <f t="shared" si="17"/>
        <v>1</v>
      </c>
      <c r="M143" s="92">
        <f t="shared" si="18"/>
        <v>1</v>
      </c>
      <c r="N143" s="92">
        <f t="shared" si="19"/>
        <v>0</v>
      </c>
      <c r="O143" s="92">
        <f t="shared" si="20"/>
        <v>1</v>
      </c>
      <c r="P143" s="92">
        <f t="shared" si="21"/>
        <v>3</v>
      </c>
      <c r="Q143" s="92">
        <f t="shared" si="22"/>
        <v>4</v>
      </c>
      <c r="R143" s="17">
        <f t="shared" si="23"/>
        <v>0.75</v>
      </c>
    </row>
    <row r="144" spans="1:18">
      <c r="A144" s="190">
        <v>51697019</v>
      </c>
      <c r="B144" s="190" t="s">
        <v>514</v>
      </c>
      <c r="C144" s="190">
        <v>80</v>
      </c>
      <c r="D144" s="190">
        <v>100</v>
      </c>
      <c r="E144" s="190">
        <v>100</v>
      </c>
      <c r="F144" s="190">
        <v>0</v>
      </c>
      <c r="G144" s="190" t="s">
        <v>392</v>
      </c>
      <c r="H144" s="191">
        <v>70</v>
      </c>
      <c r="I144" s="5"/>
      <c r="J144" s="92" t="str">
        <f>IFERROR(VLOOKUP(A144,AGENT_raw!A:C,3,0),"-")</f>
        <v>-</v>
      </c>
      <c r="K144" s="92">
        <f t="shared" si="16"/>
        <v>1</v>
      </c>
      <c r="L144" s="92">
        <f t="shared" si="17"/>
        <v>1</v>
      </c>
      <c r="M144" s="92">
        <f t="shared" si="18"/>
        <v>1</v>
      </c>
      <c r="N144" s="92">
        <f t="shared" si="19"/>
        <v>0</v>
      </c>
      <c r="O144" s="92">
        <f t="shared" si="20"/>
        <v>1</v>
      </c>
      <c r="P144" s="92">
        <f t="shared" si="21"/>
        <v>3</v>
      </c>
      <c r="Q144" s="92">
        <f t="shared" si="22"/>
        <v>4</v>
      </c>
      <c r="R144" s="17">
        <f t="shared" si="23"/>
        <v>0.75</v>
      </c>
    </row>
    <row r="145" spans="1:18">
      <c r="A145" s="190">
        <v>51721479</v>
      </c>
      <c r="B145" s="190" t="s">
        <v>515</v>
      </c>
      <c r="C145" s="190">
        <v>100</v>
      </c>
      <c r="D145" s="190">
        <v>100</v>
      </c>
      <c r="E145" s="190">
        <v>100</v>
      </c>
      <c r="F145" s="190">
        <v>0</v>
      </c>
      <c r="G145" s="190" t="s">
        <v>392</v>
      </c>
      <c r="H145" s="191">
        <v>75</v>
      </c>
      <c r="I145" s="5"/>
      <c r="J145" s="92" t="str">
        <f>IFERROR(VLOOKUP(A145,AGENT_raw!A:C,3,0),"-")</f>
        <v>-</v>
      </c>
      <c r="K145" s="92">
        <f t="shared" si="16"/>
        <v>1</v>
      </c>
      <c r="L145" s="92">
        <f t="shared" si="17"/>
        <v>1</v>
      </c>
      <c r="M145" s="92">
        <f t="shared" si="18"/>
        <v>1</v>
      </c>
      <c r="N145" s="92">
        <f t="shared" si="19"/>
        <v>0</v>
      </c>
      <c r="O145" s="92">
        <f t="shared" si="20"/>
        <v>1</v>
      </c>
      <c r="P145" s="92">
        <f t="shared" si="21"/>
        <v>3</v>
      </c>
      <c r="Q145" s="92">
        <f t="shared" si="22"/>
        <v>4</v>
      </c>
      <c r="R145" s="17">
        <f t="shared" si="23"/>
        <v>0.75</v>
      </c>
    </row>
    <row r="146" spans="1:18">
      <c r="A146" s="190">
        <v>51721815</v>
      </c>
      <c r="B146" s="190" t="s">
        <v>516</v>
      </c>
      <c r="C146" s="190">
        <v>100</v>
      </c>
      <c r="D146" s="190">
        <v>100</v>
      </c>
      <c r="E146" s="190">
        <v>100</v>
      </c>
      <c r="F146" s="190">
        <v>0</v>
      </c>
      <c r="G146" s="190" t="s">
        <v>392</v>
      </c>
      <c r="H146" s="191">
        <v>75</v>
      </c>
      <c r="I146" s="5"/>
      <c r="J146" s="92" t="str">
        <f>IFERROR(VLOOKUP(A146,AGENT_raw!A:C,3,0),"-")</f>
        <v>-</v>
      </c>
      <c r="K146" s="92">
        <f t="shared" si="16"/>
        <v>1</v>
      </c>
      <c r="L146" s="92">
        <f t="shared" si="17"/>
        <v>1</v>
      </c>
      <c r="M146" s="92">
        <f t="shared" si="18"/>
        <v>1</v>
      </c>
      <c r="N146" s="92">
        <f t="shared" si="19"/>
        <v>0</v>
      </c>
      <c r="O146" s="92">
        <f t="shared" si="20"/>
        <v>1</v>
      </c>
      <c r="P146" s="92">
        <f t="shared" si="21"/>
        <v>3</v>
      </c>
      <c r="Q146" s="92">
        <f t="shared" si="22"/>
        <v>4</v>
      </c>
      <c r="R146" s="17">
        <f t="shared" si="23"/>
        <v>0.75</v>
      </c>
    </row>
    <row r="147" spans="1:18">
      <c r="A147" s="190">
        <v>51721475</v>
      </c>
      <c r="B147" s="190" t="s">
        <v>517</v>
      </c>
      <c r="C147" s="190">
        <v>60</v>
      </c>
      <c r="D147" s="190">
        <v>100</v>
      </c>
      <c r="E147" s="190">
        <v>100</v>
      </c>
      <c r="F147" s="190">
        <v>0</v>
      </c>
      <c r="G147" s="190" t="s">
        <v>392</v>
      </c>
      <c r="H147" s="191">
        <v>65</v>
      </c>
      <c r="I147" s="5"/>
      <c r="J147" s="92" t="str">
        <f>IFERROR(VLOOKUP(A147,AGENT_raw!A:C,3,0),"-")</f>
        <v>-</v>
      </c>
      <c r="K147" s="92">
        <f t="shared" si="16"/>
        <v>1</v>
      </c>
      <c r="L147" s="92">
        <f t="shared" si="17"/>
        <v>1</v>
      </c>
      <c r="M147" s="92">
        <f t="shared" si="18"/>
        <v>1</v>
      </c>
      <c r="N147" s="92">
        <f t="shared" si="19"/>
        <v>0</v>
      </c>
      <c r="O147" s="92">
        <f t="shared" si="20"/>
        <v>1</v>
      </c>
      <c r="P147" s="92">
        <f t="shared" si="21"/>
        <v>3</v>
      </c>
      <c r="Q147" s="92">
        <f t="shared" si="22"/>
        <v>4</v>
      </c>
      <c r="R147" s="17">
        <f t="shared" si="23"/>
        <v>0.75</v>
      </c>
    </row>
    <row r="148" spans="1:18">
      <c r="A148" s="190">
        <v>51700458</v>
      </c>
      <c r="B148" s="190" t="s">
        <v>518</v>
      </c>
      <c r="C148" s="190">
        <v>80</v>
      </c>
      <c r="D148" s="190">
        <v>100</v>
      </c>
      <c r="E148" s="190">
        <v>100</v>
      </c>
      <c r="F148" s="190">
        <v>0</v>
      </c>
      <c r="G148" s="190" t="s">
        <v>392</v>
      </c>
      <c r="H148" s="191">
        <v>70</v>
      </c>
      <c r="I148" s="5"/>
      <c r="J148" s="92" t="str">
        <f>IFERROR(VLOOKUP(A148,AGENT_raw!A:C,3,0),"-")</f>
        <v>-</v>
      </c>
      <c r="K148" s="92">
        <f t="shared" si="16"/>
        <v>1</v>
      </c>
      <c r="L148" s="92">
        <f t="shared" si="17"/>
        <v>1</v>
      </c>
      <c r="M148" s="92">
        <f t="shared" si="18"/>
        <v>1</v>
      </c>
      <c r="N148" s="92">
        <f t="shared" si="19"/>
        <v>0</v>
      </c>
      <c r="O148" s="92">
        <f t="shared" si="20"/>
        <v>1</v>
      </c>
      <c r="P148" s="92">
        <f t="shared" si="21"/>
        <v>3</v>
      </c>
      <c r="Q148" s="92">
        <f t="shared" si="22"/>
        <v>4</v>
      </c>
      <c r="R148" s="17">
        <f t="shared" si="23"/>
        <v>0.75</v>
      </c>
    </row>
    <row r="149" spans="1:18">
      <c r="A149" s="190">
        <v>51609008</v>
      </c>
      <c r="B149" s="190" t="s">
        <v>519</v>
      </c>
      <c r="C149" s="190">
        <v>100</v>
      </c>
      <c r="D149" s="190">
        <v>100</v>
      </c>
      <c r="E149" s="190">
        <v>100</v>
      </c>
      <c r="F149" s="190">
        <v>0</v>
      </c>
      <c r="G149" s="190" t="s">
        <v>392</v>
      </c>
      <c r="H149" s="191">
        <v>75</v>
      </c>
      <c r="I149" s="5"/>
      <c r="J149" s="92" t="str">
        <f>IFERROR(VLOOKUP(A149,AGENT_raw!A:C,3,0),"-")</f>
        <v>-</v>
      </c>
      <c r="K149" s="92">
        <f t="shared" si="16"/>
        <v>1</v>
      </c>
      <c r="L149" s="92">
        <f t="shared" si="17"/>
        <v>1</v>
      </c>
      <c r="M149" s="92">
        <f t="shared" si="18"/>
        <v>1</v>
      </c>
      <c r="N149" s="92">
        <f t="shared" si="19"/>
        <v>0</v>
      </c>
      <c r="O149" s="92">
        <f t="shared" si="20"/>
        <v>1</v>
      </c>
      <c r="P149" s="92">
        <f t="shared" si="21"/>
        <v>3</v>
      </c>
      <c r="Q149" s="92">
        <f t="shared" si="22"/>
        <v>4</v>
      </c>
      <c r="R149" s="17">
        <f t="shared" si="23"/>
        <v>0.75</v>
      </c>
    </row>
    <row r="150" spans="1:18">
      <c r="A150" s="190">
        <v>51721457</v>
      </c>
      <c r="B150" s="190" t="s">
        <v>520</v>
      </c>
      <c r="C150" s="190">
        <v>100</v>
      </c>
      <c r="D150" s="190">
        <v>100</v>
      </c>
      <c r="E150" s="190">
        <v>100</v>
      </c>
      <c r="F150" s="190">
        <v>0</v>
      </c>
      <c r="G150" s="190" t="s">
        <v>392</v>
      </c>
      <c r="H150" s="191">
        <v>75</v>
      </c>
      <c r="I150" s="5"/>
      <c r="J150" s="92" t="str">
        <f>IFERROR(VLOOKUP(A150,AGENT_raw!A:C,3,0),"-")</f>
        <v>-</v>
      </c>
      <c r="K150" s="92">
        <f t="shared" si="16"/>
        <v>1</v>
      </c>
      <c r="L150" s="92">
        <f t="shared" si="17"/>
        <v>1</v>
      </c>
      <c r="M150" s="92">
        <f t="shared" si="18"/>
        <v>1</v>
      </c>
      <c r="N150" s="92">
        <f t="shared" si="19"/>
        <v>0</v>
      </c>
      <c r="O150" s="92">
        <f t="shared" si="20"/>
        <v>1</v>
      </c>
      <c r="P150" s="92">
        <f t="shared" si="21"/>
        <v>3</v>
      </c>
      <c r="Q150" s="92">
        <f t="shared" si="22"/>
        <v>4</v>
      </c>
      <c r="R150" s="17">
        <f t="shared" si="23"/>
        <v>0.75</v>
      </c>
    </row>
    <row r="151" spans="1:18">
      <c r="A151" s="190">
        <v>51721824</v>
      </c>
      <c r="B151" s="190" t="s">
        <v>521</v>
      </c>
      <c r="C151" s="190">
        <v>100</v>
      </c>
      <c r="D151" s="190">
        <v>100</v>
      </c>
      <c r="E151" s="190">
        <v>100</v>
      </c>
      <c r="F151" s="190">
        <v>0</v>
      </c>
      <c r="G151" s="190" t="s">
        <v>392</v>
      </c>
      <c r="H151" s="191">
        <v>75</v>
      </c>
      <c r="I151" s="5"/>
      <c r="J151" s="92" t="str">
        <f>IFERROR(VLOOKUP(A151,AGENT_raw!A:C,3,0),"-")</f>
        <v>-</v>
      </c>
      <c r="K151" s="92">
        <f t="shared" si="16"/>
        <v>1</v>
      </c>
      <c r="L151" s="92">
        <f t="shared" si="17"/>
        <v>1</v>
      </c>
      <c r="M151" s="92">
        <f t="shared" si="18"/>
        <v>1</v>
      </c>
      <c r="N151" s="92">
        <f t="shared" si="19"/>
        <v>0</v>
      </c>
      <c r="O151" s="92">
        <f t="shared" si="20"/>
        <v>1</v>
      </c>
      <c r="P151" s="92">
        <f t="shared" si="21"/>
        <v>3</v>
      </c>
      <c r="Q151" s="92">
        <f t="shared" si="22"/>
        <v>4</v>
      </c>
      <c r="R151" s="17">
        <f t="shared" si="23"/>
        <v>0.75</v>
      </c>
    </row>
    <row r="152" spans="1:18">
      <c r="A152" s="190">
        <v>51721458</v>
      </c>
      <c r="B152" s="190" t="s">
        <v>522</v>
      </c>
      <c r="C152" s="190">
        <v>100</v>
      </c>
      <c r="D152" s="190">
        <v>100</v>
      </c>
      <c r="E152" s="190">
        <v>100</v>
      </c>
      <c r="F152" s="190">
        <v>0</v>
      </c>
      <c r="G152" s="190" t="s">
        <v>392</v>
      </c>
      <c r="H152" s="191">
        <v>75</v>
      </c>
      <c r="I152" s="5"/>
      <c r="J152" s="92" t="str">
        <f>IFERROR(VLOOKUP(A152,AGENT_raw!A:C,3,0),"-")</f>
        <v>-</v>
      </c>
      <c r="K152" s="92">
        <f t="shared" si="16"/>
        <v>1</v>
      </c>
      <c r="L152" s="92">
        <f t="shared" si="17"/>
        <v>1</v>
      </c>
      <c r="M152" s="92">
        <f t="shared" si="18"/>
        <v>1</v>
      </c>
      <c r="N152" s="92">
        <f t="shared" si="19"/>
        <v>0</v>
      </c>
      <c r="O152" s="92">
        <f t="shared" si="20"/>
        <v>1</v>
      </c>
      <c r="P152" s="92">
        <f t="shared" si="21"/>
        <v>3</v>
      </c>
      <c r="Q152" s="92">
        <f t="shared" si="22"/>
        <v>4</v>
      </c>
      <c r="R152" s="17">
        <f t="shared" si="23"/>
        <v>0.75</v>
      </c>
    </row>
    <row r="153" spans="1:18">
      <c r="A153" s="190">
        <v>51721470</v>
      </c>
      <c r="B153" s="190" t="s">
        <v>523</v>
      </c>
      <c r="C153" s="190">
        <v>80</v>
      </c>
      <c r="D153" s="190">
        <v>100</v>
      </c>
      <c r="E153" s="190">
        <v>100</v>
      </c>
      <c r="F153" s="190">
        <v>0</v>
      </c>
      <c r="G153" s="190" t="s">
        <v>392</v>
      </c>
      <c r="H153" s="191">
        <v>70</v>
      </c>
      <c r="I153" s="13"/>
      <c r="J153" s="92" t="str">
        <f>IFERROR(VLOOKUP(A153,AGENT_raw!A:C,3,0),"-")</f>
        <v>-</v>
      </c>
      <c r="K153" s="92">
        <f t="shared" si="16"/>
        <v>1</v>
      </c>
      <c r="L153" s="92">
        <f t="shared" si="17"/>
        <v>1</v>
      </c>
      <c r="M153" s="92">
        <f t="shared" si="18"/>
        <v>1</v>
      </c>
      <c r="N153" s="92">
        <f t="shared" si="19"/>
        <v>0</v>
      </c>
      <c r="O153" s="92">
        <f t="shared" si="20"/>
        <v>1</v>
      </c>
      <c r="P153" s="92">
        <f t="shared" si="21"/>
        <v>3</v>
      </c>
      <c r="Q153" s="92">
        <f t="shared" si="22"/>
        <v>4</v>
      </c>
      <c r="R153" s="17">
        <f t="shared" si="23"/>
        <v>0.75</v>
      </c>
    </row>
    <row r="154" spans="1:18">
      <c r="A154" s="190">
        <v>51729961</v>
      </c>
      <c r="B154" s="190" t="s">
        <v>524</v>
      </c>
      <c r="C154" s="190">
        <v>100</v>
      </c>
      <c r="D154" s="190">
        <v>100</v>
      </c>
      <c r="E154" s="190">
        <v>100</v>
      </c>
      <c r="F154" s="190">
        <v>0</v>
      </c>
      <c r="G154" s="190" t="s">
        <v>392</v>
      </c>
      <c r="H154" s="191">
        <v>75</v>
      </c>
      <c r="I154" s="13"/>
      <c r="J154" s="92" t="str">
        <f>IFERROR(VLOOKUP(A154,AGENT_raw!A:C,3,0),"-")</f>
        <v>-</v>
      </c>
      <c r="K154" s="92">
        <f t="shared" si="16"/>
        <v>1</v>
      </c>
      <c r="L154" s="92">
        <f t="shared" si="17"/>
        <v>1</v>
      </c>
      <c r="M154" s="92">
        <f t="shared" si="18"/>
        <v>1</v>
      </c>
      <c r="N154" s="92">
        <f t="shared" si="19"/>
        <v>0</v>
      </c>
      <c r="O154" s="92">
        <f t="shared" si="20"/>
        <v>1</v>
      </c>
      <c r="P154" s="92">
        <f t="shared" si="21"/>
        <v>3</v>
      </c>
      <c r="Q154" s="92">
        <f t="shared" si="22"/>
        <v>4</v>
      </c>
      <c r="R154" s="17">
        <f t="shared" si="23"/>
        <v>0.75</v>
      </c>
    </row>
    <row r="155" spans="1:18">
      <c r="A155" s="190">
        <v>51764511</v>
      </c>
      <c r="B155" s="190" t="s">
        <v>525</v>
      </c>
      <c r="C155" s="190">
        <v>100</v>
      </c>
      <c r="D155" s="190">
        <v>100</v>
      </c>
      <c r="E155" s="190">
        <v>100</v>
      </c>
      <c r="F155" s="190">
        <v>0</v>
      </c>
      <c r="G155" s="190" t="s">
        <v>392</v>
      </c>
      <c r="H155" s="191">
        <v>75</v>
      </c>
      <c r="I155" s="13"/>
      <c r="J155" s="92" t="str">
        <f>IFERROR(VLOOKUP(A155,AGENT_raw!A:C,3,0),"-")</f>
        <v>-</v>
      </c>
      <c r="K155" s="92">
        <f t="shared" si="16"/>
        <v>1</v>
      </c>
      <c r="L155" s="92">
        <f t="shared" si="17"/>
        <v>1</v>
      </c>
      <c r="M155" s="92">
        <f t="shared" si="18"/>
        <v>1</v>
      </c>
      <c r="N155" s="92">
        <f t="shared" si="19"/>
        <v>0</v>
      </c>
      <c r="O155" s="92">
        <f t="shared" si="20"/>
        <v>1</v>
      </c>
      <c r="P155" s="92">
        <f t="shared" si="21"/>
        <v>3</v>
      </c>
      <c r="Q155" s="92">
        <f t="shared" si="22"/>
        <v>4</v>
      </c>
      <c r="R155" s="17">
        <f t="shared" si="23"/>
        <v>0.75</v>
      </c>
    </row>
    <row r="156" spans="1:18">
      <c r="A156" s="190">
        <v>51764516</v>
      </c>
      <c r="B156" s="190" t="s">
        <v>526</v>
      </c>
      <c r="C156" s="190">
        <v>60</v>
      </c>
      <c r="D156" s="190">
        <v>80</v>
      </c>
      <c r="E156" s="190">
        <v>80</v>
      </c>
      <c r="F156" s="190">
        <v>0</v>
      </c>
      <c r="G156" s="190" t="s">
        <v>392</v>
      </c>
      <c r="H156" s="191">
        <v>55</v>
      </c>
      <c r="I156" s="13"/>
      <c r="J156" s="92" t="str">
        <f>IFERROR(VLOOKUP(A156,AGENT_raw!A:C,3,0),"-")</f>
        <v>-</v>
      </c>
      <c r="K156" s="92">
        <f t="shared" si="16"/>
        <v>1</v>
      </c>
      <c r="L156" s="92">
        <f t="shared" si="17"/>
        <v>1</v>
      </c>
      <c r="M156" s="92">
        <f t="shared" si="18"/>
        <v>1</v>
      </c>
      <c r="N156" s="92">
        <f t="shared" si="19"/>
        <v>0</v>
      </c>
      <c r="O156" s="92">
        <f t="shared" si="20"/>
        <v>1</v>
      </c>
      <c r="P156" s="92">
        <f t="shared" si="21"/>
        <v>3</v>
      </c>
      <c r="Q156" s="92">
        <f t="shared" si="22"/>
        <v>4</v>
      </c>
      <c r="R156" s="17">
        <f t="shared" si="23"/>
        <v>0.75</v>
      </c>
    </row>
    <row r="157" spans="1:18">
      <c r="A157" s="190">
        <v>51559927</v>
      </c>
      <c r="B157" s="190" t="s">
        <v>527</v>
      </c>
      <c r="C157" s="190">
        <v>100</v>
      </c>
      <c r="D157" s="190">
        <v>100</v>
      </c>
      <c r="E157" s="190">
        <v>80</v>
      </c>
      <c r="F157" s="190" t="s">
        <v>392</v>
      </c>
      <c r="G157" s="190" t="s">
        <v>392</v>
      </c>
      <c r="H157" s="191">
        <v>93.333333333333329</v>
      </c>
      <c r="I157" s="13"/>
      <c r="J157" s="92" t="str">
        <f>IFERROR(VLOOKUP(A157,AGENT_raw!A:C,3,0),"-")</f>
        <v>-</v>
      </c>
      <c r="K157" s="92">
        <f t="shared" si="16"/>
        <v>1</v>
      </c>
      <c r="L157" s="92">
        <f t="shared" si="17"/>
        <v>1</v>
      </c>
      <c r="M157" s="92">
        <f t="shared" si="18"/>
        <v>1</v>
      </c>
      <c r="N157" s="92">
        <f t="shared" si="19"/>
        <v>1</v>
      </c>
      <c r="O157" s="92">
        <f t="shared" si="20"/>
        <v>1</v>
      </c>
      <c r="P157" s="92">
        <f t="shared" si="21"/>
        <v>4</v>
      </c>
      <c r="Q157" s="92">
        <f t="shared" si="22"/>
        <v>4</v>
      </c>
      <c r="R157" s="17">
        <f t="shared" si="23"/>
        <v>1</v>
      </c>
    </row>
    <row r="158" spans="1:18">
      <c r="A158" s="190">
        <v>51547597</v>
      </c>
      <c r="B158" s="190" t="s">
        <v>528</v>
      </c>
      <c r="C158" s="190">
        <v>100</v>
      </c>
      <c r="D158" s="190">
        <v>100</v>
      </c>
      <c r="E158" s="190" t="s">
        <v>392</v>
      </c>
      <c r="F158" s="190">
        <v>0</v>
      </c>
      <c r="G158" s="190" t="s">
        <v>392</v>
      </c>
      <c r="H158" s="191">
        <v>66.666666666666671</v>
      </c>
      <c r="I158" s="13"/>
      <c r="J158" s="92" t="str">
        <f>IFERROR(VLOOKUP(A158,AGENT_raw!A:C,3,0),"-")</f>
        <v>-</v>
      </c>
      <c r="K158" s="92">
        <f t="shared" si="16"/>
        <v>1</v>
      </c>
      <c r="L158" s="92">
        <f t="shared" si="17"/>
        <v>1</v>
      </c>
      <c r="M158" s="92">
        <f t="shared" si="18"/>
        <v>1</v>
      </c>
      <c r="N158" s="92">
        <f t="shared" si="19"/>
        <v>0</v>
      </c>
      <c r="O158" s="92">
        <f t="shared" si="20"/>
        <v>1</v>
      </c>
      <c r="P158" s="92">
        <f t="shared" si="21"/>
        <v>3</v>
      </c>
      <c r="Q158" s="92">
        <f t="shared" si="22"/>
        <v>4</v>
      </c>
      <c r="R158" s="17">
        <f t="shared" si="23"/>
        <v>0.75</v>
      </c>
    </row>
    <row r="159" spans="1:18">
      <c r="A159" s="190">
        <v>51607523</v>
      </c>
      <c r="B159" s="190" t="s">
        <v>529</v>
      </c>
      <c r="C159" s="190">
        <v>100</v>
      </c>
      <c r="D159" s="190">
        <v>100</v>
      </c>
      <c r="E159" s="190">
        <v>100</v>
      </c>
      <c r="F159" s="190">
        <v>100</v>
      </c>
      <c r="G159" s="190" t="s">
        <v>392</v>
      </c>
      <c r="H159" s="191">
        <v>100</v>
      </c>
      <c r="I159" s="13"/>
      <c r="J159" s="92" t="str">
        <f>IFERROR(VLOOKUP(A159,AGENT_raw!A:C,3,0),"-")</f>
        <v>-</v>
      </c>
      <c r="K159" s="92">
        <f t="shared" si="16"/>
        <v>1</v>
      </c>
      <c r="L159" s="92">
        <f t="shared" si="17"/>
        <v>1</v>
      </c>
      <c r="M159" s="92">
        <f t="shared" si="18"/>
        <v>1</v>
      </c>
      <c r="N159" s="92">
        <f t="shared" si="19"/>
        <v>1</v>
      </c>
      <c r="O159" s="92">
        <f t="shared" si="20"/>
        <v>1</v>
      </c>
      <c r="P159" s="92">
        <f t="shared" si="21"/>
        <v>4</v>
      </c>
      <c r="Q159" s="92">
        <f t="shared" si="22"/>
        <v>4</v>
      </c>
      <c r="R159" s="17">
        <f t="shared" si="23"/>
        <v>1</v>
      </c>
    </row>
    <row r="160" spans="1:18">
      <c r="A160" s="190">
        <v>51577893</v>
      </c>
      <c r="B160" s="190" t="s">
        <v>530</v>
      </c>
      <c r="C160" s="190">
        <v>80</v>
      </c>
      <c r="D160" s="190">
        <v>80</v>
      </c>
      <c r="E160" s="190">
        <v>100</v>
      </c>
      <c r="F160" s="190">
        <v>100</v>
      </c>
      <c r="G160" s="190" t="s">
        <v>392</v>
      </c>
      <c r="H160" s="191">
        <v>90</v>
      </c>
      <c r="I160" s="13"/>
      <c r="J160" s="92" t="str">
        <f>IFERROR(VLOOKUP(A160,AGENT_raw!A:C,3,0),"-")</f>
        <v>-</v>
      </c>
      <c r="K160" s="92">
        <f t="shared" si="16"/>
        <v>1</v>
      </c>
      <c r="L160" s="92">
        <f t="shared" si="17"/>
        <v>1</v>
      </c>
      <c r="M160" s="92">
        <f t="shared" si="18"/>
        <v>1</v>
      </c>
      <c r="N160" s="92">
        <f t="shared" si="19"/>
        <v>1</v>
      </c>
      <c r="O160" s="92">
        <f t="shared" si="20"/>
        <v>1</v>
      </c>
      <c r="P160" s="92">
        <f t="shared" si="21"/>
        <v>4</v>
      </c>
      <c r="Q160" s="92">
        <f t="shared" si="22"/>
        <v>4</v>
      </c>
      <c r="R160" s="17">
        <f t="shared" si="23"/>
        <v>1</v>
      </c>
    </row>
    <row r="161" spans="1:18">
      <c r="A161" s="190">
        <v>51588235</v>
      </c>
      <c r="B161" s="190" t="s">
        <v>531</v>
      </c>
      <c r="C161" s="190">
        <v>80</v>
      </c>
      <c r="D161" s="190">
        <v>100</v>
      </c>
      <c r="E161" s="190">
        <v>100</v>
      </c>
      <c r="F161" s="190">
        <v>100</v>
      </c>
      <c r="G161" s="190" t="s">
        <v>392</v>
      </c>
      <c r="H161" s="191">
        <v>95</v>
      </c>
      <c r="I161" s="13"/>
      <c r="J161" s="92">
        <f>IFERROR(VLOOKUP(A161,AGENT_raw!A:C,3,0),"-")</f>
        <v>51609647</v>
      </c>
      <c r="K161" s="92">
        <f t="shared" si="16"/>
        <v>1</v>
      </c>
      <c r="L161" s="92">
        <f t="shared" si="17"/>
        <v>1</v>
      </c>
      <c r="M161" s="92">
        <f t="shared" si="18"/>
        <v>1</v>
      </c>
      <c r="N161" s="92">
        <f t="shared" si="19"/>
        <v>1</v>
      </c>
      <c r="O161" s="92">
        <f t="shared" si="20"/>
        <v>1</v>
      </c>
      <c r="P161" s="92">
        <f t="shared" si="21"/>
        <v>4</v>
      </c>
      <c r="Q161" s="92">
        <f t="shared" si="22"/>
        <v>4</v>
      </c>
      <c r="R161" s="17">
        <f t="shared" si="23"/>
        <v>1</v>
      </c>
    </row>
    <row r="162" spans="1:18">
      <c r="A162" s="190">
        <v>51732947</v>
      </c>
      <c r="B162" s="190" t="s">
        <v>532</v>
      </c>
      <c r="C162" s="190">
        <v>100</v>
      </c>
      <c r="D162" s="190">
        <v>80</v>
      </c>
      <c r="E162" s="190">
        <v>80</v>
      </c>
      <c r="F162" s="190" t="s">
        <v>392</v>
      </c>
      <c r="G162" s="190" t="s">
        <v>392</v>
      </c>
      <c r="H162" s="191">
        <v>86.666666666666671</v>
      </c>
      <c r="I162" s="13"/>
      <c r="J162" s="92" t="str">
        <f>IFERROR(VLOOKUP(A162,AGENT_raw!A:C,3,0),"-")</f>
        <v>-</v>
      </c>
      <c r="K162" s="92">
        <f t="shared" si="16"/>
        <v>1</v>
      </c>
      <c r="L162" s="92">
        <f t="shared" si="17"/>
        <v>1</v>
      </c>
      <c r="M162" s="92">
        <f t="shared" si="18"/>
        <v>1</v>
      </c>
      <c r="N162" s="92">
        <f t="shared" si="19"/>
        <v>1</v>
      </c>
      <c r="O162" s="92">
        <f t="shared" si="20"/>
        <v>1</v>
      </c>
      <c r="P162" s="92">
        <f t="shared" si="21"/>
        <v>4</v>
      </c>
      <c r="Q162" s="92">
        <f t="shared" si="22"/>
        <v>4</v>
      </c>
      <c r="R162" s="17">
        <f t="shared" si="23"/>
        <v>1</v>
      </c>
    </row>
    <row r="163" spans="1:18">
      <c r="A163" s="190">
        <v>51585201</v>
      </c>
      <c r="B163" s="190" t="s">
        <v>533</v>
      </c>
      <c r="C163" s="190">
        <v>100</v>
      </c>
      <c r="D163" s="190">
        <v>100</v>
      </c>
      <c r="E163" s="190">
        <v>60</v>
      </c>
      <c r="F163" s="190">
        <v>100</v>
      </c>
      <c r="G163" s="190" t="s">
        <v>392</v>
      </c>
      <c r="H163" s="191">
        <v>90</v>
      </c>
      <c r="I163" s="13"/>
      <c r="J163" s="92" t="str">
        <f>IFERROR(VLOOKUP(A163,AGENT_raw!A:C,3,0),"-")</f>
        <v>-</v>
      </c>
      <c r="K163" s="92">
        <f t="shared" si="16"/>
        <v>1</v>
      </c>
      <c r="L163" s="92">
        <f t="shared" si="17"/>
        <v>1</v>
      </c>
      <c r="M163" s="92">
        <f t="shared" si="18"/>
        <v>1</v>
      </c>
      <c r="N163" s="92">
        <f t="shared" si="19"/>
        <v>1</v>
      </c>
      <c r="O163" s="92">
        <f t="shared" si="20"/>
        <v>1</v>
      </c>
      <c r="P163" s="92">
        <f t="shared" si="21"/>
        <v>4</v>
      </c>
      <c r="Q163" s="92">
        <f t="shared" si="22"/>
        <v>4</v>
      </c>
      <c r="R163" s="17">
        <f t="shared" si="23"/>
        <v>1</v>
      </c>
    </row>
    <row r="164" spans="1:18">
      <c r="A164" s="190">
        <v>51764514</v>
      </c>
      <c r="B164" s="190" t="s">
        <v>534</v>
      </c>
      <c r="C164" s="190">
        <v>100</v>
      </c>
      <c r="D164" s="190" t="s">
        <v>392</v>
      </c>
      <c r="E164" s="190" t="s">
        <v>392</v>
      </c>
      <c r="F164" s="190" t="s">
        <v>392</v>
      </c>
      <c r="G164" s="190" t="s">
        <v>392</v>
      </c>
      <c r="H164" s="191">
        <v>100</v>
      </c>
      <c r="I164" s="13"/>
      <c r="J164" s="92" t="str">
        <f>IFERROR(VLOOKUP(A164,AGENT_raw!A:C,3,0),"-")</f>
        <v>-</v>
      </c>
      <c r="K164" s="92">
        <f t="shared" si="16"/>
        <v>1</v>
      </c>
      <c r="L164" s="92">
        <f t="shared" si="17"/>
        <v>1</v>
      </c>
      <c r="M164" s="92">
        <f t="shared" si="18"/>
        <v>1</v>
      </c>
      <c r="N164" s="92">
        <f t="shared" si="19"/>
        <v>1</v>
      </c>
      <c r="O164" s="92">
        <f t="shared" si="20"/>
        <v>1</v>
      </c>
      <c r="P164" s="92">
        <f t="shared" si="21"/>
        <v>4</v>
      </c>
      <c r="Q164" s="92">
        <f t="shared" si="22"/>
        <v>4</v>
      </c>
      <c r="R164" s="17">
        <f t="shared" si="23"/>
        <v>1</v>
      </c>
    </row>
    <row r="165" spans="1:18">
      <c r="A165" s="190">
        <v>51722867</v>
      </c>
      <c r="B165" s="190" t="s">
        <v>535</v>
      </c>
      <c r="C165" s="190">
        <v>100</v>
      </c>
      <c r="D165" s="190">
        <v>100</v>
      </c>
      <c r="E165" s="190">
        <v>60</v>
      </c>
      <c r="F165" s="190">
        <v>80</v>
      </c>
      <c r="G165" s="190" t="s">
        <v>392</v>
      </c>
      <c r="H165" s="191">
        <v>85</v>
      </c>
      <c r="I165" s="13"/>
      <c r="J165" s="92" t="str">
        <f>IFERROR(VLOOKUP(A165,AGENT_raw!A:C,3,0),"-")</f>
        <v>-</v>
      </c>
      <c r="K165" s="92">
        <f t="shared" si="16"/>
        <v>1</v>
      </c>
      <c r="L165" s="92">
        <f t="shared" si="17"/>
        <v>1</v>
      </c>
      <c r="M165" s="92">
        <f t="shared" si="18"/>
        <v>1</v>
      </c>
      <c r="N165" s="92">
        <f t="shared" si="19"/>
        <v>1</v>
      </c>
      <c r="O165" s="92">
        <f t="shared" si="20"/>
        <v>1</v>
      </c>
      <c r="P165" s="92">
        <f t="shared" si="21"/>
        <v>4</v>
      </c>
      <c r="Q165" s="92">
        <f t="shared" si="22"/>
        <v>4</v>
      </c>
      <c r="R165" s="17">
        <f t="shared" si="23"/>
        <v>1</v>
      </c>
    </row>
    <row r="166" spans="1:18">
      <c r="A166" s="190">
        <v>51741418</v>
      </c>
      <c r="B166" s="190" t="s">
        <v>536</v>
      </c>
      <c r="C166" s="190">
        <v>100</v>
      </c>
      <c r="D166" s="190">
        <v>100</v>
      </c>
      <c r="E166" s="190">
        <v>100</v>
      </c>
      <c r="F166" s="190">
        <v>100</v>
      </c>
      <c r="G166" s="190" t="s">
        <v>392</v>
      </c>
      <c r="H166" s="191">
        <v>100</v>
      </c>
      <c r="I166" s="13"/>
      <c r="J166" s="92" t="str">
        <f>IFERROR(VLOOKUP(A166,AGENT_raw!A:C,3,0),"-")</f>
        <v>-</v>
      </c>
      <c r="K166" s="92">
        <f t="shared" si="16"/>
        <v>1</v>
      </c>
      <c r="L166" s="92">
        <f t="shared" si="17"/>
        <v>1</v>
      </c>
      <c r="M166" s="92">
        <f t="shared" si="18"/>
        <v>1</v>
      </c>
      <c r="N166" s="92">
        <f t="shared" si="19"/>
        <v>1</v>
      </c>
      <c r="O166" s="92">
        <f t="shared" si="20"/>
        <v>1</v>
      </c>
      <c r="P166" s="92">
        <f t="shared" si="21"/>
        <v>4</v>
      </c>
      <c r="Q166" s="92">
        <f t="shared" si="22"/>
        <v>4</v>
      </c>
      <c r="R166" s="17">
        <f t="shared" si="23"/>
        <v>1</v>
      </c>
    </row>
    <row r="167" spans="1:18">
      <c r="A167" s="190">
        <v>51607264</v>
      </c>
      <c r="B167" s="190" t="s">
        <v>537</v>
      </c>
      <c r="C167" s="190">
        <v>100</v>
      </c>
      <c r="D167" s="190" t="s">
        <v>392</v>
      </c>
      <c r="E167" s="190">
        <v>100</v>
      </c>
      <c r="F167" s="190">
        <v>100</v>
      </c>
      <c r="G167" s="190" t="s">
        <v>392</v>
      </c>
      <c r="H167" s="191">
        <v>100</v>
      </c>
      <c r="I167" s="13"/>
      <c r="J167" s="92" t="str">
        <f>IFERROR(VLOOKUP(A167,AGENT_raw!A:C,3,0),"-")</f>
        <v>-</v>
      </c>
      <c r="K167" s="92">
        <f t="shared" si="16"/>
        <v>1</v>
      </c>
      <c r="L167" s="92">
        <f t="shared" si="17"/>
        <v>1</v>
      </c>
      <c r="M167" s="92">
        <f t="shared" si="18"/>
        <v>1</v>
      </c>
      <c r="N167" s="92">
        <f t="shared" si="19"/>
        <v>1</v>
      </c>
      <c r="O167" s="92">
        <f t="shared" si="20"/>
        <v>1</v>
      </c>
      <c r="P167" s="92">
        <f t="shared" si="21"/>
        <v>4</v>
      </c>
      <c r="Q167" s="92">
        <f t="shared" si="22"/>
        <v>4</v>
      </c>
      <c r="R167" s="17">
        <f t="shared" si="23"/>
        <v>1</v>
      </c>
    </row>
    <row r="168" spans="1:18">
      <c r="A168" s="190">
        <v>51727796</v>
      </c>
      <c r="B168" s="190" t="s">
        <v>538</v>
      </c>
      <c r="C168" s="190">
        <v>100</v>
      </c>
      <c r="D168" s="190">
        <v>100</v>
      </c>
      <c r="E168" s="190">
        <v>80</v>
      </c>
      <c r="F168" s="190">
        <v>100</v>
      </c>
      <c r="G168" s="190" t="s">
        <v>392</v>
      </c>
      <c r="H168" s="191">
        <v>95</v>
      </c>
      <c r="I168" s="13"/>
      <c r="J168" s="92" t="str">
        <f>IFERROR(VLOOKUP(A168,AGENT_raw!A:C,3,0),"-")</f>
        <v>-</v>
      </c>
      <c r="K168" s="92">
        <f t="shared" si="16"/>
        <v>1</v>
      </c>
      <c r="L168" s="92">
        <f t="shared" si="17"/>
        <v>1</v>
      </c>
      <c r="M168" s="92">
        <f t="shared" si="18"/>
        <v>1</v>
      </c>
      <c r="N168" s="92">
        <f t="shared" si="19"/>
        <v>1</v>
      </c>
      <c r="O168" s="92">
        <f t="shared" si="20"/>
        <v>1</v>
      </c>
      <c r="P168" s="92">
        <f t="shared" si="21"/>
        <v>4</v>
      </c>
      <c r="Q168" s="92">
        <f t="shared" si="22"/>
        <v>4</v>
      </c>
      <c r="R168" s="17">
        <f t="shared" si="23"/>
        <v>1</v>
      </c>
    </row>
    <row r="169" spans="1:18">
      <c r="A169" s="190">
        <v>51638206</v>
      </c>
      <c r="B169" s="190" t="s">
        <v>539</v>
      </c>
      <c r="C169" s="190">
        <v>80</v>
      </c>
      <c r="D169" s="190">
        <v>80</v>
      </c>
      <c r="E169" s="190">
        <v>80</v>
      </c>
      <c r="F169" s="190">
        <v>80</v>
      </c>
      <c r="G169" s="190" t="s">
        <v>392</v>
      </c>
      <c r="H169" s="191">
        <v>80</v>
      </c>
      <c r="I169" s="13"/>
      <c r="J169" s="92" t="str">
        <f>IFERROR(VLOOKUP(A169,AGENT_raw!A:C,3,0),"-")</f>
        <v>-</v>
      </c>
      <c r="K169" s="92">
        <f t="shared" si="16"/>
        <v>1</v>
      </c>
      <c r="L169" s="92">
        <f t="shared" si="17"/>
        <v>1</v>
      </c>
      <c r="M169" s="92">
        <f t="shared" si="18"/>
        <v>1</v>
      </c>
      <c r="N169" s="92">
        <f t="shared" si="19"/>
        <v>1</v>
      </c>
      <c r="O169" s="92">
        <f t="shared" si="20"/>
        <v>1</v>
      </c>
      <c r="P169" s="92">
        <f t="shared" si="21"/>
        <v>4</v>
      </c>
      <c r="Q169" s="92">
        <f t="shared" si="22"/>
        <v>4</v>
      </c>
      <c r="R169" s="17">
        <f t="shared" si="23"/>
        <v>1</v>
      </c>
    </row>
    <row r="170" spans="1:18">
      <c r="A170" s="190">
        <v>51720809</v>
      </c>
      <c r="B170" s="190" t="s">
        <v>540</v>
      </c>
      <c r="C170" s="190">
        <v>100</v>
      </c>
      <c r="D170" s="190">
        <v>100</v>
      </c>
      <c r="E170" s="190">
        <v>80</v>
      </c>
      <c r="F170" s="190">
        <v>100</v>
      </c>
      <c r="G170" s="190" t="s">
        <v>392</v>
      </c>
      <c r="H170" s="191">
        <v>95</v>
      </c>
      <c r="I170" s="13"/>
      <c r="J170" s="92" t="str">
        <f>IFERROR(VLOOKUP(A170,AGENT_raw!A:C,3,0),"-")</f>
        <v>-</v>
      </c>
      <c r="K170" s="92">
        <f t="shared" si="16"/>
        <v>1</v>
      </c>
      <c r="L170" s="92">
        <f t="shared" si="17"/>
        <v>1</v>
      </c>
      <c r="M170" s="92">
        <f t="shared" si="18"/>
        <v>1</v>
      </c>
      <c r="N170" s="92">
        <f t="shared" si="19"/>
        <v>1</v>
      </c>
      <c r="O170" s="92">
        <f t="shared" si="20"/>
        <v>1</v>
      </c>
      <c r="P170" s="92">
        <f t="shared" si="21"/>
        <v>4</v>
      </c>
      <c r="Q170" s="92">
        <f t="shared" si="22"/>
        <v>4</v>
      </c>
      <c r="R170" s="17">
        <f t="shared" si="23"/>
        <v>1</v>
      </c>
    </row>
    <row r="171" spans="1:18">
      <c r="A171" s="190">
        <v>51695859</v>
      </c>
      <c r="B171" s="190" t="s">
        <v>541</v>
      </c>
      <c r="C171" s="190">
        <v>80</v>
      </c>
      <c r="D171" s="190">
        <v>100</v>
      </c>
      <c r="E171" s="190">
        <v>100</v>
      </c>
      <c r="F171" s="190">
        <v>100</v>
      </c>
      <c r="G171" s="190" t="s">
        <v>392</v>
      </c>
      <c r="H171" s="191">
        <v>95</v>
      </c>
      <c r="I171" s="13"/>
      <c r="J171" s="92" t="str">
        <f>IFERROR(VLOOKUP(A171,AGENT_raw!A:C,3,0),"-")</f>
        <v>-</v>
      </c>
      <c r="K171" s="92">
        <f t="shared" si="16"/>
        <v>1</v>
      </c>
      <c r="L171" s="92">
        <f t="shared" si="17"/>
        <v>1</v>
      </c>
      <c r="M171" s="92">
        <f t="shared" si="18"/>
        <v>1</v>
      </c>
      <c r="N171" s="92">
        <f t="shared" si="19"/>
        <v>1</v>
      </c>
      <c r="O171" s="92">
        <f t="shared" si="20"/>
        <v>1</v>
      </c>
      <c r="P171" s="92">
        <f t="shared" si="21"/>
        <v>4</v>
      </c>
      <c r="Q171" s="92">
        <f t="shared" si="22"/>
        <v>4</v>
      </c>
      <c r="R171" s="17">
        <f t="shared" si="23"/>
        <v>1</v>
      </c>
    </row>
    <row r="172" spans="1:18">
      <c r="A172" s="190">
        <v>51810297</v>
      </c>
      <c r="B172" s="190" t="s">
        <v>542</v>
      </c>
      <c r="C172" s="190">
        <v>100</v>
      </c>
      <c r="D172" s="190">
        <v>100</v>
      </c>
      <c r="E172" s="190">
        <v>80</v>
      </c>
      <c r="F172" s="190">
        <v>100</v>
      </c>
      <c r="G172" s="190" t="s">
        <v>392</v>
      </c>
      <c r="H172" s="191">
        <v>95</v>
      </c>
      <c r="I172" s="13"/>
      <c r="J172" s="92" t="str">
        <f>IFERROR(VLOOKUP(A172,AGENT_raw!A:C,3,0),"-")</f>
        <v>-</v>
      </c>
      <c r="K172" s="92">
        <f t="shared" si="16"/>
        <v>1</v>
      </c>
      <c r="L172" s="92">
        <f t="shared" si="17"/>
        <v>1</v>
      </c>
      <c r="M172" s="92">
        <f t="shared" si="18"/>
        <v>1</v>
      </c>
      <c r="N172" s="92">
        <f t="shared" si="19"/>
        <v>1</v>
      </c>
      <c r="O172" s="92">
        <f t="shared" si="20"/>
        <v>1</v>
      </c>
      <c r="P172" s="92">
        <f t="shared" si="21"/>
        <v>4</v>
      </c>
      <c r="Q172" s="92">
        <f t="shared" si="22"/>
        <v>4</v>
      </c>
      <c r="R172" s="17">
        <f t="shared" si="23"/>
        <v>1</v>
      </c>
    </row>
    <row r="173" spans="1:18">
      <c r="A173" s="190">
        <v>51694202</v>
      </c>
      <c r="B173" s="190" t="s">
        <v>543</v>
      </c>
      <c r="C173" s="190">
        <v>100</v>
      </c>
      <c r="D173" s="190">
        <v>100</v>
      </c>
      <c r="E173" s="190">
        <v>80</v>
      </c>
      <c r="F173" s="190">
        <v>100</v>
      </c>
      <c r="G173" s="190" t="s">
        <v>392</v>
      </c>
      <c r="H173" s="191">
        <v>95</v>
      </c>
      <c r="I173" s="13"/>
      <c r="J173" s="92" t="str">
        <f>IFERROR(VLOOKUP(A173,AGENT_raw!A:C,3,0),"-")</f>
        <v>-</v>
      </c>
      <c r="K173" s="92">
        <f t="shared" si="16"/>
        <v>1</v>
      </c>
      <c r="L173" s="92">
        <f t="shared" si="17"/>
        <v>1</v>
      </c>
      <c r="M173" s="92">
        <f t="shared" si="18"/>
        <v>1</v>
      </c>
      <c r="N173" s="92">
        <f t="shared" si="19"/>
        <v>1</v>
      </c>
      <c r="O173" s="92">
        <f t="shared" si="20"/>
        <v>1</v>
      </c>
      <c r="P173" s="92">
        <f t="shared" si="21"/>
        <v>4</v>
      </c>
      <c r="Q173" s="92">
        <f t="shared" si="22"/>
        <v>4</v>
      </c>
      <c r="R173" s="17">
        <f t="shared" si="23"/>
        <v>1</v>
      </c>
    </row>
    <row r="174" spans="1:18">
      <c r="A174" s="190">
        <v>51727439</v>
      </c>
      <c r="B174" s="190" t="s">
        <v>544</v>
      </c>
      <c r="C174" s="190">
        <v>100</v>
      </c>
      <c r="D174" s="190">
        <v>100</v>
      </c>
      <c r="E174" s="190">
        <v>80</v>
      </c>
      <c r="F174" s="190">
        <v>100</v>
      </c>
      <c r="G174" s="190" t="s">
        <v>392</v>
      </c>
      <c r="H174" s="191">
        <v>95</v>
      </c>
      <c r="I174" s="13"/>
      <c r="J174" s="92" t="str">
        <f>IFERROR(VLOOKUP(A174,AGENT_raw!A:C,3,0),"-")</f>
        <v>-</v>
      </c>
      <c r="K174" s="92">
        <f t="shared" si="16"/>
        <v>1</v>
      </c>
      <c r="L174" s="92">
        <f t="shared" si="17"/>
        <v>1</v>
      </c>
      <c r="M174" s="92">
        <f t="shared" si="18"/>
        <v>1</v>
      </c>
      <c r="N174" s="92">
        <f t="shared" si="19"/>
        <v>1</v>
      </c>
      <c r="O174" s="92">
        <f t="shared" si="20"/>
        <v>1</v>
      </c>
      <c r="P174" s="92">
        <f t="shared" si="21"/>
        <v>4</v>
      </c>
      <c r="Q174" s="92">
        <f t="shared" si="22"/>
        <v>4</v>
      </c>
      <c r="R174" s="17">
        <f t="shared" si="23"/>
        <v>1</v>
      </c>
    </row>
    <row r="175" spans="1:18">
      <c r="A175" s="190">
        <v>51801659</v>
      </c>
      <c r="B175" s="190" t="s">
        <v>545</v>
      </c>
      <c r="C175" s="190">
        <v>80</v>
      </c>
      <c r="D175" s="190">
        <v>100</v>
      </c>
      <c r="E175" s="190">
        <v>80</v>
      </c>
      <c r="F175" s="190">
        <v>100</v>
      </c>
      <c r="G175" s="190" t="s">
        <v>392</v>
      </c>
      <c r="H175" s="191">
        <v>90</v>
      </c>
      <c r="I175" s="13"/>
      <c r="J175" s="92" t="str">
        <f>IFERROR(VLOOKUP(A175,AGENT_raw!A:C,3,0),"-")</f>
        <v>-</v>
      </c>
      <c r="K175" s="92">
        <f t="shared" si="16"/>
        <v>1</v>
      </c>
      <c r="L175" s="92">
        <f t="shared" si="17"/>
        <v>1</v>
      </c>
      <c r="M175" s="92">
        <f t="shared" si="18"/>
        <v>1</v>
      </c>
      <c r="N175" s="92">
        <f t="shared" si="19"/>
        <v>1</v>
      </c>
      <c r="O175" s="92">
        <f t="shared" si="20"/>
        <v>1</v>
      </c>
      <c r="P175" s="92">
        <f t="shared" si="21"/>
        <v>4</v>
      </c>
      <c r="Q175" s="92">
        <f t="shared" si="22"/>
        <v>4</v>
      </c>
      <c r="R175" s="17">
        <f t="shared" si="23"/>
        <v>1</v>
      </c>
    </row>
    <row r="176" spans="1:18">
      <c r="A176" s="190">
        <v>51649576</v>
      </c>
      <c r="B176" s="190" t="s">
        <v>546</v>
      </c>
      <c r="C176" s="190">
        <v>100</v>
      </c>
      <c r="D176" s="190">
        <v>100</v>
      </c>
      <c r="E176" s="190">
        <v>80</v>
      </c>
      <c r="F176" s="190">
        <v>100</v>
      </c>
      <c r="G176" s="190" t="s">
        <v>392</v>
      </c>
      <c r="H176" s="191">
        <v>95</v>
      </c>
      <c r="I176" s="13"/>
      <c r="J176" s="92" t="str">
        <f>IFERROR(VLOOKUP(A176,AGENT_raw!A:C,3,0),"-")</f>
        <v>-</v>
      </c>
      <c r="K176" s="92">
        <f t="shared" si="16"/>
        <v>1</v>
      </c>
      <c r="L176" s="92">
        <f t="shared" si="17"/>
        <v>1</v>
      </c>
      <c r="M176" s="92">
        <f t="shared" si="18"/>
        <v>1</v>
      </c>
      <c r="N176" s="92">
        <f t="shared" si="19"/>
        <v>1</v>
      </c>
      <c r="O176" s="92">
        <f t="shared" si="20"/>
        <v>1</v>
      </c>
      <c r="P176" s="92">
        <f t="shared" si="21"/>
        <v>4</v>
      </c>
      <c r="Q176" s="92">
        <f t="shared" si="22"/>
        <v>4</v>
      </c>
      <c r="R176" s="17">
        <f t="shared" si="23"/>
        <v>1</v>
      </c>
    </row>
    <row r="177" spans="1:18">
      <c r="A177" s="190">
        <v>51705903</v>
      </c>
      <c r="B177" s="190" t="s">
        <v>547</v>
      </c>
      <c r="C177" s="190">
        <v>80</v>
      </c>
      <c r="D177" s="190">
        <v>100</v>
      </c>
      <c r="E177" s="190" t="s">
        <v>392</v>
      </c>
      <c r="F177" s="190">
        <v>100</v>
      </c>
      <c r="G177" s="190" t="s">
        <v>392</v>
      </c>
      <c r="H177" s="191">
        <v>93.333333333333329</v>
      </c>
      <c r="I177" s="13"/>
      <c r="J177" s="92" t="str">
        <f>IFERROR(VLOOKUP(A177,AGENT_raw!A:C,3,0),"-")</f>
        <v>-</v>
      </c>
      <c r="K177" s="92">
        <f t="shared" si="16"/>
        <v>1</v>
      </c>
      <c r="L177" s="92">
        <f t="shared" si="17"/>
        <v>1</v>
      </c>
      <c r="M177" s="92">
        <f t="shared" si="18"/>
        <v>1</v>
      </c>
      <c r="N177" s="92">
        <f t="shared" si="19"/>
        <v>1</v>
      </c>
      <c r="O177" s="92">
        <f t="shared" si="20"/>
        <v>1</v>
      </c>
      <c r="P177" s="92">
        <f t="shared" si="21"/>
        <v>4</v>
      </c>
      <c r="Q177" s="92">
        <f t="shared" si="22"/>
        <v>4</v>
      </c>
      <c r="R177" s="17">
        <f t="shared" si="23"/>
        <v>1</v>
      </c>
    </row>
    <row r="178" spans="1:18">
      <c r="A178" s="190">
        <v>51770309</v>
      </c>
      <c r="B178" s="190" t="s">
        <v>548</v>
      </c>
      <c r="C178" s="190">
        <v>80</v>
      </c>
      <c r="D178" s="190">
        <v>60</v>
      </c>
      <c r="E178" s="190">
        <v>80</v>
      </c>
      <c r="F178" s="190">
        <v>60</v>
      </c>
      <c r="G178" s="190" t="s">
        <v>392</v>
      </c>
      <c r="H178" s="191">
        <v>70</v>
      </c>
      <c r="I178" s="13"/>
      <c r="J178" s="92" t="str">
        <f>IFERROR(VLOOKUP(A178,AGENT_raw!A:C,3,0),"-")</f>
        <v>-</v>
      </c>
      <c r="K178" s="92">
        <f t="shared" si="16"/>
        <v>1</v>
      </c>
      <c r="L178" s="92">
        <f t="shared" si="17"/>
        <v>1</v>
      </c>
      <c r="M178" s="92">
        <f t="shared" si="18"/>
        <v>1</v>
      </c>
      <c r="N178" s="92">
        <f t="shared" si="19"/>
        <v>1</v>
      </c>
      <c r="O178" s="92">
        <f t="shared" si="20"/>
        <v>1</v>
      </c>
      <c r="P178" s="92">
        <f t="shared" si="21"/>
        <v>4</v>
      </c>
      <c r="Q178" s="92">
        <f t="shared" si="22"/>
        <v>4</v>
      </c>
      <c r="R178" s="17">
        <f t="shared" si="23"/>
        <v>1</v>
      </c>
    </row>
    <row r="179" spans="1:18">
      <c r="A179" s="190">
        <v>51730933</v>
      </c>
      <c r="B179" s="190" t="s">
        <v>549</v>
      </c>
      <c r="C179" s="190">
        <v>80</v>
      </c>
      <c r="D179" s="190">
        <v>100</v>
      </c>
      <c r="E179" s="190">
        <v>100</v>
      </c>
      <c r="F179" s="190">
        <v>100</v>
      </c>
      <c r="G179" s="190" t="s">
        <v>392</v>
      </c>
      <c r="H179" s="191">
        <v>95</v>
      </c>
      <c r="I179" s="13"/>
      <c r="J179" s="92" t="str">
        <f>IFERROR(VLOOKUP(A179,AGENT_raw!A:C,3,0),"-")</f>
        <v>-</v>
      </c>
      <c r="K179" s="92">
        <f t="shared" si="16"/>
        <v>1</v>
      </c>
      <c r="L179" s="92">
        <f t="shared" si="17"/>
        <v>1</v>
      </c>
      <c r="M179" s="92">
        <f t="shared" si="18"/>
        <v>1</v>
      </c>
      <c r="N179" s="92">
        <f t="shared" si="19"/>
        <v>1</v>
      </c>
      <c r="O179" s="92">
        <f t="shared" si="20"/>
        <v>1</v>
      </c>
      <c r="P179" s="92">
        <f t="shared" si="21"/>
        <v>4</v>
      </c>
      <c r="Q179" s="92">
        <f t="shared" si="22"/>
        <v>4</v>
      </c>
      <c r="R179" s="17">
        <f t="shared" si="23"/>
        <v>1</v>
      </c>
    </row>
    <row r="180" spans="1:18">
      <c r="A180" s="190">
        <v>51728561</v>
      </c>
      <c r="B180" s="190" t="s">
        <v>550</v>
      </c>
      <c r="C180" s="190">
        <v>80</v>
      </c>
      <c r="D180" s="190">
        <v>100</v>
      </c>
      <c r="E180" s="190">
        <v>100</v>
      </c>
      <c r="F180" s="190">
        <v>100</v>
      </c>
      <c r="G180" s="190" t="s">
        <v>392</v>
      </c>
      <c r="H180" s="191">
        <v>95</v>
      </c>
      <c r="I180" s="13"/>
      <c r="J180" s="92" t="str">
        <f>IFERROR(VLOOKUP(A180,AGENT_raw!A:C,3,0),"-")</f>
        <v>-</v>
      </c>
      <c r="K180" s="92">
        <f t="shared" si="16"/>
        <v>1</v>
      </c>
      <c r="L180" s="92">
        <f t="shared" si="17"/>
        <v>1</v>
      </c>
      <c r="M180" s="92">
        <f t="shared" si="18"/>
        <v>1</v>
      </c>
      <c r="N180" s="92">
        <f t="shared" si="19"/>
        <v>1</v>
      </c>
      <c r="O180" s="92">
        <f t="shared" si="20"/>
        <v>1</v>
      </c>
      <c r="P180" s="92">
        <f t="shared" si="21"/>
        <v>4</v>
      </c>
      <c r="Q180" s="92">
        <f t="shared" si="22"/>
        <v>4</v>
      </c>
      <c r="R180" s="17">
        <f t="shared" si="23"/>
        <v>1</v>
      </c>
    </row>
    <row r="181" spans="1:18">
      <c r="A181" s="190">
        <v>51728819</v>
      </c>
      <c r="B181" s="190" t="s">
        <v>551</v>
      </c>
      <c r="C181" s="190">
        <v>100</v>
      </c>
      <c r="D181" s="190">
        <v>60</v>
      </c>
      <c r="E181" s="190">
        <v>80</v>
      </c>
      <c r="F181" s="190">
        <v>100</v>
      </c>
      <c r="G181" s="190" t="s">
        <v>392</v>
      </c>
      <c r="H181" s="191">
        <v>85</v>
      </c>
      <c r="I181" s="13"/>
      <c r="J181" s="92" t="str">
        <f>IFERROR(VLOOKUP(A181,AGENT_raw!A:C,3,0),"-")</f>
        <v>-</v>
      </c>
      <c r="K181" s="92">
        <f t="shared" si="16"/>
        <v>1</v>
      </c>
      <c r="L181" s="92">
        <f t="shared" si="17"/>
        <v>1</v>
      </c>
      <c r="M181" s="92">
        <f t="shared" si="18"/>
        <v>1</v>
      </c>
      <c r="N181" s="92">
        <f t="shared" si="19"/>
        <v>1</v>
      </c>
      <c r="O181" s="92">
        <f t="shared" si="20"/>
        <v>1</v>
      </c>
      <c r="P181" s="92">
        <f t="shared" si="21"/>
        <v>4</v>
      </c>
      <c r="Q181" s="92">
        <f t="shared" si="22"/>
        <v>4</v>
      </c>
      <c r="R181" s="17">
        <f t="shared" si="23"/>
        <v>1</v>
      </c>
    </row>
    <row r="182" spans="1:18">
      <c r="A182" s="190">
        <v>51721483</v>
      </c>
      <c r="B182" s="190" t="s">
        <v>552</v>
      </c>
      <c r="C182" s="190">
        <v>100</v>
      </c>
      <c r="D182" s="190">
        <v>100</v>
      </c>
      <c r="E182" s="190">
        <v>80</v>
      </c>
      <c r="F182" s="190">
        <v>100</v>
      </c>
      <c r="G182" s="190" t="s">
        <v>392</v>
      </c>
      <c r="H182" s="191">
        <v>95</v>
      </c>
      <c r="I182" s="13"/>
      <c r="J182" s="92" t="str">
        <f>IFERROR(VLOOKUP(A182,AGENT_raw!A:C,3,0),"-")</f>
        <v>-</v>
      </c>
      <c r="K182" s="92">
        <f t="shared" si="16"/>
        <v>1</v>
      </c>
      <c r="L182" s="92">
        <f t="shared" si="17"/>
        <v>1</v>
      </c>
      <c r="M182" s="92">
        <f t="shared" si="18"/>
        <v>1</v>
      </c>
      <c r="N182" s="92">
        <f t="shared" si="19"/>
        <v>1</v>
      </c>
      <c r="O182" s="92">
        <f t="shared" si="20"/>
        <v>1</v>
      </c>
      <c r="P182" s="92">
        <f t="shared" si="21"/>
        <v>4</v>
      </c>
      <c r="Q182" s="92">
        <f t="shared" si="22"/>
        <v>4</v>
      </c>
      <c r="R182" s="17">
        <f t="shared" si="23"/>
        <v>1</v>
      </c>
    </row>
    <row r="183" spans="1:18">
      <c r="A183" s="190">
        <v>51717245</v>
      </c>
      <c r="B183" s="190" t="s">
        <v>553</v>
      </c>
      <c r="C183" s="190">
        <v>80</v>
      </c>
      <c r="D183" s="190">
        <v>80</v>
      </c>
      <c r="E183" s="190" t="s">
        <v>392</v>
      </c>
      <c r="F183" s="190" t="s">
        <v>392</v>
      </c>
      <c r="G183" s="190" t="s">
        <v>392</v>
      </c>
      <c r="H183" s="191">
        <v>80</v>
      </c>
      <c r="I183" s="13"/>
      <c r="J183" s="92" t="str">
        <f>IFERROR(VLOOKUP(A183,AGENT_raw!A:C,3,0),"-")</f>
        <v>-</v>
      </c>
      <c r="K183" s="92">
        <f t="shared" si="16"/>
        <v>1</v>
      </c>
      <c r="L183" s="92">
        <f t="shared" si="17"/>
        <v>1</v>
      </c>
      <c r="M183" s="92">
        <f t="shared" si="18"/>
        <v>1</v>
      </c>
      <c r="N183" s="92">
        <f t="shared" si="19"/>
        <v>1</v>
      </c>
      <c r="O183" s="92">
        <f t="shared" si="20"/>
        <v>1</v>
      </c>
      <c r="P183" s="92">
        <f t="shared" si="21"/>
        <v>4</v>
      </c>
      <c r="Q183" s="92">
        <f t="shared" si="22"/>
        <v>4</v>
      </c>
      <c r="R183" s="17">
        <f t="shared" si="23"/>
        <v>1</v>
      </c>
    </row>
    <row r="184" spans="1:18">
      <c r="A184" s="190">
        <v>51740284</v>
      </c>
      <c r="B184" s="190" t="s">
        <v>554</v>
      </c>
      <c r="C184" s="190">
        <v>100</v>
      </c>
      <c r="D184" s="190">
        <v>100</v>
      </c>
      <c r="E184" s="190">
        <v>60</v>
      </c>
      <c r="F184" s="190">
        <v>100</v>
      </c>
      <c r="G184" s="190" t="s">
        <v>392</v>
      </c>
      <c r="H184" s="191">
        <v>90</v>
      </c>
      <c r="I184" s="13"/>
      <c r="J184" s="92" t="str">
        <f>IFERROR(VLOOKUP(A184,AGENT_raw!A:C,3,0),"-")</f>
        <v>-</v>
      </c>
      <c r="K184" s="92">
        <f t="shared" si="16"/>
        <v>1</v>
      </c>
      <c r="L184" s="92">
        <f t="shared" si="17"/>
        <v>1</v>
      </c>
      <c r="M184" s="92">
        <f t="shared" si="18"/>
        <v>1</v>
      </c>
      <c r="N184" s="92">
        <f t="shared" si="19"/>
        <v>1</v>
      </c>
      <c r="O184" s="92">
        <f t="shared" si="20"/>
        <v>1</v>
      </c>
      <c r="P184" s="92">
        <f t="shared" si="21"/>
        <v>4</v>
      </c>
      <c r="Q184" s="92">
        <f t="shared" si="22"/>
        <v>4</v>
      </c>
      <c r="R184" s="17">
        <f t="shared" si="23"/>
        <v>1</v>
      </c>
    </row>
    <row r="185" spans="1:18">
      <c r="A185" s="190">
        <v>51728258</v>
      </c>
      <c r="B185" s="190" t="s">
        <v>555</v>
      </c>
      <c r="C185" s="190">
        <v>80</v>
      </c>
      <c r="D185" s="190">
        <v>100</v>
      </c>
      <c r="E185" s="190">
        <v>100</v>
      </c>
      <c r="F185" s="190">
        <v>100</v>
      </c>
      <c r="G185" s="190" t="s">
        <v>392</v>
      </c>
      <c r="H185" s="191">
        <v>95</v>
      </c>
      <c r="I185" s="13"/>
      <c r="J185" s="92" t="str">
        <f>IFERROR(VLOOKUP(A185,AGENT_raw!A:C,3,0),"-")</f>
        <v>-</v>
      </c>
      <c r="K185" s="92">
        <f t="shared" si="16"/>
        <v>1</v>
      </c>
      <c r="L185" s="92">
        <f t="shared" si="17"/>
        <v>1</v>
      </c>
      <c r="M185" s="92">
        <f t="shared" si="18"/>
        <v>1</v>
      </c>
      <c r="N185" s="92">
        <f t="shared" si="19"/>
        <v>1</v>
      </c>
      <c r="O185" s="92">
        <f t="shared" si="20"/>
        <v>1</v>
      </c>
      <c r="P185" s="92">
        <f t="shared" si="21"/>
        <v>4</v>
      </c>
      <c r="Q185" s="92">
        <f t="shared" si="22"/>
        <v>4</v>
      </c>
      <c r="R185" s="17">
        <f t="shared" si="23"/>
        <v>1</v>
      </c>
    </row>
    <row r="186" spans="1:18">
      <c r="A186" s="190">
        <v>51558115</v>
      </c>
      <c r="B186" s="190" t="s">
        <v>556</v>
      </c>
      <c r="C186" s="190">
        <v>100</v>
      </c>
      <c r="D186" s="190">
        <v>100</v>
      </c>
      <c r="E186" s="190">
        <v>80</v>
      </c>
      <c r="F186" s="190">
        <v>100</v>
      </c>
      <c r="G186" s="190" t="s">
        <v>392</v>
      </c>
      <c r="H186" s="191">
        <v>95</v>
      </c>
      <c r="I186" s="13"/>
      <c r="J186" s="92" t="str">
        <f>IFERROR(VLOOKUP(A186,AGENT_raw!A:C,3,0),"-")</f>
        <v>-</v>
      </c>
      <c r="K186" s="92">
        <f t="shared" si="16"/>
        <v>1</v>
      </c>
      <c r="L186" s="92">
        <f t="shared" si="17"/>
        <v>1</v>
      </c>
      <c r="M186" s="92">
        <f t="shared" si="18"/>
        <v>1</v>
      </c>
      <c r="N186" s="92">
        <f t="shared" si="19"/>
        <v>1</v>
      </c>
      <c r="O186" s="92">
        <f t="shared" si="20"/>
        <v>1</v>
      </c>
      <c r="P186" s="92">
        <f t="shared" si="21"/>
        <v>4</v>
      </c>
      <c r="Q186" s="92">
        <f t="shared" si="22"/>
        <v>4</v>
      </c>
      <c r="R186" s="17">
        <f t="shared" si="23"/>
        <v>1</v>
      </c>
    </row>
    <row r="187" spans="1:18">
      <c r="A187" s="190">
        <v>51691175</v>
      </c>
      <c r="B187" s="190" t="s">
        <v>557</v>
      </c>
      <c r="C187" s="190">
        <v>100</v>
      </c>
      <c r="D187" s="190">
        <v>100</v>
      </c>
      <c r="E187" s="190">
        <v>60</v>
      </c>
      <c r="F187" s="190">
        <v>100</v>
      </c>
      <c r="G187" s="190" t="s">
        <v>392</v>
      </c>
      <c r="H187" s="191">
        <v>90</v>
      </c>
      <c r="I187" s="13"/>
      <c r="J187" s="92" t="str">
        <f>IFERROR(VLOOKUP(A187,AGENT_raw!A:C,3,0),"-")</f>
        <v>-</v>
      </c>
      <c r="K187" s="92">
        <f t="shared" si="16"/>
        <v>1</v>
      </c>
      <c r="L187" s="92">
        <f t="shared" si="17"/>
        <v>1</v>
      </c>
      <c r="M187" s="92">
        <f t="shared" si="18"/>
        <v>1</v>
      </c>
      <c r="N187" s="92">
        <f t="shared" si="19"/>
        <v>1</v>
      </c>
      <c r="O187" s="92">
        <f t="shared" si="20"/>
        <v>1</v>
      </c>
      <c r="P187" s="92">
        <f t="shared" si="21"/>
        <v>4</v>
      </c>
      <c r="Q187" s="92">
        <f t="shared" si="22"/>
        <v>4</v>
      </c>
      <c r="R187" s="17">
        <f t="shared" si="23"/>
        <v>1</v>
      </c>
    </row>
    <row r="188" spans="1:18">
      <c r="A188" s="190">
        <v>51591940</v>
      </c>
      <c r="B188" s="190" t="s">
        <v>558</v>
      </c>
      <c r="C188" s="190">
        <v>60</v>
      </c>
      <c r="D188" s="190">
        <v>100</v>
      </c>
      <c r="E188" s="190">
        <v>80</v>
      </c>
      <c r="F188" s="190">
        <v>100</v>
      </c>
      <c r="G188" s="190" t="s">
        <v>392</v>
      </c>
      <c r="H188" s="191">
        <v>85</v>
      </c>
      <c r="I188" s="13"/>
      <c r="J188" s="92" t="str">
        <f>IFERROR(VLOOKUP(A188,AGENT_raw!A:C,3,0),"-")</f>
        <v>-</v>
      </c>
      <c r="K188" s="92">
        <f t="shared" si="16"/>
        <v>1</v>
      </c>
      <c r="L188" s="92">
        <f t="shared" si="17"/>
        <v>1</v>
      </c>
      <c r="M188" s="92">
        <f t="shared" si="18"/>
        <v>1</v>
      </c>
      <c r="N188" s="92">
        <f t="shared" si="19"/>
        <v>1</v>
      </c>
      <c r="O188" s="92">
        <f t="shared" si="20"/>
        <v>1</v>
      </c>
      <c r="P188" s="92">
        <f t="shared" si="21"/>
        <v>4</v>
      </c>
      <c r="Q188" s="92">
        <f t="shared" si="22"/>
        <v>4</v>
      </c>
      <c r="R188" s="17">
        <f t="shared" si="23"/>
        <v>1</v>
      </c>
    </row>
    <row r="189" spans="1:18">
      <c r="A189" s="190">
        <v>51728256</v>
      </c>
      <c r="B189" s="190" t="s">
        <v>559</v>
      </c>
      <c r="C189" s="190">
        <v>80</v>
      </c>
      <c r="D189" s="190">
        <v>100</v>
      </c>
      <c r="E189" s="190">
        <v>80</v>
      </c>
      <c r="F189" s="190">
        <v>100</v>
      </c>
      <c r="G189" s="190" t="s">
        <v>392</v>
      </c>
      <c r="H189" s="191">
        <v>90</v>
      </c>
      <c r="I189" s="13"/>
      <c r="J189" s="92" t="str">
        <f>IFERROR(VLOOKUP(A189,AGENT_raw!A:C,3,0),"-")</f>
        <v>-</v>
      </c>
      <c r="K189" s="92">
        <f t="shared" si="16"/>
        <v>1</v>
      </c>
      <c r="L189" s="92">
        <f t="shared" si="17"/>
        <v>1</v>
      </c>
      <c r="M189" s="92">
        <f t="shared" si="18"/>
        <v>1</v>
      </c>
      <c r="N189" s="92">
        <f t="shared" si="19"/>
        <v>1</v>
      </c>
      <c r="O189" s="92">
        <f t="shared" si="20"/>
        <v>1</v>
      </c>
      <c r="P189" s="92">
        <f t="shared" si="21"/>
        <v>4</v>
      </c>
      <c r="Q189" s="92">
        <f t="shared" si="22"/>
        <v>4</v>
      </c>
      <c r="R189" s="17">
        <f t="shared" si="23"/>
        <v>1</v>
      </c>
    </row>
    <row r="190" spans="1:18">
      <c r="A190" s="190">
        <v>51611764</v>
      </c>
      <c r="B190" s="190" t="s">
        <v>560</v>
      </c>
      <c r="C190" s="190">
        <v>60</v>
      </c>
      <c r="D190" s="190">
        <v>80</v>
      </c>
      <c r="E190" s="190">
        <v>80</v>
      </c>
      <c r="F190" s="190">
        <v>100</v>
      </c>
      <c r="G190" s="190" t="s">
        <v>392</v>
      </c>
      <c r="H190" s="191">
        <v>80</v>
      </c>
      <c r="I190" s="13"/>
      <c r="J190" s="92" t="str">
        <f>IFERROR(VLOOKUP(A190,AGENT_raw!A:C,3,0),"-")</f>
        <v>-</v>
      </c>
      <c r="K190" s="92">
        <f t="shared" si="16"/>
        <v>1</v>
      </c>
      <c r="L190" s="92">
        <f t="shared" si="17"/>
        <v>1</v>
      </c>
      <c r="M190" s="92">
        <f t="shared" si="18"/>
        <v>1</v>
      </c>
      <c r="N190" s="92">
        <f t="shared" si="19"/>
        <v>1</v>
      </c>
      <c r="O190" s="92">
        <f t="shared" si="20"/>
        <v>1</v>
      </c>
      <c r="P190" s="92">
        <f t="shared" si="21"/>
        <v>4</v>
      </c>
      <c r="Q190" s="92">
        <f t="shared" si="22"/>
        <v>4</v>
      </c>
      <c r="R190" s="17">
        <f t="shared" si="23"/>
        <v>1</v>
      </c>
    </row>
    <row r="191" spans="1:18">
      <c r="A191" s="190">
        <v>51716764</v>
      </c>
      <c r="B191" s="190" t="s">
        <v>561</v>
      </c>
      <c r="C191" s="190">
        <v>100</v>
      </c>
      <c r="D191" s="190">
        <v>80</v>
      </c>
      <c r="E191" s="190">
        <v>80</v>
      </c>
      <c r="F191" s="190">
        <v>100</v>
      </c>
      <c r="G191" s="190" t="s">
        <v>392</v>
      </c>
      <c r="H191" s="191">
        <v>90</v>
      </c>
      <c r="I191" s="13"/>
      <c r="J191" s="92" t="str">
        <f>IFERROR(VLOOKUP(A191,AGENT_raw!A:C,3,0),"-")</f>
        <v>-</v>
      </c>
      <c r="K191" s="92">
        <f t="shared" si="16"/>
        <v>1</v>
      </c>
      <c r="L191" s="92">
        <f t="shared" si="17"/>
        <v>1</v>
      </c>
      <c r="M191" s="92">
        <f t="shared" si="18"/>
        <v>1</v>
      </c>
      <c r="N191" s="92">
        <f t="shared" si="19"/>
        <v>1</v>
      </c>
      <c r="O191" s="92">
        <f t="shared" si="20"/>
        <v>1</v>
      </c>
      <c r="P191" s="92">
        <f t="shared" si="21"/>
        <v>4</v>
      </c>
      <c r="Q191" s="92">
        <f t="shared" si="22"/>
        <v>4</v>
      </c>
      <c r="R191" s="17">
        <f t="shared" si="23"/>
        <v>1</v>
      </c>
    </row>
    <row r="192" spans="1:18">
      <c r="A192" s="190">
        <v>51607270</v>
      </c>
      <c r="B192" s="190" t="s">
        <v>562</v>
      </c>
      <c r="C192" s="190">
        <v>100</v>
      </c>
      <c r="D192" s="190">
        <v>100</v>
      </c>
      <c r="E192" s="190">
        <v>80</v>
      </c>
      <c r="F192" s="190">
        <v>100</v>
      </c>
      <c r="G192" s="190" t="s">
        <v>392</v>
      </c>
      <c r="H192" s="191">
        <v>95</v>
      </c>
      <c r="I192" s="13"/>
      <c r="J192" s="92" t="str">
        <f>IFERROR(VLOOKUP(A192,AGENT_raw!A:C,3,0),"-")</f>
        <v>-</v>
      </c>
      <c r="K192" s="92">
        <f t="shared" si="16"/>
        <v>1</v>
      </c>
      <c r="L192" s="92">
        <f t="shared" si="17"/>
        <v>1</v>
      </c>
      <c r="M192" s="92">
        <f t="shared" si="18"/>
        <v>1</v>
      </c>
      <c r="N192" s="92">
        <f t="shared" si="19"/>
        <v>1</v>
      </c>
      <c r="O192" s="92">
        <f t="shared" si="20"/>
        <v>1</v>
      </c>
      <c r="P192" s="92">
        <f t="shared" si="21"/>
        <v>4</v>
      </c>
      <c r="Q192" s="92">
        <f t="shared" si="22"/>
        <v>4</v>
      </c>
      <c r="R192" s="17">
        <f t="shared" si="23"/>
        <v>1</v>
      </c>
    </row>
    <row r="193" spans="1:18">
      <c r="A193" s="190">
        <v>51741229</v>
      </c>
      <c r="B193" s="190" t="s">
        <v>563</v>
      </c>
      <c r="C193" s="190">
        <v>80</v>
      </c>
      <c r="D193" s="190">
        <v>100</v>
      </c>
      <c r="E193" s="190">
        <v>80</v>
      </c>
      <c r="F193" s="190">
        <v>100</v>
      </c>
      <c r="G193" s="190" t="s">
        <v>392</v>
      </c>
      <c r="H193" s="191">
        <v>90</v>
      </c>
      <c r="I193" s="13"/>
      <c r="J193" s="92" t="str">
        <f>IFERROR(VLOOKUP(A193,AGENT_raw!A:C,3,0),"-")</f>
        <v>-</v>
      </c>
      <c r="K193" s="92">
        <f t="shared" si="16"/>
        <v>1</v>
      </c>
      <c r="L193" s="92">
        <f t="shared" si="17"/>
        <v>1</v>
      </c>
      <c r="M193" s="92">
        <f t="shared" si="18"/>
        <v>1</v>
      </c>
      <c r="N193" s="92">
        <f t="shared" si="19"/>
        <v>1</v>
      </c>
      <c r="O193" s="92">
        <f t="shared" si="20"/>
        <v>1</v>
      </c>
      <c r="P193" s="92">
        <f t="shared" si="21"/>
        <v>4</v>
      </c>
      <c r="Q193" s="92">
        <f t="shared" si="22"/>
        <v>4</v>
      </c>
      <c r="R193" s="17">
        <f t="shared" si="23"/>
        <v>1</v>
      </c>
    </row>
    <row r="194" spans="1:18">
      <c r="A194" s="190">
        <v>51637922</v>
      </c>
      <c r="B194" s="190" t="s">
        <v>564</v>
      </c>
      <c r="C194" s="190">
        <v>80</v>
      </c>
      <c r="D194" s="190">
        <v>80</v>
      </c>
      <c r="E194" s="190">
        <v>80</v>
      </c>
      <c r="F194" s="190">
        <v>80</v>
      </c>
      <c r="G194" s="190" t="s">
        <v>392</v>
      </c>
      <c r="H194" s="191">
        <v>80</v>
      </c>
      <c r="I194" s="13"/>
      <c r="J194" s="92" t="str">
        <f>IFERROR(VLOOKUP(A194,AGENT_raw!A:C,3,0),"-")</f>
        <v>-</v>
      </c>
      <c r="K194" s="92">
        <f t="shared" si="16"/>
        <v>1</v>
      </c>
      <c r="L194" s="92">
        <f t="shared" si="17"/>
        <v>1</v>
      </c>
      <c r="M194" s="92">
        <f t="shared" si="18"/>
        <v>1</v>
      </c>
      <c r="N194" s="92">
        <f t="shared" si="19"/>
        <v>1</v>
      </c>
      <c r="O194" s="92">
        <f t="shared" si="20"/>
        <v>1</v>
      </c>
      <c r="P194" s="92">
        <f t="shared" si="21"/>
        <v>4</v>
      </c>
      <c r="Q194" s="92">
        <f t="shared" si="22"/>
        <v>4</v>
      </c>
      <c r="R194" s="17">
        <f t="shared" si="23"/>
        <v>1</v>
      </c>
    </row>
    <row r="195" spans="1:18">
      <c r="A195" s="190">
        <v>51699632</v>
      </c>
      <c r="B195" s="190" t="s">
        <v>565</v>
      </c>
      <c r="C195" s="190">
        <v>80</v>
      </c>
      <c r="D195" s="190">
        <v>80</v>
      </c>
      <c r="E195" s="190">
        <v>80</v>
      </c>
      <c r="F195" s="190">
        <v>100</v>
      </c>
      <c r="G195" s="190" t="s">
        <v>392</v>
      </c>
      <c r="H195" s="191">
        <v>85</v>
      </c>
      <c r="I195" s="13"/>
      <c r="J195" s="92" t="str">
        <f>IFERROR(VLOOKUP(A195,AGENT_raw!A:C,3,0),"-")</f>
        <v>-</v>
      </c>
      <c r="K195" s="92">
        <f t="shared" ref="K195:K228" si="24">IF(ISBLANK(C195),"",IF(C195=0,0,1))</f>
        <v>1</v>
      </c>
      <c r="L195" s="92">
        <f t="shared" ref="L195:L228" si="25">IF(ISBLANK(D195),"",IF(D195=0,0,1))</f>
        <v>1</v>
      </c>
      <c r="M195" s="92">
        <f t="shared" ref="M195:M228" si="26">IF(ISBLANK(E195),"",IF(E195=0,0,1))</f>
        <v>1</v>
      </c>
      <c r="N195" s="92">
        <f t="shared" ref="N195:N228" si="27">IF(ISBLANK(F195),"",IF(F195=0,0,1))</f>
        <v>1</v>
      </c>
      <c r="O195" s="92">
        <f t="shared" ref="O195:O228" si="28">IF(ISBLANK(G195),"",IF(G195=0,0,1))</f>
        <v>1</v>
      </c>
      <c r="P195" s="92">
        <f t="shared" ref="P195:P228" si="29">SUM(K195:N195)</f>
        <v>4</v>
      </c>
      <c r="Q195" s="92">
        <f t="shared" ref="Q195:Q228" si="30">COUNT(K195:N195)</f>
        <v>4</v>
      </c>
      <c r="R195" s="17">
        <f t="shared" ref="R195:R228" si="31">IFERROR(P195/Q195,100%)</f>
        <v>1</v>
      </c>
    </row>
    <row r="196" spans="1:18">
      <c r="A196" s="190">
        <v>51748839</v>
      </c>
      <c r="B196" s="190" t="s">
        <v>566</v>
      </c>
      <c r="C196" s="190">
        <v>100</v>
      </c>
      <c r="D196" s="190">
        <v>80</v>
      </c>
      <c r="E196" s="190">
        <v>80</v>
      </c>
      <c r="F196" s="190" t="s">
        <v>392</v>
      </c>
      <c r="G196" s="190" t="s">
        <v>392</v>
      </c>
      <c r="H196" s="191">
        <v>86.666666666666671</v>
      </c>
      <c r="I196" s="13"/>
      <c r="J196" s="92" t="str">
        <f>IFERROR(VLOOKUP(A196,AGENT_raw!A:C,3,0),"-")</f>
        <v>-</v>
      </c>
      <c r="K196" s="92">
        <f t="shared" si="24"/>
        <v>1</v>
      </c>
      <c r="L196" s="92">
        <f t="shared" si="25"/>
        <v>1</v>
      </c>
      <c r="M196" s="92">
        <f t="shared" si="26"/>
        <v>1</v>
      </c>
      <c r="N196" s="92">
        <f t="shared" si="27"/>
        <v>1</v>
      </c>
      <c r="O196" s="92">
        <f t="shared" si="28"/>
        <v>1</v>
      </c>
      <c r="P196" s="92">
        <f t="shared" si="29"/>
        <v>4</v>
      </c>
      <c r="Q196" s="92">
        <f t="shared" si="30"/>
        <v>4</v>
      </c>
      <c r="R196" s="17">
        <f t="shared" si="31"/>
        <v>1</v>
      </c>
    </row>
    <row r="197" spans="1:18">
      <c r="A197" s="190">
        <v>51723671</v>
      </c>
      <c r="B197" s="190" t="s">
        <v>567</v>
      </c>
      <c r="C197" s="190">
        <v>100</v>
      </c>
      <c r="D197" s="190">
        <v>80</v>
      </c>
      <c r="E197" s="190" t="s">
        <v>392</v>
      </c>
      <c r="F197" s="190" t="s">
        <v>392</v>
      </c>
      <c r="G197" s="190" t="s">
        <v>392</v>
      </c>
      <c r="H197" s="191">
        <v>90</v>
      </c>
      <c r="I197" s="13"/>
      <c r="J197" s="92" t="str">
        <f>IFERROR(VLOOKUP(A197,AGENT_raw!A:C,3,0),"-")</f>
        <v>-</v>
      </c>
      <c r="K197" s="92">
        <f t="shared" si="24"/>
        <v>1</v>
      </c>
      <c r="L197" s="92">
        <f t="shared" si="25"/>
        <v>1</v>
      </c>
      <c r="M197" s="92">
        <f t="shared" si="26"/>
        <v>1</v>
      </c>
      <c r="N197" s="92">
        <f t="shared" si="27"/>
        <v>1</v>
      </c>
      <c r="O197" s="92">
        <f t="shared" si="28"/>
        <v>1</v>
      </c>
      <c r="P197" s="92">
        <f t="shared" si="29"/>
        <v>4</v>
      </c>
      <c r="Q197" s="92">
        <f t="shared" si="30"/>
        <v>4</v>
      </c>
      <c r="R197" s="17">
        <f t="shared" si="31"/>
        <v>1</v>
      </c>
    </row>
    <row r="198" spans="1:18">
      <c r="A198" s="190">
        <v>51727438</v>
      </c>
      <c r="B198" s="190" t="s">
        <v>568</v>
      </c>
      <c r="C198" s="190">
        <v>100</v>
      </c>
      <c r="D198" s="190">
        <v>100</v>
      </c>
      <c r="E198" s="190">
        <v>80</v>
      </c>
      <c r="F198" s="190">
        <v>100</v>
      </c>
      <c r="G198" s="190" t="s">
        <v>392</v>
      </c>
      <c r="H198" s="191">
        <v>95</v>
      </c>
      <c r="I198" s="13"/>
      <c r="J198" s="92" t="str">
        <f>IFERROR(VLOOKUP(A198,AGENT_raw!A:C,3,0),"-")</f>
        <v>-</v>
      </c>
      <c r="K198" s="92">
        <f t="shared" si="24"/>
        <v>1</v>
      </c>
      <c r="L198" s="92">
        <f t="shared" si="25"/>
        <v>1</v>
      </c>
      <c r="M198" s="92">
        <f t="shared" si="26"/>
        <v>1</v>
      </c>
      <c r="N198" s="92">
        <f t="shared" si="27"/>
        <v>1</v>
      </c>
      <c r="O198" s="92">
        <f t="shared" si="28"/>
        <v>1</v>
      </c>
      <c r="P198" s="92">
        <f t="shared" si="29"/>
        <v>4</v>
      </c>
      <c r="Q198" s="92">
        <f t="shared" si="30"/>
        <v>4</v>
      </c>
      <c r="R198" s="17">
        <f t="shared" si="31"/>
        <v>1</v>
      </c>
    </row>
    <row r="199" spans="1:18">
      <c r="A199" s="190">
        <v>51736812</v>
      </c>
      <c r="B199" s="190" t="s">
        <v>569</v>
      </c>
      <c r="C199" s="190">
        <v>80</v>
      </c>
      <c r="D199" s="190" t="s">
        <v>392</v>
      </c>
      <c r="E199" s="190" t="s">
        <v>392</v>
      </c>
      <c r="F199" s="190" t="s">
        <v>392</v>
      </c>
      <c r="G199" s="190" t="s">
        <v>392</v>
      </c>
      <c r="H199" s="191">
        <v>80</v>
      </c>
      <c r="I199" s="13"/>
      <c r="J199" s="92" t="str">
        <f>IFERROR(VLOOKUP(A199,AGENT_raw!A:C,3,0),"-")</f>
        <v>-</v>
      </c>
      <c r="K199" s="92">
        <f t="shared" si="24"/>
        <v>1</v>
      </c>
      <c r="L199" s="92">
        <f t="shared" si="25"/>
        <v>1</v>
      </c>
      <c r="M199" s="92">
        <f t="shared" si="26"/>
        <v>1</v>
      </c>
      <c r="N199" s="92">
        <f t="shared" si="27"/>
        <v>1</v>
      </c>
      <c r="O199" s="92">
        <f t="shared" si="28"/>
        <v>1</v>
      </c>
      <c r="P199" s="92">
        <f t="shared" si="29"/>
        <v>4</v>
      </c>
      <c r="Q199" s="92">
        <f t="shared" si="30"/>
        <v>4</v>
      </c>
      <c r="R199" s="17">
        <f t="shared" si="31"/>
        <v>1</v>
      </c>
    </row>
    <row r="200" spans="1:18">
      <c r="A200" s="190">
        <v>51786815</v>
      </c>
      <c r="B200" s="190" t="s">
        <v>570</v>
      </c>
      <c r="C200" s="190">
        <v>60</v>
      </c>
      <c r="D200" s="190" t="s">
        <v>392</v>
      </c>
      <c r="E200" s="190">
        <v>60</v>
      </c>
      <c r="F200" s="190">
        <v>100</v>
      </c>
      <c r="G200" s="190" t="s">
        <v>392</v>
      </c>
      <c r="H200" s="191">
        <v>73.333333333333329</v>
      </c>
      <c r="I200" s="13"/>
      <c r="J200" s="92" t="str">
        <f>IFERROR(VLOOKUP(A200,AGENT_raw!A:C,3,0),"-")</f>
        <v>-</v>
      </c>
      <c r="K200" s="92">
        <f t="shared" si="24"/>
        <v>1</v>
      </c>
      <c r="L200" s="92">
        <f t="shared" si="25"/>
        <v>1</v>
      </c>
      <c r="M200" s="92">
        <f t="shared" si="26"/>
        <v>1</v>
      </c>
      <c r="N200" s="92">
        <f t="shared" si="27"/>
        <v>1</v>
      </c>
      <c r="O200" s="92">
        <f t="shared" si="28"/>
        <v>1</v>
      </c>
      <c r="P200" s="92">
        <f t="shared" si="29"/>
        <v>4</v>
      </c>
      <c r="Q200" s="92">
        <f t="shared" si="30"/>
        <v>4</v>
      </c>
      <c r="R200" s="17">
        <f t="shared" si="31"/>
        <v>1</v>
      </c>
    </row>
    <row r="201" spans="1:18">
      <c r="A201" s="190">
        <v>51598218</v>
      </c>
      <c r="B201" s="190" t="s">
        <v>571</v>
      </c>
      <c r="C201" s="190">
        <v>100</v>
      </c>
      <c r="D201" s="190">
        <v>60</v>
      </c>
      <c r="E201" s="190" t="s">
        <v>392</v>
      </c>
      <c r="F201" s="190">
        <v>100</v>
      </c>
      <c r="G201" s="190" t="s">
        <v>392</v>
      </c>
      <c r="H201" s="191">
        <v>86.666666666666671</v>
      </c>
      <c r="I201" s="13"/>
      <c r="J201" s="92" t="str">
        <f>IFERROR(VLOOKUP(A201,AGENT_raw!A:C,3,0),"-")</f>
        <v>-</v>
      </c>
      <c r="K201" s="92">
        <f t="shared" si="24"/>
        <v>1</v>
      </c>
      <c r="L201" s="92">
        <f t="shared" si="25"/>
        <v>1</v>
      </c>
      <c r="M201" s="92">
        <f t="shared" si="26"/>
        <v>1</v>
      </c>
      <c r="N201" s="92">
        <f t="shared" si="27"/>
        <v>1</v>
      </c>
      <c r="O201" s="92">
        <f t="shared" si="28"/>
        <v>1</v>
      </c>
      <c r="P201" s="92">
        <f t="shared" si="29"/>
        <v>4</v>
      </c>
      <c r="Q201" s="92">
        <f t="shared" si="30"/>
        <v>4</v>
      </c>
      <c r="R201" s="17">
        <f t="shared" si="31"/>
        <v>1</v>
      </c>
    </row>
    <row r="202" spans="1:18">
      <c r="A202" s="190">
        <v>51649057</v>
      </c>
      <c r="B202" s="190" t="s">
        <v>572</v>
      </c>
      <c r="C202" s="190">
        <v>80</v>
      </c>
      <c r="D202" s="190">
        <v>100</v>
      </c>
      <c r="E202" s="190">
        <v>80</v>
      </c>
      <c r="F202" s="190">
        <v>80</v>
      </c>
      <c r="G202" s="190" t="s">
        <v>392</v>
      </c>
      <c r="H202" s="191">
        <v>85</v>
      </c>
      <c r="I202" s="13"/>
      <c r="J202" s="92" t="str">
        <f>IFERROR(VLOOKUP(A202,AGENT_raw!A:C,3,0),"-")</f>
        <v>-</v>
      </c>
      <c r="K202" s="92">
        <f t="shared" si="24"/>
        <v>1</v>
      </c>
      <c r="L202" s="92">
        <f t="shared" si="25"/>
        <v>1</v>
      </c>
      <c r="M202" s="92">
        <f t="shared" si="26"/>
        <v>1</v>
      </c>
      <c r="N202" s="92">
        <f t="shared" si="27"/>
        <v>1</v>
      </c>
      <c r="O202" s="92">
        <f t="shared" si="28"/>
        <v>1</v>
      </c>
      <c r="P202" s="92">
        <f t="shared" si="29"/>
        <v>4</v>
      </c>
      <c r="Q202" s="92">
        <f t="shared" si="30"/>
        <v>4</v>
      </c>
      <c r="R202" s="17">
        <f t="shared" si="31"/>
        <v>1</v>
      </c>
    </row>
    <row r="203" spans="1:18">
      <c r="A203" s="190">
        <v>51721298</v>
      </c>
      <c r="B203" s="190" t="s">
        <v>573</v>
      </c>
      <c r="C203" s="190">
        <v>60</v>
      </c>
      <c r="D203" s="190">
        <v>100</v>
      </c>
      <c r="E203" s="190">
        <v>80</v>
      </c>
      <c r="F203" s="190">
        <v>100</v>
      </c>
      <c r="G203" s="190" t="s">
        <v>392</v>
      </c>
      <c r="H203" s="191">
        <v>85</v>
      </c>
      <c r="I203" s="13"/>
      <c r="J203" s="92" t="str">
        <f>IFERROR(VLOOKUP(A203,AGENT_raw!A:C,3,0),"-")</f>
        <v>-</v>
      </c>
      <c r="K203" s="92">
        <f t="shared" si="24"/>
        <v>1</v>
      </c>
      <c r="L203" s="92">
        <f t="shared" si="25"/>
        <v>1</v>
      </c>
      <c r="M203" s="92">
        <f t="shared" si="26"/>
        <v>1</v>
      </c>
      <c r="N203" s="92">
        <f t="shared" si="27"/>
        <v>1</v>
      </c>
      <c r="O203" s="92">
        <f t="shared" si="28"/>
        <v>1</v>
      </c>
      <c r="P203" s="92">
        <f t="shared" si="29"/>
        <v>4</v>
      </c>
      <c r="Q203" s="92">
        <f t="shared" si="30"/>
        <v>4</v>
      </c>
      <c r="R203" s="17">
        <f t="shared" si="31"/>
        <v>1</v>
      </c>
    </row>
    <row r="204" spans="1:18">
      <c r="A204" s="190">
        <v>51721454</v>
      </c>
      <c r="B204" s="190" t="s">
        <v>574</v>
      </c>
      <c r="C204" s="190">
        <v>100</v>
      </c>
      <c r="D204" s="190">
        <v>100</v>
      </c>
      <c r="E204" s="190">
        <v>80</v>
      </c>
      <c r="F204" s="190">
        <v>100</v>
      </c>
      <c r="G204" s="190" t="s">
        <v>392</v>
      </c>
      <c r="H204" s="191">
        <v>95</v>
      </c>
      <c r="I204" s="13"/>
      <c r="J204" s="92" t="str">
        <f>IFERROR(VLOOKUP(A204,AGENT_raw!A:C,3,0),"-")</f>
        <v>-</v>
      </c>
      <c r="K204" s="92">
        <f t="shared" si="24"/>
        <v>1</v>
      </c>
      <c r="L204" s="92">
        <f t="shared" si="25"/>
        <v>1</v>
      </c>
      <c r="M204" s="92">
        <f t="shared" si="26"/>
        <v>1</v>
      </c>
      <c r="N204" s="92">
        <f t="shared" si="27"/>
        <v>1</v>
      </c>
      <c r="O204" s="92">
        <f t="shared" si="28"/>
        <v>1</v>
      </c>
      <c r="P204" s="92">
        <f t="shared" si="29"/>
        <v>4</v>
      </c>
      <c r="Q204" s="92">
        <f t="shared" si="30"/>
        <v>4</v>
      </c>
      <c r="R204" s="17">
        <f t="shared" si="31"/>
        <v>1</v>
      </c>
    </row>
    <row r="205" spans="1:18">
      <c r="A205" s="190">
        <v>51722864</v>
      </c>
      <c r="B205" s="190" t="s">
        <v>575</v>
      </c>
      <c r="C205" s="190">
        <v>80</v>
      </c>
      <c r="D205" s="190">
        <v>80</v>
      </c>
      <c r="E205" s="190">
        <v>60</v>
      </c>
      <c r="F205" s="190">
        <v>100</v>
      </c>
      <c r="G205" s="190" t="s">
        <v>392</v>
      </c>
      <c r="H205" s="191">
        <v>80</v>
      </c>
      <c r="I205" s="13"/>
      <c r="J205" s="92" t="str">
        <f>IFERROR(VLOOKUP(A205,AGENT_raw!A:C,3,0),"-")</f>
        <v>-</v>
      </c>
      <c r="K205" s="92">
        <f t="shared" si="24"/>
        <v>1</v>
      </c>
      <c r="L205" s="92">
        <f t="shared" si="25"/>
        <v>1</v>
      </c>
      <c r="M205" s="92">
        <f t="shared" si="26"/>
        <v>1</v>
      </c>
      <c r="N205" s="92">
        <f t="shared" si="27"/>
        <v>1</v>
      </c>
      <c r="O205" s="92">
        <f t="shared" si="28"/>
        <v>1</v>
      </c>
      <c r="P205" s="92">
        <f t="shared" si="29"/>
        <v>4</v>
      </c>
      <c r="Q205" s="92">
        <f t="shared" si="30"/>
        <v>4</v>
      </c>
      <c r="R205" s="17">
        <f t="shared" si="31"/>
        <v>1</v>
      </c>
    </row>
    <row r="206" spans="1:18">
      <c r="A206" s="190">
        <v>51637929</v>
      </c>
      <c r="B206" s="190" t="s">
        <v>576</v>
      </c>
      <c r="C206" s="190">
        <v>100</v>
      </c>
      <c r="D206" s="190">
        <v>100</v>
      </c>
      <c r="E206" s="190">
        <v>80</v>
      </c>
      <c r="F206" s="190">
        <v>100</v>
      </c>
      <c r="G206" s="190" t="s">
        <v>392</v>
      </c>
      <c r="H206" s="191">
        <v>95</v>
      </c>
      <c r="I206" s="13"/>
      <c r="J206" s="92" t="str">
        <f>IFERROR(VLOOKUP(A206,AGENT_raw!A:C,3,0),"-")</f>
        <v>-</v>
      </c>
      <c r="K206" s="92">
        <f t="shared" si="24"/>
        <v>1</v>
      </c>
      <c r="L206" s="92">
        <f t="shared" si="25"/>
        <v>1</v>
      </c>
      <c r="M206" s="92">
        <f t="shared" si="26"/>
        <v>1</v>
      </c>
      <c r="N206" s="92">
        <f t="shared" si="27"/>
        <v>1</v>
      </c>
      <c r="O206" s="92">
        <f t="shared" si="28"/>
        <v>1</v>
      </c>
      <c r="P206" s="92">
        <f t="shared" si="29"/>
        <v>4</v>
      </c>
      <c r="Q206" s="92">
        <f t="shared" si="30"/>
        <v>4</v>
      </c>
      <c r="R206" s="17">
        <f t="shared" si="31"/>
        <v>1</v>
      </c>
    </row>
    <row r="207" spans="1:18">
      <c r="A207" s="190">
        <v>51637918</v>
      </c>
      <c r="B207" s="190" t="s">
        <v>577</v>
      </c>
      <c r="C207" s="190">
        <v>100</v>
      </c>
      <c r="D207" s="190">
        <v>60</v>
      </c>
      <c r="E207" s="190">
        <v>100</v>
      </c>
      <c r="F207" s="190" t="s">
        <v>392</v>
      </c>
      <c r="G207" s="190" t="s">
        <v>392</v>
      </c>
      <c r="H207" s="191">
        <v>86.666666666666671</v>
      </c>
      <c r="I207" s="13"/>
      <c r="J207" s="92" t="str">
        <f>IFERROR(VLOOKUP(A207,AGENT_raw!A:C,3,0),"-")</f>
        <v>-</v>
      </c>
      <c r="K207" s="92">
        <f t="shared" si="24"/>
        <v>1</v>
      </c>
      <c r="L207" s="92">
        <f t="shared" si="25"/>
        <v>1</v>
      </c>
      <c r="M207" s="92">
        <f t="shared" si="26"/>
        <v>1</v>
      </c>
      <c r="N207" s="92">
        <f t="shared" si="27"/>
        <v>1</v>
      </c>
      <c r="O207" s="92">
        <f t="shared" si="28"/>
        <v>1</v>
      </c>
      <c r="P207" s="92">
        <f t="shared" si="29"/>
        <v>4</v>
      </c>
      <c r="Q207" s="92">
        <f t="shared" si="30"/>
        <v>4</v>
      </c>
      <c r="R207" s="17">
        <f t="shared" si="31"/>
        <v>1</v>
      </c>
    </row>
    <row r="208" spans="1:18">
      <c r="A208" s="190">
        <v>51721464</v>
      </c>
      <c r="B208" s="190" t="s">
        <v>578</v>
      </c>
      <c r="C208" s="190">
        <v>100</v>
      </c>
      <c r="D208" s="190">
        <v>100</v>
      </c>
      <c r="E208" s="190">
        <v>80</v>
      </c>
      <c r="F208" s="190">
        <v>100</v>
      </c>
      <c r="G208" s="190" t="s">
        <v>392</v>
      </c>
      <c r="H208" s="191">
        <v>95</v>
      </c>
      <c r="I208" s="13"/>
      <c r="J208" s="92" t="str">
        <f>IFERROR(VLOOKUP(A208,AGENT_raw!A:C,3,0),"-")</f>
        <v>-</v>
      </c>
      <c r="K208" s="92">
        <f t="shared" si="24"/>
        <v>1</v>
      </c>
      <c r="L208" s="92">
        <f t="shared" si="25"/>
        <v>1</v>
      </c>
      <c r="M208" s="92">
        <f t="shared" si="26"/>
        <v>1</v>
      </c>
      <c r="N208" s="92">
        <f t="shared" si="27"/>
        <v>1</v>
      </c>
      <c r="O208" s="92">
        <f t="shared" si="28"/>
        <v>1</v>
      </c>
      <c r="P208" s="92">
        <f t="shared" si="29"/>
        <v>4</v>
      </c>
      <c r="Q208" s="92">
        <f t="shared" si="30"/>
        <v>4</v>
      </c>
      <c r="R208" s="17">
        <f t="shared" si="31"/>
        <v>1</v>
      </c>
    </row>
    <row r="209" spans="1:18">
      <c r="A209" s="190">
        <v>51588223</v>
      </c>
      <c r="B209" s="190" t="s">
        <v>579</v>
      </c>
      <c r="C209" s="190">
        <v>100</v>
      </c>
      <c r="D209" s="190">
        <v>80</v>
      </c>
      <c r="E209" s="190" t="s">
        <v>392</v>
      </c>
      <c r="F209" s="190">
        <v>100</v>
      </c>
      <c r="G209" s="190" t="s">
        <v>392</v>
      </c>
      <c r="H209" s="191">
        <v>93.333333333333329</v>
      </c>
      <c r="I209" s="13"/>
      <c r="J209" s="92" t="str">
        <f>IFERROR(VLOOKUP(A209,AGENT_raw!A:C,3,0),"-")</f>
        <v>-</v>
      </c>
      <c r="K209" s="92">
        <f t="shared" si="24"/>
        <v>1</v>
      </c>
      <c r="L209" s="92">
        <f t="shared" si="25"/>
        <v>1</v>
      </c>
      <c r="M209" s="92">
        <f t="shared" si="26"/>
        <v>1</v>
      </c>
      <c r="N209" s="92">
        <f t="shared" si="27"/>
        <v>1</v>
      </c>
      <c r="O209" s="92">
        <f t="shared" si="28"/>
        <v>1</v>
      </c>
      <c r="P209" s="92">
        <f t="shared" si="29"/>
        <v>4</v>
      </c>
      <c r="Q209" s="92">
        <f t="shared" si="30"/>
        <v>4</v>
      </c>
      <c r="R209" s="17">
        <f t="shared" si="31"/>
        <v>1</v>
      </c>
    </row>
    <row r="210" spans="1:18">
      <c r="A210" s="190">
        <v>51722772</v>
      </c>
      <c r="B210" s="190" t="s">
        <v>580</v>
      </c>
      <c r="C210" s="190">
        <v>100</v>
      </c>
      <c r="D210" s="190">
        <v>80</v>
      </c>
      <c r="E210" s="190">
        <v>80</v>
      </c>
      <c r="F210" s="190">
        <v>100</v>
      </c>
      <c r="G210" s="190" t="s">
        <v>392</v>
      </c>
      <c r="H210" s="191">
        <v>90</v>
      </c>
      <c r="I210" s="13"/>
      <c r="J210" s="92" t="str">
        <f>IFERROR(VLOOKUP(A210,AGENT_raw!A:C,3,0),"-")</f>
        <v>-</v>
      </c>
      <c r="K210" s="92">
        <f t="shared" si="24"/>
        <v>1</v>
      </c>
      <c r="L210" s="92">
        <f t="shared" si="25"/>
        <v>1</v>
      </c>
      <c r="M210" s="92">
        <f t="shared" si="26"/>
        <v>1</v>
      </c>
      <c r="N210" s="92">
        <f t="shared" si="27"/>
        <v>1</v>
      </c>
      <c r="O210" s="92">
        <f t="shared" si="28"/>
        <v>1</v>
      </c>
      <c r="P210" s="92">
        <f t="shared" si="29"/>
        <v>4</v>
      </c>
      <c r="Q210" s="92">
        <f t="shared" si="30"/>
        <v>4</v>
      </c>
      <c r="R210" s="17">
        <f t="shared" si="31"/>
        <v>1</v>
      </c>
    </row>
    <row r="211" spans="1:18">
      <c r="A211" s="190">
        <v>51576660</v>
      </c>
      <c r="B211" s="190" t="s">
        <v>581</v>
      </c>
      <c r="C211" s="190">
        <v>100</v>
      </c>
      <c r="D211" s="190">
        <v>100</v>
      </c>
      <c r="E211" s="190">
        <v>100</v>
      </c>
      <c r="F211" s="190">
        <v>100</v>
      </c>
      <c r="G211" s="190" t="s">
        <v>392</v>
      </c>
      <c r="H211" s="191">
        <v>100</v>
      </c>
      <c r="I211" s="13"/>
      <c r="J211" s="92" t="str">
        <f>IFERROR(VLOOKUP(A211,AGENT_raw!A:C,3,0),"-")</f>
        <v>-</v>
      </c>
      <c r="K211" s="92">
        <f t="shared" si="24"/>
        <v>1</v>
      </c>
      <c r="L211" s="92">
        <f t="shared" si="25"/>
        <v>1</v>
      </c>
      <c r="M211" s="92">
        <f t="shared" si="26"/>
        <v>1</v>
      </c>
      <c r="N211" s="92">
        <f t="shared" si="27"/>
        <v>1</v>
      </c>
      <c r="O211" s="92">
        <f t="shared" si="28"/>
        <v>1</v>
      </c>
      <c r="P211" s="92">
        <f t="shared" si="29"/>
        <v>4</v>
      </c>
      <c r="Q211" s="92">
        <f t="shared" si="30"/>
        <v>4</v>
      </c>
      <c r="R211" s="17">
        <f t="shared" si="31"/>
        <v>1</v>
      </c>
    </row>
    <row r="212" spans="1:18">
      <c r="A212" s="190">
        <v>51719217</v>
      </c>
      <c r="B212" s="190" t="s">
        <v>582</v>
      </c>
      <c r="C212" s="190">
        <v>100</v>
      </c>
      <c r="D212" s="190">
        <v>80</v>
      </c>
      <c r="E212" s="190">
        <v>40</v>
      </c>
      <c r="F212" s="190">
        <v>100</v>
      </c>
      <c r="G212" s="190" t="s">
        <v>392</v>
      </c>
      <c r="H212" s="191">
        <v>80</v>
      </c>
      <c r="I212" s="13"/>
      <c r="J212" s="92" t="str">
        <f>IFERROR(VLOOKUP(A212,AGENT_raw!A:C,3,0),"-")</f>
        <v>-</v>
      </c>
      <c r="K212" s="92">
        <f t="shared" si="24"/>
        <v>1</v>
      </c>
      <c r="L212" s="92">
        <f t="shared" si="25"/>
        <v>1</v>
      </c>
      <c r="M212" s="92">
        <f t="shared" si="26"/>
        <v>1</v>
      </c>
      <c r="N212" s="92">
        <f t="shared" si="27"/>
        <v>1</v>
      </c>
      <c r="O212" s="92">
        <f t="shared" si="28"/>
        <v>1</v>
      </c>
      <c r="P212" s="92">
        <f t="shared" si="29"/>
        <v>4</v>
      </c>
      <c r="Q212" s="92">
        <f t="shared" si="30"/>
        <v>4</v>
      </c>
      <c r="R212" s="17">
        <f t="shared" si="31"/>
        <v>1</v>
      </c>
    </row>
    <row r="213" spans="1:18">
      <c r="A213" s="190">
        <v>51643108</v>
      </c>
      <c r="B213" s="190" t="s">
        <v>583</v>
      </c>
      <c r="C213" s="190">
        <v>60</v>
      </c>
      <c r="D213" s="190">
        <v>80</v>
      </c>
      <c r="E213" s="190">
        <v>80</v>
      </c>
      <c r="F213" s="190">
        <v>100</v>
      </c>
      <c r="G213" s="190" t="s">
        <v>392</v>
      </c>
      <c r="H213" s="191">
        <v>80</v>
      </c>
      <c r="I213" s="13"/>
      <c r="J213" s="92" t="str">
        <f>IFERROR(VLOOKUP(A213,AGENT_raw!A:C,3,0),"-")</f>
        <v>-</v>
      </c>
      <c r="K213" s="92">
        <f t="shared" si="24"/>
        <v>1</v>
      </c>
      <c r="L213" s="92">
        <f t="shared" si="25"/>
        <v>1</v>
      </c>
      <c r="M213" s="92">
        <f t="shared" si="26"/>
        <v>1</v>
      </c>
      <c r="N213" s="92">
        <f t="shared" si="27"/>
        <v>1</v>
      </c>
      <c r="O213" s="92">
        <f t="shared" si="28"/>
        <v>1</v>
      </c>
      <c r="P213" s="92">
        <f t="shared" si="29"/>
        <v>4</v>
      </c>
      <c r="Q213" s="92">
        <f t="shared" si="30"/>
        <v>4</v>
      </c>
      <c r="R213" s="17">
        <f t="shared" si="31"/>
        <v>1</v>
      </c>
    </row>
    <row r="214" spans="1:18">
      <c r="A214" s="190">
        <v>51770763</v>
      </c>
      <c r="B214" s="190" t="s">
        <v>584</v>
      </c>
      <c r="C214" s="190">
        <v>100</v>
      </c>
      <c r="D214" s="190">
        <v>80</v>
      </c>
      <c r="E214" s="190">
        <v>80</v>
      </c>
      <c r="F214" s="190">
        <v>100</v>
      </c>
      <c r="G214" s="190" t="s">
        <v>392</v>
      </c>
      <c r="H214" s="191">
        <v>90</v>
      </c>
      <c r="I214" s="13"/>
      <c r="J214" s="92" t="str">
        <f>IFERROR(VLOOKUP(A214,AGENT_raw!A:C,3,0),"-")</f>
        <v>-</v>
      </c>
      <c r="K214" s="92">
        <f t="shared" si="24"/>
        <v>1</v>
      </c>
      <c r="L214" s="92">
        <f t="shared" si="25"/>
        <v>1</v>
      </c>
      <c r="M214" s="92">
        <f t="shared" si="26"/>
        <v>1</v>
      </c>
      <c r="N214" s="92">
        <f t="shared" si="27"/>
        <v>1</v>
      </c>
      <c r="O214" s="92">
        <f t="shared" si="28"/>
        <v>1</v>
      </c>
      <c r="P214" s="92">
        <f t="shared" si="29"/>
        <v>4</v>
      </c>
      <c r="Q214" s="92">
        <f t="shared" si="30"/>
        <v>4</v>
      </c>
      <c r="R214" s="17">
        <f t="shared" si="31"/>
        <v>1</v>
      </c>
    </row>
    <row r="215" spans="1:18">
      <c r="A215" s="190">
        <v>51724272</v>
      </c>
      <c r="B215" s="190" t="s">
        <v>585</v>
      </c>
      <c r="C215" s="190">
        <v>20</v>
      </c>
      <c r="D215" s="190">
        <v>80</v>
      </c>
      <c r="E215" s="190">
        <v>100</v>
      </c>
      <c r="F215" s="190" t="s">
        <v>392</v>
      </c>
      <c r="G215" s="190" t="s">
        <v>392</v>
      </c>
      <c r="H215" s="191">
        <v>66.666666666666671</v>
      </c>
      <c r="I215" s="13"/>
      <c r="J215" s="92" t="str">
        <f>IFERROR(VLOOKUP(A215,AGENT_raw!A:C,3,0),"-")</f>
        <v>-</v>
      </c>
      <c r="K215" s="92">
        <f t="shared" si="24"/>
        <v>1</v>
      </c>
      <c r="L215" s="92">
        <f t="shared" si="25"/>
        <v>1</v>
      </c>
      <c r="M215" s="92">
        <f t="shared" si="26"/>
        <v>1</v>
      </c>
      <c r="N215" s="92">
        <f t="shared" si="27"/>
        <v>1</v>
      </c>
      <c r="O215" s="92">
        <f t="shared" si="28"/>
        <v>1</v>
      </c>
      <c r="P215" s="92">
        <f t="shared" si="29"/>
        <v>4</v>
      </c>
      <c r="Q215" s="92">
        <f t="shared" si="30"/>
        <v>4</v>
      </c>
      <c r="R215" s="17">
        <f t="shared" si="31"/>
        <v>1</v>
      </c>
    </row>
    <row r="216" spans="1:18">
      <c r="A216" s="190">
        <v>51721472</v>
      </c>
      <c r="B216" s="190" t="s">
        <v>586</v>
      </c>
      <c r="C216" s="190">
        <v>100</v>
      </c>
      <c r="D216" s="190">
        <v>100</v>
      </c>
      <c r="E216" s="190">
        <v>80</v>
      </c>
      <c r="F216" s="190">
        <v>100</v>
      </c>
      <c r="G216" s="190" t="s">
        <v>392</v>
      </c>
      <c r="H216" s="191">
        <v>95</v>
      </c>
      <c r="I216" s="13"/>
      <c r="J216" s="92" t="str">
        <f>IFERROR(VLOOKUP(A216,AGENT_raw!A:C,3,0),"-")</f>
        <v>-</v>
      </c>
      <c r="K216" s="92">
        <f t="shared" si="24"/>
        <v>1</v>
      </c>
      <c r="L216" s="92">
        <f t="shared" si="25"/>
        <v>1</v>
      </c>
      <c r="M216" s="92">
        <f t="shared" si="26"/>
        <v>1</v>
      </c>
      <c r="N216" s="92">
        <f t="shared" si="27"/>
        <v>1</v>
      </c>
      <c r="O216" s="92">
        <f t="shared" si="28"/>
        <v>1</v>
      </c>
      <c r="P216" s="92">
        <f t="shared" si="29"/>
        <v>4</v>
      </c>
      <c r="Q216" s="92">
        <f t="shared" si="30"/>
        <v>4</v>
      </c>
      <c r="R216" s="17">
        <f t="shared" si="31"/>
        <v>1</v>
      </c>
    </row>
    <row r="217" spans="1:18">
      <c r="A217" s="190">
        <v>51665079</v>
      </c>
      <c r="B217" s="190" t="s">
        <v>587</v>
      </c>
      <c r="C217" s="190">
        <v>100</v>
      </c>
      <c r="D217" s="190">
        <v>100</v>
      </c>
      <c r="E217" s="190">
        <v>60</v>
      </c>
      <c r="F217" s="190">
        <v>100</v>
      </c>
      <c r="G217" s="190" t="s">
        <v>392</v>
      </c>
      <c r="H217" s="191">
        <v>90</v>
      </c>
      <c r="I217" s="13"/>
      <c r="J217" s="92" t="str">
        <f>IFERROR(VLOOKUP(A217,AGENT_raw!A:C,3,0),"-")</f>
        <v>-</v>
      </c>
      <c r="K217" s="92">
        <f t="shared" si="24"/>
        <v>1</v>
      </c>
      <c r="L217" s="92">
        <f t="shared" si="25"/>
        <v>1</v>
      </c>
      <c r="M217" s="92">
        <f t="shared" si="26"/>
        <v>1</v>
      </c>
      <c r="N217" s="92">
        <f t="shared" si="27"/>
        <v>1</v>
      </c>
      <c r="O217" s="92">
        <f t="shared" si="28"/>
        <v>1</v>
      </c>
      <c r="P217" s="92">
        <f t="shared" si="29"/>
        <v>4</v>
      </c>
      <c r="Q217" s="92">
        <f t="shared" si="30"/>
        <v>4</v>
      </c>
      <c r="R217" s="17">
        <f t="shared" si="31"/>
        <v>1</v>
      </c>
    </row>
    <row r="218" spans="1:18">
      <c r="A218" s="190">
        <v>51611765</v>
      </c>
      <c r="B218" s="190" t="s">
        <v>588</v>
      </c>
      <c r="C218" s="190" t="s">
        <v>392</v>
      </c>
      <c r="D218" s="190">
        <v>60</v>
      </c>
      <c r="E218" s="190" t="s">
        <v>392</v>
      </c>
      <c r="F218" s="190">
        <v>100</v>
      </c>
      <c r="G218" s="190" t="s">
        <v>392</v>
      </c>
      <c r="H218" s="191">
        <v>80</v>
      </c>
      <c r="I218" s="13"/>
      <c r="J218" s="92" t="str">
        <f>IFERROR(VLOOKUP(A218,AGENT_raw!A:C,3,0),"-")</f>
        <v>-</v>
      </c>
      <c r="K218" s="92">
        <f t="shared" si="24"/>
        <v>1</v>
      </c>
      <c r="L218" s="92">
        <f t="shared" si="25"/>
        <v>1</v>
      </c>
      <c r="M218" s="92">
        <f t="shared" si="26"/>
        <v>1</v>
      </c>
      <c r="N218" s="92">
        <f t="shared" si="27"/>
        <v>1</v>
      </c>
      <c r="O218" s="92">
        <f t="shared" si="28"/>
        <v>1</v>
      </c>
      <c r="P218" s="92">
        <f t="shared" si="29"/>
        <v>4</v>
      </c>
      <c r="Q218" s="92">
        <f t="shared" si="30"/>
        <v>4</v>
      </c>
      <c r="R218" s="17">
        <f t="shared" si="31"/>
        <v>1</v>
      </c>
    </row>
    <row r="219" spans="1:18">
      <c r="A219" s="190">
        <v>51724277</v>
      </c>
      <c r="B219" s="190" t="s">
        <v>589</v>
      </c>
      <c r="C219" s="190">
        <v>80</v>
      </c>
      <c r="D219" s="190">
        <v>100</v>
      </c>
      <c r="E219" s="190">
        <v>100</v>
      </c>
      <c r="F219" s="190">
        <v>100</v>
      </c>
      <c r="G219" s="190" t="s">
        <v>392</v>
      </c>
      <c r="H219" s="191">
        <v>95</v>
      </c>
      <c r="I219" s="13"/>
      <c r="J219" s="92" t="str">
        <f>IFERROR(VLOOKUP(A219,AGENT_raw!A:C,3,0),"-")</f>
        <v>-</v>
      </c>
      <c r="K219" s="92">
        <f t="shared" si="24"/>
        <v>1</v>
      </c>
      <c r="L219" s="92">
        <f t="shared" si="25"/>
        <v>1</v>
      </c>
      <c r="M219" s="92">
        <f t="shared" si="26"/>
        <v>1</v>
      </c>
      <c r="N219" s="92">
        <f t="shared" si="27"/>
        <v>1</v>
      </c>
      <c r="O219" s="92">
        <f t="shared" si="28"/>
        <v>1</v>
      </c>
      <c r="P219" s="92">
        <f t="shared" si="29"/>
        <v>4</v>
      </c>
      <c r="Q219" s="92">
        <f t="shared" si="30"/>
        <v>4</v>
      </c>
      <c r="R219" s="17">
        <f t="shared" si="31"/>
        <v>1</v>
      </c>
    </row>
    <row r="220" spans="1:18">
      <c r="A220" s="190">
        <v>51720810</v>
      </c>
      <c r="B220" s="190" t="s">
        <v>590</v>
      </c>
      <c r="C220" s="190">
        <v>60</v>
      </c>
      <c r="D220" s="190">
        <v>80</v>
      </c>
      <c r="E220" s="190" t="s">
        <v>392</v>
      </c>
      <c r="F220" s="190">
        <v>100</v>
      </c>
      <c r="G220" s="190" t="s">
        <v>392</v>
      </c>
      <c r="H220" s="191">
        <v>80</v>
      </c>
      <c r="I220" s="13"/>
      <c r="J220" s="92" t="str">
        <f>IFERROR(VLOOKUP(A220,AGENT_raw!A:C,3,0),"-")</f>
        <v>-</v>
      </c>
      <c r="K220" s="92">
        <f t="shared" si="24"/>
        <v>1</v>
      </c>
      <c r="L220" s="92">
        <f t="shared" si="25"/>
        <v>1</v>
      </c>
      <c r="M220" s="92">
        <f t="shared" si="26"/>
        <v>1</v>
      </c>
      <c r="N220" s="92">
        <f t="shared" si="27"/>
        <v>1</v>
      </c>
      <c r="O220" s="92">
        <f t="shared" si="28"/>
        <v>1</v>
      </c>
      <c r="P220" s="92">
        <f t="shared" si="29"/>
        <v>4</v>
      </c>
      <c r="Q220" s="92">
        <f t="shared" si="30"/>
        <v>4</v>
      </c>
      <c r="R220" s="17">
        <f t="shared" si="31"/>
        <v>1</v>
      </c>
    </row>
    <row r="221" spans="1:18">
      <c r="A221" s="190">
        <v>51737073</v>
      </c>
      <c r="B221" s="190" t="s">
        <v>591</v>
      </c>
      <c r="C221" s="190">
        <v>100</v>
      </c>
      <c r="D221" s="190">
        <v>80</v>
      </c>
      <c r="E221" s="190">
        <v>80</v>
      </c>
      <c r="F221" s="190">
        <v>100</v>
      </c>
      <c r="G221" s="190" t="s">
        <v>392</v>
      </c>
      <c r="H221" s="191">
        <v>90</v>
      </c>
      <c r="I221" s="13"/>
      <c r="J221" s="92" t="str">
        <f>IFERROR(VLOOKUP(A221,AGENT_raw!A:C,3,0),"-")</f>
        <v>-</v>
      </c>
      <c r="K221" s="92">
        <f t="shared" si="24"/>
        <v>1</v>
      </c>
      <c r="L221" s="92">
        <f t="shared" si="25"/>
        <v>1</v>
      </c>
      <c r="M221" s="92">
        <f t="shared" si="26"/>
        <v>1</v>
      </c>
      <c r="N221" s="92">
        <f t="shared" si="27"/>
        <v>1</v>
      </c>
      <c r="O221" s="92">
        <f t="shared" si="28"/>
        <v>1</v>
      </c>
      <c r="P221" s="92">
        <f t="shared" si="29"/>
        <v>4</v>
      </c>
      <c r="Q221" s="92">
        <f t="shared" si="30"/>
        <v>4</v>
      </c>
      <c r="R221" s="17">
        <f t="shared" si="31"/>
        <v>1</v>
      </c>
    </row>
    <row r="222" spans="1:18">
      <c r="A222" s="190">
        <v>51744285</v>
      </c>
      <c r="B222" s="190" t="s">
        <v>592</v>
      </c>
      <c r="C222" s="190">
        <v>80</v>
      </c>
      <c r="D222" s="190">
        <v>100</v>
      </c>
      <c r="E222" s="190">
        <v>80</v>
      </c>
      <c r="F222" s="190">
        <v>60</v>
      </c>
      <c r="G222" s="190" t="s">
        <v>392</v>
      </c>
      <c r="H222" s="191">
        <v>80</v>
      </c>
      <c r="I222" s="13"/>
      <c r="J222" s="92" t="str">
        <f>IFERROR(VLOOKUP(A222,AGENT_raw!A:C,3,0),"-")</f>
        <v>-</v>
      </c>
      <c r="K222" s="92">
        <f t="shared" si="24"/>
        <v>1</v>
      </c>
      <c r="L222" s="92">
        <f t="shared" si="25"/>
        <v>1</v>
      </c>
      <c r="M222" s="92">
        <f t="shared" si="26"/>
        <v>1</v>
      </c>
      <c r="N222" s="92">
        <f t="shared" si="27"/>
        <v>1</v>
      </c>
      <c r="O222" s="92">
        <f t="shared" si="28"/>
        <v>1</v>
      </c>
      <c r="P222" s="92">
        <f t="shared" si="29"/>
        <v>4</v>
      </c>
      <c r="Q222" s="92">
        <f t="shared" si="30"/>
        <v>4</v>
      </c>
      <c r="R222" s="17">
        <f t="shared" si="31"/>
        <v>1</v>
      </c>
    </row>
    <row r="223" spans="1:18">
      <c r="A223" s="190">
        <v>51609647</v>
      </c>
      <c r="B223" s="190" t="s">
        <v>388</v>
      </c>
      <c r="C223" s="190">
        <v>100</v>
      </c>
      <c r="D223" s="190">
        <v>60</v>
      </c>
      <c r="E223" s="190">
        <v>100</v>
      </c>
      <c r="F223" s="190">
        <v>100</v>
      </c>
      <c r="G223" s="190" t="s">
        <v>392</v>
      </c>
      <c r="H223" s="191">
        <v>90</v>
      </c>
      <c r="I223" s="13"/>
      <c r="J223" s="92" t="str">
        <f>IFERROR(VLOOKUP(A223,AGENT_raw!A:C,3,0),"-")</f>
        <v>-</v>
      </c>
      <c r="K223" s="92">
        <f t="shared" si="24"/>
        <v>1</v>
      </c>
      <c r="L223" s="92">
        <f t="shared" si="25"/>
        <v>1</v>
      </c>
      <c r="M223" s="92">
        <f t="shared" si="26"/>
        <v>1</v>
      </c>
      <c r="N223" s="92">
        <f t="shared" si="27"/>
        <v>1</v>
      </c>
      <c r="O223" s="92">
        <f t="shared" si="28"/>
        <v>1</v>
      </c>
      <c r="P223" s="92">
        <f t="shared" si="29"/>
        <v>4</v>
      </c>
      <c r="Q223" s="92">
        <f t="shared" si="30"/>
        <v>4</v>
      </c>
      <c r="R223" s="17">
        <f t="shared" si="31"/>
        <v>1</v>
      </c>
    </row>
    <row r="224" spans="1:18">
      <c r="A224" s="190">
        <v>51763970</v>
      </c>
      <c r="B224" s="190" t="s">
        <v>778</v>
      </c>
      <c r="C224" s="190">
        <v>80</v>
      </c>
      <c r="D224" s="190">
        <v>100</v>
      </c>
      <c r="E224" s="190">
        <v>100</v>
      </c>
      <c r="F224" s="190">
        <v>100</v>
      </c>
      <c r="G224" s="190" t="s">
        <v>392</v>
      </c>
      <c r="H224" s="191">
        <v>95</v>
      </c>
      <c r="I224" s="13"/>
      <c r="J224" s="92" t="str">
        <f>IFERROR(VLOOKUP(A224,AGENT_raw!A:C,3,0),"-")</f>
        <v>-</v>
      </c>
      <c r="K224" s="92">
        <f t="shared" si="24"/>
        <v>1</v>
      </c>
      <c r="L224" s="92">
        <f t="shared" si="25"/>
        <v>1</v>
      </c>
      <c r="M224" s="92">
        <f t="shared" si="26"/>
        <v>1</v>
      </c>
      <c r="N224" s="92">
        <f t="shared" si="27"/>
        <v>1</v>
      </c>
      <c r="O224" s="92">
        <f t="shared" si="28"/>
        <v>1</v>
      </c>
      <c r="P224" s="92">
        <f t="shared" si="29"/>
        <v>4</v>
      </c>
      <c r="Q224" s="92">
        <f t="shared" si="30"/>
        <v>4</v>
      </c>
      <c r="R224" s="17">
        <f t="shared" si="31"/>
        <v>1</v>
      </c>
    </row>
    <row r="225" spans="1:18">
      <c r="A225" s="190">
        <v>51615298</v>
      </c>
      <c r="B225" s="190" t="s">
        <v>779</v>
      </c>
      <c r="C225" s="190">
        <v>80</v>
      </c>
      <c r="D225" s="190">
        <v>100</v>
      </c>
      <c r="E225" s="190">
        <v>100</v>
      </c>
      <c r="F225" s="190">
        <v>100</v>
      </c>
      <c r="G225" s="190" t="s">
        <v>392</v>
      </c>
      <c r="H225" s="191">
        <v>95</v>
      </c>
      <c r="I225" s="13"/>
      <c r="J225" s="92" t="str">
        <f>IFERROR(VLOOKUP(A225,AGENT_raw!A:C,3,0),"-")</f>
        <v>-</v>
      </c>
      <c r="K225" s="92">
        <f t="shared" si="24"/>
        <v>1</v>
      </c>
      <c r="L225" s="92">
        <f t="shared" si="25"/>
        <v>1</v>
      </c>
      <c r="M225" s="92">
        <f t="shared" si="26"/>
        <v>1</v>
      </c>
      <c r="N225" s="92">
        <f t="shared" si="27"/>
        <v>1</v>
      </c>
      <c r="O225" s="92">
        <f t="shared" si="28"/>
        <v>1</v>
      </c>
      <c r="P225" s="92">
        <f t="shared" si="29"/>
        <v>4</v>
      </c>
      <c r="Q225" s="92">
        <f t="shared" si="30"/>
        <v>4</v>
      </c>
      <c r="R225" s="17">
        <f t="shared" si="31"/>
        <v>1</v>
      </c>
    </row>
    <row r="226" spans="1:18">
      <c r="A226" s="190">
        <v>51586624</v>
      </c>
      <c r="B226" s="190" t="s">
        <v>780</v>
      </c>
      <c r="C226" s="190">
        <v>80</v>
      </c>
      <c r="D226" s="190">
        <v>100</v>
      </c>
      <c r="E226" s="190">
        <v>100</v>
      </c>
      <c r="F226" s="190" t="s">
        <v>392</v>
      </c>
      <c r="G226" s="190" t="s">
        <v>392</v>
      </c>
      <c r="H226" s="191">
        <v>93.333333333333329</v>
      </c>
      <c r="I226" s="13"/>
      <c r="J226" s="92" t="str">
        <f>IFERROR(VLOOKUP(A226,AGENT_raw!A:C,3,0),"-")</f>
        <v>-</v>
      </c>
      <c r="K226" s="92">
        <f t="shared" si="24"/>
        <v>1</v>
      </c>
      <c r="L226" s="92">
        <f t="shared" si="25"/>
        <v>1</v>
      </c>
      <c r="M226" s="92">
        <f t="shared" si="26"/>
        <v>1</v>
      </c>
      <c r="N226" s="92">
        <f t="shared" si="27"/>
        <v>1</v>
      </c>
      <c r="O226" s="92">
        <f t="shared" si="28"/>
        <v>1</v>
      </c>
      <c r="P226" s="92">
        <f t="shared" si="29"/>
        <v>4</v>
      </c>
      <c r="Q226" s="92">
        <f t="shared" si="30"/>
        <v>4</v>
      </c>
      <c r="R226" s="17">
        <f t="shared" si="31"/>
        <v>1</v>
      </c>
    </row>
    <row r="227" spans="1:18">
      <c r="A227" s="190">
        <v>51737710</v>
      </c>
      <c r="B227" s="190" t="s">
        <v>781</v>
      </c>
      <c r="C227" s="190">
        <v>80</v>
      </c>
      <c r="D227" s="190">
        <v>60</v>
      </c>
      <c r="E227" s="190">
        <v>100</v>
      </c>
      <c r="F227" s="190">
        <v>100</v>
      </c>
      <c r="G227" s="190" t="s">
        <v>392</v>
      </c>
      <c r="H227" s="191">
        <v>85</v>
      </c>
      <c r="I227" s="13"/>
      <c r="J227" s="92" t="str">
        <f>IFERROR(VLOOKUP(A227,AGENT_raw!A:C,3,0),"-")</f>
        <v>-</v>
      </c>
      <c r="K227" s="92">
        <f>IF(ISBLANK(C227),"",IF(C227=0,0,1))</f>
        <v>1</v>
      </c>
      <c r="L227" s="92">
        <f>IF(ISBLANK(D227),"",IF(D227=0,0,1))</f>
        <v>1</v>
      </c>
      <c r="M227" s="92">
        <f>IF(ISBLANK(E227),"",IF(E227=0,0,1))</f>
        <v>1</v>
      </c>
      <c r="N227" s="92">
        <f>IF(ISBLANK(F227),"",IF(F227=0,0,1))</f>
        <v>1</v>
      </c>
      <c r="O227" s="92">
        <f>IF(ISBLANK(G227),"",IF(G227=0,0,1))</f>
        <v>1</v>
      </c>
      <c r="P227" s="92">
        <f>SUM(K227:N227)</f>
        <v>4</v>
      </c>
      <c r="Q227" s="92">
        <f>COUNT(K227:N227)</f>
        <v>4</v>
      </c>
      <c r="R227" s="17">
        <f>IFERROR(P227/Q227,100%)</f>
        <v>1</v>
      </c>
    </row>
    <row r="228" spans="1:18">
      <c r="A228" s="190">
        <v>51804001</v>
      </c>
      <c r="B228" s="190" t="s">
        <v>782</v>
      </c>
      <c r="C228" s="190">
        <v>80</v>
      </c>
      <c r="D228" s="190">
        <v>0</v>
      </c>
      <c r="E228" s="190">
        <v>100</v>
      </c>
      <c r="F228" s="190" t="s">
        <v>392</v>
      </c>
      <c r="G228" s="190" t="s">
        <v>392</v>
      </c>
      <c r="H228" s="191">
        <v>60</v>
      </c>
      <c r="I228" s="13"/>
      <c r="J228" s="92" t="str">
        <f>IFERROR(VLOOKUP(A228,AGENT_raw!A:C,3,0),"-")</f>
        <v>-</v>
      </c>
      <c r="K228" s="92">
        <f t="shared" si="24"/>
        <v>1</v>
      </c>
      <c r="L228" s="92">
        <f t="shared" si="25"/>
        <v>0</v>
      </c>
      <c r="M228" s="92">
        <f t="shared" si="26"/>
        <v>1</v>
      </c>
      <c r="N228" s="92">
        <f t="shared" si="27"/>
        <v>1</v>
      </c>
      <c r="O228" s="92">
        <f t="shared" si="28"/>
        <v>1</v>
      </c>
      <c r="P228" s="92">
        <f t="shared" si="29"/>
        <v>3</v>
      </c>
      <c r="Q228" s="92">
        <f t="shared" si="30"/>
        <v>4</v>
      </c>
      <c r="R228" s="17">
        <f t="shared" si="31"/>
        <v>0.75</v>
      </c>
    </row>
    <row r="229" spans="1:18">
      <c r="A229" s="190">
        <v>51720522</v>
      </c>
      <c r="B229" s="190" t="s">
        <v>783</v>
      </c>
      <c r="C229" s="190">
        <v>80</v>
      </c>
      <c r="D229" s="190">
        <v>100</v>
      </c>
      <c r="E229" s="190">
        <v>100</v>
      </c>
      <c r="F229" s="190">
        <v>100</v>
      </c>
      <c r="G229" s="190" t="s">
        <v>392</v>
      </c>
      <c r="H229" s="191">
        <v>95</v>
      </c>
      <c r="J229" s="92" t="str">
        <f>IFERROR(VLOOKUP(A229,AGENT_raw!A:C,3,0),"-")</f>
        <v>-</v>
      </c>
      <c r="K229" s="92">
        <f t="shared" ref="K229:K237" si="32">IF(ISBLANK(C229),"",IF(C229=0,0,1))</f>
        <v>1</v>
      </c>
      <c r="L229" s="92">
        <f t="shared" ref="L229:L237" si="33">IF(ISBLANK(D229),"",IF(D229=0,0,1))</f>
        <v>1</v>
      </c>
      <c r="M229" s="92">
        <f t="shared" ref="M229:M237" si="34">IF(ISBLANK(E229),"",IF(E229=0,0,1))</f>
        <v>1</v>
      </c>
      <c r="N229" s="92">
        <f t="shared" ref="N229:N237" si="35">IF(ISBLANK(F229),"",IF(F229=0,0,1))</f>
        <v>1</v>
      </c>
      <c r="O229" s="92">
        <f t="shared" ref="O229:O237" si="36">IF(ISBLANK(G229),"",IF(G229=0,0,1))</f>
        <v>1</v>
      </c>
      <c r="P229" s="92">
        <f t="shared" ref="P229:P237" si="37">SUM(K229:N229)</f>
        <v>4</v>
      </c>
      <c r="Q229" s="92">
        <f t="shared" ref="Q229:Q237" si="38">COUNT(K229:N229)</f>
        <v>4</v>
      </c>
      <c r="R229" s="17">
        <f t="shared" ref="R229:R237" si="39">IFERROR(P229/Q229,100%)</f>
        <v>1</v>
      </c>
    </row>
    <row r="230" spans="1:18">
      <c r="A230" s="190">
        <v>51615818</v>
      </c>
      <c r="B230" s="190" t="s">
        <v>784</v>
      </c>
      <c r="C230" s="190">
        <v>80</v>
      </c>
      <c r="D230" s="190">
        <v>100</v>
      </c>
      <c r="E230" s="190">
        <v>100</v>
      </c>
      <c r="F230" s="190">
        <v>100</v>
      </c>
      <c r="G230" s="190" t="s">
        <v>392</v>
      </c>
      <c r="H230" s="191">
        <v>95</v>
      </c>
      <c r="J230" s="92" t="str">
        <f>IFERROR(VLOOKUP(A230,AGENT_raw!A:C,3,0),"-")</f>
        <v>-</v>
      </c>
      <c r="K230" s="92">
        <f t="shared" si="32"/>
        <v>1</v>
      </c>
      <c r="L230" s="92">
        <f t="shared" si="33"/>
        <v>1</v>
      </c>
      <c r="M230" s="92">
        <f t="shared" si="34"/>
        <v>1</v>
      </c>
      <c r="N230" s="92">
        <f t="shared" si="35"/>
        <v>1</v>
      </c>
      <c r="O230" s="92">
        <f t="shared" si="36"/>
        <v>1</v>
      </c>
      <c r="P230" s="92">
        <f t="shared" si="37"/>
        <v>4</v>
      </c>
      <c r="Q230" s="92">
        <f t="shared" si="38"/>
        <v>4</v>
      </c>
      <c r="R230" s="17">
        <f t="shared" si="39"/>
        <v>1</v>
      </c>
    </row>
    <row r="231" spans="1:18">
      <c r="A231" s="190">
        <v>51721450</v>
      </c>
      <c r="B231" s="190" t="s">
        <v>785</v>
      </c>
      <c r="C231" s="190">
        <v>80</v>
      </c>
      <c r="D231" s="190">
        <v>100</v>
      </c>
      <c r="E231" s="190">
        <v>100</v>
      </c>
      <c r="F231" s="190">
        <v>100</v>
      </c>
      <c r="G231" s="190" t="s">
        <v>392</v>
      </c>
      <c r="H231" s="191">
        <v>95</v>
      </c>
      <c r="J231" s="92" t="str">
        <f>IFERROR(VLOOKUP(A231,AGENT_raw!A:C,3,0),"-")</f>
        <v>-</v>
      </c>
      <c r="K231" s="92">
        <f t="shared" si="32"/>
        <v>1</v>
      </c>
      <c r="L231" s="92">
        <f t="shared" si="33"/>
        <v>1</v>
      </c>
      <c r="M231" s="92">
        <f t="shared" si="34"/>
        <v>1</v>
      </c>
      <c r="N231" s="92">
        <f t="shared" si="35"/>
        <v>1</v>
      </c>
      <c r="O231" s="92">
        <f t="shared" si="36"/>
        <v>1</v>
      </c>
      <c r="P231" s="92">
        <f t="shared" si="37"/>
        <v>4</v>
      </c>
      <c r="Q231" s="92">
        <f t="shared" si="38"/>
        <v>4</v>
      </c>
      <c r="R231" s="17">
        <f t="shared" si="39"/>
        <v>1</v>
      </c>
    </row>
    <row r="232" spans="1:18">
      <c r="A232" s="190">
        <v>51741205</v>
      </c>
      <c r="B232" s="190" t="s">
        <v>786</v>
      </c>
      <c r="C232" s="190">
        <v>80</v>
      </c>
      <c r="D232" s="190">
        <v>100</v>
      </c>
      <c r="E232" s="190">
        <v>100</v>
      </c>
      <c r="F232" s="190">
        <v>100</v>
      </c>
      <c r="G232" s="190" t="s">
        <v>392</v>
      </c>
      <c r="H232" s="191">
        <v>95</v>
      </c>
      <c r="J232" s="92" t="str">
        <f>IFERROR(VLOOKUP(A232,AGENT_raw!A:C,3,0),"-")</f>
        <v>-</v>
      </c>
      <c r="K232" s="92">
        <f t="shared" si="32"/>
        <v>1</v>
      </c>
      <c r="L232" s="92">
        <f t="shared" si="33"/>
        <v>1</v>
      </c>
      <c r="M232" s="92">
        <f t="shared" si="34"/>
        <v>1</v>
      </c>
      <c r="N232" s="92">
        <f t="shared" si="35"/>
        <v>1</v>
      </c>
      <c r="O232" s="92">
        <f t="shared" si="36"/>
        <v>1</v>
      </c>
      <c r="P232" s="92">
        <f t="shared" si="37"/>
        <v>4</v>
      </c>
      <c r="Q232" s="92">
        <f t="shared" si="38"/>
        <v>4</v>
      </c>
      <c r="R232" s="17">
        <f t="shared" si="39"/>
        <v>1</v>
      </c>
    </row>
    <row r="233" spans="1:18">
      <c r="A233" s="190">
        <v>51764419</v>
      </c>
      <c r="B233" s="190" t="s">
        <v>787</v>
      </c>
      <c r="C233" s="190">
        <v>80</v>
      </c>
      <c r="D233" s="190">
        <v>100</v>
      </c>
      <c r="E233" s="190">
        <v>100</v>
      </c>
      <c r="F233" s="190" t="s">
        <v>392</v>
      </c>
      <c r="G233" s="190" t="s">
        <v>392</v>
      </c>
      <c r="H233" s="191">
        <v>93.333333333333329</v>
      </c>
      <c r="J233" s="92" t="str">
        <f>IFERROR(VLOOKUP(A233,AGENT_raw!A:C,3,0),"-")</f>
        <v>-</v>
      </c>
      <c r="K233" s="92">
        <f t="shared" si="32"/>
        <v>1</v>
      </c>
      <c r="L233" s="92">
        <f t="shared" si="33"/>
        <v>1</v>
      </c>
      <c r="M233" s="92">
        <f t="shared" si="34"/>
        <v>1</v>
      </c>
      <c r="N233" s="92">
        <f t="shared" si="35"/>
        <v>1</v>
      </c>
      <c r="O233" s="92">
        <f t="shared" si="36"/>
        <v>1</v>
      </c>
      <c r="P233" s="92">
        <f t="shared" si="37"/>
        <v>4</v>
      </c>
      <c r="Q233" s="92">
        <f t="shared" si="38"/>
        <v>4</v>
      </c>
      <c r="R233" s="17">
        <f t="shared" si="39"/>
        <v>1</v>
      </c>
    </row>
    <row r="234" spans="1:18">
      <c r="A234" s="190">
        <v>51694282</v>
      </c>
      <c r="B234" s="190" t="s">
        <v>788</v>
      </c>
      <c r="C234" s="190">
        <v>0</v>
      </c>
      <c r="D234" s="190">
        <v>80</v>
      </c>
      <c r="E234" s="190">
        <v>100</v>
      </c>
      <c r="F234" s="190">
        <v>100</v>
      </c>
      <c r="G234" s="190" t="s">
        <v>392</v>
      </c>
      <c r="H234" s="191">
        <v>70</v>
      </c>
      <c r="J234" s="92" t="str">
        <f>IFERROR(VLOOKUP(A234,AGENT_raw!A:C,3,0),"-")</f>
        <v>-</v>
      </c>
      <c r="K234" s="92">
        <f t="shared" si="32"/>
        <v>0</v>
      </c>
      <c r="L234" s="92">
        <f t="shared" si="33"/>
        <v>1</v>
      </c>
      <c r="M234" s="92">
        <f t="shared" si="34"/>
        <v>1</v>
      </c>
      <c r="N234" s="92">
        <f t="shared" si="35"/>
        <v>1</v>
      </c>
      <c r="O234" s="92">
        <f t="shared" si="36"/>
        <v>1</v>
      </c>
      <c r="P234" s="92">
        <f t="shared" si="37"/>
        <v>3</v>
      </c>
      <c r="Q234" s="92">
        <f t="shared" si="38"/>
        <v>4</v>
      </c>
      <c r="R234" s="17">
        <f t="shared" si="39"/>
        <v>0.75</v>
      </c>
    </row>
    <row r="235" spans="1:18">
      <c r="A235" s="190">
        <v>51727792</v>
      </c>
      <c r="B235" s="190" t="s">
        <v>789</v>
      </c>
      <c r="C235" s="190" t="s">
        <v>392</v>
      </c>
      <c r="D235" s="190">
        <v>100</v>
      </c>
      <c r="E235" s="190">
        <v>100</v>
      </c>
      <c r="F235" s="190">
        <v>100</v>
      </c>
      <c r="G235" s="190" t="s">
        <v>392</v>
      </c>
      <c r="H235" s="191">
        <v>100</v>
      </c>
      <c r="J235" s="92" t="str">
        <f>IFERROR(VLOOKUP(A235,AGENT_raw!A:C,3,0),"-")</f>
        <v>-</v>
      </c>
      <c r="K235" s="92">
        <f t="shared" si="32"/>
        <v>1</v>
      </c>
      <c r="L235" s="92">
        <f t="shared" si="33"/>
        <v>1</v>
      </c>
      <c r="M235" s="92">
        <f t="shared" si="34"/>
        <v>1</v>
      </c>
      <c r="N235" s="92">
        <f t="shared" si="35"/>
        <v>1</v>
      </c>
      <c r="O235" s="92">
        <f t="shared" si="36"/>
        <v>1</v>
      </c>
      <c r="P235" s="92">
        <f t="shared" si="37"/>
        <v>4</v>
      </c>
      <c r="Q235" s="92">
        <f t="shared" si="38"/>
        <v>4</v>
      </c>
      <c r="R235" s="17">
        <f t="shared" si="39"/>
        <v>1</v>
      </c>
    </row>
    <row r="236" spans="1:18">
      <c r="A236" s="190">
        <v>51727804</v>
      </c>
      <c r="B236" s="190" t="s">
        <v>790</v>
      </c>
      <c r="C236" s="190" t="s">
        <v>392</v>
      </c>
      <c r="D236" s="190">
        <v>100</v>
      </c>
      <c r="E236" s="190">
        <v>100</v>
      </c>
      <c r="F236" s="190" t="s">
        <v>392</v>
      </c>
      <c r="G236" s="190" t="s">
        <v>392</v>
      </c>
      <c r="H236" s="191">
        <v>100</v>
      </c>
      <c r="J236" s="92" t="str">
        <f>IFERROR(VLOOKUP(A236,AGENT_raw!A:C,3,0),"-")</f>
        <v>-</v>
      </c>
      <c r="K236" s="92">
        <f t="shared" si="32"/>
        <v>1</v>
      </c>
      <c r="L236" s="92">
        <f t="shared" si="33"/>
        <v>1</v>
      </c>
      <c r="M236" s="92">
        <f t="shared" si="34"/>
        <v>1</v>
      </c>
      <c r="N236" s="92">
        <f t="shared" si="35"/>
        <v>1</v>
      </c>
      <c r="O236" s="92">
        <f t="shared" si="36"/>
        <v>1</v>
      </c>
      <c r="P236" s="92">
        <f t="shared" si="37"/>
        <v>4</v>
      </c>
      <c r="Q236" s="92">
        <f t="shared" si="38"/>
        <v>4</v>
      </c>
      <c r="R236" s="17">
        <f t="shared" si="39"/>
        <v>1</v>
      </c>
    </row>
    <row r="237" spans="1:18">
      <c r="A237" s="190">
        <v>51617212</v>
      </c>
      <c r="B237" s="190" t="s">
        <v>791</v>
      </c>
      <c r="C237" s="190" t="s">
        <v>392</v>
      </c>
      <c r="D237" s="190" t="s">
        <v>392</v>
      </c>
      <c r="E237" s="190">
        <v>100</v>
      </c>
      <c r="F237" s="190" t="s">
        <v>392</v>
      </c>
      <c r="G237" s="190" t="s">
        <v>392</v>
      </c>
      <c r="H237" s="191">
        <v>100</v>
      </c>
      <c r="J237" s="92" t="str">
        <f>IFERROR(VLOOKUP(A237,AGENT_raw!A:C,3,0),"-")</f>
        <v>-</v>
      </c>
      <c r="K237" s="92">
        <f t="shared" si="32"/>
        <v>1</v>
      </c>
      <c r="L237" s="92">
        <f t="shared" si="33"/>
        <v>1</v>
      </c>
      <c r="M237" s="92">
        <f t="shared" si="34"/>
        <v>1</v>
      </c>
      <c r="N237" s="92">
        <f t="shared" si="35"/>
        <v>1</v>
      </c>
      <c r="O237" s="92">
        <f t="shared" si="36"/>
        <v>1</v>
      </c>
      <c r="P237" s="92">
        <f t="shared" si="37"/>
        <v>4</v>
      </c>
      <c r="Q237" s="92">
        <f t="shared" si="38"/>
        <v>4</v>
      </c>
      <c r="R237" s="17">
        <f t="shared" si="39"/>
        <v>1</v>
      </c>
    </row>
  </sheetData>
  <conditionalFormatting sqref="C2:G237">
    <cfRule type="cellIs" dxfId="11" priority="3" operator="greaterThan">
      <formula>100</formula>
    </cfRule>
  </conditionalFormatting>
  <conditionalFormatting sqref="H2:H237">
    <cfRule type="cellIs" dxfId="10" priority="5" operator="lessThan">
      <formula>80</formula>
    </cfRule>
  </conditionalFormatting>
  <conditionalFormatting sqref="A2:A237">
    <cfRule type="duplicateValues" dxfId="9" priority="1"/>
    <cfRule type="duplicateValues" dxfId="8" priority="2"/>
    <cfRule type="duplicateValues" dxfId="7" priority="4"/>
  </conditionalFormatting>
  <conditionalFormatting sqref="A2:A237">
    <cfRule type="duplicateValues" dxfId="6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20" t="s">
        <v>0</v>
      </c>
      <c r="B1" s="20" t="s">
        <v>3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20" t="s">
        <v>52</v>
      </c>
      <c r="I1" s="20" t="s">
        <v>53</v>
      </c>
      <c r="J1" s="20" t="s">
        <v>54</v>
      </c>
      <c r="K1" s="20" t="s">
        <v>55</v>
      </c>
      <c r="L1" s="20" t="s">
        <v>56</v>
      </c>
      <c r="M1" s="21" t="s">
        <v>57</v>
      </c>
      <c r="N1" s="21" t="s">
        <v>58</v>
      </c>
      <c r="O1" s="20" t="s">
        <v>59</v>
      </c>
      <c r="P1" s="20" t="s">
        <v>60</v>
      </c>
      <c r="Q1" s="20" t="s">
        <v>61</v>
      </c>
    </row>
    <row r="2" spans="1:17">
      <c r="A2" s="160">
        <v>51511057</v>
      </c>
      <c r="B2" s="161" t="s">
        <v>593</v>
      </c>
      <c r="C2" s="162">
        <v>960</v>
      </c>
      <c r="D2" s="163">
        <v>0</v>
      </c>
      <c r="E2" s="162">
        <v>0</v>
      </c>
      <c r="F2" s="162">
        <v>36.999999994877726</v>
      </c>
      <c r="G2" s="162">
        <v>0</v>
      </c>
      <c r="H2" s="162">
        <v>0</v>
      </c>
      <c r="I2" s="162">
        <v>0</v>
      </c>
      <c r="J2" s="162">
        <v>0</v>
      </c>
      <c r="K2" s="162">
        <v>480</v>
      </c>
      <c r="L2" s="162">
        <v>0</v>
      </c>
      <c r="M2" s="164">
        <v>0.5</v>
      </c>
      <c r="N2" s="164">
        <v>0.75</v>
      </c>
      <c r="O2" s="164">
        <v>0.9</v>
      </c>
      <c r="P2" s="162">
        <v>2</v>
      </c>
      <c r="Q2" s="162">
        <v>1</v>
      </c>
    </row>
    <row r="3" spans="1:17">
      <c r="A3" s="160">
        <v>51545798</v>
      </c>
      <c r="B3" s="161" t="s">
        <v>173</v>
      </c>
      <c r="C3" s="162">
        <v>9600</v>
      </c>
      <c r="D3" s="163">
        <v>0</v>
      </c>
      <c r="E3" s="162">
        <v>1611.0000000307336</v>
      </c>
      <c r="F3" s="162">
        <v>32.999999992316589</v>
      </c>
      <c r="G3" s="162">
        <v>0</v>
      </c>
      <c r="H3" s="162">
        <v>0</v>
      </c>
      <c r="I3" s="162">
        <v>418.00000005285256</v>
      </c>
      <c r="J3" s="162">
        <v>0</v>
      </c>
      <c r="K3" s="162">
        <v>0</v>
      </c>
      <c r="L3" s="162">
        <v>0</v>
      </c>
      <c r="M3" s="164">
        <v>4.3541666672172144E-2</v>
      </c>
      <c r="N3" s="164">
        <v>0</v>
      </c>
      <c r="O3" s="164">
        <v>4.3541666672172144E-2</v>
      </c>
      <c r="P3" s="162">
        <v>20</v>
      </c>
      <c r="Q3" s="162">
        <v>20</v>
      </c>
    </row>
    <row r="4" spans="1:17">
      <c r="A4" s="160">
        <v>51558115</v>
      </c>
      <c r="B4" s="161" t="s">
        <v>594</v>
      </c>
      <c r="C4" s="162">
        <v>9120</v>
      </c>
      <c r="D4" s="163">
        <v>0</v>
      </c>
      <c r="E4" s="162">
        <v>753.9999999650754</v>
      </c>
      <c r="F4" s="162">
        <v>622.99999998765998</v>
      </c>
      <c r="G4" s="162">
        <v>0</v>
      </c>
      <c r="H4" s="162">
        <v>0</v>
      </c>
      <c r="I4" s="162">
        <v>0</v>
      </c>
      <c r="J4" s="162">
        <v>0</v>
      </c>
      <c r="K4" s="162">
        <v>480</v>
      </c>
      <c r="L4" s="162">
        <v>0</v>
      </c>
      <c r="M4" s="164">
        <v>5.2631578947368418E-2</v>
      </c>
      <c r="N4" s="164">
        <v>0.05</v>
      </c>
      <c r="O4" s="164">
        <v>0.1</v>
      </c>
      <c r="P4" s="162">
        <v>19</v>
      </c>
      <c r="Q4" s="162">
        <v>18</v>
      </c>
    </row>
    <row r="5" spans="1:17">
      <c r="A5" s="160">
        <v>51564575</v>
      </c>
      <c r="B5" s="161" t="s">
        <v>190</v>
      </c>
      <c r="C5" s="162">
        <v>9600</v>
      </c>
      <c r="D5" s="163">
        <v>0</v>
      </c>
      <c r="E5" s="162">
        <v>115.00000002902343</v>
      </c>
      <c r="F5" s="162">
        <v>66.999999998370185</v>
      </c>
      <c r="G5" s="162">
        <v>0</v>
      </c>
      <c r="H5" s="162">
        <v>0</v>
      </c>
      <c r="I5" s="162">
        <v>52.000000001862645</v>
      </c>
      <c r="J5" s="162">
        <v>0</v>
      </c>
      <c r="K5" s="162">
        <v>0</v>
      </c>
      <c r="L5" s="162">
        <v>0</v>
      </c>
      <c r="M5" s="164">
        <v>5.4166666668606922E-3</v>
      </c>
      <c r="N5" s="164">
        <v>0</v>
      </c>
      <c r="O5" s="164">
        <v>5.4166666668606922E-3</v>
      </c>
      <c r="P5" s="162">
        <v>20</v>
      </c>
      <c r="Q5" s="162">
        <v>20</v>
      </c>
    </row>
    <row r="6" spans="1:17">
      <c r="A6" s="160">
        <v>51582026</v>
      </c>
      <c r="B6" s="161" t="s">
        <v>193</v>
      </c>
      <c r="C6" s="162">
        <v>9120</v>
      </c>
      <c r="D6" s="163">
        <v>0</v>
      </c>
      <c r="E6" s="162">
        <v>838.00000001466833</v>
      </c>
      <c r="F6" s="162">
        <v>33</v>
      </c>
      <c r="G6" s="162">
        <v>0</v>
      </c>
      <c r="H6" s="162">
        <v>0</v>
      </c>
      <c r="I6" s="162">
        <v>14.000000003862645</v>
      </c>
      <c r="J6" s="162">
        <v>0</v>
      </c>
      <c r="K6" s="162">
        <v>0</v>
      </c>
      <c r="L6" s="162">
        <v>0</v>
      </c>
      <c r="M6" s="164">
        <v>1.5350877197217814E-3</v>
      </c>
      <c r="N6" s="164">
        <v>0.05</v>
      </c>
      <c r="O6" s="164">
        <v>5.1458333333735687E-2</v>
      </c>
      <c r="P6" s="162">
        <v>19</v>
      </c>
      <c r="Q6" s="162">
        <v>19</v>
      </c>
    </row>
    <row r="7" spans="1:17">
      <c r="A7" s="160">
        <v>51585202</v>
      </c>
      <c r="B7" s="161" t="s">
        <v>171</v>
      </c>
      <c r="C7" s="162">
        <v>9120</v>
      </c>
      <c r="D7" s="163">
        <v>0</v>
      </c>
      <c r="E7" s="162">
        <v>254.99999993247911</v>
      </c>
      <c r="F7" s="162">
        <v>0</v>
      </c>
      <c r="G7" s="162">
        <v>0</v>
      </c>
      <c r="H7" s="162">
        <v>0</v>
      </c>
      <c r="I7" s="162">
        <v>190.99999998183921</v>
      </c>
      <c r="J7" s="162">
        <v>0</v>
      </c>
      <c r="K7" s="162">
        <v>0</v>
      </c>
      <c r="L7" s="162">
        <v>0</v>
      </c>
      <c r="M7" s="164">
        <v>2.0942982454149037E-2</v>
      </c>
      <c r="N7" s="164">
        <v>0.05</v>
      </c>
      <c r="O7" s="164">
        <v>6.9895833331441587E-2</v>
      </c>
      <c r="P7" s="162">
        <v>19</v>
      </c>
      <c r="Q7" s="162">
        <v>19</v>
      </c>
    </row>
    <row r="8" spans="1:17">
      <c r="A8" s="160">
        <v>51585203</v>
      </c>
      <c r="B8" s="161" t="s">
        <v>170</v>
      </c>
      <c r="C8" s="162">
        <v>9120</v>
      </c>
      <c r="D8" s="163">
        <v>0</v>
      </c>
      <c r="E8" s="162">
        <v>299.00000005261973</v>
      </c>
      <c r="F8" s="162">
        <v>0</v>
      </c>
      <c r="G8" s="162">
        <v>0</v>
      </c>
      <c r="H8" s="162">
        <v>0</v>
      </c>
      <c r="I8" s="162">
        <v>5.0000000058207661</v>
      </c>
      <c r="J8" s="162">
        <v>0</v>
      </c>
      <c r="K8" s="162">
        <v>0</v>
      </c>
      <c r="L8" s="162">
        <v>0</v>
      </c>
      <c r="M8" s="164">
        <v>5.4824561467332964E-4</v>
      </c>
      <c r="N8" s="164">
        <v>0.05</v>
      </c>
      <c r="O8" s="164">
        <v>5.0520833333939662E-2</v>
      </c>
      <c r="P8" s="162">
        <v>19</v>
      </c>
      <c r="Q8" s="162">
        <v>19</v>
      </c>
    </row>
    <row r="9" spans="1:17">
      <c r="A9" s="160">
        <v>51586624</v>
      </c>
      <c r="B9" s="161" t="s">
        <v>595</v>
      </c>
      <c r="C9" s="162">
        <v>9120</v>
      </c>
      <c r="D9" s="163">
        <v>0</v>
      </c>
      <c r="E9" s="162">
        <v>475.00000001862645</v>
      </c>
      <c r="F9" s="162">
        <v>0</v>
      </c>
      <c r="G9" s="162">
        <v>0</v>
      </c>
      <c r="H9" s="162">
        <v>0</v>
      </c>
      <c r="I9" s="162">
        <v>136.00000000325963</v>
      </c>
      <c r="J9" s="162">
        <v>0</v>
      </c>
      <c r="K9" s="162">
        <v>1440</v>
      </c>
      <c r="L9" s="162">
        <v>0</v>
      </c>
      <c r="M9" s="164">
        <v>0.17280701754421707</v>
      </c>
      <c r="N9" s="164">
        <v>9.5238095238095233E-2</v>
      </c>
      <c r="O9" s="164">
        <v>0.25158730158762499</v>
      </c>
      <c r="P9" s="162">
        <v>19</v>
      </c>
      <c r="Q9" s="162">
        <v>16</v>
      </c>
    </row>
    <row r="10" spans="1:17">
      <c r="A10" s="160">
        <v>51588218</v>
      </c>
      <c r="B10" s="161" t="s">
        <v>176</v>
      </c>
      <c r="C10" s="162">
        <v>9120</v>
      </c>
      <c r="D10" s="163">
        <v>0</v>
      </c>
      <c r="E10" s="162">
        <v>38.000000008355101</v>
      </c>
      <c r="F10" s="162">
        <v>62.999999995809048</v>
      </c>
      <c r="G10" s="162">
        <v>0</v>
      </c>
      <c r="H10" s="162">
        <v>0</v>
      </c>
      <c r="I10" s="162">
        <v>230.00000000582077</v>
      </c>
      <c r="J10" s="162">
        <v>0</v>
      </c>
      <c r="K10" s="162">
        <v>0</v>
      </c>
      <c r="L10" s="162">
        <v>59.99999999650754</v>
      </c>
      <c r="M10" s="164">
        <v>3.1798245614290385E-2</v>
      </c>
      <c r="N10" s="164">
        <v>0.05</v>
      </c>
      <c r="O10" s="164">
        <v>8.0208333333575868E-2</v>
      </c>
      <c r="P10" s="162">
        <v>19</v>
      </c>
      <c r="Q10" s="162">
        <v>19</v>
      </c>
    </row>
    <row r="11" spans="1:17">
      <c r="A11" s="160">
        <v>51588228</v>
      </c>
      <c r="B11" s="161" t="s">
        <v>181</v>
      </c>
      <c r="C11" s="162">
        <v>10080</v>
      </c>
      <c r="D11" s="163">
        <v>0</v>
      </c>
      <c r="E11" s="162">
        <v>802.00000006728806</v>
      </c>
      <c r="F11" s="162">
        <v>422.99999999045394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0</v>
      </c>
      <c r="M11" s="164">
        <v>0</v>
      </c>
      <c r="N11" s="164">
        <v>0</v>
      </c>
      <c r="O11" s="164">
        <v>0</v>
      </c>
      <c r="P11" s="162">
        <v>21</v>
      </c>
      <c r="Q11" s="162">
        <v>21</v>
      </c>
    </row>
    <row r="12" spans="1:17">
      <c r="A12" s="160">
        <v>51588233</v>
      </c>
      <c r="B12" s="161" t="s">
        <v>177</v>
      </c>
      <c r="C12" s="162">
        <v>4800</v>
      </c>
      <c r="D12" s="163">
        <v>0</v>
      </c>
      <c r="E12" s="162">
        <v>10.999999993946403</v>
      </c>
      <c r="F12" s="162">
        <v>81.000000002095476</v>
      </c>
      <c r="G12" s="162">
        <v>0</v>
      </c>
      <c r="H12" s="162">
        <v>0</v>
      </c>
      <c r="I12" s="162">
        <v>367.99999997369014</v>
      </c>
      <c r="J12" s="162">
        <v>0</v>
      </c>
      <c r="K12" s="162">
        <v>0</v>
      </c>
      <c r="L12" s="162">
        <v>0</v>
      </c>
      <c r="M12" s="164">
        <v>7.6666666661185448E-2</v>
      </c>
      <c r="N12" s="164">
        <v>0</v>
      </c>
      <c r="O12" s="164">
        <v>7.6666666661185448E-2</v>
      </c>
      <c r="P12" s="162">
        <v>10</v>
      </c>
      <c r="Q12" s="162">
        <v>10</v>
      </c>
    </row>
    <row r="13" spans="1:17">
      <c r="A13" s="160">
        <v>51588235</v>
      </c>
      <c r="B13" s="161" t="s">
        <v>183</v>
      </c>
      <c r="C13" s="162">
        <v>10080</v>
      </c>
      <c r="D13" s="163">
        <v>0</v>
      </c>
      <c r="E13" s="162">
        <v>108.00000004819594</v>
      </c>
      <c r="F13" s="162">
        <v>0</v>
      </c>
      <c r="G13" s="162">
        <v>0</v>
      </c>
      <c r="H13" s="162">
        <v>0</v>
      </c>
      <c r="I13" s="162">
        <v>0</v>
      </c>
      <c r="J13" s="162">
        <v>0</v>
      </c>
      <c r="K13" s="162">
        <v>0</v>
      </c>
      <c r="L13" s="162">
        <v>0</v>
      </c>
      <c r="M13" s="164">
        <v>0</v>
      </c>
      <c r="N13" s="164">
        <v>0</v>
      </c>
      <c r="O13" s="164">
        <v>0</v>
      </c>
      <c r="P13" s="162">
        <v>21</v>
      </c>
      <c r="Q13" s="162">
        <v>21</v>
      </c>
    </row>
    <row r="14" spans="1:17">
      <c r="A14" s="160">
        <v>51591938</v>
      </c>
      <c r="B14" s="161" t="s">
        <v>179</v>
      </c>
      <c r="C14" s="162">
        <v>9600</v>
      </c>
      <c r="D14" s="163">
        <v>0</v>
      </c>
      <c r="E14" s="162">
        <v>9.0000000083819032</v>
      </c>
      <c r="F14" s="162">
        <v>70.999999990453944</v>
      </c>
      <c r="G14" s="162">
        <v>0</v>
      </c>
      <c r="H14" s="162">
        <v>0</v>
      </c>
      <c r="I14" s="162">
        <v>0</v>
      </c>
      <c r="J14" s="162">
        <v>0</v>
      </c>
      <c r="K14" s="162">
        <v>960</v>
      </c>
      <c r="L14" s="162">
        <v>0</v>
      </c>
      <c r="M14" s="164">
        <v>0.1</v>
      </c>
      <c r="N14" s="164">
        <v>0</v>
      </c>
      <c r="O14" s="164">
        <v>0.1</v>
      </c>
      <c r="P14" s="162">
        <v>20</v>
      </c>
      <c r="Q14" s="162">
        <v>18</v>
      </c>
    </row>
    <row r="15" spans="1:17">
      <c r="A15" s="160">
        <v>51591949</v>
      </c>
      <c r="B15" s="161" t="s">
        <v>184</v>
      </c>
      <c r="C15" s="162">
        <v>9600</v>
      </c>
      <c r="D15" s="163">
        <v>0</v>
      </c>
      <c r="E15" s="162">
        <v>9.0000000193400247</v>
      </c>
      <c r="F15" s="162">
        <v>33.999999995576218</v>
      </c>
      <c r="G15" s="162">
        <v>0</v>
      </c>
      <c r="H15" s="162">
        <v>0</v>
      </c>
      <c r="I15" s="162">
        <v>0</v>
      </c>
      <c r="J15" s="162">
        <v>0</v>
      </c>
      <c r="K15" s="162">
        <v>2400</v>
      </c>
      <c r="L15" s="162">
        <v>0</v>
      </c>
      <c r="M15" s="164">
        <v>0.25</v>
      </c>
      <c r="N15" s="164">
        <v>4.7619047619047616E-2</v>
      </c>
      <c r="O15" s="164">
        <v>0.2857142857142857</v>
      </c>
      <c r="P15" s="162">
        <v>20</v>
      </c>
      <c r="Q15" s="162">
        <v>15</v>
      </c>
    </row>
    <row r="16" spans="1:17">
      <c r="A16" s="160">
        <v>51596839</v>
      </c>
      <c r="B16" s="161" t="s">
        <v>169</v>
      </c>
      <c r="C16" s="162">
        <v>7200</v>
      </c>
      <c r="D16" s="163">
        <v>0</v>
      </c>
      <c r="E16" s="162">
        <v>69.000000025844201</v>
      </c>
      <c r="F16" s="162">
        <v>0</v>
      </c>
      <c r="G16" s="162">
        <v>0</v>
      </c>
      <c r="H16" s="162">
        <v>0</v>
      </c>
      <c r="I16" s="162">
        <v>99.000000008381903</v>
      </c>
      <c r="J16" s="162">
        <v>0</v>
      </c>
      <c r="K16" s="162">
        <v>480</v>
      </c>
      <c r="L16" s="162">
        <v>0</v>
      </c>
      <c r="M16" s="164">
        <v>8.0416666667830816E-2</v>
      </c>
      <c r="N16" s="164">
        <v>0.21052631578947367</v>
      </c>
      <c r="O16" s="164">
        <v>0.27401315789565589</v>
      </c>
      <c r="P16" s="162">
        <v>15</v>
      </c>
      <c r="Q16" s="162">
        <v>14</v>
      </c>
    </row>
    <row r="17" spans="1:17">
      <c r="A17" s="160">
        <v>51598203</v>
      </c>
      <c r="B17" s="161" t="s">
        <v>167</v>
      </c>
      <c r="C17" s="162">
        <v>9120</v>
      </c>
      <c r="D17" s="163">
        <v>0</v>
      </c>
      <c r="E17" s="162">
        <v>19.999999960418791</v>
      </c>
      <c r="F17" s="162">
        <v>0</v>
      </c>
      <c r="G17" s="162">
        <v>0</v>
      </c>
      <c r="H17" s="162">
        <v>0</v>
      </c>
      <c r="I17" s="162">
        <v>117.99999998649582</v>
      </c>
      <c r="J17" s="162">
        <v>0</v>
      </c>
      <c r="K17" s="162">
        <v>960</v>
      </c>
      <c r="L17" s="162">
        <v>0</v>
      </c>
      <c r="M17" s="164">
        <v>0.11820175438448419</v>
      </c>
      <c r="N17" s="164">
        <v>0</v>
      </c>
      <c r="O17" s="164">
        <v>0.11820175438448419</v>
      </c>
      <c r="P17" s="162">
        <v>19</v>
      </c>
      <c r="Q17" s="162">
        <v>17</v>
      </c>
    </row>
    <row r="18" spans="1:17">
      <c r="A18" s="160">
        <v>51598218</v>
      </c>
      <c r="B18" s="161" t="s">
        <v>596</v>
      </c>
      <c r="C18" s="162">
        <v>9600</v>
      </c>
      <c r="D18" s="163">
        <v>0</v>
      </c>
      <c r="E18" s="162">
        <v>371.99999999720603</v>
      </c>
      <c r="F18" s="162">
        <v>1066.0000000381842</v>
      </c>
      <c r="G18" s="162">
        <v>0</v>
      </c>
      <c r="H18" s="162">
        <v>0</v>
      </c>
      <c r="I18" s="162">
        <v>58.999999990919605</v>
      </c>
      <c r="J18" s="162">
        <v>0</v>
      </c>
      <c r="K18" s="162">
        <v>480</v>
      </c>
      <c r="L18" s="162">
        <v>119.00000000023283</v>
      </c>
      <c r="M18" s="164">
        <v>6.8541666665745044E-2</v>
      </c>
      <c r="N18" s="164">
        <v>0</v>
      </c>
      <c r="O18" s="164">
        <v>6.8541666665745044E-2</v>
      </c>
      <c r="P18" s="162">
        <v>20</v>
      </c>
      <c r="Q18" s="162">
        <v>19</v>
      </c>
    </row>
    <row r="19" spans="1:17">
      <c r="A19" s="160">
        <v>51600383</v>
      </c>
      <c r="B19" s="161" t="s">
        <v>597</v>
      </c>
      <c r="C19" s="162">
        <v>6720</v>
      </c>
      <c r="D19" s="163">
        <v>0</v>
      </c>
      <c r="E19" s="162">
        <v>11.999999997206032</v>
      </c>
      <c r="F19" s="162">
        <v>0</v>
      </c>
      <c r="G19" s="162">
        <v>0</v>
      </c>
      <c r="H19" s="162">
        <v>0</v>
      </c>
      <c r="I19" s="162">
        <v>79.000000001164153</v>
      </c>
      <c r="J19" s="162">
        <v>0</v>
      </c>
      <c r="K19" s="162">
        <v>0</v>
      </c>
      <c r="L19" s="162">
        <v>0</v>
      </c>
      <c r="M19" s="164">
        <v>1.1755952381125617E-2</v>
      </c>
      <c r="N19" s="164">
        <v>0.22222222222222221</v>
      </c>
      <c r="O19" s="164">
        <v>0.23136574074087549</v>
      </c>
      <c r="P19" s="162">
        <v>14</v>
      </c>
      <c r="Q19" s="162">
        <v>14</v>
      </c>
    </row>
    <row r="20" spans="1:17">
      <c r="A20" s="160">
        <v>51604889</v>
      </c>
      <c r="B20" s="161" t="s">
        <v>175</v>
      </c>
      <c r="C20" s="162">
        <v>9120</v>
      </c>
      <c r="D20" s="163">
        <v>0</v>
      </c>
      <c r="E20" s="162">
        <v>518.00000002025627</v>
      </c>
      <c r="F20" s="162">
        <v>0</v>
      </c>
      <c r="G20" s="162">
        <v>0</v>
      </c>
      <c r="H20" s="162">
        <v>0</v>
      </c>
      <c r="I20" s="162">
        <v>185.00000000582077</v>
      </c>
      <c r="J20" s="162">
        <v>0</v>
      </c>
      <c r="K20" s="162">
        <v>0</v>
      </c>
      <c r="L20" s="162">
        <v>0</v>
      </c>
      <c r="M20" s="164">
        <v>2.0285087719936489E-2</v>
      </c>
      <c r="N20" s="164">
        <v>0.05</v>
      </c>
      <c r="O20" s="164">
        <v>6.9270833333939658E-2</v>
      </c>
      <c r="P20" s="162">
        <v>19</v>
      </c>
      <c r="Q20" s="162">
        <v>19</v>
      </c>
    </row>
    <row r="21" spans="1:17">
      <c r="A21" s="160">
        <v>51605129</v>
      </c>
      <c r="B21" s="161" t="s">
        <v>174</v>
      </c>
      <c r="C21" s="162">
        <v>9120</v>
      </c>
      <c r="D21" s="163">
        <v>0</v>
      </c>
      <c r="E21" s="162">
        <v>684.99999999417923</v>
      </c>
      <c r="F21" s="162">
        <v>96.999999991385266</v>
      </c>
      <c r="G21" s="162">
        <v>0</v>
      </c>
      <c r="H21" s="162">
        <v>0</v>
      </c>
      <c r="I21" s="162">
        <v>50</v>
      </c>
      <c r="J21" s="162">
        <v>0</v>
      </c>
      <c r="K21" s="162">
        <v>0</v>
      </c>
      <c r="L21" s="162">
        <v>0</v>
      </c>
      <c r="M21" s="164">
        <v>5.4824561403508769E-3</v>
      </c>
      <c r="N21" s="164">
        <v>0.05</v>
      </c>
      <c r="O21" s="164">
        <v>5.5208333333333331E-2</v>
      </c>
      <c r="P21" s="162">
        <v>19</v>
      </c>
      <c r="Q21" s="162">
        <v>19</v>
      </c>
    </row>
    <row r="22" spans="1:17">
      <c r="A22" s="160">
        <v>51607264</v>
      </c>
      <c r="B22" s="161" t="s">
        <v>598</v>
      </c>
      <c r="C22" s="162">
        <v>9120</v>
      </c>
      <c r="D22" s="163">
        <v>0</v>
      </c>
      <c r="E22" s="162">
        <v>136.9999999946566</v>
      </c>
      <c r="F22" s="162">
        <v>0</v>
      </c>
      <c r="G22" s="162">
        <v>0</v>
      </c>
      <c r="H22" s="162">
        <v>0</v>
      </c>
      <c r="I22" s="162">
        <v>122.99999999231659</v>
      </c>
      <c r="J22" s="162">
        <v>0</v>
      </c>
      <c r="K22" s="162">
        <v>960</v>
      </c>
      <c r="L22" s="162">
        <v>0</v>
      </c>
      <c r="M22" s="164">
        <v>0.11874999999915752</v>
      </c>
      <c r="N22" s="164">
        <v>0.05</v>
      </c>
      <c r="O22" s="164">
        <v>0.16281249999919964</v>
      </c>
      <c r="P22" s="162">
        <v>19</v>
      </c>
      <c r="Q22" s="162">
        <v>17</v>
      </c>
    </row>
    <row r="23" spans="1:17">
      <c r="A23" s="160">
        <v>51607270</v>
      </c>
      <c r="B23" s="161" t="s">
        <v>599</v>
      </c>
      <c r="C23" s="162">
        <v>7680</v>
      </c>
      <c r="D23" s="163">
        <v>0</v>
      </c>
      <c r="E23" s="162">
        <v>1.000000003259629</v>
      </c>
      <c r="F23" s="162">
        <v>144.99999999068677</v>
      </c>
      <c r="G23" s="162">
        <v>0</v>
      </c>
      <c r="H23" s="162">
        <v>0</v>
      </c>
      <c r="I23" s="162">
        <v>86.000000000232831</v>
      </c>
      <c r="J23" s="162">
        <v>0</v>
      </c>
      <c r="K23" s="162">
        <v>480</v>
      </c>
      <c r="L23" s="162">
        <v>0</v>
      </c>
      <c r="M23" s="164">
        <v>7.3697916666696978E-2</v>
      </c>
      <c r="N23" s="164">
        <v>0.23809523809523808</v>
      </c>
      <c r="O23" s="164">
        <v>0.29424603174605485</v>
      </c>
      <c r="P23" s="162">
        <v>16</v>
      </c>
      <c r="Q23" s="162">
        <v>15</v>
      </c>
    </row>
    <row r="24" spans="1:17">
      <c r="A24" s="160">
        <v>51609008</v>
      </c>
      <c r="B24" s="161" t="s">
        <v>600</v>
      </c>
      <c r="C24" s="162">
        <v>9600</v>
      </c>
      <c r="D24" s="163">
        <v>0</v>
      </c>
      <c r="E24" s="162">
        <v>75.000000013710206</v>
      </c>
      <c r="F24" s="162">
        <v>0</v>
      </c>
      <c r="G24" s="162">
        <v>0</v>
      </c>
      <c r="H24" s="162">
        <v>0</v>
      </c>
      <c r="I24" s="162">
        <v>149.00000001434003</v>
      </c>
      <c r="J24" s="162">
        <v>0</v>
      </c>
      <c r="K24" s="162">
        <v>0</v>
      </c>
      <c r="L24" s="162">
        <v>0</v>
      </c>
      <c r="M24" s="164">
        <v>1.5520833334827087E-2</v>
      </c>
      <c r="N24" s="164">
        <v>0</v>
      </c>
      <c r="O24" s="164">
        <v>1.5520833334827087E-2</v>
      </c>
      <c r="P24" s="162">
        <v>20</v>
      </c>
      <c r="Q24" s="162">
        <v>20</v>
      </c>
    </row>
    <row r="25" spans="1:17">
      <c r="A25" s="160">
        <v>51609016</v>
      </c>
      <c r="B25" s="161" t="s">
        <v>322</v>
      </c>
      <c r="C25" s="162">
        <v>10080</v>
      </c>
      <c r="D25" s="163">
        <v>0</v>
      </c>
      <c r="E25" s="162">
        <v>258.99999999557622</v>
      </c>
      <c r="F25" s="162">
        <v>0</v>
      </c>
      <c r="G25" s="162">
        <v>0</v>
      </c>
      <c r="H25" s="162">
        <v>0</v>
      </c>
      <c r="I25" s="162">
        <v>460.99999998346902</v>
      </c>
      <c r="J25" s="162">
        <v>0</v>
      </c>
      <c r="K25" s="162">
        <v>0</v>
      </c>
      <c r="L25" s="162">
        <v>0</v>
      </c>
      <c r="M25" s="164">
        <v>4.5734126982487008E-2</v>
      </c>
      <c r="N25" s="164">
        <v>0</v>
      </c>
      <c r="O25" s="164">
        <v>4.5734126982487008E-2</v>
      </c>
      <c r="P25" s="162">
        <v>21</v>
      </c>
      <c r="Q25" s="162">
        <v>21</v>
      </c>
    </row>
    <row r="26" spans="1:17">
      <c r="A26" s="160">
        <v>51609644</v>
      </c>
      <c r="B26" s="161" t="s">
        <v>601</v>
      </c>
      <c r="C26" s="162">
        <v>9120</v>
      </c>
      <c r="D26" s="163">
        <v>0</v>
      </c>
      <c r="E26" s="162">
        <v>208.00000000740869</v>
      </c>
      <c r="F26" s="162">
        <v>399.99999999674037</v>
      </c>
      <c r="G26" s="162">
        <v>0</v>
      </c>
      <c r="H26" s="162">
        <v>0</v>
      </c>
      <c r="I26" s="162">
        <v>203.00000000162981</v>
      </c>
      <c r="J26" s="162">
        <v>0</v>
      </c>
      <c r="K26" s="162">
        <v>960</v>
      </c>
      <c r="L26" s="162">
        <v>317.99999999930151</v>
      </c>
      <c r="M26" s="164">
        <v>0.16239035087729511</v>
      </c>
      <c r="N26" s="164">
        <v>0</v>
      </c>
      <c r="O26" s="164">
        <v>0.16239035087729511</v>
      </c>
      <c r="P26" s="162">
        <v>19</v>
      </c>
      <c r="Q26" s="162">
        <v>17</v>
      </c>
    </row>
    <row r="27" spans="1:17">
      <c r="A27" s="160">
        <v>51611764</v>
      </c>
      <c r="B27" s="161" t="s">
        <v>602</v>
      </c>
      <c r="C27" s="162">
        <v>9120</v>
      </c>
      <c r="D27" s="163">
        <v>0</v>
      </c>
      <c r="E27" s="162">
        <v>475.99999999278225</v>
      </c>
      <c r="F27" s="162">
        <v>442.0000000053551</v>
      </c>
      <c r="G27" s="162">
        <v>0</v>
      </c>
      <c r="H27" s="162">
        <v>0</v>
      </c>
      <c r="I27" s="162">
        <v>74.00000000067169</v>
      </c>
      <c r="J27" s="162">
        <v>0</v>
      </c>
      <c r="K27" s="162">
        <v>1440</v>
      </c>
      <c r="L27" s="162">
        <v>0</v>
      </c>
      <c r="M27" s="164">
        <v>0.16600877192989821</v>
      </c>
      <c r="N27" s="164">
        <v>0.05</v>
      </c>
      <c r="O27" s="164">
        <v>0.2077083333334033</v>
      </c>
      <c r="P27" s="162">
        <v>19</v>
      </c>
      <c r="Q27" s="162">
        <v>16</v>
      </c>
    </row>
    <row r="28" spans="1:17">
      <c r="A28" s="160">
        <v>51615298</v>
      </c>
      <c r="B28" s="161" t="s">
        <v>603</v>
      </c>
      <c r="C28" s="162">
        <v>8640</v>
      </c>
      <c r="D28" s="163">
        <v>0</v>
      </c>
      <c r="E28" s="162">
        <v>577.00000003981404</v>
      </c>
      <c r="F28" s="162">
        <v>65.999999984633178</v>
      </c>
      <c r="G28" s="162">
        <v>0</v>
      </c>
      <c r="H28" s="162">
        <v>0</v>
      </c>
      <c r="I28" s="162">
        <v>231.00000003003515</v>
      </c>
      <c r="J28" s="162">
        <v>0</v>
      </c>
      <c r="K28" s="162">
        <v>0</v>
      </c>
      <c r="L28" s="162">
        <v>0</v>
      </c>
      <c r="M28" s="164">
        <v>2.6736111114587402E-2</v>
      </c>
      <c r="N28" s="164">
        <v>0.14285714285714285</v>
      </c>
      <c r="O28" s="164">
        <v>0.16577380952678919</v>
      </c>
      <c r="P28" s="162">
        <v>18</v>
      </c>
      <c r="Q28" s="162">
        <v>18</v>
      </c>
    </row>
    <row r="29" spans="1:17">
      <c r="A29" s="160">
        <v>51615809</v>
      </c>
      <c r="B29" s="161" t="s">
        <v>792</v>
      </c>
      <c r="C29" s="162">
        <v>0</v>
      </c>
      <c r="D29" s="163">
        <v>0</v>
      </c>
      <c r="E29" s="162">
        <v>0</v>
      </c>
      <c r="F29" s="162">
        <v>0</v>
      </c>
      <c r="G29" s="162">
        <v>0</v>
      </c>
      <c r="H29" s="162">
        <v>0</v>
      </c>
      <c r="I29" s="162">
        <v>0</v>
      </c>
      <c r="J29" s="162">
        <v>0</v>
      </c>
      <c r="K29" s="162">
        <v>0</v>
      </c>
      <c r="L29" s="162">
        <v>0</v>
      </c>
      <c r="M29" s="164">
        <v>0</v>
      </c>
      <c r="N29" s="164">
        <v>1</v>
      </c>
      <c r="O29" s="164">
        <v>1</v>
      </c>
      <c r="P29" s="162">
        <v>0</v>
      </c>
      <c r="Q29" s="162">
        <v>0</v>
      </c>
    </row>
    <row r="30" spans="1:17">
      <c r="A30" s="160">
        <v>51615813</v>
      </c>
      <c r="B30" s="161" t="s">
        <v>188</v>
      </c>
      <c r="C30" s="162">
        <v>8160</v>
      </c>
      <c r="D30" s="163">
        <v>0</v>
      </c>
      <c r="E30" s="162">
        <v>138.00000002025627</v>
      </c>
      <c r="F30" s="162">
        <v>30.99999999627471</v>
      </c>
      <c r="G30" s="162">
        <v>0</v>
      </c>
      <c r="H30" s="162">
        <v>0</v>
      </c>
      <c r="I30" s="162">
        <v>81.000000012572855</v>
      </c>
      <c r="J30" s="162">
        <v>0</v>
      </c>
      <c r="K30" s="162">
        <v>0</v>
      </c>
      <c r="L30" s="162">
        <v>29.000000000232831</v>
      </c>
      <c r="M30" s="164">
        <v>1.3480392158432069E-2</v>
      </c>
      <c r="N30" s="164">
        <v>0.19047619047619047</v>
      </c>
      <c r="O30" s="164">
        <v>0.2013888888901593</v>
      </c>
      <c r="P30" s="162">
        <v>17</v>
      </c>
      <c r="Q30" s="162">
        <v>17</v>
      </c>
    </row>
    <row r="31" spans="1:17">
      <c r="A31" s="160">
        <v>51615818</v>
      </c>
      <c r="B31" s="161" t="s">
        <v>604</v>
      </c>
      <c r="C31" s="162">
        <v>9600</v>
      </c>
      <c r="D31" s="163">
        <v>0</v>
      </c>
      <c r="E31" s="162">
        <v>1794.9999999266583</v>
      </c>
      <c r="F31" s="162">
        <v>428.00000002258457</v>
      </c>
      <c r="G31" s="162">
        <v>0</v>
      </c>
      <c r="H31" s="162">
        <v>0</v>
      </c>
      <c r="I31" s="162">
        <v>283.9999999771826</v>
      </c>
      <c r="J31" s="162">
        <v>0</v>
      </c>
      <c r="K31" s="162">
        <v>960</v>
      </c>
      <c r="L31" s="162">
        <v>0</v>
      </c>
      <c r="M31" s="164">
        <v>0.12958333333095651</v>
      </c>
      <c r="N31" s="164">
        <v>4.7619047619047616E-2</v>
      </c>
      <c r="O31" s="164">
        <v>0.20871212120996047</v>
      </c>
      <c r="P31" s="162">
        <v>20</v>
      </c>
      <c r="Q31" s="162">
        <v>18</v>
      </c>
    </row>
    <row r="32" spans="1:17">
      <c r="A32" s="160">
        <v>51615820</v>
      </c>
      <c r="B32" s="161" t="s">
        <v>605</v>
      </c>
      <c r="C32" s="162">
        <v>8640</v>
      </c>
      <c r="D32" s="163">
        <v>0</v>
      </c>
      <c r="E32" s="162">
        <v>28.999999989713572</v>
      </c>
      <c r="F32" s="162">
        <v>374.00000000954606</v>
      </c>
      <c r="G32" s="162">
        <v>0</v>
      </c>
      <c r="H32" s="162">
        <v>0</v>
      </c>
      <c r="I32" s="162">
        <v>219.99999999417923</v>
      </c>
      <c r="J32" s="162">
        <v>0</v>
      </c>
      <c r="K32" s="162">
        <v>960</v>
      </c>
      <c r="L32" s="162">
        <v>699.00000000488944</v>
      </c>
      <c r="M32" s="164">
        <v>0.21747685185174406</v>
      </c>
      <c r="N32" s="164">
        <v>5.2631578947368418E-2</v>
      </c>
      <c r="O32" s="164">
        <v>0.25866228070165226</v>
      </c>
      <c r="P32" s="162">
        <v>18</v>
      </c>
      <c r="Q32" s="162">
        <v>16</v>
      </c>
    </row>
    <row r="33" spans="1:17">
      <c r="A33" s="160">
        <v>51615825</v>
      </c>
      <c r="B33" s="161" t="s">
        <v>186</v>
      </c>
      <c r="C33" s="162">
        <v>9600</v>
      </c>
      <c r="D33" s="163">
        <v>0</v>
      </c>
      <c r="E33" s="162">
        <v>14.000000024420419</v>
      </c>
      <c r="F33" s="162">
        <v>0</v>
      </c>
      <c r="G33" s="162">
        <v>0</v>
      </c>
      <c r="H33" s="162">
        <v>0</v>
      </c>
      <c r="I33" s="162">
        <v>451.00000003469177</v>
      </c>
      <c r="J33" s="162">
        <v>0</v>
      </c>
      <c r="K33" s="162">
        <v>480</v>
      </c>
      <c r="L33" s="162">
        <v>0</v>
      </c>
      <c r="M33" s="164">
        <v>9.6979166670280392E-2</v>
      </c>
      <c r="N33" s="164">
        <v>0</v>
      </c>
      <c r="O33" s="164">
        <v>9.6979166670280392E-2</v>
      </c>
      <c r="P33" s="162">
        <v>20</v>
      </c>
      <c r="Q33" s="162">
        <v>19</v>
      </c>
    </row>
    <row r="34" spans="1:17">
      <c r="A34" s="160">
        <v>51637918</v>
      </c>
      <c r="B34" s="161" t="s">
        <v>606</v>
      </c>
      <c r="C34" s="162">
        <v>9120</v>
      </c>
      <c r="D34" s="163">
        <v>0</v>
      </c>
      <c r="E34" s="162">
        <v>0</v>
      </c>
      <c r="F34" s="162">
        <v>40.000000004656613</v>
      </c>
      <c r="G34" s="162">
        <v>0</v>
      </c>
      <c r="H34" s="162">
        <v>0</v>
      </c>
      <c r="I34" s="162">
        <v>30.99999999627471</v>
      </c>
      <c r="J34" s="162">
        <v>0</v>
      </c>
      <c r="K34" s="162">
        <v>1920</v>
      </c>
      <c r="L34" s="162">
        <v>1.000000003259629</v>
      </c>
      <c r="M34" s="164">
        <v>0.21403508771924717</v>
      </c>
      <c r="N34" s="164">
        <v>0.05</v>
      </c>
      <c r="O34" s="164">
        <v>0.25333333333328484</v>
      </c>
      <c r="P34" s="162">
        <v>19</v>
      </c>
      <c r="Q34" s="162">
        <v>15</v>
      </c>
    </row>
    <row r="35" spans="1:17">
      <c r="A35" s="160">
        <v>51637922</v>
      </c>
      <c r="B35" s="161" t="s">
        <v>607</v>
      </c>
      <c r="C35" s="162">
        <v>9600</v>
      </c>
      <c r="D35" s="163">
        <v>0</v>
      </c>
      <c r="E35" s="162">
        <v>8.0000000048626454</v>
      </c>
      <c r="F35" s="162">
        <v>157.00000001932494</v>
      </c>
      <c r="G35" s="162">
        <v>0</v>
      </c>
      <c r="H35" s="162">
        <v>0</v>
      </c>
      <c r="I35" s="162">
        <v>0</v>
      </c>
      <c r="J35" s="162">
        <v>0</v>
      </c>
      <c r="K35" s="162">
        <v>0</v>
      </c>
      <c r="L35" s="162">
        <v>0</v>
      </c>
      <c r="M35" s="164">
        <v>0</v>
      </c>
      <c r="N35" s="164">
        <v>0</v>
      </c>
      <c r="O35" s="164">
        <v>0</v>
      </c>
      <c r="P35" s="162">
        <v>20</v>
      </c>
      <c r="Q35" s="162">
        <v>20</v>
      </c>
    </row>
    <row r="36" spans="1:17">
      <c r="A36" s="160">
        <v>51637929</v>
      </c>
      <c r="B36" s="161" t="s">
        <v>608</v>
      </c>
      <c r="C36" s="162">
        <v>9120</v>
      </c>
      <c r="D36" s="163">
        <v>0</v>
      </c>
      <c r="E36" s="162">
        <v>120.00000000349246</v>
      </c>
      <c r="F36" s="162">
        <v>1196.9999999925494</v>
      </c>
      <c r="G36" s="162">
        <v>0</v>
      </c>
      <c r="H36" s="162">
        <v>0</v>
      </c>
      <c r="I36" s="162">
        <v>71.999999993713573</v>
      </c>
      <c r="J36" s="162">
        <v>0</v>
      </c>
      <c r="K36" s="162">
        <v>480</v>
      </c>
      <c r="L36" s="162">
        <v>0</v>
      </c>
      <c r="M36" s="164">
        <v>6.0526315788784382E-2</v>
      </c>
      <c r="N36" s="164">
        <v>0.05</v>
      </c>
      <c r="O36" s="164">
        <v>0.10749999999934516</v>
      </c>
      <c r="P36" s="162">
        <v>19</v>
      </c>
      <c r="Q36" s="162">
        <v>18</v>
      </c>
    </row>
    <row r="37" spans="1:17">
      <c r="A37" s="160">
        <v>51638206</v>
      </c>
      <c r="B37" s="161" t="s">
        <v>609</v>
      </c>
      <c r="C37" s="162">
        <v>9600</v>
      </c>
      <c r="D37" s="163">
        <v>0</v>
      </c>
      <c r="E37" s="162">
        <v>0.99999999278225005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1440</v>
      </c>
      <c r="L37" s="162">
        <v>0</v>
      </c>
      <c r="M37" s="164">
        <v>0.15</v>
      </c>
      <c r="N37" s="164">
        <v>0</v>
      </c>
      <c r="O37" s="164">
        <v>0.15</v>
      </c>
      <c r="P37" s="162">
        <v>20</v>
      </c>
      <c r="Q37" s="162">
        <v>17</v>
      </c>
    </row>
    <row r="38" spans="1:17">
      <c r="A38" s="160">
        <v>51643108</v>
      </c>
      <c r="B38" s="161" t="s">
        <v>610</v>
      </c>
      <c r="C38" s="162">
        <v>9120</v>
      </c>
      <c r="D38" s="163">
        <v>0</v>
      </c>
      <c r="E38" s="162">
        <v>57.999999989988282</v>
      </c>
      <c r="F38" s="162">
        <v>421.00000003119931</v>
      </c>
      <c r="G38" s="162">
        <v>0</v>
      </c>
      <c r="H38" s="162">
        <v>0</v>
      </c>
      <c r="I38" s="162">
        <v>217.99999999813735</v>
      </c>
      <c r="J38" s="162">
        <v>0</v>
      </c>
      <c r="K38" s="162">
        <v>1440</v>
      </c>
      <c r="L38" s="162">
        <v>0</v>
      </c>
      <c r="M38" s="164">
        <v>0.18179824561383084</v>
      </c>
      <c r="N38" s="164">
        <v>0.05</v>
      </c>
      <c r="O38" s="164">
        <v>0.2227083333331393</v>
      </c>
      <c r="P38" s="162">
        <v>19</v>
      </c>
      <c r="Q38" s="162">
        <v>16</v>
      </c>
    </row>
    <row r="39" spans="1:17">
      <c r="A39" s="160">
        <v>51649057</v>
      </c>
      <c r="B39" s="161" t="s">
        <v>611</v>
      </c>
      <c r="C39" s="162">
        <v>9600</v>
      </c>
      <c r="D39" s="163">
        <v>0</v>
      </c>
      <c r="E39" s="162">
        <v>158.00000003306195</v>
      </c>
      <c r="F39" s="162">
        <v>0</v>
      </c>
      <c r="G39" s="162">
        <v>0</v>
      </c>
      <c r="H39" s="162">
        <v>0</v>
      </c>
      <c r="I39" s="162">
        <v>106.00000001909211</v>
      </c>
      <c r="J39" s="162">
        <v>0</v>
      </c>
      <c r="K39" s="162">
        <v>960</v>
      </c>
      <c r="L39" s="162">
        <v>0</v>
      </c>
      <c r="M39" s="164">
        <v>0.11104166666865543</v>
      </c>
      <c r="N39" s="164">
        <v>0</v>
      </c>
      <c r="O39" s="164">
        <v>0.11104166666865543</v>
      </c>
      <c r="P39" s="162">
        <v>20</v>
      </c>
      <c r="Q39" s="162">
        <v>18</v>
      </c>
    </row>
    <row r="40" spans="1:17">
      <c r="A40" s="160">
        <v>51649576</v>
      </c>
      <c r="B40" s="161" t="s">
        <v>612</v>
      </c>
      <c r="C40" s="162">
        <v>9120</v>
      </c>
      <c r="D40" s="163">
        <v>0</v>
      </c>
      <c r="E40" s="162">
        <v>635.99999996717088</v>
      </c>
      <c r="F40" s="162">
        <v>3393.0000000691507</v>
      </c>
      <c r="G40" s="162">
        <v>0</v>
      </c>
      <c r="H40" s="162">
        <v>0</v>
      </c>
      <c r="I40" s="162">
        <v>0</v>
      </c>
      <c r="J40" s="162">
        <v>0</v>
      </c>
      <c r="K40" s="162">
        <v>480</v>
      </c>
      <c r="L40" s="162">
        <v>176.00000001839362</v>
      </c>
      <c r="M40" s="164">
        <v>7.1929824563420355E-2</v>
      </c>
      <c r="N40" s="164">
        <v>0.05</v>
      </c>
      <c r="O40" s="164">
        <v>0.11833333333524934</v>
      </c>
      <c r="P40" s="162">
        <v>19</v>
      </c>
      <c r="Q40" s="162">
        <v>18</v>
      </c>
    </row>
    <row r="41" spans="1:17">
      <c r="A41" s="160">
        <v>51661970</v>
      </c>
      <c r="B41" s="161" t="s">
        <v>195</v>
      </c>
      <c r="C41" s="162">
        <v>9120</v>
      </c>
      <c r="D41" s="163">
        <v>0</v>
      </c>
      <c r="E41" s="162">
        <v>23.999999994068677</v>
      </c>
      <c r="F41" s="162">
        <v>120.00000001396984</v>
      </c>
      <c r="G41" s="162">
        <v>0</v>
      </c>
      <c r="H41" s="162">
        <v>0</v>
      </c>
      <c r="I41" s="162">
        <v>84.999999990232823</v>
      </c>
      <c r="J41" s="162">
        <v>0</v>
      </c>
      <c r="K41" s="162">
        <v>480</v>
      </c>
      <c r="L41" s="162">
        <v>110.00000001280569</v>
      </c>
      <c r="M41" s="164">
        <v>7.4013157895070014E-2</v>
      </c>
      <c r="N41" s="164">
        <v>9.5238095238095233E-2</v>
      </c>
      <c r="O41" s="164">
        <v>0.16220238095268241</v>
      </c>
      <c r="P41" s="162">
        <v>19</v>
      </c>
      <c r="Q41" s="162">
        <v>18</v>
      </c>
    </row>
    <row r="42" spans="1:17">
      <c r="A42" s="160">
        <v>51661971</v>
      </c>
      <c r="B42" s="161" t="s">
        <v>197</v>
      </c>
      <c r="C42" s="162">
        <v>8160</v>
      </c>
      <c r="D42" s="163">
        <v>0</v>
      </c>
      <c r="E42" s="162">
        <v>388.00000007079558</v>
      </c>
      <c r="F42" s="162">
        <v>0</v>
      </c>
      <c r="G42" s="162">
        <v>0</v>
      </c>
      <c r="H42" s="162">
        <v>0</v>
      </c>
      <c r="I42" s="162">
        <v>509.00000005027971</v>
      </c>
      <c r="J42" s="162">
        <v>0</v>
      </c>
      <c r="K42" s="162">
        <v>480</v>
      </c>
      <c r="L42" s="162">
        <v>0</v>
      </c>
      <c r="M42" s="164">
        <v>0.12120098039831859</v>
      </c>
      <c r="N42" s="164">
        <v>5.5555555555555552E-2</v>
      </c>
      <c r="O42" s="164">
        <v>0.17002314815396755</v>
      </c>
      <c r="P42" s="162">
        <v>17</v>
      </c>
      <c r="Q42" s="162">
        <v>16</v>
      </c>
    </row>
    <row r="43" spans="1:17">
      <c r="A43" s="160">
        <v>51662324</v>
      </c>
      <c r="B43" s="161" t="s">
        <v>196</v>
      </c>
      <c r="C43" s="162">
        <v>9600</v>
      </c>
      <c r="D43" s="163">
        <v>0</v>
      </c>
      <c r="E43" s="162">
        <v>2.9999999783467501</v>
      </c>
      <c r="F43" s="162">
        <v>0</v>
      </c>
      <c r="G43" s="162">
        <v>0</v>
      </c>
      <c r="H43" s="162">
        <v>0</v>
      </c>
      <c r="I43" s="162">
        <v>44.999999989522621</v>
      </c>
      <c r="J43" s="162">
        <v>0</v>
      </c>
      <c r="K43" s="162">
        <v>480</v>
      </c>
      <c r="L43" s="162">
        <v>0</v>
      </c>
      <c r="M43" s="164">
        <v>5.4687499998908609E-2</v>
      </c>
      <c r="N43" s="164">
        <v>0</v>
      </c>
      <c r="O43" s="164">
        <v>5.4687499998908609E-2</v>
      </c>
      <c r="P43" s="162">
        <v>20</v>
      </c>
      <c r="Q43" s="162">
        <v>19</v>
      </c>
    </row>
    <row r="44" spans="1:17">
      <c r="A44" s="160">
        <v>51665079</v>
      </c>
      <c r="B44" s="161" t="s">
        <v>613</v>
      </c>
      <c r="C44" s="162">
        <v>9600</v>
      </c>
      <c r="D44" s="163">
        <v>0</v>
      </c>
      <c r="E44" s="162">
        <v>768.99999997438863</v>
      </c>
      <c r="F44" s="162">
        <v>634.00000001303852</v>
      </c>
      <c r="G44" s="162">
        <v>0</v>
      </c>
      <c r="H44" s="162">
        <v>0</v>
      </c>
      <c r="I44" s="162">
        <v>0</v>
      </c>
      <c r="J44" s="162">
        <v>0</v>
      </c>
      <c r="K44" s="162">
        <v>480</v>
      </c>
      <c r="L44" s="162">
        <v>0</v>
      </c>
      <c r="M44" s="164">
        <v>0.05</v>
      </c>
      <c r="N44" s="164">
        <v>0</v>
      </c>
      <c r="O44" s="164">
        <v>0.05</v>
      </c>
      <c r="P44" s="162">
        <v>20</v>
      </c>
      <c r="Q44" s="162">
        <v>19</v>
      </c>
    </row>
    <row r="45" spans="1:17">
      <c r="A45" s="160">
        <v>51667176</v>
      </c>
      <c r="B45" s="161" t="s">
        <v>198</v>
      </c>
      <c r="C45" s="162">
        <v>9120</v>
      </c>
      <c r="D45" s="163">
        <v>0</v>
      </c>
      <c r="E45" s="162">
        <v>49.000000002519258</v>
      </c>
      <c r="F45" s="162">
        <v>33.000000002793968</v>
      </c>
      <c r="G45" s="162">
        <v>0</v>
      </c>
      <c r="H45" s="162">
        <v>0</v>
      </c>
      <c r="I45" s="162">
        <v>0</v>
      </c>
      <c r="J45" s="162">
        <v>0</v>
      </c>
      <c r="K45" s="162">
        <v>480</v>
      </c>
      <c r="L45" s="162">
        <v>0</v>
      </c>
      <c r="M45" s="164">
        <v>5.2631578947368418E-2</v>
      </c>
      <c r="N45" s="164">
        <v>9.5238095238095233E-2</v>
      </c>
      <c r="O45" s="164">
        <v>0.14285714285714285</v>
      </c>
      <c r="P45" s="162">
        <v>19</v>
      </c>
      <c r="Q45" s="162">
        <v>18</v>
      </c>
    </row>
    <row r="46" spans="1:17">
      <c r="A46" s="160">
        <v>51692290</v>
      </c>
      <c r="B46" s="161" t="s">
        <v>236</v>
      </c>
      <c r="C46" s="162">
        <v>8160</v>
      </c>
      <c r="D46" s="163">
        <v>0</v>
      </c>
      <c r="E46" s="162">
        <v>8.9999999769497663</v>
      </c>
      <c r="F46" s="162">
        <v>0</v>
      </c>
      <c r="G46" s="162">
        <v>0</v>
      </c>
      <c r="H46" s="162">
        <v>0</v>
      </c>
      <c r="I46" s="162">
        <v>1.9999999960418791</v>
      </c>
      <c r="J46" s="162">
        <v>0</v>
      </c>
      <c r="K46" s="162">
        <v>0</v>
      </c>
      <c r="L46" s="162">
        <v>0</v>
      </c>
      <c r="M46" s="164">
        <v>2.4509803873062246E-4</v>
      </c>
      <c r="N46" s="164">
        <v>0.15</v>
      </c>
      <c r="O46" s="164">
        <v>0.15020833333292102</v>
      </c>
      <c r="P46" s="162">
        <v>17</v>
      </c>
      <c r="Q46" s="162">
        <v>17</v>
      </c>
    </row>
    <row r="47" spans="1:17">
      <c r="A47" s="160">
        <v>51694202</v>
      </c>
      <c r="B47" s="161" t="s">
        <v>614</v>
      </c>
      <c r="C47" s="162">
        <v>9120</v>
      </c>
      <c r="D47" s="163">
        <v>0</v>
      </c>
      <c r="E47" s="162">
        <v>994.99999998486601</v>
      </c>
      <c r="F47" s="162">
        <v>114.00000000488944</v>
      </c>
      <c r="G47" s="162">
        <v>0</v>
      </c>
      <c r="H47" s="162">
        <v>0</v>
      </c>
      <c r="I47" s="162">
        <v>229.99999998486601</v>
      </c>
      <c r="J47" s="162">
        <v>0</v>
      </c>
      <c r="K47" s="162">
        <v>480</v>
      </c>
      <c r="L47" s="162">
        <v>0</v>
      </c>
      <c r="M47" s="164">
        <v>7.7850877191323026E-2</v>
      </c>
      <c r="N47" s="164">
        <v>0.05</v>
      </c>
      <c r="O47" s="164">
        <v>0.12395833333175688</v>
      </c>
      <c r="P47" s="162">
        <v>19</v>
      </c>
      <c r="Q47" s="162">
        <v>18</v>
      </c>
    </row>
    <row r="48" spans="1:17">
      <c r="A48" s="160">
        <v>51695853</v>
      </c>
      <c r="B48" s="161" t="s">
        <v>208</v>
      </c>
      <c r="C48" s="162">
        <v>10080</v>
      </c>
      <c r="D48" s="163">
        <v>0</v>
      </c>
      <c r="E48" s="162">
        <v>122.99999996080069</v>
      </c>
      <c r="F48" s="162">
        <v>255.00000001396984</v>
      </c>
      <c r="G48" s="162">
        <v>0</v>
      </c>
      <c r="H48" s="162">
        <v>0</v>
      </c>
      <c r="I48" s="162">
        <v>508.99999997369014</v>
      </c>
      <c r="J48" s="162">
        <v>0</v>
      </c>
      <c r="K48" s="162">
        <v>0</v>
      </c>
      <c r="L48" s="162">
        <v>0</v>
      </c>
      <c r="M48" s="164">
        <v>5.049603174342164E-2</v>
      </c>
      <c r="N48" s="164">
        <v>0</v>
      </c>
      <c r="O48" s="164">
        <v>5.049603174342164E-2</v>
      </c>
      <c r="P48" s="162">
        <v>21</v>
      </c>
      <c r="Q48" s="162">
        <v>21</v>
      </c>
    </row>
    <row r="49" spans="1:17">
      <c r="A49" s="160">
        <v>51695859</v>
      </c>
      <c r="B49" s="161" t="s">
        <v>615</v>
      </c>
      <c r="C49" s="162">
        <v>9600</v>
      </c>
      <c r="D49" s="163">
        <v>0</v>
      </c>
      <c r="E49" s="162">
        <v>122.00000003096648</v>
      </c>
      <c r="F49" s="162">
        <v>726.99999995833502</v>
      </c>
      <c r="G49" s="162">
        <v>0</v>
      </c>
      <c r="H49" s="162">
        <v>0</v>
      </c>
      <c r="I49" s="162">
        <v>1.9999999960418791</v>
      </c>
      <c r="J49" s="162">
        <v>0</v>
      </c>
      <c r="K49" s="162">
        <v>0</v>
      </c>
      <c r="L49" s="162">
        <v>0</v>
      </c>
      <c r="M49" s="164">
        <v>2.0833333292102907E-4</v>
      </c>
      <c r="N49" s="164">
        <v>0</v>
      </c>
      <c r="O49" s="164">
        <v>2.0833333292102907E-4</v>
      </c>
      <c r="P49" s="162">
        <v>20</v>
      </c>
      <c r="Q49" s="162">
        <v>20</v>
      </c>
    </row>
    <row r="50" spans="1:17">
      <c r="A50" s="160">
        <v>51696227</v>
      </c>
      <c r="B50" s="161" t="s">
        <v>616</v>
      </c>
      <c r="C50" s="162">
        <v>8999.9999999685679</v>
      </c>
      <c r="D50" s="163">
        <v>0</v>
      </c>
      <c r="E50" s="162">
        <v>1148.0000000223249</v>
      </c>
      <c r="F50" s="162">
        <v>285.00000000698492</v>
      </c>
      <c r="G50" s="162">
        <v>0</v>
      </c>
      <c r="H50" s="162">
        <v>0</v>
      </c>
      <c r="I50" s="162">
        <v>34.999999998835847</v>
      </c>
      <c r="J50" s="162">
        <v>0</v>
      </c>
      <c r="K50" s="162">
        <v>480</v>
      </c>
      <c r="L50" s="162">
        <v>236.00000000442378</v>
      </c>
      <c r="M50" s="164">
        <v>8.3444444445098048E-2</v>
      </c>
      <c r="N50" s="164">
        <v>5.0632911392572942E-2</v>
      </c>
      <c r="O50" s="164">
        <v>0.12985232067587987</v>
      </c>
      <c r="P50" s="162">
        <v>21</v>
      </c>
      <c r="Q50" s="162">
        <v>20</v>
      </c>
    </row>
    <row r="51" spans="1:17">
      <c r="A51" s="160">
        <v>51696233</v>
      </c>
      <c r="B51" s="161" t="s">
        <v>204</v>
      </c>
      <c r="C51" s="162">
        <v>10080</v>
      </c>
      <c r="D51" s="163">
        <v>0</v>
      </c>
      <c r="E51" s="162">
        <v>76.000000006752089</v>
      </c>
      <c r="F51" s="162">
        <v>107.0000000030268</v>
      </c>
      <c r="G51" s="162">
        <v>0</v>
      </c>
      <c r="H51" s="162">
        <v>0</v>
      </c>
      <c r="I51" s="162">
        <v>739.00000001024455</v>
      </c>
      <c r="J51" s="162">
        <v>0</v>
      </c>
      <c r="K51" s="162">
        <v>960</v>
      </c>
      <c r="L51" s="162">
        <v>0</v>
      </c>
      <c r="M51" s="164">
        <v>0.16855158730260364</v>
      </c>
      <c r="N51" s="164">
        <v>0</v>
      </c>
      <c r="O51" s="164">
        <v>0.16855158730260364</v>
      </c>
      <c r="P51" s="162">
        <v>21</v>
      </c>
      <c r="Q51" s="162">
        <v>19</v>
      </c>
    </row>
    <row r="52" spans="1:17">
      <c r="A52" s="160">
        <v>51696340</v>
      </c>
      <c r="B52" s="161" t="s">
        <v>199</v>
      </c>
      <c r="C52" s="162">
        <v>10080</v>
      </c>
      <c r="D52" s="163">
        <v>0</v>
      </c>
      <c r="E52" s="162">
        <v>175.00000000435512</v>
      </c>
      <c r="F52" s="162">
        <v>879.00000000488944</v>
      </c>
      <c r="G52" s="162">
        <v>0</v>
      </c>
      <c r="H52" s="162">
        <v>0</v>
      </c>
      <c r="I52" s="162">
        <v>378.9999999885913</v>
      </c>
      <c r="J52" s="162">
        <v>0</v>
      </c>
      <c r="K52" s="162">
        <v>0</v>
      </c>
      <c r="L52" s="162">
        <v>0</v>
      </c>
      <c r="M52" s="164">
        <v>3.7599206348074531E-2</v>
      </c>
      <c r="N52" s="164">
        <v>0</v>
      </c>
      <c r="O52" s="164">
        <v>3.7599206348074531E-2</v>
      </c>
      <c r="P52" s="162">
        <v>21</v>
      </c>
      <c r="Q52" s="162">
        <v>21</v>
      </c>
    </row>
    <row r="53" spans="1:17">
      <c r="A53" s="160">
        <v>51696342</v>
      </c>
      <c r="B53" s="161" t="s">
        <v>200</v>
      </c>
      <c r="C53" s="162">
        <v>9120</v>
      </c>
      <c r="D53" s="163">
        <v>0</v>
      </c>
      <c r="E53" s="162">
        <v>40.000000004656613</v>
      </c>
      <c r="F53" s="162">
        <v>456.99999995577389</v>
      </c>
      <c r="G53" s="162">
        <v>0</v>
      </c>
      <c r="H53" s="162">
        <v>0</v>
      </c>
      <c r="I53" s="162">
        <v>82.000000005355105</v>
      </c>
      <c r="J53" s="162">
        <v>0</v>
      </c>
      <c r="K53" s="162">
        <v>960</v>
      </c>
      <c r="L53" s="162">
        <v>116.99999999371357</v>
      </c>
      <c r="M53" s="164">
        <v>0.12708333333323121</v>
      </c>
      <c r="N53" s="164">
        <v>9.5238095238095233E-2</v>
      </c>
      <c r="O53" s="164">
        <v>0.21021825396816157</v>
      </c>
      <c r="P53" s="162">
        <v>19</v>
      </c>
      <c r="Q53" s="162">
        <v>17</v>
      </c>
    </row>
    <row r="54" spans="1:17">
      <c r="A54" s="160">
        <v>51697018</v>
      </c>
      <c r="B54" s="161" t="s">
        <v>617</v>
      </c>
      <c r="C54" s="162">
        <v>10080</v>
      </c>
      <c r="D54" s="163">
        <v>0</v>
      </c>
      <c r="E54" s="162">
        <v>101.99999998882413</v>
      </c>
      <c r="F54" s="162">
        <v>50.999999998603016</v>
      </c>
      <c r="G54" s="162">
        <v>0</v>
      </c>
      <c r="H54" s="162">
        <v>0</v>
      </c>
      <c r="I54" s="162">
        <v>1.000000003259629</v>
      </c>
      <c r="J54" s="162">
        <v>0</v>
      </c>
      <c r="K54" s="162">
        <v>960</v>
      </c>
      <c r="L54" s="162">
        <v>0</v>
      </c>
      <c r="M54" s="164">
        <v>9.5337301587624962E-2</v>
      </c>
      <c r="N54" s="164">
        <v>0</v>
      </c>
      <c r="O54" s="164">
        <v>9.5337301587624962E-2</v>
      </c>
      <c r="P54" s="162">
        <v>21</v>
      </c>
      <c r="Q54" s="162">
        <v>19</v>
      </c>
    </row>
    <row r="55" spans="1:17">
      <c r="A55" s="160">
        <v>51697019</v>
      </c>
      <c r="B55" s="161" t="s">
        <v>618</v>
      </c>
      <c r="C55" s="162">
        <v>9120</v>
      </c>
      <c r="D55" s="163">
        <v>0</v>
      </c>
      <c r="E55" s="162">
        <v>452.99999997826296</v>
      </c>
      <c r="F55" s="162">
        <v>0</v>
      </c>
      <c r="G55" s="162">
        <v>0</v>
      </c>
      <c r="H55" s="162">
        <v>0</v>
      </c>
      <c r="I55" s="162">
        <v>607.99999997019768</v>
      </c>
      <c r="J55" s="162">
        <v>0</v>
      </c>
      <c r="K55" s="162">
        <v>2880</v>
      </c>
      <c r="L55" s="162">
        <v>59.00000000372529</v>
      </c>
      <c r="M55" s="164">
        <v>0.38892543859363188</v>
      </c>
      <c r="N55" s="164">
        <v>0</v>
      </c>
      <c r="O55" s="164">
        <v>0.38892543859363188</v>
      </c>
      <c r="P55" s="162">
        <v>19</v>
      </c>
      <c r="Q55" s="162">
        <v>13</v>
      </c>
    </row>
    <row r="56" spans="1:17">
      <c r="A56" s="160">
        <v>51697023</v>
      </c>
      <c r="B56" s="161" t="s">
        <v>619</v>
      </c>
      <c r="C56" s="162">
        <v>10080</v>
      </c>
      <c r="D56" s="163">
        <v>0</v>
      </c>
      <c r="E56" s="162">
        <v>6.9999999913852662</v>
      </c>
      <c r="F56" s="162">
        <v>0</v>
      </c>
      <c r="G56" s="162">
        <v>0</v>
      </c>
      <c r="H56" s="162">
        <v>0</v>
      </c>
      <c r="I56" s="162">
        <v>172.99999998765998</v>
      </c>
      <c r="J56" s="162">
        <v>0</v>
      </c>
      <c r="K56" s="162">
        <v>480</v>
      </c>
      <c r="L56" s="162">
        <v>0</v>
      </c>
      <c r="M56" s="164">
        <v>6.4781746030521822E-2</v>
      </c>
      <c r="N56" s="164">
        <v>0</v>
      </c>
      <c r="O56" s="164">
        <v>6.4781746030521822E-2</v>
      </c>
      <c r="P56" s="162">
        <v>21</v>
      </c>
      <c r="Q56" s="162">
        <v>20</v>
      </c>
    </row>
    <row r="57" spans="1:17">
      <c r="A57" s="160">
        <v>51697117</v>
      </c>
      <c r="B57" s="161" t="s">
        <v>203</v>
      </c>
      <c r="C57" s="162">
        <v>8640</v>
      </c>
      <c r="D57" s="163">
        <v>0</v>
      </c>
      <c r="E57" s="162">
        <v>20.999999984633178</v>
      </c>
      <c r="F57" s="162">
        <v>1625.0000000058208</v>
      </c>
      <c r="G57" s="162">
        <v>0</v>
      </c>
      <c r="H57" s="162">
        <v>0</v>
      </c>
      <c r="I57" s="162">
        <v>199.99999998137355</v>
      </c>
      <c r="J57" s="162">
        <v>0</v>
      </c>
      <c r="K57" s="162">
        <v>960</v>
      </c>
      <c r="L57" s="162">
        <v>0</v>
      </c>
      <c r="M57" s="164">
        <v>0.13425925925710341</v>
      </c>
      <c r="N57" s="164">
        <v>0.1</v>
      </c>
      <c r="O57" s="164">
        <v>0.22083333333139307</v>
      </c>
      <c r="P57" s="162">
        <v>18</v>
      </c>
      <c r="Q57" s="162">
        <v>16</v>
      </c>
    </row>
    <row r="58" spans="1:17">
      <c r="A58" s="160">
        <v>51699630</v>
      </c>
      <c r="B58" s="161" t="s">
        <v>620</v>
      </c>
      <c r="C58" s="162">
        <v>9600</v>
      </c>
      <c r="D58" s="163">
        <v>0</v>
      </c>
      <c r="E58" s="162">
        <v>812.99999997834675</v>
      </c>
      <c r="F58" s="162">
        <v>64.999999991850927</v>
      </c>
      <c r="G58" s="162">
        <v>0</v>
      </c>
      <c r="H58" s="162">
        <v>0</v>
      </c>
      <c r="I58" s="162">
        <v>176.00000001839362</v>
      </c>
      <c r="J58" s="162">
        <v>0</v>
      </c>
      <c r="K58" s="162">
        <v>480</v>
      </c>
      <c r="L58" s="162">
        <v>0</v>
      </c>
      <c r="M58" s="164">
        <v>6.8333333335249338E-2</v>
      </c>
      <c r="N58" s="164">
        <v>4.7619047619047616E-2</v>
      </c>
      <c r="O58" s="164">
        <v>0.11269841270023746</v>
      </c>
      <c r="P58" s="162">
        <v>20</v>
      </c>
      <c r="Q58" s="162">
        <v>19</v>
      </c>
    </row>
    <row r="59" spans="1:17">
      <c r="A59" s="160">
        <v>51699632</v>
      </c>
      <c r="B59" s="161" t="s">
        <v>621</v>
      </c>
      <c r="C59" s="162">
        <v>9120</v>
      </c>
      <c r="D59" s="163">
        <v>0</v>
      </c>
      <c r="E59" s="162">
        <v>6.0000000088207663</v>
      </c>
      <c r="F59" s="162">
        <v>403.99999997508712</v>
      </c>
      <c r="G59" s="162">
        <v>0</v>
      </c>
      <c r="H59" s="162">
        <v>0</v>
      </c>
      <c r="I59" s="162">
        <v>89.00000000721775</v>
      </c>
      <c r="J59" s="162">
        <v>0</v>
      </c>
      <c r="K59" s="162">
        <v>480</v>
      </c>
      <c r="L59" s="162">
        <v>0</v>
      </c>
      <c r="M59" s="164">
        <v>6.2390350877984405E-2</v>
      </c>
      <c r="N59" s="164">
        <v>0.05</v>
      </c>
      <c r="O59" s="164">
        <v>0.10927083333408519</v>
      </c>
      <c r="P59" s="162">
        <v>19</v>
      </c>
      <c r="Q59" s="162">
        <v>18</v>
      </c>
    </row>
    <row r="60" spans="1:17">
      <c r="A60" s="160">
        <v>51700458</v>
      </c>
      <c r="B60" s="161" t="s">
        <v>622</v>
      </c>
      <c r="C60" s="162">
        <v>8640</v>
      </c>
      <c r="D60" s="163">
        <v>0</v>
      </c>
      <c r="E60" s="162">
        <v>25.000000050058588</v>
      </c>
      <c r="F60" s="162">
        <v>0</v>
      </c>
      <c r="G60" s="162">
        <v>0</v>
      </c>
      <c r="H60" s="162">
        <v>0</v>
      </c>
      <c r="I60" s="162">
        <v>2.000000006519258</v>
      </c>
      <c r="J60" s="162">
        <v>0</v>
      </c>
      <c r="K60" s="162">
        <v>0</v>
      </c>
      <c r="L60" s="162">
        <v>0</v>
      </c>
      <c r="M60" s="164">
        <v>2.3148148223602524E-4</v>
      </c>
      <c r="N60" s="164">
        <v>0</v>
      </c>
      <c r="O60" s="164">
        <v>2.3148148223602524E-4</v>
      </c>
      <c r="P60" s="162">
        <v>18</v>
      </c>
      <c r="Q60" s="162">
        <v>18</v>
      </c>
    </row>
    <row r="61" spans="1:17">
      <c r="A61" s="160">
        <v>51701116</v>
      </c>
      <c r="B61" s="161" t="s">
        <v>207</v>
      </c>
      <c r="C61" s="162">
        <v>9600</v>
      </c>
      <c r="D61" s="163">
        <v>0</v>
      </c>
      <c r="E61" s="162">
        <v>90.999999920051977</v>
      </c>
      <c r="F61" s="162">
        <v>136.00000000325963</v>
      </c>
      <c r="G61" s="162">
        <v>0</v>
      </c>
      <c r="H61" s="162">
        <v>0</v>
      </c>
      <c r="I61" s="162">
        <v>34.999999977881089</v>
      </c>
      <c r="J61" s="162">
        <v>0</v>
      </c>
      <c r="K61" s="162">
        <v>960</v>
      </c>
      <c r="L61" s="162">
        <v>53.999999997904524</v>
      </c>
      <c r="M61" s="164">
        <v>0.109270833330811</v>
      </c>
      <c r="N61" s="164">
        <v>4.7619047619047616E-2</v>
      </c>
      <c r="O61" s="164">
        <v>0.15168650793410571</v>
      </c>
      <c r="P61" s="162">
        <v>20</v>
      </c>
      <c r="Q61" s="162">
        <v>18</v>
      </c>
    </row>
    <row r="62" spans="1:17">
      <c r="A62" s="160">
        <v>51701118</v>
      </c>
      <c r="B62" s="161" t="s">
        <v>623</v>
      </c>
      <c r="C62" s="162">
        <v>10080</v>
      </c>
      <c r="D62" s="163">
        <v>0</v>
      </c>
      <c r="E62" s="162">
        <v>37.999999967102198</v>
      </c>
      <c r="F62" s="162">
        <v>42.000000000698492</v>
      </c>
      <c r="G62" s="162">
        <v>0</v>
      </c>
      <c r="H62" s="162">
        <v>0</v>
      </c>
      <c r="I62" s="162">
        <v>139.99999999534339</v>
      </c>
      <c r="J62" s="162">
        <v>0</v>
      </c>
      <c r="K62" s="162">
        <v>480</v>
      </c>
      <c r="L62" s="162">
        <v>0</v>
      </c>
      <c r="M62" s="164">
        <v>6.1507936507474541E-2</v>
      </c>
      <c r="N62" s="164">
        <v>4.5454545454545456E-2</v>
      </c>
      <c r="O62" s="164">
        <v>0.1041666666662257</v>
      </c>
      <c r="P62" s="162">
        <v>21</v>
      </c>
      <c r="Q62" s="162">
        <v>20</v>
      </c>
    </row>
    <row r="63" spans="1:17">
      <c r="A63" s="160">
        <v>51701985</v>
      </c>
      <c r="B63" s="161" t="s">
        <v>624</v>
      </c>
      <c r="C63" s="162">
        <v>9120</v>
      </c>
      <c r="D63" s="163">
        <v>0</v>
      </c>
      <c r="E63" s="162">
        <v>95.000000097090378</v>
      </c>
      <c r="F63" s="162">
        <v>193.99999998277053</v>
      </c>
      <c r="G63" s="162">
        <v>0</v>
      </c>
      <c r="H63" s="162">
        <v>0</v>
      </c>
      <c r="I63" s="162">
        <v>233.00000004703179</v>
      </c>
      <c r="J63" s="162">
        <v>0</v>
      </c>
      <c r="K63" s="162">
        <v>0</v>
      </c>
      <c r="L63" s="162">
        <v>0</v>
      </c>
      <c r="M63" s="164">
        <v>2.5548245619192084E-2</v>
      </c>
      <c r="N63" s="164">
        <v>0.05</v>
      </c>
      <c r="O63" s="164">
        <v>7.4270833338232478E-2</v>
      </c>
      <c r="P63" s="162">
        <v>19</v>
      </c>
      <c r="Q63" s="162">
        <v>19</v>
      </c>
    </row>
    <row r="64" spans="1:17">
      <c r="A64" s="160">
        <v>51703005</v>
      </c>
      <c r="B64" s="161" t="s">
        <v>625</v>
      </c>
      <c r="C64" s="162">
        <v>10080</v>
      </c>
      <c r="D64" s="163">
        <v>0</v>
      </c>
      <c r="E64" s="162">
        <v>1125.9999998745161</v>
      </c>
      <c r="F64" s="162">
        <v>331.00000001024455</v>
      </c>
      <c r="G64" s="162">
        <v>0</v>
      </c>
      <c r="H64" s="162">
        <v>0</v>
      </c>
      <c r="I64" s="162">
        <v>0.99999999278225005</v>
      </c>
      <c r="J64" s="162">
        <v>0</v>
      </c>
      <c r="K64" s="162">
        <v>0</v>
      </c>
      <c r="L64" s="162">
        <v>0</v>
      </c>
      <c r="M64" s="164">
        <v>9.9206348490302586E-5</v>
      </c>
      <c r="N64" s="164">
        <v>0</v>
      </c>
      <c r="O64" s="164">
        <v>9.9206348490302586E-5</v>
      </c>
      <c r="P64" s="162">
        <v>21</v>
      </c>
      <c r="Q64" s="162">
        <v>21</v>
      </c>
    </row>
    <row r="65" spans="1:17">
      <c r="A65" s="160">
        <v>51704088</v>
      </c>
      <c r="B65" s="161" t="s">
        <v>209</v>
      </c>
      <c r="C65" s="162">
        <v>1920</v>
      </c>
      <c r="D65" s="163">
        <v>0</v>
      </c>
      <c r="E65" s="162">
        <v>0</v>
      </c>
      <c r="F65" s="162">
        <v>180.00000001047738</v>
      </c>
      <c r="G65" s="162">
        <v>0</v>
      </c>
      <c r="H65" s="162">
        <v>0</v>
      </c>
      <c r="I65" s="162">
        <v>0</v>
      </c>
      <c r="J65" s="162">
        <v>0</v>
      </c>
      <c r="K65" s="162">
        <v>480</v>
      </c>
      <c r="L65" s="162">
        <v>0</v>
      </c>
      <c r="M65" s="164">
        <v>0.25</v>
      </c>
      <c r="N65" s="164">
        <v>0</v>
      </c>
      <c r="O65" s="164">
        <v>0.25</v>
      </c>
      <c r="P65" s="162">
        <v>4</v>
      </c>
      <c r="Q65" s="162">
        <v>3</v>
      </c>
    </row>
    <row r="66" spans="1:17">
      <c r="A66" s="160">
        <v>51705903</v>
      </c>
      <c r="B66" s="161" t="s">
        <v>626</v>
      </c>
      <c r="C66" s="162">
        <v>9120</v>
      </c>
      <c r="D66" s="163">
        <v>0</v>
      </c>
      <c r="E66" s="162">
        <v>0</v>
      </c>
      <c r="F66" s="162">
        <v>506.99999998789281</v>
      </c>
      <c r="G66" s="162">
        <v>0</v>
      </c>
      <c r="H66" s="162">
        <v>0</v>
      </c>
      <c r="I66" s="162">
        <v>227.00000000651926</v>
      </c>
      <c r="J66" s="162">
        <v>0</v>
      </c>
      <c r="K66" s="162">
        <v>480</v>
      </c>
      <c r="L66" s="162">
        <v>0</v>
      </c>
      <c r="M66" s="164">
        <v>7.752192982527624E-2</v>
      </c>
      <c r="N66" s="164">
        <v>0.05</v>
      </c>
      <c r="O66" s="164">
        <v>0.12364583333401243</v>
      </c>
      <c r="P66" s="162">
        <v>19</v>
      </c>
      <c r="Q66" s="162">
        <v>18</v>
      </c>
    </row>
    <row r="67" spans="1:17">
      <c r="A67" s="160">
        <v>51706571</v>
      </c>
      <c r="B67" s="161" t="s">
        <v>627</v>
      </c>
      <c r="C67" s="162">
        <v>10499.999999993015</v>
      </c>
      <c r="D67" s="163">
        <v>0</v>
      </c>
      <c r="E67" s="162">
        <v>824.9999999650754</v>
      </c>
      <c r="F67" s="162">
        <v>194.0000000030268</v>
      </c>
      <c r="G67" s="162">
        <v>0</v>
      </c>
      <c r="H67" s="162">
        <v>0</v>
      </c>
      <c r="I67" s="162">
        <v>269.99999996856786</v>
      </c>
      <c r="J67" s="162">
        <v>0</v>
      </c>
      <c r="K67" s="162">
        <v>480</v>
      </c>
      <c r="L67" s="162">
        <v>0</v>
      </c>
      <c r="M67" s="164">
        <v>7.1428571425625406E-2</v>
      </c>
      <c r="N67" s="164">
        <v>0</v>
      </c>
      <c r="O67" s="164">
        <v>7.1428571425625406E-2</v>
      </c>
      <c r="P67" s="162">
        <v>22</v>
      </c>
      <c r="Q67" s="162">
        <v>21</v>
      </c>
    </row>
    <row r="68" spans="1:17">
      <c r="A68" s="160">
        <v>51709110</v>
      </c>
      <c r="B68" s="161" t="s">
        <v>628</v>
      </c>
      <c r="C68" s="162">
        <v>10560</v>
      </c>
      <c r="D68" s="163">
        <v>0</v>
      </c>
      <c r="E68" s="162">
        <v>553.0000000525929</v>
      </c>
      <c r="F68" s="162">
        <v>185.99999998812564</v>
      </c>
      <c r="G68" s="162">
        <v>0</v>
      </c>
      <c r="H68" s="162">
        <v>0</v>
      </c>
      <c r="I68" s="162">
        <v>152.00000002072193</v>
      </c>
      <c r="J68" s="162">
        <v>0</v>
      </c>
      <c r="K68" s="162">
        <v>0</v>
      </c>
      <c r="L68" s="162">
        <v>211</v>
      </c>
      <c r="M68" s="164">
        <v>3.4375000001962301E-2</v>
      </c>
      <c r="N68" s="164">
        <v>0</v>
      </c>
      <c r="O68" s="164">
        <v>3.4375000001962301E-2</v>
      </c>
      <c r="P68" s="162">
        <v>22</v>
      </c>
      <c r="Q68" s="162">
        <v>22</v>
      </c>
    </row>
    <row r="69" spans="1:17">
      <c r="A69" s="160">
        <v>51715671</v>
      </c>
      <c r="B69" s="161" t="s">
        <v>210</v>
      </c>
      <c r="C69" s="162">
        <v>9600</v>
      </c>
      <c r="D69" s="163">
        <v>0</v>
      </c>
      <c r="E69" s="162">
        <v>47.999999957391992</v>
      </c>
      <c r="F69" s="162">
        <v>42.000000000698492</v>
      </c>
      <c r="G69" s="162">
        <v>0</v>
      </c>
      <c r="H69" s="162">
        <v>0</v>
      </c>
      <c r="I69" s="162">
        <v>0</v>
      </c>
      <c r="J69" s="162">
        <v>0</v>
      </c>
      <c r="K69" s="162">
        <v>480</v>
      </c>
      <c r="L69" s="162">
        <v>0</v>
      </c>
      <c r="M69" s="164">
        <v>0.05</v>
      </c>
      <c r="N69" s="164">
        <v>0</v>
      </c>
      <c r="O69" s="164">
        <v>0.05</v>
      </c>
      <c r="P69" s="162">
        <v>20</v>
      </c>
      <c r="Q69" s="162">
        <v>19</v>
      </c>
    </row>
    <row r="70" spans="1:17">
      <c r="A70" s="160">
        <v>51715940</v>
      </c>
      <c r="B70" s="161" t="s">
        <v>211</v>
      </c>
      <c r="C70" s="162">
        <v>9120</v>
      </c>
      <c r="D70" s="163">
        <v>0</v>
      </c>
      <c r="E70" s="162">
        <v>1004.9999999816064</v>
      </c>
      <c r="F70" s="162">
        <v>88.999999996740371</v>
      </c>
      <c r="G70" s="162">
        <v>0</v>
      </c>
      <c r="H70" s="162">
        <v>0</v>
      </c>
      <c r="I70" s="162">
        <v>112.00000000139698</v>
      </c>
      <c r="J70" s="162">
        <v>0</v>
      </c>
      <c r="K70" s="162">
        <v>0</v>
      </c>
      <c r="L70" s="162">
        <v>0</v>
      </c>
      <c r="M70" s="164">
        <v>1.2280701754539143E-2</v>
      </c>
      <c r="N70" s="164">
        <v>0.05</v>
      </c>
      <c r="O70" s="164">
        <v>6.1666666666812184E-2</v>
      </c>
      <c r="P70" s="162">
        <v>19</v>
      </c>
      <c r="Q70" s="162">
        <v>19</v>
      </c>
    </row>
    <row r="71" spans="1:17">
      <c r="A71" s="160">
        <v>51715941</v>
      </c>
      <c r="B71" s="161" t="s">
        <v>629</v>
      </c>
      <c r="C71" s="162">
        <v>10080</v>
      </c>
      <c r="D71" s="163">
        <v>0</v>
      </c>
      <c r="E71" s="162">
        <v>5.9999999776482582</v>
      </c>
      <c r="F71" s="162">
        <v>0</v>
      </c>
      <c r="G71" s="162">
        <v>0</v>
      </c>
      <c r="H71" s="162">
        <v>0</v>
      </c>
      <c r="I71" s="162">
        <v>0</v>
      </c>
      <c r="J71" s="162">
        <v>0</v>
      </c>
      <c r="K71" s="162">
        <v>2400</v>
      </c>
      <c r="L71" s="162">
        <v>262.0000000053551</v>
      </c>
      <c r="M71" s="164">
        <v>0.26408730158783283</v>
      </c>
      <c r="N71" s="164">
        <v>0</v>
      </c>
      <c r="O71" s="164">
        <v>0.26408730158783283</v>
      </c>
      <c r="P71" s="162">
        <v>21</v>
      </c>
      <c r="Q71" s="162">
        <v>16</v>
      </c>
    </row>
    <row r="72" spans="1:17">
      <c r="A72" s="160">
        <v>51716764</v>
      </c>
      <c r="B72" s="161" t="s">
        <v>630</v>
      </c>
      <c r="C72" s="162">
        <v>9600</v>
      </c>
      <c r="D72" s="163">
        <v>0</v>
      </c>
      <c r="E72" s="162">
        <v>252.99999995497993</v>
      </c>
      <c r="F72" s="162">
        <v>239.00000002211891</v>
      </c>
      <c r="G72" s="162">
        <v>0</v>
      </c>
      <c r="H72" s="162">
        <v>0</v>
      </c>
      <c r="I72" s="162">
        <v>100.9999999939464</v>
      </c>
      <c r="J72" s="162">
        <v>0</v>
      </c>
      <c r="K72" s="162">
        <v>480</v>
      </c>
      <c r="L72" s="162">
        <v>0</v>
      </c>
      <c r="M72" s="164">
        <v>6.052083333270275E-2</v>
      </c>
      <c r="N72" s="164">
        <v>0</v>
      </c>
      <c r="O72" s="164">
        <v>6.052083333270275E-2</v>
      </c>
      <c r="P72" s="162">
        <v>20</v>
      </c>
      <c r="Q72" s="162">
        <v>19</v>
      </c>
    </row>
    <row r="73" spans="1:17">
      <c r="A73" s="160">
        <v>51717245</v>
      </c>
      <c r="B73" s="161" t="s">
        <v>631</v>
      </c>
      <c r="C73" s="162">
        <v>9600</v>
      </c>
      <c r="D73" s="163">
        <v>0</v>
      </c>
      <c r="E73" s="162">
        <v>573.00000005656614</v>
      </c>
      <c r="F73" s="162">
        <v>0</v>
      </c>
      <c r="G73" s="162">
        <v>0</v>
      </c>
      <c r="H73" s="162">
        <v>0</v>
      </c>
      <c r="I73" s="162">
        <v>13.000000000465661</v>
      </c>
      <c r="J73" s="162">
        <v>0</v>
      </c>
      <c r="K73" s="162">
        <v>1440</v>
      </c>
      <c r="L73" s="162">
        <v>0</v>
      </c>
      <c r="M73" s="164">
        <v>0.15135416666671517</v>
      </c>
      <c r="N73" s="164">
        <v>0</v>
      </c>
      <c r="O73" s="164">
        <v>0.15135416666671517</v>
      </c>
      <c r="P73" s="162">
        <v>20</v>
      </c>
      <c r="Q73" s="162">
        <v>17</v>
      </c>
    </row>
    <row r="74" spans="1:17">
      <c r="A74" s="160">
        <v>51717293</v>
      </c>
      <c r="B74" s="161" t="s">
        <v>632</v>
      </c>
      <c r="C74" s="162">
        <v>10080</v>
      </c>
      <c r="D74" s="163">
        <v>0</v>
      </c>
      <c r="E74" s="162">
        <v>144.00000001859965</v>
      </c>
      <c r="F74" s="162">
        <v>0</v>
      </c>
      <c r="G74" s="162">
        <v>0</v>
      </c>
      <c r="H74" s="162">
        <v>0</v>
      </c>
      <c r="I74" s="162">
        <v>504.00000001885928</v>
      </c>
      <c r="J74" s="162">
        <v>0</v>
      </c>
      <c r="K74" s="162">
        <v>480</v>
      </c>
      <c r="L74" s="162">
        <v>180</v>
      </c>
      <c r="M74" s="164">
        <v>0.11547619047806143</v>
      </c>
      <c r="N74" s="164">
        <v>0</v>
      </c>
      <c r="O74" s="164">
        <v>0.11547619047806143</v>
      </c>
      <c r="P74" s="162">
        <v>21</v>
      </c>
      <c r="Q74" s="162">
        <v>20</v>
      </c>
    </row>
    <row r="75" spans="1:17">
      <c r="A75" s="160">
        <v>51718187</v>
      </c>
      <c r="B75" s="161" t="s">
        <v>633</v>
      </c>
      <c r="C75" s="162">
        <v>8640</v>
      </c>
      <c r="D75" s="163">
        <v>0</v>
      </c>
      <c r="E75" s="162">
        <v>31.000000006752089</v>
      </c>
      <c r="F75" s="162">
        <v>161.99999999371357</v>
      </c>
      <c r="G75" s="162">
        <v>0</v>
      </c>
      <c r="H75" s="162">
        <v>0</v>
      </c>
      <c r="I75" s="162">
        <v>258.00000000279397</v>
      </c>
      <c r="J75" s="162">
        <v>0</v>
      </c>
      <c r="K75" s="162">
        <v>480</v>
      </c>
      <c r="L75" s="162">
        <v>0</v>
      </c>
      <c r="M75" s="164">
        <v>8.5416666666990049E-2</v>
      </c>
      <c r="N75" s="164">
        <v>0.14285714285714285</v>
      </c>
      <c r="O75" s="164">
        <v>0.21607142857170575</v>
      </c>
      <c r="P75" s="162">
        <v>18</v>
      </c>
      <c r="Q75" s="162">
        <v>17</v>
      </c>
    </row>
    <row r="76" spans="1:17">
      <c r="A76" s="160">
        <v>51718193</v>
      </c>
      <c r="B76" s="161" t="s">
        <v>634</v>
      </c>
      <c r="C76" s="162">
        <v>9600</v>
      </c>
      <c r="D76" s="163">
        <v>0</v>
      </c>
      <c r="E76" s="162">
        <v>245.00000003350081</v>
      </c>
      <c r="F76" s="162">
        <v>201.99999998789281</v>
      </c>
      <c r="G76" s="162">
        <v>0</v>
      </c>
      <c r="H76" s="162">
        <v>0</v>
      </c>
      <c r="I76" s="162">
        <v>1.000000003259629</v>
      </c>
      <c r="J76" s="162">
        <v>0</v>
      </c>
      <c r="K76" s="162">
        <v>0</v>
      </c>
      <c r="L76" s="162">
        <v>0</v>
      </c>
      <c r="M76" s="164">
        <v>1.0416666700621135E-4</v>
      </c>
      <c r="N76" s="164">
        <v>0</v>
      </c>
      <c r="O76" s="164">
        <v>1.0416666700621135E-4</v>
      </c>
      <c r="P76" s="162">
        <v>20</v>
      </c>
      <c r="Q76" s="162">
        <v>20</v>
      </c>
    </row>
    <row r="77" spans="1:17">
      <c r="A77" s="160">
        <v>51718195</v>
      </c>
      <c r="B77" s="161" t="s">
        <v>635</v>
      </c>
      <c r="C77" s="162">
        <v>10560</v>
      </c>
      <c r="D77" s="163">
        <v>0</v>
      </c>
      <c r="E77" s="162">
        <v>996.99999998134672</v>
      </c>
      <c r="F77" s="162">
        <v>765.99999999278225</v>
      </c>
      <c r="G77" s="162">
        <v>0</v>
      </c>
      <c r="H77" s="162">
        <v>0</v>
      </c>
      <c r="I77" s="162">
        <v>318.0000000203936</v>
      </c>
      <c r="J77" s="162">
        <v>0</v>
      </c>
      <c r="K77" s="162">
        <v>960</v>
      </c>
      <c r="L77" s="162">
        <v>235.9999999939464</v>
      </c>
      <c r="M77" s="164">
        <v>0.14337121212257006</v>
      </c>
      <c r="N77" s="164">
        <v>0</v>
      </c>
      <c r="O77" s="164">
        <v>0.14337121212257006</v>
      </c>
      <c r="P77" s="162">
        <v>22</v>
      </c>
      <c r="Q77" s="162">
        <v>20</v>
      </c>
    </row>
    <row r="78" spans="1:17">
      <c r="A78" s="160">
        <v>51718507</v>
      </c>
      <c r="B78" s="161" t="s">
        <v>212</v>
      </c>
      <c r="C78" s="162">
        <v>8640</v>
      </c>
      <c r="D78" s="163">
        <v>0</v>
      </c>
      <c r="E78" s="162">
        <v>4.9999999848660082</v>
      </c>
      <c r="F78" s="162">
        <v>0</v>
      </c>
      <c r="G78" s="162">
        <v>0</v>
      </c>
      <c r="H78" s="162">
        <v>0</v>
      </c>
      <c r="I78" s="162">
        <v>0</v>
      </c>
      <c r="J78" s="162">
        <v>0</v>
      </c>
      <c r="K78" s="162">
        <v>0</v>
      </c>
      <c r="L78" s="162">
        <v>0</v>
      </c>
      <c r="M78" s="164">
        <v>0</v>
      </c>
      <c r="N78" s="164">
        <v>0.1</v>
      </c>
      <c r="O78" s="164">
        <v>0.1</v>
      </c>
      <c r="P78" s="162">
        <v>18</v>
      </c>
      <c r="Q78" s="162">
        <v>18</v>
      </c>
    </row>
    <row r="79" spans="1:17">
      <c r="A79" s="160">
        <v>51718513</v>
      </c>
      <c r="B79" s="161" t="s">
        <v>636</v>
      </c>
      <c r="C79" s="162">
        <v>9600</v>
      </c>
      <c r="D79" s="163">
        <v>0</v>
      </c>
      <c r="E79" s="162">
        <v>306.99999997392297</v>
      </c>
      <c r="F79" s="162">
        <v>124.99999999906868</v>
      </c>
      <c r="G79" s="162">
        <v>0</v>
      </c>
      <c r="H79" s="162">
        <v>0</v>
      </c>
      <c r="I79" s="162">
        <v>317.99999998882413</v>
      </c>
      <c r="J79" s="162">
        <v>0</v>
      </c>
      <c r="K79" s="162">
        <v>2400</v>
      </c>
      <c r="L79" s="162">
        <v>0</v>
      </c>
      <c r="M79" s="164">
        <v>0.28312499999883584</v>
      </c>
      <c r="N79" s="164">
        <v>0</v>
      </c>
      <c r="O79" s="164">
        <v>0.28312499999883584</v>
      </c>
      <c r="P79" s="162">
        <v>20</v>
      </c>
      <c r="Q79" s="162">
        <v>15</v>
      </c>
    </row>
    <row r="80" spans="1:17">
      <c r="A80" s="160">
        <v>51719214</v>
      </c>
      <c r="B80" s="161" t="s">
        <v>637</v>
      </c>
      <c r="C80" s="162">
        <v>10080</v>
      </c>
      <c r="D80" s="163">
        <v>0</v>
      </c>
      <c r="E80" s="162">
        <v>435.00000002444722</v>
      </c>
      <c r="F80" s="162">
        <v>0</v>
      </c>
      <c r="G80" s="162">
        <v>0</v>
      </c>
      <c r="H80" s="162">
        <v>0</v>
      </c>
      <c r="I80" s="162">
        <v>237.00000000768341</v>
      </c>
      <c r="J80" s="162">
        <v>0</v>
      </c>
      <c r="K80" s="162">
        <v>0</v>
      </c>
      <c r="L80" s="162">
        <v>0</v>
      </c>
      <c r="M80" s="164">
        <v>2.3511904762667006E-2</v>
      </c>
      <c r="N80" s="164">
        <v>0</v>
      </c>
      <c r="O80" s="164">
        <v>2.3511904762667006E-2</v>
      </c>
      <c r="P80" s="162">
        <v>21</v>
      </c>
      <c r="Q80" s="162">
        <v>21</v>
      </c>
    </row>
    <row r="81" spans="1:17">
      <c r="A81" s="160">
        <v>51719217</v>
      </c>
      <c r="B81" s="161" t="s">
        <v>638</v>
      </c>
      <c r="C81" s="162">
        <v>9600</v>
      </c>
      <c r="D81" s="163">
        <v>0</v>
      </c>
      <c r="E81" s="162">
        <v>673.00000000361479</v>
      </c>
      <c r="F81" s="162">
        <v>738.99999999906868</v>
      </c>
      <c r="G81" s="162">
        <v>0</v>
      </c>
      <c r="H81" s="162">
        <v>0</v>
      </c>
      <c r="I81" s="162">
        <v>69.999999997671694</v>
      </c>
      <c r="J81" s="162">
        <v>0</v>
      </c>
      <c r="K81" s="162">
        <v>0</v>
      </c>
      <c r="L81" s="162">
        <v>0</v>
      </c>
      <c r="M81" s="164">
        <v>7.2916666664241351E-3</v>
      </c>
      <c r="N81" s="164">
        <v>0</v>
      </c>
      <c r="O81" s="164">
        <v>7.2916666664241351E-3</v>
      </c>
      <c r="P81" s="162">
        <v>20</v>
      </c>
      <c r="Q81" s="162">
        <v>20</v>
      </c>
    </row>
    <row r="82" spans="1:17">
      <c r="A82" s="160">
        <v>51719218</v>
      </c>
      <c r="B82" s="161" t="s">
        <v>214</v>
      </c>
      <c r="C82" s="162">
        <v>9600</v>
      </c>
      <c r="D82" s="163">
        <v>0</v>
      </c>
      <c r="E82" s="162">
        <v>28.000000007450581</v>
      </c>
      <c r="F82" s="162">
        <v>0</v>
      </c>
      <c r="G82" s="162">
        <v>0</v>
      </c>
      <c r="H82" s="162">
        <v>0</v>
      </c>
      <c r="I82" s="162">
        <v>239.00000000372529</v>
      </c>
      <c r="J82" s="162">
        <v>0</v>
      </c>
      <c r="K82" s="162">
        <v>0</v>
      </c>
      <c r="L82" s="162">
        <v>0</v>
      </c>
      <c r="M82" s="164">
        <v>2.4895833333721383E-2</v>
      </c>
      <c r="N82" s="164">
        <v>0</v>
      </c>
      <c r="O82" s="164">
        <v>2.4895833333721383E-2</v>
      </c>
      <c r="P82" s="162">
        <v>20</v>
      </c>
      <c r="Q82" s="162">
        <v>20</v>
      </c>
    </row>
    <row r="83" spans="1:17">
      <c r="A83" s="160">
        <v>51719219</v>
      </c>
      <c r="B83" s="161" t="s">
        <v>215</v>
      </c>
      <c r="C83" s="162">
        <v>10080</v>
      </c>
      <c r="D83" s="163">
        <v>0</v>
      </c>
      <c r="E83" s="162">
        <v>7.9999999841675162</v>
      </c>
      <c r="F83" s="162">
        <v>112.00000000884756</v>
      </c>
      <c r="G83" s="162">
        <v>0</v>
      </c>
      <c r="H83" s="162">
        <v>0</v>
      </c>
      <c r="I83" s="162">
        <v>270.99999999278225</v>
      </c>
      <c r="J83" s="162">
        <v>0</v>
      </c>
      <c r="K83" s="162">
        <v>960</v>
      </c>
      <c r="L83" s="162">
        <v>0</v>
      </c>
      <c r="M83" s="164">
        <v>0.12212301587229983</v>
      </c>
      <c r="N83" s="164">
        <v>0</v>
      </c>
      <c r="O83" s="164">
        <v>0.12212301587229983</v>
      </c>
      <c r="P83" s="162">
        <v>21</v>
      </c>
      <c r="Q83" s="162">
        <v>19</v>
      </c>
    </row>
    <row r="84" spans="1:17">
      <c r="A84" s="160">
        <v>51719239</v>
      </c>
      <c r="B84" s="161" t="s">
        <v>639</v>
      </c>
      <c r="C84" s="162">
        <v>10080</v>
      </c>
      <c r="D84" s="163">
        <v>0</v>
      </c>
      <c r="E84" s="162">
        <v>142.9999999946449</v>
      </c>
      <c r="F84" s="162">
        <v>0</v>
      </c>
      <c r="G84" s="162">
        <v>0</v>
      </c>
      <c r="H84" s="162">
        <v>0</v>
      </c>
      <c r="I84" s="162">
        <v>224.00000000721775</v>
      </c>
      <c r="J84" s="162">
        <v>0</v>
      </c>
      <c r="K84" s="162">
        <v>2880</v>
      </c>
      <c r="L84" s="162">
        <v>0</v>
      </c>
      <c r="M84" s="164">
        <v>0.30793650793722399</v>
      </c>
      <c r="N84" s="164">
        <v>0</v>
      </c>
      <c r="O84" s="164">
        <v>0.30793650793722399</v>
      </c>
      <c r="P84" s="162">
        <v>21</v>
      </c>
      <c r="Q84" s="162">
        <v>15</v>
      </c>
    </row>
    <row r="85" spans="1:17">
      <c r="A85" s="160">
        <v>51719966</v>
      </c>
      <c r="B85" s="161" t="s">
        <v>213</v>
      </c>
      <c r="C85" s="162">
        <v>9120</v>
      </c>
      <c r="D85" s="163">
        <v>0</v>
      </c>
      <c r="E85" s="162">
        <v>6.9999999809078872</v>
      </c>
      <c r="F85" s="162">
        <v>0</v>
      </c>
      <c r="G85" s="162">
        <v>0</v>
      </c>
      <c r="H85" s="162">
        <v>0</v>
      </c>
      <c r="I85" s="162">
        <v>45.99999999278225</v>
      </c>
      <c r="J85" s="162">
        <v>0</v>
      </c>
      <c r="K85" s="162">
        <v>0</v>
      </c>
      <c r="L85" s="162">
        <v>0</v>
      </c>
      <c r="M85" s="164">
        <v>5.0438596483313872E-3</v>
      </c>
      <c r="N85" s="164">
        <v>0.05</v>
      </c>
      <c r="O85" s="164">
        <v>5.4791666665914819E-2</v>
      </c>
      <c r="P85" s="162">
        <v>19</v>
      </c>
      <c r="Q85" s="162">
        <v>19</v>
      </c>
    </row>
    <row r="86" spans="1:17">
      <c r="A86" s="160">
        <v>51720522</v>
      </c>
      <c r="B86" s="161" t="s">
        <v>640</v>
      </c>
      <c r="C86" s="162">
        <v>8640</v>
      </c>
      <c r="D86" s="163">
        <v>0</v>
      </c>
      <c r="E86" s="162">
        <v>2141.0000000114087</v>
      </c>
      <c r="F86" s="162">
        <v>0</v>
      </c>
      <c r="G86" s="162">
        <v>0</v>
      </c>
      <c r="H86" s="162">
        <v>0</v>
      </c>
      <c r="I86" s="162">
        <v>941.00000001839362</v>
      </c>
      <c r="J86" s="162">
        <v>0</v>
      </c>
      <c r="K86" s="162">
        <v>1440</v>
      </c>
      <c r="L86" s="162">
        <v>0</v>
      </c>
      <c r="M86" s="164">
        <v>0.2755787037058326</v>
      </c>
      <c r="N86" s="164">
        <v>0.18181818181818182</v>
      </c>
      <c r="O86" s="164">
        <v>0.40729166666840849</v>
      </c>
      <c r="P86" s="162">
        <v>18</v>
      </c>
      <c r="Q86" s="162">
        <v>15</v>
      </c>
    </row>
    <row r="87" spans="1:17">
      <c r="A87" s="160">
        <v>51720809</v>
      </c>
      <c r="B87" s="161" t="s">
        <v>641</v>
      </c>
      <c r="C87" s="162">
        <v>9600</v>
      </c>
      <c r="D87" s="163">
        <v>0</v>
      </c>
      <c r="E87" s="162">
        <v>445.9999999764841</v>
      </c>
      <c r="F87" s="162">
        <v>1109.0000000365426</v>
      </c>
      <c r="G87" s="162">
        <v>0</v>
      </c>
      <c r="H87" s="162">
        <v>0</v>
      </c>
      <c r="I87" s="162">
        <v>0</v>
      </c>
      <c r="J87" s="162">
        <v>0</v>
      </c>
      <c r="K87" s="162">
        <v>2400</v>
      </c>
      <c r="L87" s="162">
        <v>344.00000000023283</v>
      </c>
      <c r="M87" s="164">
        <v>0.28583333333335759</v>
      </c>
      <c r="N87" s="164">
        <v>0</v>
      </c>
      <c r="O87" s="164">
        <v>0.28583333333335759</v>
      </c>
      <c r="P87" s="162">
        <v>20</v>
      </c>
      <c r="Q87" s="162">
        <v>15</v>
      </c>
    </row>
    <row r="88" spans="1:17">
      <c r="A88" s="160">
        <v>51720810</v>
      </c>
      <c r="B88" s="161" t="s">
        <v>642</v>
      </c>
      <c r="C88" s="162">
        <v>10080</v>
      </c>
      <c r="D88" s="163">
        <v>0</v>
      </c>
      <c r="E88" s="162">
        <v>623.99999997043051</v>
      </c>
      <c r="F88" s="162">
        <v>608.0000000114087</v>
      </c>
      <c r="G88" s="162">
        <v>0</v>
      </c>
      <c r="H88" s="162">
        <v>0</v>
      </c>
      <c r="I88" s="162">
        <v>18.999999999068677</v>
      </c>
      <c r="J88" s="162">
        <v>0</v>
      </c>
      <c r="K88" s="162">
        <v>5280</v>
      </c>
      <c r="L88" s="162">
        <v>0</v>
      </c>
      <c r="M88" s="164">
        <v>0.52569444444435209</v>
      </c>
      <c r="N88" s="164">
        <v>0</v>
      </c>
      <c r="O88" s="164">
        <v>0.52569444444435209</v>
      </c>
      <c r="P88" s="162">
        <v>21</v>
      </c>
      <c r="Q88" s="162">
        <v>10</v>
      </c>
    </row>
    <row r="89" spans="1:17">
      <c r="A89" s="160">
        <v>51720817</v>
      </c>
      <c r="B89" s="161" t="s">
        <v>643</v>
      </c>
      <c r="C89" s="162">
        <v>9120</v>
      </c>
      <c r="D89" s="163">
        <v>0</v>
      </c>
      <c r="E89" s="162">
        <v>15.999999999767169</v>
      </c>
      <c r="F89" s="162">
        <v>444.0000000083819</v>
      </c>
      <c r="G89" s="162">
        <v>0</v>
      </c>
      <c r="H89" s="162">
        <v>0</v>
      </c>
      <c r="I89" s="162">
        <v>32.999999992316589</v>
      </c>
      <c r="J89" s="162">
        <v>0</v>
      </c>
      <c r="K89" s="162">
        <v>960</v>
      </c>
      <c r="L89" s="162">
        <v>0</v>
      </c>
      <c r="M89" s="164">
        <v>0.10888157894652595</v>
      </c>
      <c r="N89" s="164">
        <v>9.5238095238095233E-2</v>
      </c>
      <c r="O89" s="164">
        <v>0.19374999999923775</v>
      </c>
      <c r="P89" s="162">
        <v>19</v>
      </c>
      <c r="Q89" s="162">
        <v>17</v>
      </c>
    </row>
    <row r="90" spans="1:17">
      <c r="A90" s="160">
        <v>51720821</v>
      </c>
      <c r="B90" s="161" t="s">
        <v>644</v>
      </c>
      <c r="C90" s="162">
        <v>8640</v>
      </c>
      <c r="D90" s="163">
        <v>0</v>
      </c>
      <c r="E90" s="162">
        <v>929.00000001612216</v>
      </c>
      <c r="F90" s="162">
        <v>0</v>
      </c>
      <c r="G90" s="162">
        <v>0</v>
      </c>
      <c r="H90" s="162">
        <v>0</v>
      </c>
      <c r="I90" s="162">
        <v>101.99999999720603</v>
      </c>
      <c r="J90" s="162">
        <v>0</v>
      </c>
      <c r="K90" s="162">
        <v>0</v>
      </c>
      <c r="L90" s="162">
        <v>0</v>
      </c>
      <c r="M90" s="164">
        <v>1.180555555523218E-2</v>
      </c>
      <c r="N90" s="164">
        <v>0.1</v>
      </c>
      <c r="O90" s="164">
        <v>0.11062499999970896</v>
      </c>
      <c r="P90" s="162">
        <v>18</v>
      </c>
      <c r="Q90" s="162">
        <v>18</v>
      </c>
    </row>
    <row r="91" spans="1:17">
      <c r="A91" s="160">
        <v>51721298</v>
      </c>
      <c r="B91" s="161" t="s">
        <v>645</v>
      </c>
      <c r="C91" s="162">
        <v>8160</v>
      </c>
      <c r="D91" s="163">
        <v>0</v>
      </c>
      <c r="E91" s="162">
        <v>306.99999999487773</v>
      </c>
      <c r="F91" s="162">
        <v>1951.0000000521541</v>
      </c>
      <c r="G91" s="162">
        <v>0</v>
      </c>
      <c r="H91" s="162">
        <v>0</v>
      </c>
      <c r="I91" s="162">
        <v>0</v>
      </c>
      <c r="J91" s="162">
        <v>0</v>
      </c>
      <c r="K91" s="162">
        <v>0</v>
      </c>
      <c r="L91" s="162">
        <v>0</v>
      </c>
      <c r="M91" s="164">
        <v>0</v>
      </c>
      <c r="N91" s="164">
        <v>0.15</v>
      </c>
      <c r="O91" s="164">
        <v>0.15</v>
      </c>
      <c r="P91" s="162">
        <v>17</v>
      </c>
      <c r="Q91" s="162">
        <v>17</v>
      </c>
    </row>
    <row r="92" spans="1:17">
      <c r="A92" s="160">
        <v>51721450</v>
      </c>
      <c r="B92" s="161" t="s">
        <v>646</v>
      </c>
      <c r="C92" s="162">
        <v>9600</v>
      </c>
      <c r="D92" s="163">
        <v>0</v>
      </c>
      <c r="E92" s="162">
        <v>1353.999999928521</v>
      </c>
      <c r="F92" s="162">
        <v>30.00000000349246</v>
      </c>
      <c r="G92" s="162">
        <v>0</v>
      </c>
      <c r="H92" s="162">
        <v>0</v>
      </c>
      <c r="I92" s="162">
        <v>932.9999999778928</v>
      </c>
      <c r="J92" s="162">
        <v>0</v>
      </c>
      <c r="K92" s="162">
        <v>960</v>
      </c>
      <c r="L92" s="162">
        <v>0</v>
      </c>
      <c r="M92" s="164">
        <v>0.19718749999769719</v>
      </c>
      <c r="N92" s="164">
        <v>4.7619047619047616E-2</v>
      </c>
      <c r="O92" s="164">
        <v>0.2354166666644735</v>
      </c>
      <c r="P92" s="162">
        <v>20</v>
      </c>
      <c r="Q92" s="162">
        <v>18</v>
      </c>
    </row>
    <row r="93" spans="1:17">
      <c r="A93" s="160">
        <v>51721454</v>
      </c>
      <c r="B93" s="161" t="s">
        <v>647</v>
      </c>
      <c r="C93" s="162">
        <v>9120</v>
      </c>
      <c r="D93" s="163">
        <v>0</v>
      </c>
      <c r="E93" s="162">
        <v>612.00000005796312</v>
      </c>
      <c r="F93" s="162">
        <v>329.99999997741543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2">
        <v>0</v>
      </c>
      <c r="M93" s="164">
        <v>0</v>
      </c>
      <c r="N93" s="164">
        <v>0.05</v>
      </c>
      <c r="O93" s="164">
        <v>0.05</v>
      </c>
      <c r="P93" s="162">
        <v>19</v>
      </c>
      <c r="Q93" s="162">
        <v>19</v>
      </c>
    </row>
    <row r="94" spans="1:17">
      <c r="A94" s="160">
        <v>51721456</v>
      </c>
      <c r="B94" s="161" t="s">
        <v>648</v>
      </c>
      <c r="C94" s="162">
        <v>10080</v>
      </c>
      <c r="D94" s="163">
        <v>0</v>
      </c>
      <c r="E94" s="162">
        <v>119.99999999976717</v>
      </c>
      <c r="F94" s="162">
        <v>704.99999993714744</v>
      </c>
      <c r="G94" s="162">
        <v>0</v>
      </c>
      <c r="H94" s="162">
        <v>0</v>
      </c>
      <c r="I94" s="162">
        <v>0</v>
      </c>
      <c r="J94" s="162">
        <v>0</v>
      </c>
      <c r="K94" s="162">
        <v>0</v>
      </c>
      <c r="L94" s="162">
        <v>0</v>
      </c>
      <c r="M94" s="164">
        <v>0</v>
      </c>
      <c r="N94" s="164">
        <v>4.5454545454545456E-2</v>
      </c>
      <c r="O94" s="164">
        <v>4.5454545454545456E-2</v>
      </c>
      <c r="P94" s="162">
        <v>21</v>
      </c>
      <c r="Q94" s="162">
        <v>21</v>
      </c>
    </row>
    <row r="95" spans="1:17">
      <c r="A95" s="160">
        <v>51721457</v>
      </c>
      <c r="B95" s="161" t="s">
        <v>649</v>
      </c>
      <c r="C95" s="162">
        <v>8640</v>
      </c>
      <c r="D95" s="163">
        <v>0</v>
      </c>
      <c r="E95" s="162">
        <v>267.00000000069849</v>
      </c>
      <c r="F95" s="162">
        <v>367.00000000186265</v>
      </c>
      <c r="G95" s="162">
        <v>0</v>
      </c>
      <c r="H95" s="162">
        <v>0</v>
      </c>
      <c r="I95" s="162">
        <v>1409.9999999965075</v>
      </c>
      <c r="J95" s="162">
        <v>0</v>
      </c>
      <c r="K95" s="162">
        <v>1440</v>
      </c>
      <c r="L95" s="162">
        <v>0</v>
      </c>
      <c r="M95" s="164">
        <v>0.32986111111070687</v>
      </c>
      <c r="N95" s="164">
        <v>0</v>
      </c>
      <c r="O95" s="164">
        <v>0.32986111111070687</v>
      </c>
      <c r="P95" s="162">
        <v>18</v>
      </c>
      <c r="Q95" s="162">
        <v>15</v>
      </c>
    </row>
    <row r="96" spans="1:17">
      <c r="A96" s="160">
        <v>51721458</v>
      </c>
      <c r="B96" s="161" t="s">
        <v>650</v>
      </c>
      <c r="C96" s="162">
        <v>10560</v>
      </c>
      <c r="D96" s="163">
        <v>0</v>
      </c>
      <c r="E96" s="162">
        <v>15.000000017462298</v>
      </c>
      <c r="F96" s="162">
        <v>0</v>
      </c>
      <c r="G96" s="162">
        <v>0</v>
      </c>
      <c r="H96" s="162">
        <v>0</v>
      </c>
      <c r="I96" s="162">
        <v>25.000000008149073</v>
      </c>
      <c r="J96" s="162">
        <v>0</v>
      </c>
      <c r="K96" s="162">
        <v>960</v>
      </c>
      <c r="L96" s="162">
        <v>0</v>
      </c>
      <c r="M96" s="164">
        <v>9.327651515228684E-2</v>
      </c>
      <c r="N96" s="164">
        <v>0</v>
      </c>
      <c r="O96" s="164">
        <v>9.327651515228684E-2</v>
      </c>
      <c r="P96" s="162">
        <v>22</v>
      </c>
      <c r="Q96" s="162">
        <v>20</v>
      </c>
    </row>
    <row r="97" spans="1:17">
      <c r="A97" s="160">
        <v>51721462</v>
      </c>
      <c r="B97" s="161" t="s">
        <v>651</v>
      </c>
      <c r="C97" s="162">
        <v>10560</v>
      </c>
      <c r="D97" s="163">
        <v>0</v>
      </c>
      <c r="E97" s="162">
        <v>881.99999997974373</v>
      </c>
      <c r="F97" s="162">
        <v>331.0000000090804</v>
      </c>
      <c r="G97" s="162">
        <v>0</v>
      </c>
      <c r="H97" s="162">
        <v>0</v>
      </c>
      <c r="I97" s="162">
        <v>125.9999999916181</v>
      </c>
      <c r="J97" s="162">
        <v>0</v>
      </c>
      <c r="K97" s="162">
        <v>480</v>
      </c>
      <c r="L97" s="162">
        <v>69.999999997671694</v>
      </c>
      <c r="M97" s="164">
        <v>6.4015151514137295E-2</v>
      </c>
      <c r="N97" s="164">
        <v>0</v>
      </c>
      <c r="O97" s="164">
        <v>6.4015151514137295E-2</v>
      </c>
      <c r="P97" s="162">
        <v>22</v>
      </c>
      <c r="Q97" s="162">
        <v>21</v>
      </c>
    </row>
    <row r="98" spans="1:17">
      <c r="A98" s="160">
        <v>51721464</v>
      </c>
      <c r="B98" s="161" t="s">
        <v>652</v>
      </c>
      <c r="C98" s="162">
        <v>9600</v>
      </c>
      <c r="D98" s="163">
        <v>0</v>
      </c>
      <c r="E98" s="162">
        <v>8.9999999769497663</v>
      </c>
      <c r="F98" s="162">
        <v>293.00000001210719</v>
      </c>
      <c r="G98" s="162">
        <v>0</v>
      </c>
      <c r="H98" s="162">
        <v>0</v>
      </c>
      <c r="I98" s="162">
        <v>0</v>
      </c>
      <c r="J98" s="162">
        <v>0</v>
      </c>
      <c r="K98" s="162">
        <v>0</v>
      </c>
      <c r="L98" s="162">
        <v>0</v>
      </c>
      <c r="M98" s="164">
        <v>0</v>
      </c>
      <c r="N98" s="164">
        <v>4.7619047619047616E-2</v>
      </c>
      <c r="O98" s="164">
        <v>4.7619047619047616E-2</v>
      </c>
      <c r="P98" s="162">
        <v>20</v>
      </c>
      <c r="Q98" s="162">
        <v>20</v>
      </c>
    </row>
    <row r="99" spans="1:17">
      <c r="A99" s="160">
        <v>51721469</v>
      </c>
      <c r="B99" s="161" t="s">
        <v>653</v>
      </c>
      <c r="C99" s="162">
        <v>10560</v>
      </c>
      <c r="D99" s="163">
        <v>0</v>
      </c>
      <c r="E99" s="162">
        <v>93.000000013969839</v>
      </c>
      <c r="F99" s="162">
        <v>220.00000001513399</v>
      </c>
      <c r="G99" s="162">
        <v>0</v>
      </c>
      <c r="H99" s="162">
        <v>0</v>
      </c>
      <c r="I99" s="162">
        <v>118.00000000745058</v>
      </c>
      <c r="J99" s="162">
        <v>0</v>
      </c>
      <c r="K99" s="162">
        <v>960</v>
      </c>
      <c r="L99" s="162">
        <v>0</v>
      </c>
      <c r="M99" s="164">
        <v>0.10208333333403888</v>
      </c>
      <c r="N99" s="164">
        <v>0</v>
      </c>
      <c r="O99" s="164">
        <v>0.10208333333403888</v>
      </c>
      <c r="P99" s="162">
        <v>22</v>
      </c>
      <c r="Q99" s="162">
        <v>20</v>
      </c>
    </row>
    <row r="100" spans="1:17">
      <c r="A100" s="160">
        <v>51721470</v>
      </c>
      <c r="B100" s="161" t="s">
        <v>654</v>
      </c>
      <c r="C100" s="162">
        <v>10080</v>
      </c>
      <c r="D100" s="163">
        <v>0</v>
      </c>
      <c r="E100" s="162">
        <v>10.000000011641532</v>
      </c>
      <c r="F100" s="162">
        <v>0</v>
      </c>
      <c r="G100" s="162">
        <v>0</v>
      </c>
      <c r="H100" s="162">
        <v>0</v>
      </c>
      <c r="I100" s="162">
        <v>0</v>
      </c>
      <c r="J100" s="162">
        <v>0</v>
      </c>
      <c r="K100" s="162">
        <v>0</v>
      </c>
      <c r="L100" s="162">
        <v>0</v>
      </c>
      <c r="M100" s="164">
        <v>0</v>
      </c>
      <c r="N100" s="164">
        <v>0</v>
      </c>
      <c r="O100" s="164">
        <v>0</v>
      </c>
      <c r="P100" s="162">
        <v>21</v>
      </c>
      <c r="Q100" s="162">
        <v>21</v>
      </c>
    </row>
    <row r="101" spans="1:17">
      <c r="A101" s="160">
        <v>51721472</v>
      </c>
      <c r="B101" s="161" t="s">
        <v>655</v>
      </c>
      <c r="C101" s="162">
        <v>9120</v>
      </c>
      <c r="D101" s="163">
        <v>0</v>
      </c>
      <c r="E101" s="162">
        <v>146.00000000442378</v>
      </c>
      <c r="F101" s="162">
        <v>97.999999994644895</v>
      </c>
      <c r="G101" s="162">
        <v>0</v>
      </c>
      <c r="H101" s="162">
        <v>0</v>
      </c>
      <c r="I101" s="162">
        <v>24.000000004889444</v>
      </c>
      <c r="J101" s="162">
        <v>0</v>
      </c>
      <c r="K101" s="162">
        <v>0</v>
      </c>
      <c r="L101" s="162">
        <v>0</v>
      </c>
      <c r="M101" s="164">
        <v>2.6315789479045442E-3</v>
      </c>
      <c r="N101" s="164">
        <v>0.05</v>
      </c>
      <c r="O101" s="164">
        <v>5.250000000050932E-2</v>
      </c>
      <c r="P101" s="162">
        <v>19</v>
      </c>
      <c r="Q101" s="162">
        <v>19</v>
      </c>
    </row>
    <row r="102" spans="1:17">
      <c r="A102" s="160">
        <v>51721475</v>
      </c>
      <c r="B102" s="161" t="s">
        <v>656</v>
      </c>
      <c r="C102" s="162">
        <v>9600</v>
      </c>
      <c r="D102" s="163">
        <v>0</v>
      </c>
      <c r="E102" s="162">
        <v>147.00000002863817</v>
      </c>
      <c r="F102" s="162">
        <v>0</v>
      </c>
      <c r="G102" s="162">
        <v>0</v>
      </c>
      <c r="H102" s="162">
        <v>0</v>
      </c>
      <c r="I102" s="162">
        <v>121.00000001722947</v>
      </c>
      <c r="J102" s="162">
        <v>0</v>
      </c>
      <c r="K102" s="162">
        <v>0</v>
      </c>
      <c r="L102" s="162">
        <v>0.99999999278225005</v>
      </c>
      <c r="M102" s="164">
        <v>1.270833333437622E-2</v>
      </c>
      <c r="N102" s="164">
        <v>0</v>
      </c>
      <c r="O102" s="164">
        <v>1.270833333437622E-2</v>
      </c>
      <c r="P102" s="162">
        <v>20</v>
      </c>
      <c r="Q102" s="162">
        <v>20</v>
      </c>
    </row>
    <row r="103" spans="1:17">
      <c r="A103" s="160">
        <v>51721477</v>
      </c>
      <c r="B103" s="161" t="s">
        <v>657</v>
      </c>
      <c r="C103" s="162">
        <v>10560</v>
      </c>
      <c r="D103" s="163">
        <v>0</v>
      </c>
      <c r="E103" s="162">
        <v>19.999999981373549</v>
      </c>
      <c r="F103" s="162">
        <v>0</v>
      </c>
      <c r="G103" s="162">
        <v>0</v>
      </c>
      <c r="H103" s="162">
        <v>0</v>
      </c>
      <c r="I103" s="162">
        <v>11.999999997206032</v>
      </c>
      <c r="J103" s="162">
        <v>0</v>
      </c>
      <c r="K103" s="162">
        <v>480</v>
      </c>
      <c r="L103" s="162">
        <v>0</v>
      </c>
      <c r="M103" s="164">
        <v>4.6590909090644513E-2</v>
      </c>
      <c r="N103" s="164">
        <v>0</v>
      </c>
      <c r="O103" s="164">
        <v>4.6590909090644513E-2</v>
      </c>
      <c r="P103" s="162">
        <v>22</v>
      </c>
      <c r="Q103" s="162">
        <v>21</v>
      </c>
    </row>
    <row r="104" spans="1:17">
      <c r="A104" s="160">
        <v>51721479</v>
      </c>
      <c r="B104" s="161" t="s">
        <v>658</v>
      </c>
      <c r="C104" s="162">
        <v>9120</v>
      </c>
      <c r="D104" s="163">
        <v>0</v>
      </c>
      <c r="E104" s="162">
        <v>2.9999999993015081</v>
      </c>
      <c r="F104" s="162">
        <v>0</v>
      </c>
      <c r="G104" s="162">
        <v>0</v>
      </c>
      <c r="H104" s="162">
        <v>0</v>
      </c>
      <c r="I104" s="162">
        <v>1020.9999999757856</v>
      </c>
      <c r="J104" s="162">
        <v>0</v>
      </c>
      <c r="K104" s="162">
        <v>480</v>
      </c>
      <c r="L104" s="162">
        <v>0</v>
      </c>
      <c r="M104" s="164">
        <v>0.16458333333067826</v>
      </c>
      <c r="N104" s="164">
        <v>0</v>
      </c>
      <c r="O104" s="164">
        <v>0.16458333333067826</v>
      </c>
      <c r="P104" s="162">
        <v>19</v>
      </c>
      <c r="Q104" s="162">
        <v>18</v>
      </c>
    </row>
    <row r="105" spans="1:17">
      <c r="A105" s="160">
        <v>51721483</v>
      </c>
      <c r="B105" s="161" t="s">
        <v>659</v>
      </c>
      <c r="C105" s="162">
        <v>9120</v>
      </c>
      <c r="D105" s="163">
        <v>0</v>
      </c>
      <c r="E105" s="162">
        <v>2.000000006519258</v>
      </c>
      <c r="F105" s="162">
        <v>0</v>
      </c>
      <c r="G105" s="162">
        <v>0</v>
      </c>
      <c r="H105" s="162">
        <v>0</v>
      </c>
      <c r="I105" s="162">
        <v>0</v>
      </c>
      <c r="J105" s="162">
        <v>0</v>
      </c>
      <c r="K105" s="162">
        <v>0</v>
      </c>
      <c r="L105" s="162">
        <v>0</v>
      </c>
      <c r="M105" s="164">
        <v>0</v>
      </c>
      <c r="N105" s="164">
        <v>0.05</v>
      </c>
      <c r="O105" s="164">
        <v>0.05</v>
      </c>
      <c r="P105" s="162">
        <v>19</v>
      </c>
      <c r="Q105" s="162">
        <v>19</v>
      </c>
    </row>
    <row r="106" spans="1:17">
      <c r="A106" s="160">
        <v>51721815</v>
      </c>
      <c r="B106" s="161" t="s">
        <v>660</v>
      </c>
      <c r="C106" s="162">
        <v>9120</v>
      </c>
      <c r="D106" s="163">
        <v>0</v>
      </c>
      <c r="E106" s="162">
        <v>469.00000000920267</v>
      </c>
      <c r="F106" s="162">
        <v>0</v>
      </c>
      <c r="G106" s="162">
        <v>0</v>
      </c>
      <c r="H106" s="162">
        <v>0</v>
      </c>
      <c r="I106" s="162">
        <v>1016.9999999892898</v>
      </c>
      <c r="J106" s="162">
        <v>0</v>
      </c>
      <c r="K106" s="162">
        <v>2400</v>
      </c>
      <c r="L106" s="162">
        <v>0</v>
      </c>
      <c r="M106" s="164">
        <v>0.37467105263040457</v>
      </c>
      <c r="N106" s="164">
        <v>0.13636363636363635</v>
      </c>
      <c r="O106" s="164">
        <v>0.45994318181716759</v>
      </c>
      <c r="P106" s="162">
        <v>19</v>
      </c>
      <c r="Q106" s="162">
        <v>14</v>
      </c>
    </row>
    <row r="107" spans="1:17">
      <c r="A107" s="160">
        <v>51721817</v>
      </c>
      <c r="B107" s="161" t="s">
        <v>260</v>
      </c>
      <c r="C107" s="162">
        <v>9600</v>
      </c>
      <c r="D107" s="163">
        <v>0</v>
      </c>
      <c r="E107" s="162">
        <v>74.999999951323318</v>
      </c>
      <c r="F107" s="162">
        <v>489.00000002235174</v>
      </c>
      <c r="G107" s="162">
        <v>0</v>
      </c>
      <c r="H107" s="162">
        <v>0</v>
      </c>
      <c r="I107" s="162">
        <v>0</v>
      </c>
      <c r="J107" s="162">
        <v>0</v>
      </c>
      <c r="K107" s="162">
        <v>0</v>
      </c>
      <c r="L107" s="162">
        <v>0</v>
      </c>
      <c r="M107" s="164">
        <v>0</v>
      </c>
      <c r="N107" s="164">
        <v>0</v>
      </c>
      <c r="O107" s="164">
        <v>0</v>
      </c>
      <c r="P107" s="162">
        <v>20</v>
      </c>
      <c r="Q107" s="162">
        <v>20</v>
      </c>
    </row>
    <row r="108" spans="1:17">
      <c r="A108" s="160">
        <v>51721818</v>
      </c>
      <c r="B108" s="161" t="s">
        <v>661</v>
      </c>
      <c r="C108" s="162">
        <v>10560</v>
      </c>
      <c r="D108" s="163">
        <v>0</v>
      </c>
      <c r="E108" s="162">
        <v>174.00000000139698</v>
      </c>
      <c r="F108" s="162">
        <v>31.999999999534339</v>
      </c>
      <c r="G108" s="162">
        <v>0</v>
      </c>
      <c r="H108" s="162">
        <v>0</v>
      </c>
      <c r="I108" s="162">
        <v>83.999999990919605</v>
      </c>
      <c r="J108" s="162">
        <v>0</v>
      </c>
      <c r="K108" s="162">
        <v>480</v>
      </c>
      <c r="L108" s="162">
        <v>0</v>
      </c>
      <c r="M108" s="164">
        <v>5.3409090908231024E-2</v>
      </c>
      <c r="N108" s="164">
        <v>0</v>
      </c>
      <c r="O108" s="164">
        <v>5.3409090908231024E-2</v>
      </c>
      <c r="P108" s="162">
        <v>22</v>
      </c>
      <c r="Q108" s="162">
        <v>21</v>
      </c>
    </row>
    <row r="109" spans="1:17">
      <c r="A109" s="160">
        <v>51721821</v>
      </c>
      <c r="B109" s="161" t="s">
        <v>662</v>
      </c>
      <c r="C109" s="162">
        <v>10080</v>
      </c>
      <c r="D109" s="163">
        <v>0</v>
      </c>
      <c r="E109" s="162">
        <v>1.000000003259629</v>
      </c>
      <c r="F109" s="162">
        <v>35.999999991618097</v>
      </c>
      <c r="G109" s="162">
        <v>0</v>
      </c>
      <c r="H109" s="162">
        <v>0</v>
      </c>
      <c r="I109" s="162">
        <v>0</v>
      </c>
      <c r="J109" s="162">
        <v>0</v>
      </c>
      <c r="K109" s="162">
        <v>0</v>
      </c>
      <c r="L109" s="162">
        <v>0</v>
      </c>
      <c r="M109" s="164">
        <v>0</v>
      </c>
      <c r="N109" s="164">
        <v>0</v>
      </c>
      <c r="O109" s="164">
        <v>0</v>
      </c>
      <c r="P109" s="162">
        <v>21</v>
      </c>
      <c r="Q109" s="162">
        <v>21</v>
      </c>
    </row>
    <row r="110" spans="1:17">
      <c r="A110" s="160">
        <v>51721823</v>
      </c>
      <c r="B110" s="161" t="s">
        <v>663</v>
      </c>
      <c r="C110" s="162">
        <v>8640</v>
      </c>
      <c r="D110" s="163">
        <v>0</v>
      </c>
      <c r="E110" s="162">
        <v>570.99999997531995</v>
      </c>
      <c r="F110" s="162">
        <v>842.00000004842877</v>
      </c>
      <c r="G110" s="162">
        <v>0</v>
      </c>
      <c r="H110" s="162">
        <v>0</v>
      </c>
      <c r="I110" s="162">
        <v>0</v>
      </c>
      <c r="J110" s="162">
        <v>0</v>
      </c>
      <c r="K110" s="162">
        <v>0</v>
      </c>
      <c r="L110" s="162">
        <v>0</v>
      </c>
      <c r="M110" s="164">
        <v>0</v>
      </c>
      <c r="N110" s="164">
        <v>0.14285714285714285</v>
      </c>
      <c r="O110" s="164">
        <v>0.14285714285714285</v>
      </c>
      <c r="P110" s="162">
        <v>18</v>
      </c>
      <c r="Q110" s="162">
        <v>18</v>
      </c>
    </row>
    <row r="111" spans="1:17">
      <c r="A111" s="160">
        <v>51721824</v>
      </c>
      <c r="B111" s="161" t="s">
        <v>664</v>
      </c>
      <c r="C111" s="162">
        <v>8160</v>
      </c>
      <c r="D111" s="163">
        <v>0</v>
      </c>
      <c r="E111" s="162">
        <v>19.000000019763807</v>
      </c>
      <c r="F111" s="162">
        <v>0</v>
      </c>
      <c r="G111" s="162">
        <v>0</v>
      </c>
      <c r="H111" s="162">
        <v>0</v>
      </c>
      <c r="I111" s="162">
        <v>281.00000001490116</v>
      </c>
      <c r="J111" s="162">
        <v>0</v>
      </c>
      <c r="K111" s="162">
        <v>960</v>
      </c>
      <c r="L111" s="162">
        <v>0</v>
      </c>
      <c r="M111" s="164">
        <v>0.15208333333515944</v>
      </c>
      <c r="N111" s="164">
        <v>5.5555555555555552E-2</v>
      </c>
      <c r="O111" s="164">
        <v>0.1991898148165395</v>
      </c>
      <c r="P111" s="162">
        <v>17</v>
      </c>
      <c r="Q111" s="162">
        <v>15</v>
      </c>
    </row>
    <row r="112" spans="1:17">
      <c r="A112" s="160">
        <v>51722211</v>
      </c>
      <c r="B112" s="161" t="s">
        <v>222</v>
      </c>
      <c r="C112" s="162">
        <v>10080</v>
      </c>
      <c r="D112" s="163">
        <v>0</v>
      </c>
      <c r="E112" s="162">
        <v>6.9999999913852662</v>
      </c>
      <c r="F112" s="162">
        <v>40.000000004656613</v>
      </c>
      <c r="G112" s="162">
        <v>0</v>
      </c>
      <c r="H112" s="162">
        <v>0</v>
      </c>
      <c r="I112" s="162">
        <v>62.999999995809048</v>
      </c>
      <c r="J112" s="162">
        <v>0</v>
      </c>
      <c r="K112" s="162">
        <v>3840</v>
      </c>
      <c r="L112" s="162">
        <v>1.000000003259629</v>
      </c>
      <c r="M112" s="164">
        <v>0.38730158730149489</v>
      </c>
      <c r="N112" s="164">
        <v>0</v>
      </c>
      <c r="O112" s="164">
        <v>0.38730158730149489</v>
      </c>
      <c r="P112" s="162">
        <v>21</v>
      </c>
      <c r="Q112" s="162">
        <v>13</v>
      </c>
    </row>
    <row r="113" spans="1:17">
      <c r="A113" s="160">
        <v>51722213</v>
      </c>
      <c r="B113" s="161" t="s">
        <v>221</v>
      </c>
      <c r="C113" s="162">
        <v>9120</v>
      </c>
      <c r="D113" s="163">
        <v>0</v>
      </c>
      <c r="E113" s="162">
        <v>1761.0000000493751</v>
      </c>
      <c r="F113" s="162">
        <v>233.99999997694977</v>
      </c>
      <c r="G113" s="162">
        <v>0</v>
      </c>
      <c r="H113" s="162">
        <v>0</v>
      </c>
      <c r="I113" s="162">
        <v>0</v>
      </c>
      <c r="J113" s="162">
        <v>0</v>
      </c>
      <c r="K113" s="162">
        <v>0</v>
      </c>
      <c r="L113" s="162">
        <v>0</v>
      </c>
      <c r="M113" s="164">
        <v>0</v>
      </c>
      <c r="N113" s="164">
        <v>0.05</v>
      </c>
      <c r="O113" s="164">
        <v>0.05</v>
      </c>
      <c r="P113" s="162">
        <v>19</v>
      </c>
      <c r="Q113" s="162">
        <v>19</v>
      </c>
    </row>
    <row r="114" spans="1:17">
      <c r="A114" s="160">
        <v>51722217</v>
      </c>
      <c r="B114" s="161" t="s">
        <v>220</v>
      </c>
      <c r="C114" s="162">
        <v>7680</v>
      </c>
      <c r="D114" s="163">
        <v>0</v>
      </c>
      <c r="E114" s="162">
        <v>128.99999996996485</v>
      </c>
      <c r="F114" s="162">
        <v>0</v>
      </c>
      <c r="G114" s="162">
        <v>0</v>
      </c>
      <c r="H114" s="162">
        <v>0</v>
      </c>
      <c r="I114" s="162">
        <v>0</v>
      </c>
      <c r="J114" s="162">
        <v>0</v>
      </c>
      <c r="K114" s="162">
        <v>0</v>
      </c>
      <c r="L114" s="162">
        <v>0</v>
      </c>
      <c r="M114" s="164">
        <v>0</v>
      </c>
      <c r="N114" s="164">
        <v>0.2</v>
      </c>
      <c r="O114" s="164">
        <v>0.2</v>
      </c>
      <c r="P114" s="162">
        <v>16</v>
      </c>
      <c r="Q114" s="162">
        <v>16</v>
      </c>
    </row>
    <row r="115" spans="1:17">
      <c r="A115" s="160">
        <v>51722219</v>
      </c>
      <c r="B115" s="161" t="s">
        <v>223</v>
      </c>
      <c r="C115" s="162">
        <v>10080</v>
      </c>
      <c r="D115" s="163">
        <v>0</v>
      </c>
      <c r="E115" s="162">
        <v>16.999999908730388</v>
      </c>
      <c r="F115" s="162">
        <v>0</v>
      </c>
      <c r="G115" s="162">
        <v>0</v>
      </c>
      <c r="H115" s="162">
        <v>0</v>
      </c>
      <c r="I115" s="162">
        <v>40.999999986961484</v>
      </c>
      <c r="J115" s="162">
        <v>0</v>
      </c>
      <c r="K115" s="162">
        <v>480</v>
      </c>
      <c r="L115" s="162">
        <v>0</v>
      </c>
      <c r="M115" s="164">
        <v>5.1686507935214433E-2</v>
      </c>
      <c r="N115" s="164">
        <v>0</v>
      </c>
      <c r="O115" s="164">
        <v>5.1686507935214433E-2</v>
      </c>
      <c r="P115" s="162">
        <v>21</v>
      </c>
      <c r="Q115" s="162">
        <v>20</v>
      </c>
    </row>
    <row r="116" spans="1:17">
      <c r="A116" s="160">
        <v>51722220</v>
      </c>
      <c r="B116" s="161" t="s">
        <v>264</v>
      </c>
      <c r="C116" s="162">
        <v>10080</v>
      </c>
      <c r="D116" s="163">
        <v>0</v>
      </c>
      <c r="E116" s="162">
        <v>165.99999998928979</v>
      </c>
      <c r="F116" s="162">
        <v>0</v>
      </c>
      <c r="G116" s="162">
        <v>0</v>
      </c>
      <c r="H116" s="162">
        <v>0</v>
      </c>
      <c r="I116" s="162">
        <v>445.00000001513399</v>
      </c>
      <c r="J116" s="162">
        <v>0</v>
      </c>
      <c r="K116" s="162">
        <v>480</v>
      </c>
      <c r="L116" s="162">
        <v>0</v>
      </c>
      <c r="M116" s="164">
        <v>9.1765873017374405E-2</v>
      </c>
      <c r="N116" s="164">
        <v>0</v>
      </c>
      <c r="O116" s="164">
        <v>9.1765873017374405E-2</v>
      </c>
      <c r="P116" s="162">
        <v>21</v>
      </c>
      <c r="Q116" s="162">
        <v>20</v>
      </c>
    </row>
    <row r="117" spans="1:17">
      <c r="A117" s="160">
        <v>51722234</v>
      </c>
      <c r="B117" s="161" t="s">
        <v>262</v>
      </c>
      <c r="C117" s="162">
        <v>10080</v>
      </c>
      <c r="D117" s="163">
        <v>0</v>
      </c>
      <c r="E117" s="162">
        <v>28.99999990593642</v>
      </c>
      <c r="F117" s="162">
        <v>37.000000005355105</v>
      </c>
      <c r="G117" s="162">
        <v>0</v>
      </c>
      <c r="H117" s="162">
        <v>0</v>
      </c>
      <c r="I117" s="162">
        <v>18.999999999068677</v>
      </c>
      <c r="J117" s="162">
        <v>0</v>
      </c>
      <c r="K117" s="162">
        <v>480</v>
      </c>
      <c r="L117" s="162">
        <v>335</v>
      </c>
      <c r="M117" s="164">
        <v>8.2738095238002851E-2</v>
      </c>
      <c r="N117" s="164">
        <v>0</v>
      </c>
      <c r="O117" s="164">
        <v>8.2738095238002851E-2</v>
      </c>
      <c r="P117" s="162">
        <v>21</v>
      </c>
      <c r="Q117" s="162">
        <v>20</v>
      </c>
    </row>
    <row r="118" spans="1:17">
      <c r="A118" s="160">
        <v>51722397</v>
      </c>
      <c r="B118" s="161" t="s">
        <v>261</v>
      </c>
      <c r="C118" s="162">
        <v>9120</v>
      </c>
      <c r="D118" s="163">
        <v>0</v>
      </c>
      <c r="E118" s="162">
        <v>5.9999999986030161</v>
      </c>
      <c r="F118" s="162">
        <v>212.00000001001172</v>
      </c>
      <c r="G118" s="162">
        <v>0</v>
      </c>
      <c r="H118" s="162">
        <v>0</v>
      </c>
      <c r="I118" s="162">
        <v>34.999999988358468</v>
      </c>
      <c r="J118" s="162">
        <v>0</v>
      </c>
      <c r="K118" s="162">
        <v>2880</v>
      </c>
      <c r="L118" s="162">
        <v>0</v>
      </c>
      <c r="M118" s="164">
        <v>0.31962719298117964</v>
      </c>
      <c r="N118" s="164">
        <v>9.5238095238095233E-2</v>
      </c>
      <c r="O118" s="164">
        <v>0.38442460317344829</v>
      </c>
      <c r="P118" s="162">
        <v>19</v>
      </c>
      <c r="Q118" s="162">
        <v>13</v>
      </c>
    </row>
    <row r="119" spans="1:17">
      <c r="A119" s="160">
        <v>51722399</v>
      </c>
      <c r="B119" s="161" t="s">
        <v>218</v>
      </c>
      <c r="C119" s="162">
        <v>9120</v>
      </c>
      <c r="D119" s="163">
        <v>0</v>
      </c>
      <c r="E119" s="162">
        <v>1593.0000000658911</v>
      </c>
      <c r="F119" s="162">
        <v>460.99999996251427</v>
      </c>
      <c r="G119" s="162">
        <v>0</v>
      </c>
      <c r="H119" s="162">
        <v>0</v>
      </c>
      <c r="I119" s="162">
        <v>0</v>
      </c>
      <c r="J119" s="162">
        <v>0</v>
      </c>
      <c r="K119" s="162">
        <v>480</v>
      </c>
      <c r="L119" s="162">
        <v>0</v>
      </c>
      <c r="M119" s="164">
        <v>5.2631578947368418E-2</v>
      </c>
      <c r="N119" s="164">
        <v>0.05</v>
      </c>
      <c r="O119" s="164">
        <v>0.1</v>
      </c>
      <c r="P119" s="162">
        <v>19</v>
      </c>
      <c r="Q119" s="162">
        <v>18</v>
      </c>
    </row>
    <row r="120" spans="1:17">
      <c r="A120" s="160">
        <v>51722772</v>
      </c>
      <c r="B120" s="161" t="s">
        <v>665</v>
      </c>
      <c r="C120" s="162">
        <v>8640</v>
      </c>
      <c r="D120" s="163">
        <v>0</v>
      </c>
      <c r="E120" s="162">
        <v>136.000000003</v>
      </c>
      <c r="F120" s="162">
        <v>450.00000001047738</v>
      </c>
      <c r="G120" s="162">
        <v>0</v>
      </c>
      <c r="H120" s="162">
        <v>0</v>
      </c>
      <c r="I120" s="162">
        <v>24.999999997671694</v>
      </c>
      <c r="J120" s="162">
        <v>0</v>
      </c>
      <c r="K120" s="162">
        <v>0</v>
      </c>
      <c r="L120" s="162">
        <v>0</v>
      </c>
      <c r="M120" s="164">
        <v>2.8935185182490386E-3</v>
      </c>
      <c r="N120" s="164">
        <v>0.1</v>
      </c>
      <c r="O120" s="164">
        <v>0.10260416666642413</v>
      </c>
      <c r="P120" s="162">
        <v>18</v>
      </c>
      <c r="Q120" s="162">
        <v>18</v>
      </c>
    </row>
    <row r="121" spans="1:17">
      <c r="A121" s="160">
        <v>51722864</v>
      </c>
      <c r="B121" s="161" t="s">
        <v>666</v>
      </c>
      <c r="C121" s="162">
        <v>9120</v>
      </c>
      <c r="D121" s="163">
        <v>0</v>
      </c>
      <c r="E121" s="162">
        <v>834.00000000462978</v>
      </c>
      <c r="F121" s="162">
        <v>62.000000003026798</v>
      </c>
      <c r="G121" s="162">
        <v>0</v>
      </c>
      <c r="H121" s="162">
        <v>0</v>
      </c>
      <c r="I121" s="162">
        <v>969.99999998719431</v>
      </c>
      <c r="J121" s="162">
        <v>0</v>
      </c>
      <c r="K121" s="162">
        <v>0</v>
      </c>
      <c r="L121" s="162">
        <v>299.99999999301508</v>
      </c>
      <c r="M121" s="164">
        <v>0.13925438596274226</v>
      </c>
      <c r="N121" s="164">
        <v>0.05</v>
      </c>
      <c r="O121" s="164">
        <v>0.18229166666460514</v>
      </c>
      <c r="P121" s="162">
        <v>19</v>
      </c>
      <c r="Q121" s="162">
        <v>19</v>
      </c>
    </row>
    <row r="122" spans="1:17">
      <c r="A122" s="160">
        <v>51722938</v>
      </c>
      <c r="B122" s="161" t="s">
        <v>667</v>
      </c>
      <c r="C122" s="162">
        <v>10080</v>
      </c>
      <c r="D122" s="163">
        <v>0</v>
      </c>
      <c r="E122" s="162">
        <v>957.0000000372529</v>
      </c>
      <c r="F122" s="162">
        <v>36.000000002095476</v>
      </c>
      <c r="G122" s="162">
        <v>0</v>
      </c>
      <c r="H122" s="162">
        <v>0</v>
      </c>
      <c r="I122" s="162">
        <v>137.99999999930151</v>
      </c>
      <c r="J122" s="162">
        <v>0</v>
      </c>
      <c r="K122" s="162">
        <v>0</v>
      </c>
      <c r="L122" s="162">
        <v>0</v>
      </c>
      <c r="M122" s="164">
        <v>1.3690476190406895E-2</v>
      </c>
      <c r="N122" s="164">
        <v>4.5454545454545456E-2</v>
      </c>
      <c r="O122" s="164">
        <v>5.8522727272661126E-2</v>
      </c>
      <c r="P122" s="162">
        <v>21</v>
      </c>
      <c r="Q122" s="162">
        <v>21</v>
      </c>
    </row>
    <row r="123" spans="1:17">
      <c r="A123" s="160">
        <v>51722942</v>
      </c>
      <c r="B123" s="161" t="s">
        <v>237</v>
      </c>
      <c r="C123" s="162">
        <v>10080</v>
      </c>
      <c r="D123" s="163">
        <v>0</v>
      </c>
      <c r="E123" s="162">
        <v>16.999999992549419</v>
      </c>
      <c r="F123" s="162">
        <v>121.99999999953434</v>
      </c>
      <c r="G123" s="162">
        <v>0</v>
      </c>
      <c r="H123" s="162">
        <v>0</v>
      </c>
      <c r="I123" s="162">
        <v>246.99999999837019</v>
      </c>
      <c r="J123" s="162">
        <v>0</v>
      </c>
      <c r="K123" s="162">
        <v>1920</v>
      </c>
      <c r="L123" s="162">
        <v>0</v>
      </c>
      <c r="M123" s="164">
        <v>0.21498015872999704</v>
      </c>
      <c r="N123" s="164">
        <v>0</v>
      </c>
      <c r="O123" s="164">
        <v>0.21498015872999704</v>
      </c>
      <c r="P123" s="162">
        <v>21</v>
      </c>
      <c r="Q123" s="162">
        <v>17</v>
      </c>
    </row>
    <row r="124" spans="1:17">
      <c r="A124" s="160">
        <v>51723236</v>
      </c>
      <c r="B124" s="161" t="s">
        <v>225</v>
      </c>
      <c r="C124" s="162">
        <v>9120</v>
      </c>
      <c r="D124" s="163">
        <v>0</v>
      </c>
      <c r="E124" s="162">
        <v>56.999999944819137</v>
      </c>
      <c r="F124" s="162">
        <v>110.00000002328306</v>
      </c>
      <c r="G124" s="162">
        <v>0</v>
      </c>
      <c r="H124" s="162">
        <v>0</v>
      </c>
      <c r="I124" s="162">
        <v>50.999999998603016</v>
      </c>
      <c r="J124" s="162">
        <v>0</v>
      </c>
      <c r="K124" s="162">
        <v>480</v>
      </c>
      <c r="L124" s="162">
        <v>0</v>
      </c>
      <c r="M124" s="164">
        <v>5.822368421037314E-2</v>
      </c>
      <c r="N124" s="164">
        <v>9.5238095238095233E-2</v>
      </c>
      <c r="O124" s="164">
        <v>0.14791666666652808</v>
      </c>
      <c r="P124" s="162">
        <v>19</v>
      </c>
      <c r="Q124" s="162">
        <v>18</v>
      </c>
    </row>
    <row r="125" spans="1:17">
      <c r="A125" s="160">
        <v>51723237</v>
      </c>
      <c r="B125" s="161" t="s">
        <v>227</v>
      </c>
      <c r="C125" s="162">
        <v>9600</v>
      </c>
      <c r="D125" s="163">
        <v>0</v>
      </c>
      <c r="E125" s="162">
        <v>40.999999965922967</v>
      </c>
      <c r="F125" s="162">
        <v>75.000000013969839</v>
      </c>
      <c r="G125" s="162">
        <v>0</v>
      </c>
      <c r="H125" s="162">
        <v>0</v>
      </c>
      <c r="I125" s="162">
        <v>171.99999997392297</v>
      </c>
      <c r="J125" s="162">
        <v>0</v>
      </c>
      <c r="K125" s="162">
        <v>960</v>
      </c>
      <c r="L125" s="162">
        <v>246.00000000558794</v>
      </c>
      <c r="M125" s="164">
        <v>0.14354166666453239</v>
      </c>
      <c r="N125" s="164">
        <v>0</v>
      </c>
      <c r="O125" s="164">
        <v>0.14354166666453239</v>
      </c>
      <c r="P125" s="162">
        <v>20</v>
      </c>
      <c r="Q125" s="162">
        <v>18</v>
      </c>
    </row>
    <row r="126" spans="1:17">
      <c r="A126" s="160">
        <v>51723238</v>
      </c>
      <c r="B126" s="161" t="s">
        <v>226</v>
      </c>
      <c r="C126" s="162">
        <v>9600</v>
      </c>
      <c r="D126" s="163">
        <v>0</v>
      </c>
      <c r="E126" s="162">
        <v>1508.000000030489</v>
      </c>
      <c r="F126" s="162">
        <v>417.99999994204859</v>
      </c>
      <c r="G126" s="162">
        <v>0</v>
      </c>
      <c r="H126" s="162">
        <v>0</v>
      </c>
      <c r="I126" s="162">
        <v>123.99999999557622</v>
      </c>
      <c r="J126" s="162">
        <v>0</v>
      </c>
      <c r="K126" s="162">
        <v>480</v>
      </c>
      <c r="L126" s="162">
        <v>0</v>
      </c>
      <c r="M126" s="164">
        <v>6.291666666620585E-2</v>
      </c>
      <c r="N126" s="164">
        <v>0</v>
      </c>
      <c r="O126" s="164">
        <v>6.291666666620585E-2</v>
      </c>
      <c r="P126" s="162">
        <v>20</v>
      </c>
      <c r="Q126" s="162">
        <v>19</v>
      </c>
    </row>
    <row r="127" spans="1:17">
      <c r="A127" s="160">
        <v>51723670</v>
      </c>
      <c r="B127" s="161" t="s">
        <v>232</v>
      </c>
      <c r="C127" s="162">
        <v>10080</v>
      </c>
      <c r="D127" s="163">
        <v>0</v>
      </c>
      <c r="E127" s="162">
        <v>18.999999998767169</v>
      </c>
      <c r="F127" s="162">
        <v>53.999999997904524</v>
      </c>
      <c r="G127" s="162">
        <v>0</v>
      </c>
      <c r="H127" s="162">
        <v>0</v>
      </c>
      <c r="I127" s="162">
        <v>272.99999999930151</v>
      </c>
      <c r="J127" s="162">
        <v>0</v>
      </c>
      <c r="K127" s="162">
        <v>480</v>
      </c>
      <c r="L127" s="162">
        <v>0</v>
      </c>
      <c r="M127" s="164">
        <v>7.4702380952311659E-2</v>
      </c>
      <c r="N127" s="164">
        <v>0</v>
      </c>
      <c r="O127" s="164">
        <v>7.4702380952311659E-2</v>
      </c>
      <c r="P127" s="162">
        <v>21</v>
      </c>
      <c r="Q127" s="162">
        <v>20</v>
      </c>
    </row>
    <row r="128" spans="1:17">
      <c r="A128" s="160">
        <v>51723671</v>
      </c>
      <c r="B128" s="161" t="s">
        <v>668</v>
      </c>
      <c r="C128" s="162">
        <v>9600</v>
      </c>
      <c r="D128" s="163">
        <v>0</v>
      </c>
      <c r="E128" s="162">
        <v>23.999999994412065</v>
      </c>
      <c r="F128" s="162">
        <v>123.99999999557622</v>
      </c>
      <c r="G128" s="162">
        <v>0</v>
      </c>
      <c r="H128" s="162">
        <v>0</v>
      </c>
      <c r="I128" s="162">
        <v>116.99999998323619</v>
      </c>
      <c r="J128" s="162">
        <v>0</v>
      </c>
      <c r="K128" s="162">
        <v>4800</v>
      </c>
      <c r="L128" s="162">
        <v>799.99999998835847</v>
      </c>
      <c r="M128" s="164">
        <v>0.59552083333037442</v>
      </c>
      <c r="N128" s="164">
        <v>0</v>
      </c>
      <c r="O128" s="164">
        <v>0.59552083333037442</v>
      </c>
      <c r="P128" s="162">
        <v>20</v>
      </c>
      <c r="Q128" s="162">
        <v>10</v>
      </c>
    </row>
    <row r="129" spans="1:17">
      <c r="A129" s="160">
        <v>51723675</v>
      </c>
      <c r="B129" s="161" t="s">
        <v>229</v>
      </c>
      <c r="C129" s="162">
        <v>9600</v>
      </c>
      <c r="D129" s="163">
        <v>0</v>
      </c>
      <c r="E129" s="162">
        <v>10.999999983644894</v>
      </c>
      <c r="F129" s="162">
        <v>194.00000004235176</v>
      </c>
      <c r="G129" s="162">
        <v>0</v>
      </c>
      <c r="H129" s="162">
        <v>0</v>
      </c>
      <c r="I129" s="162">
        <v>18.999999999068677</v>
      </c>
      <c r="J129" s="162">
        <v>0</v>
      </c>
      <c r="K129" s="162">
        <v>960</v>
      </c>
      <c r="L129" s="162">
        <v>0</v>
      </c>
      <c r="M129" s="164">
        <v>0.10197916666656966</v>
      </c>
      <c r="N129" s="164">
        <v>0</v>
      </c>
      <c r="O129" s="164">
        <v>0.10197916666656966</v>
      </c>
      <c r="P129" s="162">
        <v>20</v>
      </c>
      <c r="Q129" s="162">
        <v>18</v>
      </c>
    </row>
    <row r="130" spans="1:17">
      <c r="A130" s="160">
        <v>51723910</v>
      </c>
      <c r="B130" s="161" t="s">
        <v>231</v>
      </c>
      <c r="C130" s="162">
        <v>9600</v>
      </c>
      <c r="D130" s="163">
        <v>0</v>
      </c>
      <c r="E130" s="162">
        <v>2.9999999783467501</v>
      </c>
      <c r="F130" s="162">
        <v>0</v>
      </c>
      <c r="G130" s="162">
        <v>0</v>
      </c>
      <c r="H130" s="162">
        <v>0</v>
      </c>
      <c r="I130" s="162">
        <v>737.99999997485429</v>
      </c>
      <c r="J130" s="162">
        <v>0</v>
      </c>
      <c r="K130" s="162">
        <v>960</v>
      </c>
      <c r="L130" s="162">
        <v>0</v>
      </c>
      <c r="M130" s="164">
        <v>0.17687499999738066</v>
      </c>
      <c r="N130" s="164">
        <v>4.7619047619047616E-2</v>
      </c>
      <c r="O130" s="164">
        <v>0.21607142856893397</v>
      </c>
      <c r="P130" s="162">
        <v>20</v>
      </c>
      <c r="Q130" s="162">
        <v>18</v>
      </c>
    </row>
    <row r="131" spans="1:17">
      <c r="A131" s="160">
        <v>51724157</v>
      </c>
      <c r="B131" s="161" t="s">
        <v>669</v>
      </c>
      <c r="C131" s="162">
        <v>2400</v>
      </c>
      <c r="D131" s="163">
        <v>0</v>
      </c>
      <c r="E131" s="162">
        <v>0</v>
      </c>
      <c r="F131" s="162">
        <v>0</v>
      </c>
      <c r="G131" s="162">
        <v>0</v>
      </c>
      <c r="H131" s="162">
        <v>0</v>
      </c>
      <c r="I131" s="162">
        <v>0</v>
      </c>
      <c r="J131" s="162">
        <v>0</v>
      </c>
      <c r="K131" s="162">
        <v>2400</v>
      </c>
      <c r="L131" s="162">
        <v>0</v>
      </c>
      <c r="M131" s="164">
        <v>1</v>
      </c>
      <c r="N131" s="164">
        <v>0.375</v>
      </c>
      <c r="O131" s="164">
        <v>1</v>
      </c>
      <c r="P131" s="162">
        <v>5</v>
      </c>
      <c r="Q131" s="162">
        <v>0</v>
      </c>
    </row>
    <row r="132" spans="1:17">
      <c r="A132" s="160">
        <v>51724272</v>
      </c>
      <c r="B132" s="161" t="s">
        <v>670</v>
      </c>
      <c r="C132" s="162">
        <v>9600</v>
      </c>
      <c r="D132" s="163">
        <v>0</v>
      </c>
      <c r="E132" s="162">
        <v>358.00000004679896</v>
      </c>
      <c r="F132" s="162">
        <v>0</v>
      </c>
      <c r="G132" s="162">
        <v>0</v>
      </c>
      <c r="H132" s="162">
        <v>0</v>
      </c>
      <c r="I132" s="162">
        <v>35.000000009313226</v>
      </c>
      <c r="J132" s="162">
        <v>0</v>
      </c>
      <c r="K132" s="162">
        <v>960</v>
      </c>
      <c r="L132" s="162">
        <v>0</v>
      </c>
      <c r="M132" s="164">
        <v>0.10364583333430347</v>
      </c>
      <c r="N132" s="164">
        <v>0</v>
      </c>
      <c r="O132" s="164">
        <v>0.10364583333430347</v>
      </c>
      <c r="P132" s="162">
        <v>20</v>
      </c>
      <c r="Q132" s="162">
        <v>18</v>
      </c>
    </row>
    <row r="133" spans="1:17">
      <c r="A133" s="160">
        <v>51724274</v>
      </c>
      <c r="B133" s="161" t="s">
        <v>228</v>
      </c>
      <c r="C133" s="162">
        <v>480</v>
      </c>
      <c r="D133" s="163">
        <v>0</v>
      </c>
      <c r="E133" s="162">
        <v>0</v>
      </c>
      <c r="F133" s="162">
        <v>0</v>
      </c>
      <c r="G133" s="162">
        <v>0</v>
      </c>
      <c r="H133" s="162">
        <v>0</v>
      </c>
      <c r="I133" s="162">
        <v>0</v>
      </c>
      <c r="J133" s="162">
        <v>0</v>
      </c>
      <c r="K133" s="162">
        <v>480</v>
      </c>
      <c r="L133" s="162">
        <v>0</v>
      </c>
      <c r="M133" s="164">
        <v>1</v>
      </c>
      <c r="N133" s="164">
        <v>0.83333333333333337</v>
      </c>
      <c r="O133" s="164">
        <v>1</v>
      </c>
      <c r="P133" s="162">
        <v>1</v>
      </c>
      <c r="Q133" s="162">
        <v>0</v>
      </c>
    </row>
    <row r="134" spans="1:17">
      <c r="A134" s="160">
        <v>51724277</v>
      </c>
      <c r="B134" s="161" t="s">
        <v>671</v>
      </c>
      <c r="C134" s="162">
        <v>9600</v>
      </c>
      <c r="D134" s="163">
        <v>0</v>
      </c>
      <c r="E134" s="162">
        <v>0</v>
      </c>
      <c r="F134" s="162">
        <v>826.0000000342261</v>
      </c>
      <c r="G134" s="162">
        <v>0</v>
      </c>
      <c r="H134" s="162">
        <v>0</v>
      </c>
      <c r="I134" s="162">
        <v>0</v>
      </c>
      <c r="J134" s="162">
        <v>0</v>
      </c>
      <c r="K134" s="162">
        <v>0</v>
      </c>
      <c r="L134" s="162">
        <v>0</v>
      </c>
      <c r="M134" s="164">
        <v>0</v>
      </c>
      <c r="N134" s="164">
        <v>0</v>
      </c>
      <c r="O134" s="164">
        <v>0</v>
      </c>
      <c r="P134" s="162">
        <v>20</v>
      </c>
      <c r="Q134" s="162">
        <v>20</v>
      </c>
    </row>
    <row r="135" spans="1:17">
      <c r="A135" s="160">
        <v>51724732</v>
      </c>
      <c r="B135" s="161" t="s">
        <v>230</v>
      </c>
      <c r="C135" s="162">
        <v>10080</v>
      </c>
      <c r="D135" s="163">
        <v>0</v>
      </c>
      <c r="E135" s="162">
        <v>32.000000010011718</v>
      </c>
      <c r="F135" s="162">
        <v>66.999999987892807</v>
      </c>
      <c r="G135" s="162">
        <v>0</v>
      </c>
      <c r="H135" s="162">
        <v>0</v>
      </c>
      <c r="I135" s="162">
        <v>242.00000004934839</v>
      </c>
      <c r="J135" s="162">
        <v>0</v>
      </c>
      <c r="K135" s="162">
        <v>960</v>
      </c>
      <c r="L135" s="162">
        <v>0</v>
      </c>
      <c r="M135" s="164">
        <v>0.11924603175092741</v>
      </c>
      <c r="N135" s="164">
        <v>0</v>
      </c>
      <c r="O135" s="164">
        <v>0.11924603175092741</v>
      </c>
      <c r="P135" s="162">
        <v>21</v>
      </c>
      <c r="Q135" s="162">
        <v>19</v>
      </c>
    </row>
    <row r="136" spans="1:17">
      <c r="A136" s="160">
        <v>51724734</v>
      </c>
      <c r="B136" s="161" t="s">
        <v>233</v>
      </c>
      <c r="C136" s="162">
        <v>9600</v>
      </c>
      <c r="D136" s="163">
        <v>0</v>
      </c>
      <c r="E136" s="162">
        <v>230.99999994901009</v>
      </c>
      <c r="F136" s="162">
        <v>0</v>
      </c>
      <c r="G136" s="162">
        <v>0</v>
      </c>
      <c r="H136" s="162">
        <v>0</v>
      </c>
      <c r="I136" s="162">
        <v>0</v>
      </c>
      <c r="J136" s="162">
        <v>0</v>
      </c>
      <c r="K136" s="162">
        <v>0</v>
      </c>
      <c r="L136" s="162">
        <v>0</v>
      </c>
      <c r="M136" s="164">
        <v>0</v>
      </c>
      <c r="N136" s="164">
        <v>0</v>
      </c>
      <c r="O136" s="164">
        <v>0</v>
      </c>
      <c r="P136" s="162">
        <v>20</v>
      </c>
      <c r="Q136" s="162">
        <v>20</v>
      </c>
    </row>
    <row r="137" spans="1:17">
      <c r="A137" s="160">
        <v>51724905</v>
      </c>
      <c r="B137" s="161" t="s">
        <v>235</v>
      </c>
      <c r="C137" s="162">
        <v>8160</v>
      </c>
      <c r="D137" s="163">
        <v>0</v>
      </c>
      <c r="E137" s="162">
        <v>22.000000019324943</v>
      </c>
      <c r="F137" s="162">
        <v>0</v>
      </c>
      <c r="G137" s="162">
        <v>0</v>
      </c>
      <c r="H137" s="162">
        <v>0</v>
      </c>
      <c r="I137" s="162">
        <v>0</v>
      </c>
      <c r="J137" s="162">
        <v>0</v>
      </c>
      <c r="K137" s="162">
        <v>0</v>
      </c>
      <c r="L137" s="162">
        <v>0</v>
      </c>
      <c r="M137" s="164">
        <v>0</v>
      </c>
      <c r="N137" s="164">
        <v>0.19047619047619047</v>
      </c>
      <c r="O137" s="164">
        <v>0.19047619047619047</v>
      </c>
      <c r="P137" s="162">
        <v>17</v>
      </c>
      <c r="Q137" s="162">
        <v>17</v>
      </c>
    </row>
    <row r="138" spans="1:17">
      <c r="A138" s="160">
        <v>51725134</v>
      </c>
      <c r="B138" s="161" t="s">
        <v>672</v>
      </c>
      <c r="C138" s="162">
        <v>9600</v>
      </c>
      <c r="D138" s="163">
        <v>0</v>
      </c>
      <c r="E138" s="162">
        <v>1016.0000000428408</v>
      </c>
      <c r="F138" s="162">
        <v>322.99999997369014</v>
      </c>
      <c r="G138" s="162">
        <v>0</v>
      </c>
      <c r="H138" s="162">
        <v>0</v>
      </c>
      <c r="I138" s="162">
        <v>1.000000003259629</v>
      </c>
      <c r="J138" s="162">
        <v>0</v>
      </c>
      <c r="K138" s="162">
        <v>0</v>
      </c>
      <c r="L138" s="162">
        <v>0</v>
      </c>
      <c r="M138" s="164">
        <v>1.0416666700621135E-4</v>
      </c>
      <c r="N138" s="164">
        <v>0</v>
      </c>
      <c r="O138" s="164">
        <v>1.0416666700621135E-4</v>
      </c>
      <c r="P138" s="162">
        <v>20</v>
      </c>
      <c r="Q138" s="162">
        <v>20</v>
      </c>
    </row>
    <row r="139" spans="1:17">
      <c r="A139" s="160">
        <v>51725448</v>
      </c>
      <c r="B139" s="161" t="s">
        <v>673</v>
      </c>
      <c r="C139" s="162">
        <v>9600</v>
      </c>
      <c r="D139" s="163">
        <v>0</v>
      </c>
      <c r="E139" s="162">
        <v>347.99999996088445</v>
      </c>
      <c r="F139" s="162">
        <v>543.00000002025627</v>
      </c>
      <c r="G139" s="162">
        <v>0</v>
      </c>
      <c r="H139" s="162">
        <v>0</v>
      </c>
      <c r="I139" s="162">
        <v>300.99999998579733</v>
      </c>
      <c r="J139" s="162">
        <v>0</v>
      </c>
      <c r="K139" s="162">
        <v>960</v>
      </c>
      <c r="L139" s="162">
        <v>59.00000000372529</v>
      </c>
      <c r="M139" s="164">
        <v>0.13749999999890861</v>
      </c>
      <c r="N139" s="164">
        <v>0</v>
      </c>
      <c r="O139" s="164">
        <v>0.13749999999890861</v>
      </c>
      <c r="P139" s="162">
        <v>20</v>
      </c>
      <c r="Q139" s="162">
        <v>18</v>
      </c>
    </row>
    <row r="140" spans="1:17">
      <c r="A140" s="160">
        <v>51725454</v>
      </c>
      <c r="B140" s="161" t="s">
        <v>267</v>
      </c>
      <c r="C140" s="162">
        <v>8640</v>
      </c>
      <c r="D140" s="163">
        <v>0</v>
      </c>
      <c r="E140" s="162">
        <v>46.999999954132363</v>
      </c>
      <c r="F140" s="162">
        <v>154.00000000954606</v>
      </c>
      <c r="G140" s="162">
        <v>0</v>
      </c>
      <c r="H140" s="162">
        <v>0</v>
      </c>
      <c r="I140" s="162">
        <v>0</v>
      </c>
      <c r="J140" s="162">
        <v>0</v>
      </c>
      <c r="K140" s="162">
        <v>1440</v>
      </c>
      <c r="L140" s="162">
        <v>0</v>
      </c>
      <c r="M140" s="164">
        <v>0.16666666666666666</v>
      </c>
      <c r="N140" s="164">
        <v>0.1</v>
      </c>
      <c r="O140" s="164">
        <v>0.25</v>
      </c>
      <c r="P140" s="162">
        <v>18</v>
      </c>
      <c r="Q140" s="162">
        <v>15</v>
      </c>
    </row>
    <row r="141" spans="1:17">
      <c r="A141" s="160">
        <v>51725455</v>
      </c>
      <c r="B141" s="161" t="s">
        <v>674</v>
      </c>
      <c r="C141" s="162">
        <v>9600</v>
      </c>
      <c r="D141" s="163">
        <v>0</v>
      </c>
      <c r="E141" s="162">
        <v>589.00000000256114</v>
      </c>
      <c r="F141" s="162">
        <v>40.999999997438863</v>
      </c>
      <c r="G141" s="162">
        <v>0</v>
      </c>
      <c r="H141" s="162">
        <v>0</v>
      </c>
      <c r="I141" s="162">
        <v>74.00000001071021</v>
      </c>
      <c r="J141" s="162">
        <v>0</v>
      </c>
      <c r="K141" s="162">
        <v>0</v>
      </c>
      <c r="L141" s="162">
        <v>0</v>
      </c>
      <c r="M141" s="164">
        <v>7.7083333344489802E-3</v>
      </c>
      <c r="N141" s="164">
        <v>9.0909090909090912E-2</v>
      </c>
      <c r="O141" s="164">
        <v>9.7916666667680896E-2</v>
      </c>
      <c r="P141" s="162">
        <v>20</v>
      </c>
      <c r="Q141" s="162">
        <v>20</v>
      </c>
    </row>
    <row r="142" spans="1:17">
      <c r="A142" s="160">
        <v>51725467</v>
      </c>
      <c r="B142" s="161" t="s">
        <v>241</v>
      </c>
      <c r="C142" s="162">
        <v>9600</v>
      </c>
      <c r="D142" s="163">
        <v>0</v>
      </c>
      <c r="E142" s="162">
        <v>578.00000002258457</v>
      </c>
      <c r="F142" s="162">
        <v>161.00000000093132</v>
      </c>
      <c r="G142" s="162">
        <v>0</v>
      </c>
      <c r="H142" s="162">
        <v>0</v>
      </c>
      <c r="I142" s="162">
        <v>150.99999999976717</v>
      </c>
      <c r="J142" s="162">
        <v>0</v>
      </c>
      <c r="K142" s="162">
        <v>1440</v>
      </c>
      <c r="L142" s="162">
        <v>607.99999999115244</v>
      </c>
      <c r="M142" s="164">
        <v>0.22906249999905412</v>
      </c>
      <c r="N142" s="164">
        <v>0</v>
      </c>
      <c r="O142" s="164">
        <v>0.22906249999905412</v>
      </c>
      <c r="P142" s="162">
        <v>20</v>
      </c>
      <c r="Q142" s="162">
        <v>17</v>
      </c>
    </row>
    <row r="143" spans="1:17">
      <c r="A143" s="160">
        <v>51725688</v>
      </c>
      <c r="B143" s="161" t="s">
        <v>268</v>
      </c>
      <c r="C143" s="162">
        <v>9120</v>
      </c>
      <c r="D143" s="163">
        <v>0</v>
      </c>
      <c r="E143" s="162">
        <v>232.00000003726797</v>
      </c>
      <c r="F143" s="162">
        <v>0</v>
      </c>
      <c r="G143" s="162">
        <v>0</v>
      </c>
      <c r="H143" s="162">
        <v>0</v>
      </c>
      <c r="I143" s="162">
        <v>0</v>
      </c>
      <c r="J143" s="162">
        <v>0</v>
      </c>
      <c r="K143" s="162">
        <v>960</v>
      </c>
      <c r="L143" s="162">
        <v>0</v>
      </c>
      <c r="M143" s="164">
        <v>0.10526315789473684</v>
      </c>
      <c r="N143" s="164">
        <v>0.05</v>
      </c>
      <c r="O143" s="164">
        <v>0.15</v>
      </c>
      <c r="P143" s="162">
        <v>19</v>
      </c>
      <c r="Q143" s="162">
        <v>17</v>
      </c>
    </row>
    <row r="144" spans="1:17">
      <c r="A144" s="160">
        <v>51725689</v>
      </c>
      <c r="B144" s="161" t="s">
        <v>246</v>
      </c>
      <c r="C144" s="162">
        <v>7680</v>
      </c>
      <c r="D144" s="163">
        <v>0</v>
      </c>
      <c r="E144" s="162">
        <v>56.000000004423782</v>
      </c>
      <c r="F144" s="162">
        <v>104.99999999650754</v>
      </c>
      <c r="G144" s="162">
        <v>0</v>
      </c>
      <c r="H144" s="162">
        <v>0</v>
      </c>
      <c r="I144" s="162">
        <v>21.999999998370185</v>
      </c>
      <c r="J144" s="162">
        <v>0</v>
      </c>
      <c r="K144" s="162">
        <v>1440</v>
      </c>
      <c r="L144" s="162">
        <v>27.999999996973202</v>
      </c>
      <c r="M144" s="164">
        <v>0.19401041666606034</v>
      </c>
      <c r="N144" s="164">
        <v>0</v>
      </c>
      <c r="O144" s="164">
        <v>0.19401041666606034</v>
      </c>
      <c r="P144" s="162">
        <v>16</v>
      </c>
      <c r="Q144" s="162">
        <v>13</v>
      </c>
    </row>
    <row r="145" spans="1:17">
      <c r="A145" s="160">
        <v>51725691</v>
      </c>
      <c r="B145" s="161" t="s">
        <v>243</v>
      </c>
      <c r="C145" s="162">
        <v>10080</v>
      </c>
      <c r="D145" s="163">
        <v>0</v>
      </c>
      <c r="E145" s="162">
        <v>17.999999995809048</v>
      </c>
      <c r="F145" s="162">
        <v>0</v>
      </c>
      <c r="G145" s="162">
        <v>0</v>
      </c>
      <c r="H145" s="162">
        <v>0</v>
      </c>
      <c r="I145" s="162">
        <v>3.9999999920837581</v>
      </c>
      <c r="J145" s="162">
        <v>0</v>
      </c>
      <c r="K145" s="162">
        <v>3360</v>
      </c>
      <c r="L145" s="162">
        <v>0</v>
      </c>
      <c r="M145" s="164">
        <v>0.33373015872937339</v>
      </c>
      <c r="N145" s="164">
        <v>0</v>
      </c>
      <c r="O145" s="164">
        <v>0.33373015872937339</v>
      </c>
      <c r="P145" s="162">
        <v>21</v>
      </c>
      <c r="Q145" s="162">
        <v>14</v>
      </c>
    </row>
    <row r="146" spans="1:17">
      <c r="A146" s="160">
        <v>51725693</v>
      </c>
      <c r="B146" s="161" t="s">
        <v>244</v>
      </c>
      <c r="C146" s="162">
        <v>9120</v>
      </c>
      <c r="D146" s="163">
        <v>0</v>
      </c>
      <c r="E146" s="162">
        <v>29.999999993015081</v>
      </c>
      <c r="F146" s="162">
        <v>346.99999998905696</v>
      </c>
      <c r="G146" s="162">
        <v>0</v>
      </c>
      <c r="H146" s="162">
        <v>0</v>
      </c>
      <c r="I146" s="162">
        <v>0</v>
      </c>
      <c r="J146" s="162">
        <v>0</v>
      </c>
      <c r="K146" s="162">
        <v>0</v>
      </c>
      <c r="L146" s="162">
        <v>0</v>
      </c>
      <c r="M146" s="164">
        <v>0</v>
      </c>
      <c r="N146" s="164">
        <v>0.05</v>
      </c>
      <c r="O146" s="164">
        <v>0.05</v>
      </c>
      <c r="P146" s="162">
        <v>19</v>
      </c>
      <c r="Q146" s="162">
        <v>19</v>
      </c>
    </row>
    <row r="147" spans="1:17">
      <c r="A147" s="160">
        <v>51726356</v>
      </c>
      <c r="B147" s="161" t="s">
        <v>239</v>
      </c>
      <c r="C147" s="162">
        <v>0</v>
      </c>
      <c r="D147" s="163">
        <v>0</v>
      </c>
      <c r="E147" s="162">
        <v>0</v>
      </c>
      <c r="F147" s="162">
        <v>0</v>
      </c>
      <c r="G147" s="162">
        <v>0</v>
      </c>
      <c r="H147" s="162">
        <v>0</v>
      </c>
      <c r="I147" s="162">
        <v>0</v>
      </c>
      <c r="J147" s="162">
        <v>0</v>
      </c>
      <c r="K147" s="162">
        <v>0</v>
      </c>
      <c r="L147" s="162">
        <v>0</v>
      </c>
      <c r="M147" s="164">
        <v>0</v>
      </c>
      <c r="N147" s="164">
        <v>1</v>
      </c>
      <c r="O147" s="164">
        <v>1</v>
      </c>
      <c r="P147" s="162">
        <v>0</v>
      </c>
      <c r="Q147" s="162">
        <v>0</v>
      </c>
    </row>
    <row r="148" spans="1:17">
      <c r="A148" s="160">
        <v>51726359</v>
      </c>
      <c r="B148" s="161" t="s">
        <v>266</v>
      </c>
      <c r="C148" s="162">
        <v>9120</v>
      </c>
      <c r="D148" s="163">
        <v>0</v>
      </c>
      <c r="E148" s="162">
        <v>82.999999956227839</v>
      </c>
      <c r="F148" s="162">
        <v>0</v>
      </c>
      <c r="G148" s="162">
        <v>0</v>
      </c>
      <c r="H148" s="162">
        <v>0</v>
      </c>
      <c r="I148" s="162">
        <v>14.99999999650754</v>
      </c>
      <c r="J148" s="162">
        <v>0</v>
      </c>
      <c r="K148" s="162">
        <v>0</v>
      </c>
      <c r="L148" s="162">
        <v>49.000000002561137</v>
      </c>
      <c r="M148" s="164">
        <v>7.0175438595470041E-3</v>
      </c>
      <c r="N148" s="164">
        <v>0.05</v>
      </c>
      <c r="O148" s="164">
        <v>5.6666666666569651E-2</v>
      </c>
      <c r="P148" s="162">
        <v>19</v>
      </c>
      <c r="Q148" s="162">
        <v>19</v>
      </c>
    </row>
    <row r="149" spans="1:17">
      <c r="A149" s="160">
        <v>51726361</v>
      </c>
      <c r="B149" s="161" t="s">
        <v>265</v>
      </c>
      <c r="C149" s="162">
        <v>7680</v>
      </c>
      <c r="D149" s="163">
        <v>0</v>
      </c>
      <c r="E149" s="162">
        <v>68.999999962979928</v>
      </c>
      <c r="F149" s="162">
        <v>0</v>
      </c>
      <c r="G149" s="162">
        <v>0</v>
      </c>
      <c r="H149" s="162">
        <v>0</v>
      </c>
      <c r="I149" s="162">
        <v>58.999999972293153</v>
      </c>
      <c r="J149" s="162">
        <v>0</v>
      </c>
      <c r="K149" s="162">
        <v>960</v>
      </c>
      <c r="L149" s="162">
        <v>0</v>
      </c>
      <c r="M149" s="164">
        <v>0.132682291663059</v>
      </c>
      <c r="N149" s="164">
        <v>0.2</v>
      </c>
      <c r="O149" s="164">
        <v>0.3061458333304472</v>
      </c>
      <c r="P149" s="162">
        <v>16</v>
      </c>
      <c r="Q149" s="162">
        <v>14</v>
      </c>
    </row>
    <row r="150" spans="1:17">
      <c r="A150" s="160">
        <v>51726926</v>
      </c>
      <c r="B150" s="161" t="s">
        <v>240</v>
      </c>
      <c r="C150" s="162">
        <v>8640</v>
      </c>
      <c r="D150" s="163">
        <v>0</v>
      </c>
      <c r="E150" s="162">
        <v>90.99999999278225</v>
      </c>
      <c r="F150" s="162">
        <v>0</v>
      </c>
      <c r="G150" s="162">
        <v>0</v>
      </c>
      <c r="H150" s="162">
        <v>0</v>
      </c>
      <c r="I150" s="162">
        <v>76.000000006752089</v>
      </c>
      <c r="J150" s="162">
        <v>0</v>
      </c>
      <c r="K150" s="162">
        <v>960</v>
      </c>
      <c r="L150" s="162">
        <v>0</v>
      </c>
      <c r="M150" s="164">
        <v>0.11990740740818889</v>
      </c>
      <c r="N150" s="164">
        <v>0.14285714285714285</v>
      </c>
      <c r="O150" s="164">
        <v>0.24563492063559048</v>
      </c>
      <c r="P150" s="162">
        <v>18</v>
      </c>
      <c r="Q150" s="162">
        <v>16</v>
      </c>
    </row>
    <row r="151" spans="1:17">
      <c r="A151" s="160">
        <v>51726928</v>
      </c>
      <c r="B151" s="161" t="s">
        <v>238</v>
      </c>
      <c r="C151" s="162">
        <v>9120</v>
      </c>
      <c r="D151" s="163">
        <v>0</v>
      </c>
      <c r="E151" s="162">
        <v>570.99999999976717</v>
      </c>
      <c r="F151" s="162">
        <v>379.00000000954606</v>
      </c>
      <c r="G151" s="162">
        <v>0</v>
      </c>
      <c r="H151" s="162">
        <v>0</v>
      </c>
      <c r="I151" s="162">
        <v>547.00000001234002</v>
      </c>
      <c r="J151" s="162">
        <v>0</v>
      </c>
      <c r="K151" s="162">
        <v>0</v>
      </c>
      <c r="L151" s="162">
        <v>0</v>
      </c>
      <c r="M151" s="164">
        <v>5.9978070176791666E-2</v>
      </c>
      <c r="N151" s="164">
        <v>0.05</v>
      </c>
      <c r="O151" s="164">
        <v>0.10697916666795208</v>
      </c>
      <c r="P151" s="162">
        <v>19</v>
      </c>
      <c r="Q151" s="162">
        <v>19</v>
      </c>
    </row>
    <row r="152" spans="1:17">
      <c r="A152" s="160">
        <v>51727437</v>
      </c>
      <c r="B152" s="161" t="s">
        <v>675</v>
      </c>
      <c r="C152" s="162">
        <v>8099.9999999930151</v>
      </c>
      <c r="D152" s="163">
        <v>0</v>
      </c>
      <c r="E152" s="162">
        <v>1460.9999999701977</v>
      </c>
      <c r="F152" s="162">
        <v>0</v>
      </c>
      <c r="G152" s="162">
        <v>0</v>
      </c>
      <c r="H152" s="162">
        <v>0</v>
      </c>
      <c r="I152" s="162">
        <v>541.9999999855645</v>
      </c>
      <c r="J152" s="162">
        <v>0</v>
      </c>
      <c r="K152" s="162">
        <v>0</v>
      </c>
      <c r="L152" s="162">
        <v>0</v>
      </c>
      <c r="M152" s="164">
        <v>6.6913580245189119E-2</v>
      </c>
      <c r="N152" s="164">
        <v>0.22857142857158064</v>
      </c>
      <c r="O152" s="164">
        <v>0.28019047618928777</v>
      </c>
      <c r="P152" s="162">
        <v>17</v>
      </c>
      <c r="Q152" s="162">
        <v>17</v>
      </c>
    </row>
    <row r="153" spans="1:17">
      <c r="A153" s="160">
        <v>51727438</v>
      </c>
      <c r="B153" s="161" t="s">
        <v>676</v>
      </c>
      <c r="C153" s="162">
        <v>8640</v>
      </c>
      <c r="D153" s="163">
        <v>0</v>
      </c>
      <c r="E153" s="162">
        <v>155.00000001254605</v>
      </c>
      <c r="F153" s="162">
        <v>455.9999999946566</v>
      </c>
      <c r="G153" s="162">
        <v>0</v>
      </c>
      <c r="H153" s="162">
        <v>0</v>
      </c>
      <c r="I153" s="162">
        <v>41.000000007916242</v>
      </c>
      <c r="J153" s="162">
        <v>0</v>
      </c>
      <c r="K153" s="162">
        <v>480</v>
      </c>
      <c r="L153" s="162">
        <v>0</v>
      </c>
      <c r="M153" s="164">
        <v>6.0300925926842157E-2</v>
      </c>
      <c r="N153" s="164">
        <v>0.1</v>
      </c>
      <c r="O153" s="164">
        <v>0.15427083333415795</v>
      </c>
      <c r="P153" s="162">
        <v>18</v>
      </c>
      <c r="Q153" s="162">
        <v>17</v>
      </c>
    </row>
    <row r="154" spans="1:17">
      <c r="A154" s="160">
        <v>51727439</v>
      </c>
      <c r="B154" s="161" t="s">
        <v>677</v>
      </c>
      <c r="C154" s="162">
        <v>9600</v>
      </c>
      <c r="D154" s="163">
        <v>0</v>
      </c>
      <c r="E154" s="162">
        <v>2439.9999999525025</v>
      </c>
      <c r="F154" s="162">
        <v>110.00000000232831</v>
      </c>
      <c r="G154" s="162">
        <v>0</v>
      </c>
      <c r="H154" s="162">
        <v>0</v>
      </c>
      <c r="I154" s="162">
        <v>0</v>
      </c>
      <c r="J154" s="162">
        <v>0</v>
      </c>
      <c r="K154" s="162">
        <v>0</v>
      </c>
      <c r="L154" s="162">
        <v>0</v>
      </c>
      <c r="M154" s="164">
        <v>0</v>
      </c>
      <c r="N154" s="164">
        <v>0</v>
      </c>
      <c r="O154" s="164">
        <v>0</v>
      </c>
      <c r="P154" s="162">
        <v>20</v>
      </c>
      <c r="Q154" s="162">
        <v>20</v>
      </c>
    </row>
    <row r="155" spans="1:17">
      <c r="A155" s="160">
        <v>51727440</v>
      </c>
      <c r="B155" s="161" t="s">
        <v>247</v>
      </c>
      <c r="C155" s="162">
        <v>10080</v>
      </c>
      <c r="D155" s="163">
        <v>0</v>
      </c>
      <c r="E155" s="162">
        <v>37.999999977182597</v>
      </c>
      <c r="F155" s="162">
        <v>0</v>
      </c>
      <c r="G155" s="162">
        <v>0</v>
      </c>
      <c r="H155" s="162">
        <v>0</v>
      </c>
      <c r="I155" s="162">
        <v>947.99999996786937</v>
      </c>
      <c r="J155" s="162">
        <v>0</v>
      </c>
      <c r="K155" s="162">
        <v>1440</v>
      </c>
      <c r="L155" s="162">
        <v>0</v>
      </c>
      <c r="M155" s="164">
        <v>0.23690476190157433</v>
      </c>
      <c r="N155" s="164">
        <v>0</v>
      </c>
      <c r="O155" s="164">
        <v>0.23690476190157433</v>
      </c>
      <c r="P155" s="162">
        <v>21</v>
      </c>
      <c r="Q155" s="162">
        <v>18</v>
      </c>
    </row>
    <row r="156" spans="1:17">
      <c r="A156" s="160">
        <v>51727444</v>
      </c>
      <c r="B156" s="161" t="s">
        <v>678</v>
      </c>
      <c r="C156" s="162">
        <v>9120</v>
      </c>
      <c r="D156" s="163">
        <v>0</v>
      </c>
      <c r="E156" s="162">
        <v>79.000000006053597</v>
      </c>
      <c r="F156" s="162">
        <v>0</v>
      </c>
      <c r="G156" s="162">
        <v>0</v>
      </c>
      <c r="H156" s="162">
        <v>0</v>
      </c>
      <c r="I156" s="162">
        <v>210.00000002444722</v>
      </c>
      <c r="J156" s="162">
        <v>0</v>
      </c>
      <c r="K156" s="162">
        <v>480</v>
      </c>
      <c r="L156" s="162">
        <v>0</v>
      </c>
      <c r="M156" s="164">
        <v>7.5657894739522724E-2</v>
      </c>
      <c r="N156" s="164">
        <v>0</v>
      </c>
      <c r="O156" s="164">
        <v>7.5657894739522724E-2</v>
      </c>
      <c r="P156" s="162">
        <v>19</v>
      </c>
      <c r="Q156" s="162">
        <v>18</v>
      </c>
    </row>
    <row r="157" spans="1:17">
      <c r="A157" s="160">
        <v>51727777</v>
      </c>
      <c r="B157" s="161" t="s">
        <v>679</v>
      </c>
      <c r="C157" s="162">
        <v>10560</v>
      </c>
      <c r="D157" s="163">
        <v>0</v>
      </c>
      <c r="E157" s="162">
        <v>96.000000029775521</v>
      </c>
      <c r="F157" s="162">
        <v>719.99999998674036</v>
      </c>
      <c r="G157" s="162">
        <v>0</v>
      </c>
      <c r="H157" s="162">
        <v>0</v>
      </c>
      <c r="I157" s="162">
        <v>27.000000004190952</v>
      </c>
      <c r="J157" s="162">
        <v>0</v>
      </c>
      <c r="K157" s="162">
        <v>480</v>
      </c>
      <c r="L157" s="162">
        <v>0</v>
      </c>
      <c r="M157" s="164">
        <v>4.8011363636760507E-2</v>
      </c>
      <c r="N157" s="164">
        <v>0</v>
      </c>
      <c r="O157" s="164">
        <v>4.8011363636760507E-2</v>
      </c>
      <c r="P157" s="162">
        <v>22</v>
      </c>
      <c r="Q157" s="162">
        <v>21</v>
      </c>
    </row>
    <row r="158" spans="1:17">
      <c r="A158" s="160">
        <v>51727788</v>
      </c>
      <c r="B158" s="161" t="s">
        <v>680</v>
      </c>
      <c r="C158" s="162">
        <v>9120</v>
      </c>
      <c r="D158" s="163">
        <v>0</v>
      </c>
      <c r="E158" s="162">
        <v>683.99999999720603</v>
      </c>
      <c r="F158" s="162">
        <v>351.99999999487773</v>
      </c>
      <c r="G158" s="162">
        <v>0</v>
      </c>
      <c r="H158" s="162">
        <v>0</v>
      </c>
      <c r="I158" s="162">
        <v>254.0000000003283</v>
      </c>
      <c r="J158" s="162">
        <v>0</v>
      </c>
      <c r="K158" s="162">
        <v>0</v>
      </c>
      <c r="L158" s="162">
        <v>0</v>
      </c>
      <c r="M158" s="164">
        <v>2.7850877193018455E-2</v>
      </c>
      <c r="N158" s="164">
        <v>0</v>
      </c>
      <c r="O158" s="164">
        <v>2.7850877193018455E-2</v>
      </c>
      <c r="P158" s="162">
        <v>19</v>
      </c>
      <c r="Q158" s="162">
        <v>19</v>
      </c>
    </row>
    <row r="159" spans="1:17">
      <c r="A159" s="160">
        <v>51727792</v>
      </c>
      <c r="B159" s="161" t="s">
        <v>681</v>
      </c>
      <c r="C159" s="162">
        <v>10080</v>
      </c>
      <c r="D159" s="163">
        <v>0</v>
      </c>
      <c r="E159" s="162">
        <v>1179.0000000167638</v>
      </c>
      <c r="F159" s="162">
        <v>165.00000000349246</v>
      </c>
      <c r="G159" s="162">
        <v>0</v>
      </c>
      <c r="H159" s="162">
        <v>0</v>
      </c>
      <c r="I159" s="162">
        <v>599.99999999650754</v>
      </c>
      <c r="J159" s="162">
        <v>0</v>
      </c>
      <c r="K159" s="162">
        <v>2880</v>
      </c>
      <c r="L159" s="162">
        <v>0</v>
      </c>
      <c r="M159" s="164">
        <v>0.34523809523774879</v>
      </c>
      <c r="N159" s="164">
        <v>0</v>
      </c>
      <c r="O159" s="164">
        <v>0.34523809523774879</v>
      </c>
      <c r="P159" s="162">
        <v>21</v>
      </c>
      <c r="Q159" s="162">
        <v>15</v>
      </c>
    </row>
    <row r="160" spans="1:17">
      <c r="A160" s="160">
        <v>51727796</v>
      </c>
      <c r="B160" s="161" t="s">
        <v>682</v>
      </c>
      <c r="C160" s="162">
        <v>8699.9999999965075</v>
      </c>
      <c r="D160" s="163">
        <v>0</v>
      </c>
      <c r="E160" s="162">
        <v>47.000000006519258</v>
      </c>
      <c r="F160" s="162">
        <v>560.99999998463318</v>
      </c>
      <c r="G160" s="162">
        <v>0</v>
      </c>
      <c r="H160" s="162">
        <v>0</v>
      </c>
      <c r="I160" s="162">
        <v>0</v>
      </c>
      <c r="J160" s="162">
        <v>0</v>
      </c>
      <c r="K160" s="162">
        <v>539.99999999650754</v>
      </c>
      <c r="L160" s="162">
        <v>299.99999999301508</v>
      </c>
      <c r="M160" s="164">
        <v>9.6551724136765493E-2</v>
      </c>
      <c r="N160" s="164">
        <v>9.9378881987613563E-2</v>
      </c>
      <c r="O160" s="164">
        <v>0.18633540372569082</v>
      </c>
      <c r="P160" s="162">
        <v>18</v>
      </c>
      <c r="Q160" s="162">
        <v>17</v>
      </c>
    </row>
    <row r="161" spans="1:17">
      <c r="A161" s="160">
        <v>51727800</v>
      </c>
      <c r="B161" s="161" t="s">
        <v>683</v>
      </c>
      <c r="C161" s="162">
        <v>8099.9999999930151</v>
      </c>
      <c r="D161" s="163">
        <v>0</v>
      </c>
      <c r="E161" s="162">
        <v>827.99999999580905</v>
      </c>
      <c r="F161" s="162">
        <v>131.00000000791624</v>
      </c>
      <c r="G161" s="162">
        <v>0</v>
      </c>
      <c r="H161" s="162">
        <v>0</v>
      </c>
      <c r="I161" s="162">
        <v>208.99999997927807</v>
      </c>
      <c r="J161" s="162">
        <v>0</v>
      </c>
      <c r="K161" s="162">
        <v>0</v>
      </c>
      <c r="L161" s="162">
        <v>0</v>
      </c>
      <c r="M161" s="164">
        <v>2.5802469133266458E-2</v>
      </c>
      <c r="N161" s="164">
        <v>0.22857142857158064</v>
      </c>
      <c r="O161" s="164">
        <v>0.24847619047438224</v>
      </c>
      <c r="P161" s="162">
        <v>17</v>
      </c>
      <c r="Q161" s="162">
        <v>17</v>
      </c>
    </row>
    <row r="162" spans="1:17">
      <c r="A162" s="160">
        <v>51727804</v>
      </c>
      <c r="B162" s="161" t="s">
        <v>684</v>
      </c>
      <c r="C162" s="162">
        <v>9120</v>
      </c>
      <c r="D162" s="163">
        <v>0</v>
      </c>
      <c r="E162" s="162">
        <v>37.999999977182597</v>
      </c>
      <c r="F162" s="162">
        <v>0</v>
      </c>
      <c r="G162" s="162">
        <v>0</v>
      </c>
      <c r="H162" s="162">
        <v>0</v>
      </c>
      <c r="I162" s="162">
        <v>411.99999997043051</v>
      </c>
      <c r="J162" s="162">
        <v>0</v>
      </c>
      <c r="K162" s="162">
        <v>1920</v>
      </c>
      <c r="L162" s="162">
        <v>40.000000004656613</v>
      </c>
      <c r="M162" s="164">
        <v>0.26008771929551394</v>
      </c>
      <c r="N162" s="164">
        <v>9.5238095238095233E-2</v>
      </c>
      <c r="O162" s="164">
        <v>0.33055555555308402</v>
      </c>
      <c r="P162" s="162">
        <v>19</v>
      </c>
      <c r="Q162" s="162">
        <v>15</v>
      </c>
    </row>
    <row r="163" spans="1:17">
      <c r="A163" s="160">
        <v>51728030</v>
      </c>
      <c r="B163" s="161" t="s">
        <v>685</v>
      </c>
      <c r="C163" s="162">
        <v>10560</v>
      </c>
      <c r="D163" s="163">
        <v>0</v>
      </c>
      <c r="E163" s="162">
        <v>21.999999977415428</v>
      </c>
      <c r="F163" s="162">
        <v>511.00000002072193</v>
      </c>
      <c r="G163" s="162">
        <v>0</v>
      </c>
      <c r="H163" s="162">
        <v>0</v>
      </c>
      <c r="I163" s="162">
        <v>68.999999994412065</v>
      </c>
      <c r="J163" s="162">
        <v>0</v>
      </c>
      <c r="K163" s="162">
        <v>480</v>
      </c>
      <c r="L163" s="162">
        <v>0</v>
      </c>
      <c r="M163" s="164">
        <v>5.1988636363107202E-2</v>
      </c>
      <c r="N163" s="164">
        <v>0</v>
      </c>
      <c r="O163" s="164">
        <v>5.1988636363107202E-2</v>
      </c>
      <c r="P163" s="162">
        <v>22</v>
      </c>
      <c r="Q163" s="162">
        <v>21</v>
      </c>
    </row>
    <row r="164" spans="1:17">
      <c r="A164" s="160">
        <v>51728256</v>
      </c>
      <c r="B164" s="161" t="s">
        <v>686</v>
      </c>
      <c r="C164" s="162">
        <v>9600</v>
      </c>
      <c r="D164" s="163">
        <v>0</v>
      </c>
      <c r="E164" s="162">
        <v>239.99999999650754</v>
      </c>
      <c r="F164" s="162">
        <v>384.00000001350418</v>
      </c>
      <c r="G164" s="162">
        <v>0</v>
      </c>
      <c r="H164" s="162">
        <v>0</v>
      </c>
      <c r="I164" s="162">
        <v>0</v>
      </c>
      <c r="J164" s="162">
        <v>0</v>
      </c>
      <c r="K164" s="162">
        <v>0</v>
      </c>
      <c r="L164" s="162">
        <v>0</v>
      </c>
      <c r="M164" s="164">
        <v>0</v>
      </c>
      <c r="N164" s="164">
        <v>0</v>
      </c>
      <c r="O164" s="164">
        <v>0</v>
      </c>
      <c r="P164" s="162">
        <v>20</v>
      </c>
      <c r="Q164" s="162">
        <v>20</v>
      </c>
    </row>
    <row r="165" spans="1:17">
      <c r="A165" s="160">
        <v>51728258</v>
      </c>
      <c r="B165" s="161" t="s">
        <v>687</v>
      </c>
      <c r="C165" s="162">
        <v>8640</v>
      </c>
      <c r="D165" s="163">
        <v>0</v>
      </c>
      <c r="E165" s="162">
        <v>403.00000000439695</v>
      </c>
      <c r="F165" s="162">
        <v>661.99999999627471</v>
      </c>
      <c r="G165" s="162">
        <v>0</v>
      </c>
      <c r="H165" s="162">
        <v>0</v>
      </c>
      <c r="I165" s="162">
        <v>0</v>
      </c>
      <c r="J165" s="162">
        <v>0</v>
      </c>
      <c r="K165" s="162">
        <v>0</v>
      </c>
      <c r="L165" s="162">
        <v>0</v>
      </c>
      <c r="M165" s="164">
        <v>0</v>
      </c>
      <c r="N165" s="164">
        <v>0.1</v>
      </c>
      <c r="O165" s="164">
        <v>0.1</v>
      </c>
      <c r="P165" s="162">
        <v>18</v>
      </c>
      <c r="Q165" s="162">
        <v>18</v>
      </c>
    </row>
    <row r="166" spans="1:17">
      <c r="A166" s="160">
        <v>51728561</v>
      </c>
      <c r="B166" s="161" t="s">
        <v>688</v>
      </c>
      <c r="C166" s="162">
        <v>9600</v>
      </c>
      <c r="D166" s="163">
        <v>0</v>
      </c>
      <c r="E166" s="162">
        <v>65.999999984633178</v>
      </c>
      <c r="F166" s="162">
        <v>155.99999999023282</v>
      </c>
      <c r="G166" s="162">
        <v>0</v>
      </c>
      <c r="H166" s="162">
        <v>0</v>
      </c>
      <c r="I166" s="162">
        <v>50.000000005820766</v>
      </c>
      <c r="J166" s="162">
        <v>0</v>
      </c>
      <c r="K166" s="162">
        <v>0</v>
      </c>
      <c r="L166" s="162">
        <v>0</v>
      </c>
      <c r="M166" s="164">
        <v>5.2083333339396631E-3</v>
      </c>
      <c r="N166" s="164">
        <v>0</v>
      </c>
      <c r="O166" s="164">
        <v>5.2083333339396631E-3</v>
      </c>
      <c r="P166" s="162">
        <v>20</v>
      </c>
      <c r="Q166" s="162">
        <v>20</v>
      </c>
    </row>
    <row r="167" spans="1:17">
      <c r="A167" s="160">
        <v>51728819</v>
      </c>
      <c r="B167" s="161" t="s">
        <v>689</v>
      </c>
      <c r="C167" s="162">
        <v>9600</v>
      </c>
      <c r="D167" s="163">
        <v>0</v>
      </c>
      <c r="E167" s="162">
        <v>370.00000000116415</v>
      </c>
      <c r="F167" s="162">
        <v>62.000000003026798</v>
      </c>
      <c r="G167" s="162">
        <v>0</v>
      </c>
      <c r="H167" s="162">
        <v>0</v>
      </c>
      <c r="I167" s="162">
        <v>0</v>
      </c>
      <c r="J167" s="162">
        <v>0</v>
      </c>
      <c r="K167" s="162">
        <v>0</v>
      </c>
      <c r="L167" s="162">
        <v>0</v>
      </c>
      <c r="M167" s="164">
        <v>0</v>
      </c>
      <c r="N167" s="164">
        <v>0</v>
      </c>
      <c r="O167" s="164">
        <v>0</v>
      </c>
      <c r="P167" s="162">
        <v>20</v>
      </c>
      <c r="Q167" s="162">
        <v>20</v>
      </c>
    </row>
    <row r="168" spans="1:17">
      <c r="A168" s="160">
        <v>51729165</v>
      </c>
      <c r="B168" s="161" t="s">
        <v>690</v>
      </c>
      <c r="C168" s="162">
        <v>10560</v>
      </c>
      <c r="D168" s="163">
        <v>0</v>
      </c>
      <c r="E168" s="162">
        <v>49.000000013038516</v>
      </c>
      <c r="F168" s="162">
        <v>1786.0000000603031</v>
      </c>
      <c r="G168" s="162">
        <v>0</v>
      </c>
      <c r="H168" s="162">
        <v>0</v>
      </c>
      <c r="I168" s="162">
        <v>0</v>
      </c>
      <c r="J168" s="162">
        <v>0</v>
      </c>
      <c r="K168" s="162">
        <v>0</v>
      </c>
      <c r="L168" s="162">
        <v>0</v>
      </c>
      <c r="M168" s="164">
        <v>0</v>
      </c>
      <c r="N168" s="164">
        <v>0</v>
      </c>
      <c r="O168" s="164">
        <v>0</v>
      </c>
      <c r="P168" s="162">
        <v>22</v>
      </c>
      <c r="Q168" s="162">
        <v>22</v>
      </c>
    </row>
    <row r="169" spans="1:17">
      <c r="A169" s="160">
        <v>51729961</v>
      </c>
      <c r="B169" s="161" t="s">
        <v>691</v>
      </c>
      <c r="C169" s="162">
        <v>10080</v>
      </c>
      <c r="D169" s="163">
        <v>0</v>
      </c>
      <c r="E169" s="162">
        <v>7.9999999736901373</v>
      </c>
      <c r="F169" s="162">
        <v>1969.0000000479631</v>
      </c>
      <c r="G169" s="162">
        <v>0</v>
      </c>
      <c r="H169" s="162">
        <v>0</v>
      </c>
      <c r="I169" s="162">
        <v>0</v>
      </c>
      <c r="J169" s="162">
        <v>0</v>
      </c>
      <c r="K169" s="162">
        <v>960</v>
      </c>
      <c r="L169" s="162">
        <v>0</v>
      </c>
      <c r="M169" s="164">
        <v>9.5238095238095233E-2</v>
      </c>
      <c r="N169" s="164">
        <v>0</v>
      </c>
      <c r="O169" s="164">
        <v>9.5238095238095233E-2</v>
      </c>
      <c r="P169" s="162">
        <v>21</v>
      </c>
      <c r="Q169" s="162">
        <v>19</v>
      </c>
    </row>
    <row r="170" spans="1:17">
      <c r="A170" s="160">
        <v>51729962</v>
      </c>
      <c r="B170" s="161" t="s">
        <v>250</v>
      </c>
      <c r="C170" s="162">
        <v>10080</v>
      </c>
      <c r="D170" s="163">
        <v>0</v>
      </c>
      <c r="E170" s="162">
        <v>4.9999999953433871</v>
      </c>
      <c r="F170" s="162">
        <v>256.00000001722947</v>
      </c>
      <c r="G170" s="162">
        <v>0</v>
      </c>
      <c r="H170" s="162">
        <v>0</v>
      </c>
      <c r="I170" s="162">
        <v>136.99999997927807</v>
      </c>
      <c r="J170" s="162">
        <v>0</v>
      </c>
      <c r="K170" s="162">
        <v>2400</v>
      </c>
      <c r="L170" s="162">
        <v>60.000000006984919</v>
      </c>
      <c r="M170" s="164">
        <v>0.25763888888752606</v>
      </c>
      <c r="N170" s="164">
        <v>0</v>
      </c>
      <c r="O170" s="164">
        <v>0.25763888888752606</v>
      </c>
      <c r="P170" s="162">
        <v>21</v>
      </c>
      <c r="Q170" s="162">
        <v>16</v>
      </c>
    </row>
    <row r="171" spans="1:17">
      <c r="A171" s="160">
        <v>51729963</v>
      </c>
      <c r="B171" s="161" t="s">
        <v>692</v>
      </c>
      <c r="C171" s="162">
        <v>4800</v>
      </c>
      <c r="D171" s="163">
        <v>0</v>
      </c>
      <c r="E171" s="162">
        <v>248.00000002885929</v>
      </c>
      <c r="F171" s="162">
        <v>91.999999996041879</v>
      </c>
      <c r="G171" s="162">
        <v>0</v>
      </c>
      <c r="H171" s="162">
        <v>0</v>
      </c>
      <c r="I171" s="162">
        <v>37.000000010000001</v>
      </c>
      <c r="J171" s="162">
        <v>0</v>
      </c>
      <c r="K171" s="162">
        <v>1440</v>
      </c>
      <c r="L171" s="162">
        <v>0</v>
      </c>
      <c r="M171" s="164">
        <v>0.30770833333541664</v>
      </c>
      <c r="N171" s="164">
        <v>0</v>
      </c>
      <c r="O171" s="164">
        <v>0.30770833333541664</v>
      </c>
      <c r="P171" s="162">
        <v>10</v>
      </c>
      <c r="Q171" s="162">
        <v>7</v>
      </c>
    </row>
    <row r="172" spans="1:17">
      <c r="A172" s="160">
        <v>51729967</v>
      </c>
      <c r="B172" s="161" t="s">
        <v>693</v>
      </c>
      <c r="C172" s="162">
        <v>8160</v>
      </c>
      <c r="D172" s="163">
        <v>0</v>
      </c>
      <c r="E172" s="162">
        <v>419.0000000029313</v>
      </c>
      <c r="F172" s="162">
        <v>244.00000000395812</v>
      </c>
      <c r="G172" s="162">
        <v>0</v>
      </c>
      <c r="H172" s="162">
        <v>0</v>
      </c>
      <c r="I172" s="162">
        <v>468.00000000046566</v>
      </c>
      <c r="J172" s="162">
        <v>0</v>
      </c>
      <c r="K172" s="162">
        <v>960</v>
      </c>
      <c r="L172" s="162">
        <v>0</v>
      </c>
      <c r="M172" s="164">
        <v>0.17500000000005705</v>
      </c>
      <c r="N172" s="164">
        <v>0.15</v>
      </c>
      <c r="O172" s="164">
        <v>0.29875000000004853</v>
      </c>
      <c r="P172" s="162">
        <v>17</v>
      </c>
      <c r="Q172" s="162">
        <v>15</v>
      </c>
    </row>
    <row r="173" spans="1:17">
      <c r="A173" s="160">
        <v>51730049</v>
      </c>
      <c r="B173" s="161" t="s">
        <v>694</v>
      </c>
      <c r="C173" s="162">
        <v>10080</v>
      </c>
      <c r="D173" s="163">
        <v>0</v>
      </c>
      <c r="E173" s="162">
        <v>357.00000003213063</v>
      </c>
      <c r="F173" s="162">
        <v>231.99999999138527</v>
      </c>
      <c r="G173" s="162">
        <v>0</v>
      </c>
      <c r="H173" s="162">
        <v>0</v>
      </c>
      <c r="I173" s="162">
        <v>29.00000001071021</v>
      </c>
      <c r="J173" s="162">
        <v>0</v>
      </c>
      <c r="K173" s="162">
        <v>5280</v>
      </c>
      <c r="L173" s="162">
        <v>0</v>
      </c>
      <c r="M173" s="164">
        <v>0.52668650793757044</v>
      </c>
      <c r="N173" s="164">
        <v>0</v>
      </c>
      <c r="O173" s="164">
        <v>0.52668650793757044</v>
      </c>
      <c r="P173" s="162">
        <v>21</v>
      </c>
      <c r="Q173" s="162">
        <v>10</v>
      </c>
    </row>
    <row r="174" spans="1:17">
      <c r="A174" s="160">
        <v>51730933</v>
      </c>
      <c r="B174" s="161" t="s">
        <v>695</v>
      </c>
      <c r="C174" s="162">
        <v>9600</v>
      </c>
      <c r="D174" s="163">
        <v>0</v>
      </c>
      <c r="E174" s="162">
        <v>510.00000001000001</v>
      </c>
      <c r="F174" s="162">
        <v>483.99999999837019</v>
      </c>
      <c r="G174" s="162">
        <v>0</v>
      </c>
      <c r="H174" s="162">
        <v>0</v>
      </c>
      <c r="I174" s="162">
        <v>35.000000009313226</v>
      </c>
      <c r="J174" s="162">
        <v>0</v>
      </c>
      <c r="K174" s="162">
        <v>1920</v>
      </c>
      <c r="L174" s="162">
        <v>0</v>
      </c>
      <c r="M174" s="164">
        <v>0.20364583333430347</v>
      </c>
      <c r="N174" s="164">
        <v>0</v>
      </c>
      <c r="O174" s="164">
        <v>0.20364583333430347</v>
      </c>
      <c r="P174" s="162">
        <v>20</v>
      </c>
      <c r="Q174" s="162">
        <v>16</v>
      </c>
    </row>
    <row r="175" spans="1:17">
      <c r="A175" s="160">
        <v>51731448</v>
      </c>
      <c r="B175" s="161" t="s">
        <v>251</v>
      </c>
      <c r="C175" s="162">
        <v>9600</v>
      </c>
      <c r="D175" s="163">
        <v>0</v>
      </c>
      <c r="E175" s="162">
        <v>198.99999999906868</v>
      </c>
      <c r="F175" s="162">
        <v>237.9999999795109</v>
      </c>
      <c r="G175" s="162">
        <v>0</v>
      </c>
      <c r="H175" s="162">
        <v>0</v>
      </c>
      <c r="I175" s="162">
        <v>229.00000000256114</v>
      </c>
      <c r="J175" s="162">
        <v>0</v>
      </c>
      <c r="K175" s="162">
        <v>2400</v>
      </c>
      <c r="L175" s="162">
        <v>59.99999999650754</v>
      </c>
      <c r="M175" s="164">
        <v>0.28010416666656968</v>
      </c>
      <c r="N175" s="164">
        <v>0</v>
      </c>
      <c r="O175" s="164">
        <v>0.28010416666656968</v>
      </c>
      <c r="P175" s="162">
        <v>20</v>
      </c>
      <c r="Q175" s="162">
        <v>15</v>
      </c>
    </row>
    <row r="176" spans="1:17">
      <c r="A176" s="160">
        <v>51732711</v>
      </c>
      <c r="B176" s="161" t="s">
        <v>696</v>
      </c>
      <c r="C176" s="162">
        <v>9120</v>
      </c>
      <c r="D176" s="163">
        <v>0</v>
      </c>
      <c r="E176" s="162">
        <v>0</v>
      </c>
      <c r="F176" s="162">
        <v>0</v>
      </c>
      <c r="G176" s="162">
        <v>0</v>
      </c>
      <c r="H176" s="162">
        <v>0</v>
      </c>
      <c r="I176" s="162">
        <v>0</v>
      </c>
      <c r="J176" s="162">
        <v>0</v>
      </c>
      <c r="K176" s="162">
        <v>0</v>
      </c>
      <c r="L176" s="162">
        <v>0</v>
      </c>
      <c r="M176" s="164">
        <v>0</v>
      </c>
      <c r="N176" s="164">
        <v>9.5238095238095233E-2</v>
      </c>
      <c r="O176" s="164">
        <v>9.5238095238095233E-2</v>
      </c>
      <c r="P176" s="162">
        <v>19</v>
      </c>
      <c r="Q176" s="162">
        <v>19</v>
      </c>
    </row>
    <row r="177" spans="1:17">
      <c r="A177" s="160">
        <v>51732947</v>
      </c>
      <c r="B177" s="161" t="s">
        <v>253</v>
      </c>
      <c r="C177" s="162">
        <v>8640</v>
      </c>
      <c r="D177" s="163">
        <v>0</v>
      </c>
      <c r="E177" s="162">
        <v>3.9999999920837581</v>
      </c>
      <c r="F177" s="162">
        <v>784.00000003050081</v>
      </c>
      <c r="G177" s="162">
        <v>0</v>
      </c>
      <c r="H177" s="162">
        <v>0</v>
      </c>
      <c r="I177" s="162">
        <v>0</v>
      </c>
      <c r="J177" s="162">
        <v>0</v>
      </c>
      <c r="K177" s="162">
        <v>960</v>
      </c>
      <c r="L177" s="162">
        <v>0</v>
      </c>
      <c r="M177" s="164">
        <v>0.1111111111111111</v>
      </c>
      <c r="N177" s="164">
        <v>5.2631578947368418E-2</v>
      </c>
      <c r="O177" s="164">
        <v>0.15789473684210525</v>
      </c>
      <c r="P177" s="162">
        <v>18</v>
      </c>
      <c r="Q177" s="162">
        <v>16</v>
      </c>
    </row>
    <row r="178" spans="1:17">
      <c r="A178" s="160">
        <v>51732948</v>
      </c>
      <c r="B178" s="161" t="s">
        <v>254</v>
      </c>
      <c r="C178" s="162">
        <v>9600</v>
      </c>
      <c r="D178" s="163">
        <v>0</v>
      </c>
      <c r="E178" s="162">
        <v>105.99999995777389</v>
      </c>
      <c r="F178" s="162">
        <v>161.00000000093132</v>
      </c>
      <c r="G178" s="162">
        <v>0</v>
      </c>
      <c r="H178" s="162">
        <v>0</v>
      </c>
      <c r="I178" s="162">
        <v>91.9999999855645</v>
      </c>
      <c r="J178" s="162">
        <v>0</v>
      </c>
      <c r="K178" s="162">
        <v>1440</v>
      </c>
      <c r="L178" s="162">
        <v>52.000000001862645</v>
      </c>
      <c r="M178" s="164">
        <v>0.16499999999869033</v>
      </c>
      <c r="N178" s="164">
        <v>0</v>
      </c>
      <c r="O178" s="164">
        <v>0.16499999999869033</v>
      </c>
      <c r="P178" s="162">
        <v>20</v>
      </c>
      <c r="Q178" s="162">
        <v>17</v>
      </c>
    </row>
    <row r="179" spans="1:17">
      <c r="A179" s="160">
        <v>51732952</v>
      </c>
      <c r="B179" s="161" t="s">
        <v>252</v>
      </c>
      <c r="C179" s="162">
        <v>9120</v>
      </c>
      <c r="D179" s="163">
        <v>0</v>
      </c>
      <c r="E179" s="162">
        <v>50.000000016298145</v>
      </c>
      <c r="F179" s="162">
        <v>868.99999994458631</v>
      </c>
      <c r="G179" s="162">
        <v>0</v>
      </c>
      <c r="H179" s="162">
        <v>0</v>
      </c>
      <c r="I179" s="162">
        <v>149.00000000372529</v>
      </c>
      <c r="J179" s="162">
        <v>0</v>
      </c>
      <c r="K179" s="162">
        <v>0</v>
      </c>
      <c r="L179" s="162">
        <v>1.9999999855645001</v>
      </c>
      <c r="M179" s="164">
        <v>1.6557017542685282E-2</v>
      </c>
      <c r="N179" s="164">
        <v>0.05</v>
      </c>
      <c r="O179" s="164">
        <v>6.5729166665551023E-2</v>
      </c>
      <c r="P179" s="162">
        <v>19</v>
      </c>
      <c r="Q179" s="162">
        <v>19</v>
      </c>
    </row>
    <row r="180" spans="1:17">
      <c r="A180" s="160">
        <v>51736812</v>
      </c>
      <c r="B180" s="161" t="s">
        <v>697</v>
      </c>
      <c r="C180" s="162">
        <v>8160</v>
      </c>
      <c r="D180" s="163">
        <v>0</v>
      </c>
      <c r="E180" s="162">
        <v>0</v>
      </c>
      <c r="F180" s="162">
        <v>505.00000002211891</v>
      </c>
      <c r="G180" s="162">
        <v>0</v>
      </c>
      <c r="H180" s="162">
        <v>0</v>
      </c>
      <c r="I180" s="162">
        <v>18.999999999068677</v>
      </c>
      <c r="J180" s="162">
        <v>0</v>
      </c>
      <c r="K180" s="162">
        <v>4800</v>
      </c>
      <c r="L180" s="162">
        <v>240.00000000698492</v>
      </c>
      <c r="M180" s="164">
        <v>0.6199754901968203</v>
      </c>
      <c r="N180" s="164">
        <v>0.10526315789473684</v>
      </c>
      <c r="O180" s="164">
        <v>0.65997807017610233</v>
      </c>
      <c r="P180" s="162">
        <v>17</v>
      </c>
      <c r="Q180" s="162">
        <v>7</v>
      </c>
    </row>
    <row r="181" spans="1:17">
      <c r="A181" s="160">
        <v>51736813</v>
      </c>
      <c r="B181" s="161" t="s">
        <v>242</v>
      </c>
      <c r="C181" s="162">
        <v>10080</v>
      </c>
      <c r="D181" s="163">
        <v>0</v>
      </c>
      <c r="E181" s="162">
        <v>189.99999999068677</v>
      </c>
      <c r="F181" s="162">
        <v>75.00000000349246</v>
      </c>
      <c r="G181" s="162">
        <v>0</v>
      </c>
      <c r="H181" s="162">
        <v>0</v>
      </c>
      <c r="I181" s="162">
        <v>0</v>
      </c>
      <c r="J181" s="162">
        <v>0</v>
      </c>
      <c r="K181" s="162">
        <v>960</v>
      </c>
      <c r="L181" s="162">
        <v>47.999999999301508</v>
      </c>
      <c r="M181" s="164">
        <v>9.99999999999307E-2</v>
      </c>
      <c r="N181" s="164">
        <v>0</v>
      </c>
      <c r="O181" s="164">
        <v>9.99999999999307E-2</v>
      </c>
      <c r="P181" s="162">
        <v>21</v>
      </c>
      <c r="Q181" s="162">
        <v>19</v>
      </c>
    </row>
    <row r="182" spans="1:17">
      <c r="A182" s="160">
        <v>51737710</v>
      </c>
      <c r="B182" s="161" t="s">
        <v>698</v>
      </c>
      <c r="C182" s="162">
        <v>9600</v>
      </c>
      <c r="D182" s="163">
        <v>0</v>
      </c>
      <c r="E182" s="162">
        <v>3159.0000000051223</v>
      </c>
      <c r="F182" s="162">
        <v>0</v>
      </c>
      <c r="G182" s="162">
        <v>0</v>
      </c>
      <c r="H182" s="162">
        <v>0</v>
      </c>
      <c r="I182" s="162">
        <v>1297.0000000239816</v>
      </c>
      <c r="J182" s="162">
        <v>0</v>
      </c>
      <c r="K182" s="162">
        <v>0</v>
      </c>
      <c r="L182" s="162">
        <v>0</v>
      </c>
      <c r="M182" s="164">
        <v>0.13510416666916475</v>
      </c>
      <c r="N182" s="164">
        <v>4.7619047619047616E-2</v>
      </c>
      <c r="O182" s="164">
        <v>0.17628968254206165</v>
      </c>
      <c r="P182" s="162">
        <v>20</v>
      </c>
      <c r="Q182" s="162">
        <v>20</v>
      </c>
    </row>
    <row r="183" spans="1:17">
      <c r="A183" s="160">
        <v>51739116</v>
      </c>
      <c r="B183" s="161" t="s">
        <v>245</v>
      </c>
      <c r="C183" s="162">
        <v>9600</v>
      </c>
      <c r="D183" s="163">
        <v>0</v>
      </c>
      <c r="E183" s="162">
        <v>6.9999999809078872</v>
      </c>
      <c r="F183" s="162">
        <v>67</v>
      </c>
      <c r="G183" s="162">
        <v>0</v>
      </c>
      <c r="H183" s="162">
        <v>0</v>
      </c>
      <c r="I183" s="162">
        <v>2.9999999993015081</v>
      </c>
      <c r="J183" s="162">
        <v>0</v>
      </c>
      <c r="K183" s="162">
        <v>480</v>
      </c>
      <c r="L183" s="162">
        <v>60</v>
      </c>
      <c r="M183" s="164">
        <v>5.656249999992724E-2</v>
      </c>
      <c r="N183" s="164">
        <v>0</v>
      </c>
      <c r="O183" s="164">
        <v>5.656249999992724E-2</v>
      </c>
      <c r="P183" s="162">
        <v>20</v>
      </c>
      <c r="Q183" s="162">
        <v>19</v>
      </c>
    </row>
    <row r="184" spans="1:17">
      <c r="A184" s="160">
        <v>51739117</v>
      </c>
      <c r="B184" s="161" t="s">
        <v>257</v>
      </c>
      <c r="C184" s="162">
        <v>6240</v>
      </c>
      <c r="D184" s="163">
        <v>0</v>
      </c>
      <c r="E184" s="162">
        <v>12.999999989988282</v>
      </c>
      <c r="F184" s="162">
        <v>31.999999999534339</v>
      </c>
      <c r="G184" s="162">
        <v>0</v>
      </c>
      <c r="H184" s="162">
        <v>0</v>
      </c>
      <c r="I184" s="162">
        <v>0</v>
      </c>
      <c r="J184" s="162">
        <v>0</v>
      </c>
      <c r="K184" s="162">
        <v>2880</v>
      </c>
      <c r="L184" s="162">
        <v>0</v>
      </c>
      <c r="M184" s="164">
        <v>0.46153846153846156</v>
      </c>
      <c r="N184" s="164">
        <v>0</v>
      </c>
      <c r="O184" s="164">
        <v>0.46153846153846156</v>
      </c>
      <c r="P184" s="162">
        <v>13</v>
      </c>
      <c r="Q184" s="162">
        <v>7</v>
      </c>
    </row>
    <row r="185" spans="1:17">
      <c r="A185" s="160">
        <v>51740284</v>
      </c>
      <c r="B185" s="161" t="s">
        <v>699</v>
      </c>
      <c r="C185" s="162">
        <v>8160</v>
      </c>
      <c r="D185" s="163">
        <v>0</v>
      </c>
      <c r="E185" s="162">
        <v>7.0000000018626451</v>
      </c>
      <c r="F185" s="162">
        <v>0</v>
      </c>
      <c r="G185" s="162">
        <v>0</v>
      </c>
      <c r="H185" s="162">
        <v>0</v>
      </c>
      <c r="I185" s="162">
        <v>66.999999987892807</v>
      </c>
      <c r="J185" s="162">
        <v>0</v>
      </c>
      <c r="K185" s="162">
        <v>1920</v>
      </c>
      <c r="L185" s="162">
        <v>0</v>
      </c>
      <c r="M185" s="164">
        <v>0.24350490195930058</v>
      </c>
      <c r="N185" s="164">
        <v>5.5555555555555552E-2</v>
      </c>
      <c r="O185" s="164">
        <v>0.28553240740600611</v>
      </c>
      <c r="P185" s="162">
        <v>17</v>
      </c>
      <c r="Q185" s="162">
        <v>13</v>
      </c>
    </row>
    <row r="186" spans="1:17">
      <c r="A186" s="160">
        <v>51741205</v>
      </c>
      <c r="B186" s="161" t="s">
        <v>700</v>
      </c>
      <c r="C186" s="162">
        <v>10080</v>
      </c>
      <c r="D186" s="163">
        <v>0</v>
      </c>
      <c r="E186" s="162">
        <v>1820.999999953201</v>
      </c>
      <c r="F186" s="162">
        <v>300.00000000349246</v>
      </c>
      <c r="G186" s="162">
        <v>0</v>
      </c>
      <c r="H186" s="162">
        <v>0</v>
      </c>
      <c r="I186" s="162">
        <v>1352.9999999604188</v>
      </c>
      <c r="J186" s="162">
        <v>0</v>
      </c>
      <c r="K186" s="162">
        <v>3360</v>
      </c>
      <c r="L186" s="162">
        <v>1.000000003</v>
      </c>
      <c r="M186" s="164">
        <v>0.46765873015510101</v>
      </c>
      <c r="N186" s="164">
        <v>0</v>
      </c>
      <c r="O186" s="164">
        <v>0.46765873015510101</v>
      </c>
      <c r="P186" s="162">
        <v>21</v>
      </c>
      <c r="Q186" s="162">
        <v>14</v>
      </c>
    </row>
    <row r="187" spans="1:17">
      <c r="A187" s="160">
        <v>51741229</v>
      </c>
      <c r="B187" s="161" t="s">
        <v>701</v>
      </c>
      <c r="C187" s="162">
        <v>8640</v>
      </c>
      <c r="D187" s="163">
        <v>0</v>
      </c>
      <c r="E187" s="162">
        <v>0</v>
      </c>
      <c r="F187" s="162">
        <v>1694.0000000630971</v>
      </c>
      <c r="G187" s="162">
        <v>0</v>
      </c>
      <c r="H187" s="162">
        <v>0</v>
      </c>
      <c r="I187" s="162">
        <v>0</v>
      </c>
      <c r="J187" s="162">
        <v>0</v>
      </c>
      <c r="K187" s="162">
        <v>480</v>
      </c>
      <c r="L187" s="162">
        <v>0</v>
      </c>
      <c r="M187" s="164">
        <v>5.5555555555555552E-2</v>
      </c>
      <c r="N187" s="164">
        <v>0.1</v>
      </c>
      <c r="O187" s="164">
        <v>0.15</v>
      </c>
      <c r="P187" s="162">
        <v>18</v>
      </c>
      <c r="Q187" s="162">
        <v>17</v>
      </c>
    </row>
    <row r="188" spans="1:17">
      <c r="A188" s="160">
        <v>51741418</v>
      </c>
      <c r="B188" s="161" t="s">
        <v>702</v>
      </c>
      <c r="C188" s="162">
        <v>9120</v>
      </c>
      <c r="D188" s="163">
        <v>0</v>
      </c>
      <c r="E188" s="162">
        <v>1.000000003259629</v>
      </c>
      <c r="F188" s="162">
        <v>687.00000000768341</v>
      </c>
      <c r="G188" s="162">
        <v>0</v>
      </c>
      <c r="H188" s="162">
        <v>0</v>
      </c>
      <c r="I188" s="162">
        <v>0</v>
      </c>
      <c r="J188" s="162">
        <v>0</v>
      </c>
      <c r="K188" s="162">
        <v>0</v>
      </c>
      <c r="L188" s="162">
        <v>0</v>
      </c>
      <c r="M188" s="164">
        <v>0</v>
      </c>
      <c r="N188" s="164">
        <v>0.05</v>
      </c>
      <c r="O188" s="164">
        <v>0.05</v>
      </c>
      <c r="P188" s="162">
        <v>19</v>
      </c>
      <c r="Q188" s="162">
        <v>19</v>
      </c>
    </row>
    <row r="189" spans="1:17">
      <c r="A189" s="160">
        <v>51742024</v>
      </c>
      <c r="B189" s="161" t="s">
        <v>703</v>
      </c>
      <c r="C189" s="162">
        <v>9600</v>
      </c>
      <c r="D189" s="163">
        <v>0</v>
      </c>
      <c r="E189" s="162">
        <v>5.0000000058207661</v>
      </c>
      <c r="F189" s="162">
        <v>138.99999998603016</v>
      </c>
      <c r="G189" s="162">
        <v>0</v>
      </c>
      <c r="H189" s="162">
        <v>0</v>
      </c>
      <c r="I189" s="162">
        <v>0</v>
      </c>
      <c r="J189" s="162">
        <v>0</v>
      </c>
      <c r="K189" s="162">
        <v>0</v>
      </c>
      <c r="L189" s="162">
        <v>0</v>
      </c>
      <c r="M189" s="164">
        <v>0</v>
      </c>
      <c r="N189" s="164">
        <v>4.7619047619047616E-2</v>
      </c>
      <c r="O189" s="164">
        <v>4.7619047619047616E-2</v>
      </c>
      <c r="P189" s="162">
        <v>20</v>
      </c>
      <c r="Q189" s="162">
        <v>20</v>
      </c>
    </row>
    <row r="190" spans="1:17">
      <c r="A190" s="160">
        <v>51742442</v>
      </c>
      <c r="B190" s="161" t="s">
        <v>248</v>
      </c>
      <c r="C190" s="162">
        <v>9600</v>
      </c>
      <c r="D190" s="163">
        <v>0</v>
      </c>
      <c r="E190" s="162">
        <v>0.99999999278225005</v>
      </c>
      <c r="F190" s="162">
        <v>0</v>
      </c>
      <c r="G190" s="162">
        <v>0</v>
      </c>
      <c r="H190" s="162">
        <v>0</v>
      </c>
      <c r="I190" s="162">
        <v>36.999999984755448</v>
      </c>
      <c r="J190" s="162">
        <v>0</v>
      </c>
      <c r="K190" s="162">
        <v>480</v>
      </c>
      <c r="L190" s="162">
        <v>0</v>
      </c>
      <c r="M190" s="164">
        <v>5.3854166665078695E-2</v>
      </c>
      <c r="N190" s="164">
        <v>0</v>
      </c>
      <c r="O190" s="164">
        <v>5.3854166665078695E-2</v>
      </c>
      <c r="P190" s="162">
        <v>20</v>
      </c>
      <c r="Q190" s="162">
        <v>19</v>
      </c>
    </row>
    <row r="191" spans="1:17">
      <c r="A191" s="160">
        <v>51742634</v>
      </c>
      <c r="B191" s="161" t="s">
        <v>249</v>
      </c>
      <c r="C191" s="162">
        <v>9120</v>
      </c>
      <c r="D191" s="163">
        <v>0</v>
      </c>
      <c r="E191" s="162">
        <v>210.99999997531995</v>
      </c>
      <c r="F191" s="162">
        <v>0</v>
      </c>
      <c r="G191" s="162">
        <v>0</v>
      </c>
      <c r="H191" s="162">
        <v>0</v>
      </c>
      <c r="I191" s="162">
        <v>0.99999999278225005</v>
      </c>
      <c r="J191" s="162">
        <v>0</v>
      </c>
      <c r="K191" s="162">
        <v>0</v>
      </c>
      <c r="L191" s="162">
        <v>0</v>
      </c>
      <c r="M191" s="164">
        <v>1.096491220155976E-4</v>
      </c>
      <c r="N191" s="164">
        <v>0.05</v>
      </c>
      <c r="O191" s="164">
        <v>5.0104166665914815E-2</v>
      </c>
      <c r="P191" s="162">
        <v>19</v>
      </c>
      <c r="Q191" s="162">
        <v>19</v>
      </c>
    </row>
    <row r="192" spans="1:17">
      <c r="A192" s="160">
        <v>51742635</v>
      </c>
      <c r="B192" s="161" t="s">
        <v>263</v>
      </c>
      <c r="C192" s="162">
        <v>9120</v>
      </c>
      <c r="D192" s="163">
        <v>0</v>
      </c>
      <c r="E192" s="162">
        <v>41.000000007916242</v>
      </c>
      <c r="F192" s="162">
        <v>0</v>
      </c>
      <c r="G192" s="162">
        <v>0</v>
      </c>
      <c r="H192" s="162">
        <v>0</v>
      </c>
      <c r="I192" s="162">
        <v>0</v>
      </c>
      <c r="J192" s="162">
        <v>0</v>
      </c>
      <c r="K192" s="162">
        <v>2400</v>
      </c>
      <c r="L192" s="162">
        <v>0</v>
      </c>
      <c r="M192" s="164">
        <v>0.26315789473684209</v>
      </c>
      <c r="N192" s="164">
        <v>0.05</v>
      </c>
      <c r="O192" s="164">
        <v>0.3</v>
      </c>
      <c r="P192" s="162">
        <v>19</v>
      </c>
      <c r="Q192" s="162">
        <v>14</v>
      </c>
    </row>
    <row r="193" spans="1:17">
      <c r="A193" s="160">
        <v>51742636</v>
      </c>
      <c r="B193" s="161" t="s">
        <v>255</v>
      </c>
      <c r="C193" s="162">
        <v>9120</v>
      </c>
      <c r="D193" s="163">
        <v>0</v>
      </c>
      <c r="E193" s="162">
        <v>1.9999999857822499</v>
      </c>
      <c r="F193" s="162">
        <v>0</v>
      </c>
      <c r="G193" s="162">
        <v>0</v>
      </c>
      <c r="H193" s="162">
        <v>0</v>
      </c>
      <c r="I193" s="162">
        <v>0</v>
      </c>
      <c r="J193" s="162">
        <v>0</v>
      </c>
      <c r="K193" s="162">
        <v>0</v>
      </c>
      <c r="L193" s="162">
        <v>0</v>
      </c>
      <c r="M193" s="164">
        <v>0</v>
      </c>
      <c r="N193" s="164">
        <v>0.05</v>
      </c>
      <c r="O193" s="164">
        <v>0.05</v>
      </c>
      <c r="P193" s="162">
        <v>19</v>
      </c>
      <c r="Q193" s="162">
        <v>19</v>
      </c>
    </row>
    <row r="194" spans="1:17">
      <c r="A194" s="160">
        <v>51742637</v>
      </c>
      <c r="B194" s="161" t="s">
        <v>256</v>
      </c>
      <c r="C194" s="162">
        <v>10080</v>
      </c>
      <c r="D194" s="163">
        <v>0</v>
      </c>
      <c r="E194" s="162">
        <v>85.999999924562871</v>
      </c>
      <c r="F194" s="162">
        <v>0</v>
      </c>
      <c r="G194" s="162">
        <v>0</v>
      </c>
      <c r="H194" s="162">
        <v>0</v>
      </c>
      <c r="I194" s="162">
        <v>276.99999999138527</v>
      </c>
      <c r="J194" s="162">
        <v>0</v>
      </c>
      <c r="K194" s="162">
        <v>0</v>
      </c>
      <c r="L194" s="162">
        <v>0</v>
      </c>
      <c r="M194" s="164">
        <v>2.7480158729304094E-2</v>
      </c>
      <c r="N194" s="164">
        <v>0</v>
      </c>
      <c r="O194" s="164">
        <v>2.7480158729304094E-2</v>
      </c>
      <c r="P194" s="162">
        <v>21</v>
      </c>
      <c r="Q194" s="162">
        <v>21</v>
      </c>
    </row>
    <row r="195" spans="1:17">
      <c r="A195" s="160">
        <v>51742638</v>
      </c>
      <c r="B195" s="161" t="s">
        <v>259</v>
      </c>
      <c r="C195" s="162">
        <v>10080</v>
      </c>
      <c r="D195" s="163">
        <v>0</v>
      </c>
      <c r="E195" s="162">
        <v>59.999999954598024</v>
      </c>
      <c r="F195" s="162">
        <v>0</v>
      </c>
      <c r="G195" s="162">
        <v>0</v>
      </c>
      <c r="H195" s="162">
        <v>0</v>
      </c>
      <c r="I195" s="162">
        <v>0</v>
      </c>
      <c r="J195" s="162">
        <v>0</v>
      </c>
      <c r="K195" s="162">
        <v>0</v>
      </c>
      <c r="L195" s="162">
        <v>0</v>
      </c>
      <c r="M195" s="164">
        <v>0</v>
      </c>
      <c r="N195" s="164">
        <v>0</v>
      </c>
      <c r="O195" s="164">
        <v>0</v>
      </c>
      <c r="P195" s="162">
        <v>21</v>
      </c>
      <c r="Q195" s="162">
        <v>21</v>
      </c>
    </row>
    <row r="196" spans="1:17">
      <c r="A196" s="160">
        <v>51743021</v>
      </c>
      <c r="B196" s="161" t="s">
        <v>704</v>
      </c>
      <c r="C196" s="162">
        <v>10080</v>
      </c>
      <c r="D196" s="163">
        <v>0</v>
      </c>
      <c r="E196" s="162">
        <v>472.00000001932494</v>
      </c>
      <c r="F196" s="162">
        <v>365.99999997416751</v>
      </c>
      <c r="G196" s="162">
        <v>0</v>
      </c>
      <c r="H196" s="162">
        <v>0</v>
      </c>
      <c r="I196" s="162">
        <v>91.9999999855645</v>
      </c>
      <c r="J196" s="162">
        <v>0</v>
      </c>
      <c r="K196" s="162">
        <v>0</v>
      </c>
      <c r="L196" s="162">
        <v>0</v>
      </c>
      <c r="M196" s="164">
        <v>9.1269841255520335E-3</v>
      </c>
      <c r="N196" s="164">
        <v>0</v>
      </c>
      <c r="O196" s="164">
        <v>9.1269841255520335E-3</v>
      </c>
      <c r="P196" s="162">
        <v>21</v>
      </c>
      <c r="Q196" s="162">
        <v>21</v>
      </c>
    </row>
    <row r="197" spans="1:17">
      <c r="A197" s="160">
        <v>51743041</v>
      </c>
      <c r="B197" s="161" t="s">
        <v>258</v>
      </c>
      <c r="C197" s="162">
        <v>10080</v>
      </c>
      <c r="D197" s="163">
        <v>0</v>
      </c>
      <c r="E197" s="162">
        <v>2.9999999993015081</v>
      </c>
      <c r="F197" s="162">
        <v>0</v>
      </c>
      <c r="G197" s="162">
        <v>0</v>
      </c>
      <c r="H197" s="162">
        <v>0</v>
      </c>
      <c r="I197" s="162">
        <v>136.99999999604188</v>
      </c>
      <c r="J197" s="162">
        <v>0</v>
      </c>
      <c r="K197" s="162">
        <v>3840</v>
      </c>
      <c r="L197" s="162">
        <v>0</v>
      </c>
      <c r="M197" s="164">
        <v>0.39454365079325815</v>
      </c>
      <c r="N197" s="164">
        <v>0</v>
      </c>
      <c r="O197" s="164">
        <v>0.39454365079325815</v>
      </c>
      <c r="P197" s="162">
        <v>21</v>
      </c>
      <c r="Q197" s="162">
        <v>13</v>
      </c>
    </row>
    <row r="198" spans="1:17">
      <c r="A198" s="160">
        <v>51743068</v>
      </c>
      <c r="B198" s="161" t="s">
        <v>270</v>
      </c>
      <c r="C198" s="162">
        <v>9600</v>
      </c>
      <c r="D198" s="163">
        <v>0</v>
      </c>
      <c r="E198" s="162">
        <v>8.0000000051222742</v>
      </c>
      <c r="F198" s="162">
        <v>795.00000000651926</v>
      </c>
      <c r="G198" s="162">
        <v>0</v>
      </c>
      <c r="H198" s="162">
        <v>0</v>
      </c>
      <c r="I198" s="162">
        <v>0</v>
      </c>
      <c r="J198" s="162">
        <v>0</v>
      </c>
      <c r="K198" s="162">
        <v>960</v>
      </c>
      <c r="L198" s="162">
        <v>59.99999999650754</v>
      </c>
      <c r="M198" s="164">
        <v>0.1062499999996362</v>
      </c>
      <c r="N198" s="164">
        <v>0</v>
      </c>
      <c r="O198" s="164">
        <v>0.1062499999996362</v>
      </c>
      <c r="P198" s="162">
        <v>20</v>
      </c>
      <c r="Q198" s="162">
        <v>18</v>
      </c>
    </row>
    <row r="199" spans="1:17">
      <c r="A199" s="160">
        <v>51743369</v>
      </c>
      <c r="B199" s="161" t="s">
        <v>269</v>
      </c>
      <c r="C199" s="162">
        <v>8640</v>
      </c>
      <c r="D199" s="163">
        <v>0</v>
      </c>
      <c r="E199" s="162">
        <v>249.00000006775372</v>
      </c>
      <c r="F199" s="162">
        <v>119.00000000023283</v>
      </c>
      <c r="G199" s="162">
        <v>0</v>
      </c>
      <c r="H199" s="162">
        <v>0</v>
      </c>
      <c r="I199" s="162">
        <v>259.00000002700835</v>
      </c>
      <c r="J199" s="162">
        <v>0</v>
      </c>
      <c r="K199" s="162">
        <v>0</v>
      </c>
      <c r="L199" s="162">
        <v>0</v>
      </c>
      <c r="M199" s="164">
        <v>2.997685185497782E-2</v>
      </c>
      <c r="N199" s="164">
        <v>0.1</v>
      </c>
      <c r="O199" s="164">
        <v>0.12697916666948003</v>
      </c>
      <c r="P199" s="162">
        <v>18</v>
      </c>
      <c r="Q199" s="162">
        <v>18</v>
      </c>
    </row>
    <row r="200" spans="1:17">
      <c r="A200" s="160">
        <v>51743515</v>
      </c>
      <c r="B200" s="161" t="s">
        <v>705</v>
      </c>
      <c r="C200" s="162">
        <v>10560</v>
      </c>
      <c r="D200" s="163">
        <v>0</v>
      </c>
      <c r="E200" s="162">
        <v>416.00000000438189</v>
      </c>
      <c r="F200" s="162">
        <v>0</v>
      </c>
      <c r="G200" s="162">
        <v>0</v>
      </c>
      <c r="H200" s="162">
        <v>0</v>
      </c>
      <c r="I200" s="162">
        <v>66.999999998370185</v>
      </c>
      <c r="J200" s="162">
        <v>0</v>
      </c>
      <c r="K200" s="162">
        <v>960</v>
      </c>
      <c r="L200" s="162">
        <v>0</v>
      </c>
      <c r="M200" s="164">
        <v>9.7253787878633535E-2</v>
      </c>
      <c r="N200" s="164">
        <v>0</v>
      </c>
      <c r="O200" s="164">
        <v>9.7253787878633535E-2</v>
      </c>
      <c r="P200" s="162">
        <v>22</v>
      </c>
      <c r="Q200" s="162">
        <v>20</v>
      </c>
    </row>
    <row r="201" spans="1:17">
      <c r="A201" s="160">
        <v>51744224</v>
      </c>
      <c r="B201" s="161" t="s">
        <v>706</v>
      </c>
      <c r="C201" s="162">
        <v>10560</v>
      </c>
      <c r="D201" s="163">
        <v>0</v>
      </c>
      <c r="E201" s="162">
        <v>545.99999998928979</v>
      </c>
      <c r="F201" s="162">
        <v>242.0000000030268</v>
      </c>
      <c r="G201" s="162">
        <v>0</v>
      </c>
      <c r="H201" s="162">
        <v>0</v>
      </c>
      <c r="I201" s="162">
        <v>66.000000016286435</v>
      </c>
      <c r="J201" s="162">
        <v>0</v>
      </c>
      <c r="K201" s="162">
        <v>0</v>
      </c>
      <c r="L201" s="162">
        <v>29.000000000232831</v>
      </c>
      <c r="M201" s="164">
        <v>8.9962121227764452E-3</v>
      </c>
      <c r="N201" s="164">
        <v>0</v>
      </c>
      <c r="O201" s="164">
        <v>8.9962121227764452E-3</v>
      </c>
      <c r="P201" s="162">
        <v>22</v>
      </c>
      <c r="Q201" s="162">
        <v>22</v>
      </c>
    </row>
    <row r="202" spans="1:17">
      <c r="A202" s="160">
        <v>51744285</v>
      </c>
      <c r="B202" s="161" t="s">
        <v>707</v>
      </c>
      <c r="C202" s="162">
        <v>10080</v>
      </c>
      <c r="D202" s="163">
        <v>0</v>
      </c>
      <c r="E202" s="162">
        <v>200.99999999511056</v>
      </c>
      <c r="F202" s="162">
        <v>598.00000007845222</v>
      </c>
      <c r="G202" s="162">
        <v>0</v>
      </c>
      <c r="H202" s="162">
        <v>0</v>
      </c>
      <c r="I202" s="162">
        <v>0</v>
      </c>
      <c r="J202" s="162">
        <v>0</v>
      </c>
      <c r="K202" s="162">
        <v>960</v>
      </c>
      <c r="L202" s="162">
        <v>0</v>
      </c>
      <c r="M202" s="164">
        <v>9.5238095238095233E-2</v>
      </c>
      <c r="N202" s="164">
        <v>0</v>
      </c>
      <c r="O202" s="164">
        <v>9.5238095238095233E-2</v>
      </c>
      <c r="P202" s="162">
        <v>21</v>
      </c>
      <c r="Q202" s="162">
        <v>19</v>
      </c>
    </row>
    <row r="203" spans="1:17">
      <c r="A203" s="160">
        <v>51744287</v>
      </c>
      <c r="B203" s="161" t="s">
        <v>708</v>
      </c>
      <c r="C203" s="162">
        <v>10560</v>
      </c>
      <c r="D203" s="163">
        <v>0</v>
      </c>
      <c r="E203" s="162">
        <v>1.000000003259629</v>
      </c>
      <c r="F203" s="162">
        <v>204.99999998719431</v>
      </c>
      <c r="G203" s="162">
        <v>0</v>
      </c>
      <c r="H203" s="162">
        <v>0</v>
      </c>
      <c r="I203" s="162">
        <v>2.9999999993015081</v>
      </c>
      <c r="J203" s="162">
        <v>0</v>
      </c>
      <c r="K203" s="162">
        <v>0</v>
      </c>
      <c r="L203" s="162">
        <v>0</v>
      </c>
      <c r="M203" s="164">
        <v>2.8409090902476402E-4</v>
      </c>
      <c r="N203" s="164">
        <v>0</v>
      </c>
      <c r="O203" s="164">
        <v>2.8409090902476402E-4</v>
      </c>
      <c r="P203" s="162">
        <v>22</v>
      </c>
      <c r="Q203" s="162">
        <v>22</v>
      </c>
    </row>
    <row r="204" spans="1:17">
      <c r="A204" s="160">
        <v>51744975</v>
      </c>
      <c r="B204" s="161" t="s">
        <v>217</v>
      </c>
      <c r="C204" s="162">
        <v>8160</v>
      </c>
      <c r="D204" s="163">
        <v>0</v>
      </c>
      <c r="E204" s="162">
        <v>16.999999971594661</v>
      </c>
      <c r="F204" s="162">
        <v>0</v>
      </c>
      <c r="G204" s="162">
        <v>0</v>
      </c>
      <c r="H204" s="162">
        <v>0</v>
      </c>
      <c r="I204" s="162">
        <v>510.9999999825377</v>
      </c>
      <c r="J204" s="162">
        <v>0</v>
      </c>
      <c r="K204" s="162">
        <v>1440</v>
      </c>
      <c r="L204" s="162">
        <v>0</v>
      </c>
      <c r="M204" s="164">
        <v>0.23909313725276196</v>
      </c>
      <c r="N204" s="164">
        <v>0.19047619047619047</v>
      </c>
      <c r="O204" s="164">
        <v>0.38402777777604541</v>
      </c>
      <c r="P204" s="162">
        <v>17</v>
      </c>
      <c r="Q204" s="162">
        <v>14</v>
      </c>
    </row>
    <row r="205" spans="1:17">
      <c r="A205" s="192">
        <v>51746044</v>
      </c>
      <c r="B205" s="161" t="s">
        <v>709</v>
      </c>
      <c r="C205" s="162">
        <v>7200</v>
      </c>
      <c r="D205" s="163">
        <v>0</v>
      </c>
      <c r="E205" s="162">
        <v>504.00000001094304</v>
      </c>
      <c r="F205" s="162">
        <v>0</v>
      </c>
      <c r="G205" s="162">
        <v>0</v>
      </c>
      <c r="H205" s="162">
        <v>0</v>
      </c>
      <c r="I205" s="162">
        <v>4.0000000025611371</v>
      </c>
      <c r="J205" s="162">
        <v>0</v>
      </c>
      <c r="K205" s="162">
        <v>480</v>
      </c>
      <c r="L205" s="162">
        <v>0</v>
      </c>
      <c r="M205" s="164">
        <v>6.722222222257794E-2</v>
      </c>
      <c r="N205" s="164">
        <v>0</v>
      </c>
      <c r="O205" s="164">
        <v>6.722222222257794E-2</v>
      </c>
      <c r="P205" s="162">
        <v>15</v>
      </c>
      <c r="Q205" s="162">
        <v>14</v>
      </c>
    </row>
    <row r="206" spans="1:17">
      <c r="A206" s="193">
        <v>51746044</v>
      </c>
      <c r="B206" s="161" t="s">
        <v>793</v>
      </c>
      <c r="C206" s="162">
        <v>480</v>
      </c>
      <c r="D206" s="163">
        <v>0</v>
      </c>
      <c r="E206" s="162">
        <v>0</v>
      </c>
      <c r="F206" s="162">
        <v>0</v>
      </c>
      <c r="G206" s="162">
        <v>0</v>
      </c>
      <c r="H206" s="162">
        <v>0</v>
      </c>
      <c r="I206" s="162">
        <v>15.000000006984919</v>
      </c>
      <c r="J206" s="162">
        <v>0</v>
      </c>
      <c r="K206" s="162">
        <v>0</v>
      </c>
      <c r="L206" s="162">
        <v>0</v>
      </c>
      <c r="M206" s="164">
        <v>3.1250000014551915E-2</v>
      </c>
      <c r="N206" s="164">
        <v>0</v>
      </c>
      <c r="O206" s="164">
        <v>3.1250000014551915E-2</v>
      </c>
      <c r="P206" s="162">
        <v>1</v>
      </c>
      <c r="Q206" s="162">
        <v>1</v>
      </c>
    </row>
    <row r="207" spans="1:17">
      <c r="A207" s="194">
        <v>51746044</v>
      </c>
      <c r="B207" s="161" t="s">
        <v>794</v>
      </c>
      <c r="C207" s="162">
        <v>2400</v>
      </c>
      <c r="D207" s="163">
        <v>0</v>
      </c>
      <c r="E207" s="162">
        <v>14.00000000372529</v>
      </c>
      <c r="F207" s="162">
        <v>0</v>
      </c>
      <c r="G207" s="162">
        <v>0</v>
      </c>
      <c r="H207" s="162">
        <v>0</v>
      </c>
      <c r="I207" s="162">
        <v>0</v>
      </c>
      <c r="J207" s="162">
        <v>0</v>
      </c>
      <c r="K207" s="162">
        <v>480</v>
      </c>
      <c r="L207" s="162">
        <v>0</v>
      </c>
      <c r="M207" s="164">
        <v>0.2</v>
      </c>
      <c r="N207" s="164">
        <v>0</v>
      </c>
      <c r="O207" s="164">
        <v>0.2</v>
      </c>
      <c r="P207" s="162">
        <v>5</v>
      </c>
      <c r="Q207" s="162">
        <v>4</v>
      </c>
    </row>
    <row r="208" spans="1:17">
      <c r="A208" s="160">
        <v>51746048</v>
      </c>
      <c r="B208" s="161" t="s">
        <v>219</v>
      </c>
      <c r="C208" s="162">
        <v>9600</v>
      </c>
      <c r="D208" s="163">
        <v>0</v>
      </c>
      <c r="E208" s="162">
        <v>669.00000003282912</v>
      </c>
      <c r="F208" s="162">
        <v>450.99999999278225</v>
      </c>
      <c r="G208" s="162">
        <v>0</v>
      </c>
      <c r="H208" s="162">
        <v>0</v>
      </c>
      <c r="I208" s="162">
        <v>165.00000001373701</v>
      </c>
      <c r="J208" s="162">
        <v>0</v>
      </c>
      <c r="K208" s="162">
        <v>960</v>
      </c>
      <c r="L208" s="162">
        <v>215</v>
      </c>
      <c r="M208" s="164">
        <v>0.13958333333476428</v>
      </c>
      <c r="N208" s="164">
        <v>4.7619047619047616E-2</v>
      </c>
      <c r="O208" s="164">
        <v>0.18055555555691835</v>
      </c>
      <c r="P208" s="162">
        <v>20</v>
      </c>
      <c r="Q208" s="162">
        <v>18</v>
      </c>
    </row>
    <row r="209" spans="1:17">
      <c r="A209" s="160">
        <v>51746424</v>
      </c>
      <c r="B209" s="161" t="s">
        <v>710</v>
      </c>
      <c r="C209" s="162">
        <v>9120</v>
      </c>
      <c r="D209" s="163">
        <v>0</v>
      </c>
      <c r="E209" s="162">
        <v>1053.0000000026716</v>
      </c>
      <c r="F209" s="162">
        <v>0</v>
      </c>
      <c r="G209" s="162">
        <v>0</v>
      </c>
      <c r="H209" s="162">
        <v>0</v>
      </c>
      <c r="I209" s="162">
        <v>0</v>
      </c>
      <c r="J209" s="162">
        <v>0</v>
      </c>
      <c r="K209" s="162">
        <v>0</v>
      </c>
      <c r="L209" s="162">
        <v>0</v>
      </c>
      <c r="M209" s="164">
        <v>0</v>
      </c>
      <c r="N209" s="164">
        <v>0.13636363636363635</v>
      </c>
      <c r="O209" s="164">
        <v>0.13636363636363635</v>
      </c>
      <c r="P209" s="162">
        <v>19</v>
      </c>
      <c r="Q209" s="162">
        <v>19</v>
      </c>
    </row>
    <row r="210" spans="1:17">
      <c r="A210" s="160">
        <v>51748839</v>
      </c>
      <c r="B210" s="161" t="s">
        <v>711</v>
      </c>
      <c r="C210" s="162">
        <v>8640</v>
      </c>
      <c r="D210" s="163">
        <v>0</v>
      </c>
      <c r="E210" s="162">
        <v>3.9999999920837581</v>
      </c>
      <c r="F210" s="162">
        <v>113.00000000162981</v>
      </c>
      <c r="G210" s="162">
        <v>0</v>
      </c>
      <c r="H210" s="162">
        <v>0</v>
      </c>
      <c r="I210" s="162">
        <v>210.99999998579733</v>
      </c>
      <c r="J210" s="162">
        <v>0</v>
      </c>
      <c r="K210" s="162">
        <v>0</v>
      </c>
      <c r="L210" s="162">
        <v>301.99999999953434</v>
      </c>
      <c r="M210" s="164">
        <v>5.9374999998302279E-2</v>
      </c>
      <c r="N210" s="164">
        <v>0.1</v>
      </c>
      <c r="O210" s="164">
        <v>0.15343749999847206</v>
      </c>
      <c r="P210" s="162">
        <v>18</v>
      </c>
      <c r="Q210" s="162">
        <v>18</v>
      </c>
    </row>
    <row r="211" spans="1:17">
      <c r="A211" s="160">
        <v>51763970</v>
      </c>
      <c r="B211" s="161" t="s">
        <v>712</v>
      </c>
      <c r="C211" s="162">
        <v>8999.9999999371357</v>
      </c>
      <c r="D211" s="163">
        <v>0</v>
      </c>
      <c r="E211" s="162">
        <v>693.00000005121103</v>
      </c>
      <c r="F211" s="162">
        <v>221.00000000791624</v>
      </c>
      <c r="G211" s="162">
        <v>0</v>
      </c>
      <c r="H211" s="162">
        <v>0</v>
      </c>
      <c r="I211" s="162">
        <v>0</v>
      </c>
      <c r="J211" s="162">
        <v>0</v>
      </c>
      <c r="K211" s="162">
        <v>0</v>
      </c>
      <c r="L211" s="162">
        <v>0</v>
      </c>
      <c r="M211" s="164">
        <v>0</v>
      </c>
      <c r="N211" s="164">
        <v>5.0632911392740822E-2</v>
      </c>
      <c r="O211" s="164">
        <v>5.0632911392740822E-2</v>
      </c>
      <c r="P211" s="162">
        <v>20</v>
      </c>
      <c r="Q211" s="162">
        <v>20</v>
      </c>
    </row>
    <row r="212" spans="1:17">
      <c r="A212" s="160">
        <v>51764419</v>
      </c>
      <c r="B212" s="161" t="s">
        <v>713</v>
      </c>
      <c r="C212" s="162">
        <v>9539.9999999441206</v>
      </c>
      <c r="D212" s="163">
        <v>0</v>
      </c>
      <c r="E212" s="162">
        <v>2351.000000031665</v>
      </c>
      <c r="F212" s="162">
        <v>139.99999999534339</v>
      </c>
      <c r="G212" s="162">
        <v>0</v>
      </c>
      <c r="H212" s="162">
        <v>0</v>
      </c>
      <c r="I212" s="162">
        <v>1616.9999999704305</v>
      </c>
      <c r="J212" s="162">
        <v>0</v>
      </c>
      <c r="K212" s="162">
        <v>1379.9999999930151</v>
      </c>
      <c r="L212" s="162">
        <v>18.999999988591298</v>
      </c>
      <c r="M212" s="164">
        <v>0.31614255764881583</v>
      </c>
      <c r="N212" s="164">
        <v>0</v>
      </c>
      <c r="O212" s="164">
        <v>0.31614255764881583</v>
      </c>
      <c r="P212" s="162">
        <v>21</v>
      </c>
      <c r="Q212" s="162">
        <v>18</v>
      </c>
    </row>
    <row r="213" spans="1:17">
      <c r="A213" s="160">
        <v>51764511</v>
      </c>
      <c r="B213" s="161" t="s">
        <v>714</v>
      </c>
      <c r="C213" s="162">
        <v>8640</v>
      </c>
      <c r="D213" s="163">
        <v>0</v>
      </c>
      <c r="E213" s="162">
        <v>220.99999999743886</v>
      </c>
      <c r="F213" s="162">
        <v>0</v>
      </c>
      <c r="G213" s="162">
        <v>0</v>
      </c>
      <c r="H213" s="162">
        <v>0</v>
      </c>
      <c r="I213" s="162">
        <v>235.00000000116415</v>
      </c>
      <c r="J213" s="162">
        <v>0</v>
      </c>
      <c r="K213" s="162">
        <v>960</v>
      </c>
      <c r="L213" s="162">
        <v>375.99999999976717</v>
      </c>
      <c r="M213" s="164">
        <v>0.18182870370381149</v>
      </c>
      <c r="N213" s="164">
        <v>5.2631578947368418E-2</v>
      </c>
      <c r="O213" s="164">
        <v>0.22489035087729511</v>
      </c>
      <c r="P213" s="162">
        <v>18</v>
      </c>
      <c r="Q213" s="162">
        <v>16</v>
      </c>
    </row>
    <row r="214" spans="1:17">
      <c r="A214" s="160">
        <v>51764512</v>
      </c>
      <c r="B214" s="161" t="s">
        <v>715</v>
      </c>
      <c r="C214" s="162">
        <v>9120</v>
      </c>
      <c r="D214" s="163">
        <v>0</v>
      </c>
      <c r="E214" s="162">
        <v>259.0000000060536</v>
      </c>
      <c r="F214" s="162">
        <v>305.9999999664841</v>
      </c>
      <c r="G214" s="162">
        <v>0</v>
      </c>
      <c r="H214" s="162">
        <v>0</v>
      </c>
      <c r="I214" s="162">
        <v>317.00000001699664</v>
      </c>
      <c r="J214" s="162">
        <v>0</v>
      </c>
      <c r="K214" s="162">
        <v>960</v>
      </c>
      <c r="L214" s="162">
        <v>0</v>
      </c>
      <c r="M214" s="164">
        <v>0.14002192982642506</v>
      </c>
      <c r="N214" s="164">
        <v>9.5238095238095233E-2</v>
      </c>
      <c r="O214" s="164">
        <v>0.22192460317628934</v>
      </c>
      <c r="P214" s="162">
        <v>19</v>
      </c>
      <c r="Q214" s="162">
        <v>17</v>
      </c>
    </row>
    <row r="215" spans="1:17">
      <c r="A215" s="160">
        <v>51764514</v>
      </c>
      <c r="B215" s="161" t="s">
        <v>716</v>
      </c>
      <c r="C215" s="162">
        <v>4800</v>
      </c>
      <c r="D215" s="163">
        <v>0</v>
      </c>
      <c r="E215" s="162">
        <v>105.00000000698492</v>
      </c>
      <c r="F215" s="162">
        <v>0</v>
      </c>
      <c r="G215" s="162">
        <v>0</v>
      </c>
      <c r="H215" s="162">
        <v>0</v>
      </c>
      <c r="I215" s="162">
        <v>191.00000001490116</v>
      </c>
      <c r="J215" s="162">
        <v>0</v>
      </c>
      <c r="K215" s="162">
        <v>2400</v>
      </c>
      <c r="L215" s="162">
        <v>0</v>
      </c>
      <c r="M215" s="164">
        <v>0.53979166666977108</v>
      </c>
      <c r="N215" s="164">
        <v>0</v>
      </c>
      <c r="O215" s="164">
        <v>0.53979166666977108</v>
      </c>
      <c r="P215" s="162">
        <v>10</v>
      </c>
      <c r="Q215" s="162">
        <v>5</v>
      </c>
    </row>
    <row r="216" spans="1:17">
      <c r="A216" s="160">
        <v>51764516</v>
      </c>
      <c r="B216" s="161" t="s">
        <v>717</v>
      </c>
      <c r="C216" s="162">
        <v>11040</v>
      </c>
      <c r="D216" s="163">
        <v>0</v>
      </c>
      <c r="E216" s="162">
        <v>106.00000003119931</v>
      </c>
      <c r="F216" s="162">
        <v>0</v>
      </c>
      <c r="G216" s="162">
        <v>0</v>
      </c>
      <c r="H216" s="162">
        <v>0</v>
      </c>
      <c r="I216" s="162">
        <v>239.00000003533665</v>
      </c>
      <c r="J216" s="162">
        <v>0</v>
      </c>
      <c r="K216" s="162">
        <v>2400</v>
      </c>
      <c r="L216" s="162">
        <v>0</v>
      </c>
      <c r="M216" s="164">
        <v>0.23903985507566455</v>
      </c>
      <c r="N216" s="164">
        <v>0</v>
      </c>
      <c r="O216" s="164">
        <v>0.23903985507566455</v>
      </c>
      <c r="P216" s="162">
        <v>23</v>
      </c>
      <c r="Q216" s="162">
        <v>18</v>
      </c>
    </row>
    <row r="217" spans="1:17">
      <c r="A217" s="160">
        <v>51764660</v>
      </c>
      <c r="B217" s="161" t="s">
        <v>718</v>
      </c>
      <c r="C217" s="162">
        <v>10080</v>
      </c>
      <c r="D217" s="163">
        <v>0</v>
      </c>
      <c r="E217" s="162">
        <v>0</v>
      </c>
      <c r="F217" s="162">
        <v>319.99999997438863</v>
      </c>
      <c r="G217" s="162">
        <v>0</v>
      </c>
      <c r="H217" s="162">
        <v>0</v>
      </c>
      <c r="I217" s="162">
        <v>21.000000005587935</v>
      </c>
      <c r="J217" s="162">
        <v>0</v>
      </c>
      <c r="K217" s="162">
        <v>480</v>
      </c>
      <c r="L217" s="162">
        <v>0</v>
      </c>
      <c r="M217" s="164">
        <v>4.9702380952935311E-2</v>
      </c>
      <c r="N217" s="164">
        <v>0</v>
      </c>
      <c r="O217" s="164">
        <v>4.9702380952935311E-2</v>
      </c>
      <c r="P217" s="162">
        <v>21</v>
      </c>
      <c r="Q217" s="162">
        <v>20</v>
      </c>
    </row>
    <row r="218" spans="1:17">
      <c r="A218" s="160">
        <v>51765992</v>
      </c>
      <c r="B218" s="161" t="s">
        <v>719</v>
      </c>
      <c r="C218" s="162">
        <v>9120</v>
      </c>
      <c r="D218" s="163">
        <v>0</v>
      </c>
      <c r="E218" s="162">
        <v>0</v>
      </c>
      <c r="F218" s="162">
        <v>665.99999991595985</v>
      </c>
      <c r="G218" s="162">
        <v>0</v>
      </c>
      <c r="H218" s="162">
        <v>0</v>
      </c>
      <c r="I218" s="162">
        <v>0</v>
      </c>
      <c r="J218" s="162">
        <v>0</v>
      </c>
      <c r="K218" s="162">
        <v>480</v>
      </c>
      <c r="L218" s="162">
        <v>0</v>
      </c>
      <c r="M218" s="164">
        <v>5.2631578947368418E-2</v>
      </c>
      <c r="N218" s="164">
        <v>9.5238095238095233E-2</v>
      </c>
      <c r="O218" s="164">
        <v>0.14285714285714285</v>
      </c>
      <c r="P218" s="162">
        <v>19</v>
      </c>
      <c r="Q218" s="162">
        <v>18</v>
      </c>
    </row>
    <row r="219" spans="1:17">
      <c r="A219" s="160">
        <v>51768433</v>
      </c>
      <c r="B219" s="161" t="s">
        <v>720</v>
      </c>
      <c r="C219" s="162">
        <v>9120</v>
      </c>
      <c r="D219" s="163">
        <v>0</v>
      </c>
      <c r="E219" s="162">
        <v>19.000000009546056</v>
      </c>
      <c r="F219" s="162">
        <v>0</v>
      </c>
      <c r="G219" s="162">
        <v>0</v>
      </c>
      <c r="H219" s="162">
        <v>0</v>
      </c>
      <c r="I219" s="162">
        <v>0</v>
      </c>
      <c r="J219" s="162">
        <v>0</v>
      </c>
      <c r="K219" s="162">
        <v>2400</v>
      </c>
      <c r="L219" s="162">
        <v>0</v>
      </c>
      <c r="M219" s="164">
        <v>0.26315789473684209</v>
      </c>
      <c r="N219" s="164">
        <v>0.05</v>
      </c>
      <c r="O219" s="164">
        <v>0.3</v>
      </c>
      <c r="P219" s="162">
        <v>19</v>
      </c>
      <c r="Q219" s="162">
        <v>14</v>
      </c>
    </row>
    <row r="220" spans="1:17">
      <c r="A220" s="160">
        <v>51768434</v>
      </c>
      <c r="B220" s="161" t="s">
        <v>721</v>
      </c>
      <c r="C220" s="162">
        <v>6720</v>
      </c>
      <c r="D220" s="163">
        <v>0</v>
      </c>
      <c r="E220" s="162">
        <v>52.999999973690137</v>
      </c>
      <c r="F220" s="162">
        <v>97.000000002328306</v>
      </c>
      <c r="G220" s="162">
        <v>0</v>
      </c>
      <c r="H220" s="162">
        <v>0</v>
      </c>
      <c r="I220" s="162">
        <v>158.99999996297993</v>
      </c>
      <c r="J220" s="162">
        <v>0</v>
      </c>
      <c r="K220" s="162">
        <v>480</v>
      </c>
      <c r="L220" s="162">
        <v>0</v>
      </c>
      <c r="M220" s="164">
        <v>9.5089285708776769E-2</v>
      </c>
      <c r="N220" s="164">
        <v>0.3</v>
      </c>
      <c r="O220" s="164">
        <v>0.36656249999614376</v>
      </c>
      <c r="P220" s="162">
        <v>14</v>
      </c>
      <c r="Q220" s="162">
        <v>13</v>
      </c>
    </row>
    <row r="221" spans="1:17">
      <c r="A221" s="160">
        <v>51770309</v>
      </c>
      <c r="B221" s="161" t="s">
        <v>722</v>
      </c>
      <c r="C221" s="162">
        <v>9120</v>
      </c>
      <c r="D221" s="163">
        <v>0</v>
      </c>
      <c r="E221" s="162">
        <v>1.000000003259629</v>
      </c>
      <c r="F221" s="162">
        <v>355.99999998626299</v>
      </c>
      <c r="G221" s="162">
        <v>0</v>
      </c>
      <c r="H221" s="162">
        <v>0</v>
      </c>
      <c r="I221" s="162">
        <v>38.000000008614734</v>
      </c>
      <c r="J221" s="162">
        <v>0</v>
      </c>
      <c r="K221" s="162">
        <v>0</v>
      </c>
      <c r="L221" s="162">
        <v>0</v>
      </c>
      <c r="M221" s="164">
        <v>4.1666666676112643E-3</v>
      </c>
      <c r="N221" s="164">
        <v>0.05</v>
      </c>
      <c r="O221" s="164">
        <v>5.3958333334230703E-2</v>
      </c>
      <c r="P221" s="162">
        <v>19</v>
      </c>
      <c r="Q221" s="162">
        <v>19</v>
      </c>
    </row>
    <row r="222" spans="1:17">
      <c r="A222" s="160">
        <v>51770763</v>
      </c>
      <c r="B222" s="161" t="s">
        <v>723</v>
      </c>
      <c r="C222" s="162">
        <v>9120</v>
      </c>
      <c r="D222" s="163">
        <v>0</v>
      </c>
      <c r="E222" s="162">
        <v>429.99999998719431</v>
      </c>
      <c r="F222" s="162">
        <v>1100.0000000409782</v>
      </c>
      <c r="G222" s="162">
        <v>0</v>
      </c>
      <c r="H222" s="162">
        <v>0</v>
      </c>
      <c r="I222" s="162">
        <v>0</v>
      </c>
      <c r="J222" s="162">
        <v>0</v>
      </c>
      <c r="K222" s="162">
        <v>480</v>
      </c>
      <c r="L222" s="162">
        <v>0</v>
      </c>
      <c r="M222" s="164">
        <v>5.2631578947368418E-2</v>
      </c>
      <c r="N222" s="164">
        <v>0.05</v>
      </c>
      <c r="O222" s="164">
        <v>0.1</v>
      </c>
      <c r="P222" s="162">
        <v>19</v>
      </c>
      <c r="Q222" s="162">
        <v>18</v>
      </c>
    </row>
    <row r="223" spans="1:17">
      <c r="A223" s="160">
        <v>51781014</v>
      </c>
      <c r="B223" s="161" t="s">
        <v>273</v>
      </c>
      <c r="C223" s="162">
        <v>9600</v>
      </c>
      <c r="D223" s="163">
        <v>0</v>
      </c>
      <c r="E223" s="162">
        <v>5.0000000058207661</v>
      </c>
      <c r="F223" s="162">
        <v>0</v>
      </c>
      <c r="G223" s="162">
        <v>0</v>
      </c>
      <c r="H223" s="162">
        <v>0</v>
      </c>
      <c r="I223" s="162">
        <v>0</v>
      </c>
      <c r="J223" s="162">
        <v>0</v>
      </c>
      <c r="K223" s="162">
        <v>0</v>
      </c>
      <c r="L223" s="162">
        <v>0</v>
      </c>
      <c r="M223" s="164">
        <v>0</v>
      </c>
      <c r="N223" s="164">
        <v>0</v>
      </c>
      <c r="O223" s="164">
        <v>0</v>
      </c>
      <c r="P223" s="162">
        <v>20</v>
      </c>
      <c r="Q223" s="162">
        <v>20</v>
      </c>
    </row>
    <row r="224" spans="1:17">
      <c r="A224" s="160">
        <v>51781016</v>
      </c>
      <c r="B224" s="161" t="s">
        <v>724</v>
      </c>
      <c r="C224" s="162">
        <v>9600</v>
      </c>
      <c r="D224" s="163">
        <v>0</v>
      </c>
      <c r="E224" s="162">
        <v>272.99999999930151</v>
      </c>
      <c r="F224" s="162">
        <v>0</v>
      </c>
      <c r="G224" s="162">
        <v>0</v>
      </c>
      <c r="H224" s="162">
        <v>0</v>
      </c>
      <c r="I224" s="162">
        <v>836.99999999790452</v>
      </c>
      <c r="J224" s="162">
        <v>0</v>
      </c>
      <c r="K224" s="162">
        <v>0</v>
      </c>
      <c r="L224" s="162">
        <v>0</v>
      </c>
      <c r="M224" s="164">
        <v>8.7187499999781717E-2</v>
      </c>
      <c r="N224" s="164">
        <v>4.7619047619047616E-2</v>
      </c>
      <c r="O224" s="164">
        <v>0.13065476190455402</v>
      </c>
      <c r="P224" s="162">
        <v>20</v>
      </c>
      <c r="Q224" s="162">
        <v>20</v>
      </c>
    </row>
    <row r="225" spans="1:17">
      <c r="A225" s="160">
        <v>51785245</v>
      </c>
      <c r="B225" s="161" t="s">
        <v>725</v>
      </c>
      <c r="C225" s="162">
        <v>9120</v>
      </c>
      <c r="D225" s="163">
        <v>0</v>
      </c>
      <c r="E225" s="162">
        <v>8.0000000051222742</v>
      </c>
      <c r="F225" s="162">
        <v>0</v>
      </c>
      <c r="G225" s="162">
        <v>0</v>
      </c>
      <c r="H225" s="162">
        <v>0</v>
      </c>
      <c r="I225" s="162">
        <v>0</v>
      </c>
      <c r="J225" s="162">
        <v>0</v>
      </c>
      <c r="K225" s="162">
        <v>0</v>
      </c>
      <c r="L225" s="162">
        <v>0</v>
      </c>
      <c r="M225" s="164">
        <v>0</v>
      </c>
      <c r="N225" s="164">
        <v>9.5238095238095233E-2</v>
      </c>
      <c r="O225" s="164">
        <v>9.5238095238095233E-2</v>
      </c>
      <c r="P225" s="162">
        <v>19</v>
      </c>
      <c r="Q225" s="162">
        <v>19</v>
      </c>
    </row>
    <row r="226" spans="1:17">
      <c r="A226" s="160">
        <v>51785246</v>
      </c>
      <c r="B226" s="161" t="s">
        <v>272</v>
      </c>
      <c r="C226" s="162">
        <v>9120</v>
      </c>
      <c r="D226" s="163">
        <v>0</v>
      </c>
      <c r="E226" s="162">
        <v>21.999999977415428</v>
      </c>
      <c r="F226" s="162">
        <v>0</v>
      </c>
      <c r="G226" s="162">
        <v>0</v>
      </c>
      <c r="H226" s="162">
        <v>0</v>
      </c>
      <c r="I226" s="162">
        <v>3.9999999920837581</v>
      </c>
      <c r="J226" s="162">
        <v>0</v>
      </c>
      <c r="K226" s="162">
        <v>0</v>
      </c>
      <c r="L226" s="162">
        <v>0</v>
      </c>
      <c r="M226" s="164">
        <v>4.3859649036006118E-4</v>
      </c>
      <c r="N226" s="164">
        <v>0.05</v>
      </c>
      <c r="O226" s="164">
        <v>5.0416666665842061E-2</v>
      </c>
      <c r="P226" s="162">
        <v>19</v>
      </c>
      <c r="Q226" s="162">
        <v>19</v>
      </c>
    </row>
    <row r="227" spans="1:17">
      <c r="A227" s="160">
        <v>51786815</v>
      </c>
      <c r="B227" s="161" t="s">
        <v>726</v>
      </c>
      <c r="C227" s="162">
        <v>9120</v>
      </c>
      <c r="D227" s="163">
        <v>0</v>
      </c>
      <c r="E227" s="162">
        <v>5.9999999986030161</v>
      </c>
      <c r="F227" s="162">
        <v>0</v>
      </c>
      <c r="G227" s="162">
        <v>0</v>
      </c>
      <c r="H227" s="162">
        <v>0</v>
      </c>
      <c r="I227" s="162">
        <v>104.99999999650754</v>
      </c>
      <c r="J227" s="162">
        <v>0</v>
      </c>
      <c r="K227" s="162">
        <v>4320</v>
      </c>
      <c r="L227" s="162">
        <v>120.00000001396984</v>
      </c>
      <c r="M227" s="164">
        <v>0.49835526315904355</v>
      </c>
      <c r="N227" s="164">
        <v>9.5238095238095233E-2</v>
      </c>
      <c r="O227" s="164">
        <v>0.54613095238199183</v>
      </c>
      <c r="P227" s="162">
        <v>19</v>
      </c>
      <c r="Q227" s="162">
        <v>10</v>
      </c>
    </row>
    <row r="228" spans="1:17">
      <c r="A228" s="160">
        <v>51787861</v>
      </c>
      <c r="B228" s="161" t="s">
        <v>274</v>
      </c>
      <c r="C228" s="162">
        <v>9120</v>
      </c>
      <c r="D228" s="163">
        <v>0</v>
      </c>
      <c r="E228" s="162">
        <v>21.999999987892807</v>
      </c>
      <c r="F228" s="162">
        <v>420.00000004493631</v>
      </c>
      <c r="G228" s="162">
        <v>0</v>
      </c>
      <c r="H228" s="162">
        <v>0</v>
      </c>
      <c r="I228" s="162">
        <v>0</v>
      </c>
      <c r="J228" s="162">
        <v>0</v>
      </c>
      <c r="K228" s="162">
        <v>1440</v>
      </c>
      <c r="L228" s="162">
        <v>0</v>
      </c>
      <c r="M228" s="164">
        <v>0.15789473684210525</v>
      </c>
      <c r="N228" s="164">
        <v>0.05</v>
      </c>
      <c r="O228" s="164">
        <v>0.2</v>
      </c>
      <c r="P228" s="162">
        <v>19</v>
      </c>
      <c r="Q228" s="162">
        <v>16</v>
      </c>
    </row>
    <row r="229" spans="1:17">
      <c r="A229" s="160">
        <v>51787985</v>
      </c>
      <c r="B229" s="161" t="s">
        <v>275</v>
      </c>
      <c r="C229" s="162">
        <v>8160</v>
      </c>
      <c r="D229" s="163">
        <v>0</v>
      </c>
      <c r="E229" s="162">
        <v>20.999999974155799</v>
      </c>
      <c r="F229" s="162">
        <v>0</v>
      </c>
      <c r="G229" s="162">
        <v>0</v>
      </c>
      <c r="H229" s="162">
        <v>0</v>
      </c>
      <c r="I229" s="162">
        <v>151.99999996088445</v>
      </c>
      <c r="J229" s="162">
        <v>0</v>
      </c>
      <c r="K229" s="162">
        <v>480</v>
      </c>
      <c r="L229" s="162">
        <v>0</v>
      </c>
      <c r="M229" s="164">
        <v>7.7450980387363297E-2</v>
      </c>
      <c r="N229" s="164">
        <v>0.15</v>
      </c>
      <c r="O229" s="164">
        <v>0.2158333333292588</v>
      </c>
      <c r="P229" s="162">
        <v>17</v>
      </c>
      <c r="Q229" s="162">
        <v>16</v>
      </c>
    </row>
    <row r="230" spans="1:17">
      <c r="A230" s="160">
        <v>51788324</v>
      </c>
      <c r="B230" s="161" t="s">
        <v>276</v>
      </c>
      <c r="C230" s="162">
        <v>9600</v>
      </c>
      <c r="D230" s="163">
        <v>0</v>
      </c>
      <c r="E230" s="162">
        <v>10.999999983469024</v>
      </c>
      <c r="F230" s="162">
        <v>0</v>
      </c>
      <c r="G230" s="162">
        <v>0</v>
      </c>
      <c r="H230" s="162">
        <v>0</v>
      </c>
      <c r="I230" s="162">
        <v>68.999999973373548</v>
      </c>
      <c r="J230" s="162">
        <v>0</v>
      </c>
      <c r="K230" s="162">
        <v>480</v>
      </c>
      <c r="L230" s="162">
        <v>0</v>
      </c>
      <c r="M230" s="164">
        <v>5.7187499997226408E-2</v>
      </c>
      <c r="N230" s="164">
        <v>0</v>
      </c>
      <c r="O230" s="164">
        <v>5.7187499997226408E-2</v>
      </c>
      <c r="P230" s="162">
        <v>20</v>
      </c>
      <c r="Q230" s="162">
        <v>19</v>
      </c>
    </row>
    <row r="231" spans="1:17">
      <c r="A231" s="160">
        <v>51788758</v>
      </c>
      <c r="B231" s="161" t="s">
        <v>277</v>
      </c>
      <c r="C231" s="162">
        <v>9600</v>
      </c>
      <c r="D231" s="163">
        <v>0</v>
      </c>
      <c r="E231" s="162">
        <v>196.99999999254942</v>
      </c>
      <c r="F231" s="162">
        <v>37.000000005355105</v>
      </c>
      <c r="G231" s="162">
        <v>0</v>
      </c>
      <c r="H231" s="162">
        <v>0</v>
      </c>
      <c r="I231" s="162">
        <v>767.99999996778558</v>
      </c>
      <c r="J231" s="162">
        <v>0</v>
      </c>
      <c r="K231" s="162">
        <v>480</v>
      </c>
      <c r="L231" s="162">
        <v>187.00000000186265</v>
      </c>
      <c r="M231" s="164">
        <v>0.14947916666350503</v>
      </c>
      <c r="N231" s="164">
        <v>4.7619047619047616E-2</v>
      </c>
      <c r="O231" s="164">
        <v>0.18998015872714766</v>
      </c>
      <c r="P231" s="162">
        <v>20</v>
      </c>
      <c r="Q231" s="162">
        <v>19</v>
      </c>
    </row>
    <row r="232" spans="1:17">
      <c r="A232" s="160">
        <v>51790902</v>
      </c>
      <c r="B232" s="161" t="s">
        <v>727</v>
      </c>
      <c r="C232" s="162">
        <v>10560</v>
      </c>
      <c r="D232" s="163">
        <v>0</v>
      </c>
      <c r="E232" s="162">
        <v>60.000000006984919</v>
      </c>
      <c r="F232" s="162">
        <v>717.99999996204861</v>
      </c>
      <c r="G232" s="162">
        <v>0</v>
      </c>
      <c r="H232" s="162">
        <v>0</v>
      </c>
      <c r="I232" s="162">
        <v>0</v>
      </c>
      <c r="J232" s="162">
        <v>0</v>
      </c>
      <c r="K232" s="162">
        <v>0</v>
      </c>
      <c r="L232" s="162">
        <v>1.9999999855645001</v>
      </c>
      <c r="M232" s="164">
        <v>1.893939380269413E-4</v>
      </c>
      <c r="N232" s="164">
        <v>0</v>
      </c>
      <c r="O232" s="164">
        <v>1.893939380269413E-4</v>
      </c>
      <c r="P232" s="162">
        <v>22</v>
      </c>
      <c r="Q232" s="162">
        <v>22</v>
      </c>
    </row>
    <row r="233" spans="1:17">
      <c r="A233" s="160">
        <v>51801658</v>
      </c>
      <c r="B233" s="161" t="s">
        <v>728</v>
      </c>
      <c r="C233" s="162">
        <v>10080</v>
      </c>
      <c r="D233" s="163">
        <v>0</v>
      </c>
      <c r="E233" s="162">
        <v>247.99999995946067</v>
      </c>
      <c r="F233" s="162">
        <v>207.9999999969732</v>
      </c>
      <c r="G233" s="162">
        <v>0</v>
      </c>
      <c r="H233" s="162">
        <v>0</v>
      </c>
      <c r="I233" s="162">
        <v>451.99999996717088</v>
      </c>
      <c r="J233" s="162">
        <v>0</v>
      </c>
      <c r="K233" s="162">
        <v>0</v>
      </c>
      <c r="L233" s="162">
        <v>119.00000000023283</v>
      </c>
      <c r="M233" s="164">
        <v>5.6646825393591636E-2</v>
      </c>
      <c r="N233" s="164">
        <v>0</v>
      </c>
      <c r="O233" s="164">
        <v>5.6646825393591636E-2</v>
      </c>
      <c r="P233" s="162">
        <v>21</v>
      </c>
      <c r="Q233" s="162">
        <v>21</v>
      </c>
    </row>
    <row r="234" spans="1:17">
      <c r="A234" s="160">
        <v>51801659</v>
      </c>
      <c r="B234" s="161" t="s">
        <v>729</v>
      </c>
      <c r="C234" s="162">
        <v>9600</v>
      </c>
      <c r="D234" s="163">
        <v>0</v>
      </c>
      <c r="E234" s="162">
        <v>216.00000004400499</v>
      </c>
      <c r="F234" s="162">
        <v>30.99999999627471</v>
      </c>
      <c r="G234" s="162">
        <v>0</v>
      </c>
      <c r="H234" s="162">
        <v>0</v>
      </c>
      <c r="I234" s="162">
        <v>117.0000000044087</v>
      </c>
      <c r="J234" s="162">
        <v>0</v>
      </c>
      <c r="K234" s="162">
        <v>960</v>
      </c>
      <c r="L234" s="162">
        <v>0</v>
      </c>
      <c r="M234" s="164">
        <v>0.11218750000045925</v>
      </c>
      <c r="N234" s="164">
        <v>0</v>
      </c>
      <c r="O234" s="164">
        <v>0.11218750000045925</v>
      </c>
      <c r="P234" s="162">
        <v>20</v>
      </c>
      <c r="Q234" s="162">
        <v>18</v>
      </c>
    </row>
    <row r="235" spans="1:17">
      <c r="A235" s="160">
        <v>51802519</v>
      </c>
      <c r="B235" s="161" t="s">
        <v>730</v>
      </c>
      <c r="C235" s="162">
        <v>9120</v>
      </c>
      <c r="D235" s="163">
        <v>0</v>
      </c>
      <c r="E235" s="162">
        <v>193.99999997229315</v>
      </c>
      <c r="F235" s="162">
        <v>0</v>
      </c>
      <c r="G235" s="162">
        <v>0</v>
      </c>
      <c r="H235" s="162">
        <v>0</v>
      </c>
      <c r="I235" s="162">
        <v>204.99999999767169</v>
      </c>
      <c r="J235" s="162">
        <v>0</v>
      </c>
      <c r="K235" s="162">
        <v>480</v>
      </c>
      <c r="L235" s="162">
        <v>0</v>
      </c>
      <c r="M235" s="164">
        <v>7.5109649122551719E-2</v>
      </c>
      <c r="N235" s="164">
        <v>9.5238095238095233E-2</v>
      </c>
      <c r="O235" s="164">
        <v>0.16319444444421347</v>
      </c>
      <c r="P235" s="162">
        <v>19</v>
      </c>
      <c r="Q235" s="162">
        <v>18</v>
      </c>
    </row>
    <row r="236" spans="1:17">
      <c r="A236" s="160">
        <v>51802874</v>
      </c>
      <c r="B236" s="161" t="s">
        <v>731</v>
      </c>
      <c r="C236" s="162">
        <v>9600</v>
      </c>
      <c r="D236" s="163">
        <v>0</v>
      </c>
      <c r="E236" s="162">
        <v>8.9999999874271452</v>
      </c>
      <c r="F236" s="162">
        <v>0</v>
      </c>
      <c r="G236" s="162">
        <v>0</v>
      </c>
      <c r="H236" s="162">
        <v>0</v>
      </c>
      <c r="I236" s="162">
        <v>0</v>
      </c>
      <c r="J236" s="162">
        <v>0</v>
      </c>
      <c r="K236" s="162">
        <v>0</v>
      </c>
      <c r="L236" s="162">
        <v>0</v>
      </c>
      <c r="M236" s="164">
        <v>0</v>
      </c>
      <c r="N236" s="164">
        <v>0</v>
      </c>
      <c r="O236" s="164">
        <v>0</v>
      </c>
      <c r="P236" s="162">
        <v>20</v>
      </c>
      <c r="Q236" s="162">
        <v>20</v>
      </c>
    </row>
    <row r="237" spans="1:17">
      <c r="A237" s="160">
        <v>51803947</v>
      </c>
      <c r="B237" s="161" t="s">
        <v>732</v>
      </c>
      <c r="C237" s="162">
        <v>10080</v>
      </c>
      <c r="D237" s="163">
        <v>0</v>
      </c>
      <c r="E237" s="162">
        <v>68.000000001629815</v>
      </c>
      <c r="F237" s="162">
        <v>1917.9999999196853</v>
      </c>
      <c r="G237" s="162">
        <v>0</v>
      </c>
      <c r="H237" s="162">
        <v>0</v>
      </c>
      <c r="I237" s="162">
        <v>0</v>
      </c>
      <c r="J237" s="162">
        <v>0</v>
      </c>
      <c r="K237" s="162">
        <v>0</v>
      </c>
      <c r="L237" s="162">
        <v>0</v>
      </c>
      <c r="M237" s="164">
        <v>0</v>
      </c>
      <c r="N237" s="164">
        <v>0</v>
      </c>
      <c r="O237" s="164">
        <v>0</v>
      </c>
      <c r="P237" s="162">
        <v>21</v>
      </c>
      <c r="Q237" s="162">
        <v>21</v>
      </c>
    </row>
    <row r="238" spans="1:17">
      <c r="A238" s="160">
        <v>51803954</v>
      </c>
      <c r="B238" s="161" t="s">
        <v>733</v>
      </c>
      <c r="C238" s="162">
        <v>10080</v>
      </c>
      <c r="D238" s="163">
        <v>0</v>
      </c>
      <c r="E238" s="162">
        <v>105.9999999369029</v>
      </c>
      <c r="F238" s="162">
        <v>290.00000003584421</v>
      </c>
      <c r="G238" s="162">
        <v>0</v>
      </c>
      <c r="H238" s="162">
        <v>0</v>
      </c>
      <c r="I238" s="162">
        <v>17.999999995809048</v>
      </c>
      <c r="J238" s="162">
        <v>0</v>
      </c>
      <c r="K238" s="162">
        <v>960</v>
      </c>
      <c r="L238" s="162">
        <v>0</v>
      </c>
      <c r="M238" s="164">
        <v>9.7023809523393761E-2</v>
      </c>
      <c r="N238" s="164">
        <v>0</v>
      </c>
      <c r="O238" s="164">
        <v>9.7023809523393761E-2</v>
      </c>
      <c r="P238" s="162">
        <v>21</v>
      </c>
      <c r="Q238" s="162">
        <v>19</v>
      </c>
    </row>
    <row r="239" spans="1:17">
      <c r="A239" s="160">
        <v>51803955</v>
      </c>
      <c r="B239" s="161" t="s">
        <v>734</v>
      </c>
      <c r="C239" s="162">
        <v>10080</v>
      </c>
      <c r="D239" s="163">
        <v>0</v>
      </c>
      <c r="E239" s="162">
        <v>1134.0000000188593</v>
      </c>
      <c r="F239" s="162">
        <v>362.99999996786937</v>
      </c>
      <c r="G239" s="162">
        <v>0</v>
      </c>
      <c r="H239" s="162">
        <v>0</v>
      </c>
      <c r="I239" s="162">
        <v>338.00000001172532</v>
      </c>
      <c r="J239" s="162">
        <v>0</v>
      </c>
      <c r="K239" s="162">
        <v>960</v>
      </c>
      <c r="L239" s="162">
        <v>0</v>
      </c>
      <c r="M239" s="164">
        <v>0.12876984127100449</v>
      </c>
      <c r="N239" s="164">
        <v>0</v>
      </c>
      <c r="O239" s="164">
        <v>0.12876984127100449</v>
      </c>
      <c r="P239" s="162">
        <v>21</v>
      </c>
      <c r="Q239" s="162">
        <v>19</v>
      </c>
    </row>
    <row r="240" spans="1:17">
      <c r="A240" s="160">
        <v>51804001</v>
      </c>
      <c r="B240" s="161" t="s">
        <v>735</v>
      </c>
      <c r="C240" s="162">
        <v>9479.9999999371357</v>
      </c>
      <c r="D240" s="163">
        <v>0</v>
      </c>
      <c r="E240" s="162">
        <v>271.00000002421439</v>
      </c>
      <c r="F240" s="162">
        <v>0</v>
      </c>
      <c r="G240" s="162">
        <v>0</v>
      </c>
      <c r="H240" s="162">
        <v>0</v>
      </c>
      <c r="I240" s="162">
        <v>329.99999998603016</v>
      </c>
      <c r="J240" s="162">
        <v>0</v>
      </c>
      <c r="K240" s="162">
        <v>3539.9999999720603</v>
      </c>
      <c r="L240" s="162">
        <v>0</v>
      </c>
      <c r="M240" s="164">
        <v>0.40822784809955204</v>
      </c>
      <c r="N240" s="164">
        <v>0</v>
      </c>
      <c r="O240" s="164">
        <v>0.40822784809955204</v>
      </c>
      <c r="P240" s="162">
        <v>21</v>
      </c>
      <c r="Q240" s="162">
        <v>13</v>
      </c>
    </row>
    <row r="241" spans="1:17">
      <c r="A241" s="160">
        <v>51808053</v>
      </c>
      <c r="B241" s="161" t="s">
        <v>736</v>
      </c>
      <c r="C241" s="162">
        <v>10080</v>
      </c>
      <c r="D241" s="163">
        <v>0</v>
      </c>
      <c r="E241" s="162">
        <v>94.000000013038516</v>
      </c>
      <c r="F241" s="162">
        <v>1440</v>
      </c>
      <c r="G241" s="162">
        <v>0</v>
      </c>
      <c r="H241" s="162">
        <v>0</v>
      </c>
      <c r="I241" s="162">
        <v>358.00000001431323</v>
      </c>
      <c r="J241" s="162">
        <v>0</v>
      </c>
      <c r="K241" s="162">
        <v>480</v>
      </c>
      <c r="L241" s="162">
        <v>0</v>
      </c>
      <c r="M241" s="164">
        <v>8.3134920636340592E-2</v>
      </c>
      <c r="N241" s="164">
        <v>0</v>
      </c>
      <c r="O241" s="164">
        <v>8.3134920636340592E-2</v>
      </c>
      <c r="P241" s="162">
        <v>21</v>
      </c>
      <c r="Q241" s="162">
        <v>20</v>
      </c>
    </row>
    <row r="242" spans="1:17">
      <c r="A242" s="160">
        <v>51810297</v>
      </c>
      <c r="B242" s="161" t="s">
        <v>737</v>
      </c>
      <c r="C242" s="162">
        <v>9120</v>
      </c>
      <c r="D242" s="163">
        <v>0</v>
      </c>
      <c r="E242" s="162">
        <v>75.99999999627471</v>
      </c>
      <c r="F242" s="162">
        <v>1176.0000000006867</v>
      </c>
      <c r="G242" s="162">
        <v>0</v>
      </c>
      <c r="H242" s="162">
        <v>0</v>
      </c>
      <c r="I242" s="162">
        <v>13.000000000465661</v>
      </c>
      <c r="J242" s="162">
        <v>0</v>
      </c>
      <c r="K242" s="162">
        <v>0</v>
      </c>
      <c r="L242" s="162">
        <v>0</v>
      </c>
      <c r="M242" s="164">
        <v>1.4254385965422874E-3</v>
      </c>
      <c r="N242" s="164">
        <v>0.05</v>
      </c>
      <c r="O242" s="164">
        <v>5.1354166666715176E-2</v>
      </c>
      <c r="P242" s="162">
        <v>19</v>
      </c>
      <c r="Q242" s="162">
        <v>19</v>
      </c>
    </row>
    <row r="243" spans="1:17">
      <c r="A243" s="160">
        <v>51810942</v>
      </c>
      <c r="B243" s="161" t="s">
        <v>279</v>
      </c>
      <c r="C243" s="162">
        <v>9120</v>
      </c>
      <c r="D243" s="163">
        <v>0</v>
      </c>
      <c r="E243" s="162">
        <v>23.000000012107193</v>
      </c>
      <c r="F243" s="162">
        <v>0</v>
      </c>
      <c r="G243" s="162">
        <v>0</v>
      </c>
      <c r="H243" s="162">
        <v>0</v>
      </c>
      <c r="I243" s="162">
        <v>0</v>
      </c>
      <c r="J243" s="162">
        <v>0</v>
      </c>
      <c r="K243" s="162">
        <v>1440</v>
      </c>
      <c r="L243" s="162">
        <v>0</v>
      </c>
      <c r="M243" s="164">
        <v>0.15789473684210525</v>
      </c>
      <c r="N243" s="164">
        <v>0.05</v>
      </c>
      <c r="O243" s="164">
        <v>0.2</v>
      </c>
      <c r="P243" s="162">
        <v>19</v>
      </c>
      <c r="Q243" s="162">
        <v>16</v>
      </c>
    </row>
    <row r="244" spans="1:17">
      <c r="A244" s="192">
        <v>51810944</v>
      </c>
      <c r="B244" s="161" t="s">
        <v>278</v>
      </c>
      <c r="C244" s="162">
        <v>7200</v>
      </c>
      <c r="D244" s="163">
        <v>0</v>
      </c>
      <c r="E244" s="162">
        <v>18.999999999068677</v>
      </c>
      <c r="F244" s="162">
        <v>0</v>
      </c>
      <c r="G244" s="162">
        <v>0</v>
      </c>
      <c r="H244" s="162">
        <v>0</v>
      </c>
      <c r="I244" s="162">
        <v>0</v>
      </c>
      <c r="J244" s="162">
        <v>0</v>
      </c>
      <c r="K244" s="162">
        <v>0</v>
      </c>
      <c r="L244" s="162">
        <v>0</v>
      </c>
      <c r="M244" s="164">
        <v>0</v>
      </c>
      <c r="N244" s="164">
        <v>0</v>
      </c>
      <c r="O244" s="164">
        <v>0</v>
      </c>
      <c r="P244" s="162">
        <v>15</v>
      </c>
      <c r="Q244" s="162">
        <v>15</v>
      </c>
    </row>
    <row r="245" spans="1:17">
      <c r="A245" s="194">
        <v>51810944</v>
      </c>
      <c r="B245" s="161" t="s">
        <v>372</v>
      </c>
      <c r="C245" s="162">
        <v>2880</v>
      </c>
      <c r="D245" s="163">
        <v>0</v>
      </c>
      <c r="E245" s="162">
        <v>0</v>
      </c>
      <c r="F245" s="162">
        <v>0</v>
      </c>
      <c r="G245" s="162">
        <v>0</v>
      </c>
      <c r="H245" s="162">
        <v>0</v>
      </c>
      <c r="I245" s="162">
        <v>1.9999999960418791</v>
      </c>
      <c r="J245" s="162">
        <v>0</v>
      </c>
      <c r="K245" s="162">
        <v>0</v>
      </c>
      <c r="L245" s="162">
        <v>0</v>
      </c>
      <c r="M245" s="164">
        <v>6.944444430700969E-4</v>
      </c>
      <c r="N245" s="164">
        <v>0</v>
      </c>
      <c r="O245" s="164">
        <v>6.944444430700969E-4</v>
      </c>
      <c r="P245" s="162">
        <v>6</v>
      </c>
      <c r="Q245" s="162">
        <v>6</v>
      </c>
    </row>
    <row r="246" spans="1:17">
      <c r="A246" s="160">
        <v>51811768</v>
      </c>
      <c r="B246" s="161" t="s">
        <v>280</v>
      </c>
      <c r="C246" s="162">
        <v>9600</v>
      </c>
      <c r="D246" s="163">
        <v>0</v>
      </c>
      <c r="E246" s="162">
        <v>31.999999968102202</v>
      </c>
      <c r="F246" s="162">
        <v>0</v>
      </c>
      <c r="G246" s="162">
        <v>0</v>
      </c>
      <c r="H246" s="162">
        <v>0</v>
      </c>
      <c r="I246" s="162">
        <v>26.999999983236194</v>
      </c>
      <c r="J246" s="162">
        <v>0</v>
      </c>
      <c r="K246" s="162">
        <v>960</v>
      </c>
      <c r="L246" s="162">
        <v>0</v>
      </c>
      <c r="M246" s="164">
        <v>0.10281249999825377</v>
      </c>
      <c r="N246" s="164">
        <v>4.7619047619047616E-2</v>
      </c>
      <c r="O246" s="164">
        <v>0.14553571428405121</v>
      </c>
      <c r="P246" s="162">
        <v>20</v>
      </c>
      <c r="Q246" s="162">
        <v>18</v>
      </c>
    </row>
    <row r="247" spans="1:17">
      <c r="A247" s="160">
        <v>51811770</v>
      </c>
      <c r="B247" s="161" t="s">
        <v>281</v>
      </c>
      <c r="C247" s="162">
        <v>8640</v>
      </c>
      <c r="D247" s="163">
        <v>0</v>
      </c>
      <c r="E247" s="162">
        <v>40.999999976484105</v>
      </c>
      <c r="F247" s="162">
        <v>0</v>
      </c>
      <c r="G247" s="162">
        <v>0</v>
      </c>
      <c r="H247" s="162">
        <v>0</v>
      </c>
      <c r="I247" s="162">
        <v>0</v>
      </c>
      <c r="J247" s="162">
        <v>0</v>
      </c>
      <c r="K247" s="162">
        <v>0</v>
      </c>
      <c r="L247" s="162">
        <v>0</v>
      </c>
      <c r="M247" s="164">
        <v>0</v>
      </c>
      <c r="N247" s="164">
        <v>0.1</v>
      </c>
      <c r="O247" s="164">
        <v>0.1</v>
      </c>
      <c r="P247" s="162">
        <v>18</v>
      </c>
      <c r="Q247" s="162">
        <v>18</v>
      </c>
    </row>
    <row r="248" spans="1:17">
      <c r="A248" s="160">
        <v>51812950</v>
      </c>
      <c r="B248" s="161" t="s">
        <v>282</v>
      </c>
      <c r="C248" s="162">
        <v>8640</v>
      </c>
      <c r="D248" s="163">
        <v>0</v>
      </c>
      <c r="E248" s="162">
        <v>12.999999979510903</v>
      </c>
      <c r="F248" s="162">
        <v>0</v>
      </c>
      <c r="G248" s="162">
        <v>0</v>
      </c>
      <c r="H248" s="162">
        <v>0</v>
      </c>
      <c r="I248" s="162">
        <v>0</v>
      </c>
      <c r="J248" s="162">
        <v>0</v>
      </c>
      <c r="K248" s="162">
        <v>2400</v>
      </c>
      <c r="L248" s="162">
        <v>538.00000000395812</v>
      </c>
      <c r="M248" s="164">
        <v>0.34004629629675442</v>
      </c>
      <c r="N248" s="164">
        <v>0.14285714285714285</v>
      </c>
      <c r="O248" s="164">
        <v>0.43432539682578952</v>
      </c>
      <c r="P248" s="162">
        <v>18</v>
      </c>
      <c r="Q248" s="162">
        <v>13</v>
      </c>
    </row>
    <row r="249" spans="1:17">
      <c r="A249" s="160">
        <v>51813982</v>
      </c>
      <c r="B249" s="161" t="s">
        <v>738</v>
      </c>
      <c r="C249" s="162">
        <v>9600</v>
      </c>
      <c r="D249" s="163">
        <v>0</v>
      </c>
      <c r="E249" s="162">
        <v>21.999999914768903</v>
      </c>
      <c r="F249" s="162">
        <v>0</v>
      </c>
      <c r="G249" s="162">
        <v>0</v>
      </c>
      <c r="H249" s="162">
        <v>0</v>
      </c>
      <c r="I249" s="162">
        <v>0</v>
      </c>
      <c r="J249" s="162">
        <v>0</v>
      </c>
      <c r="K249" s="162">
        <v>0</v>
      </c>
      <c r="L249" s="162">
        <v>41.000000007916242</v>
      </c>
      <c r="M249" s="164">
        <v>4.2708333341579417E-3</v>
      </c>
      <c r="N249" s="164">
        <v>0</v>
      </c>
      <c r="O249" s="164">
        <v>4.2708333341579417E-3</v>
      </c>
      <c r="P249" s="162">
        <v>20</v>
      </c>
      <c r="Q249" s="162">
        <v>20</v>
      </c>
    </row>
    <row r="250" spans="1:17">
      <c r="A250" s="160">
        <v>51814218</v>
      </c>
      <c r="B250" s="161" t="s">
        <v>283</v>
      </c>
      <c r="C250" s="162">
        <v>9600</v>
      </c>
      <c r="D250" s="163">
        <v>0</v>
      </c>
      <c r="E250" s="162">
        <v>1.9999999960418791</v>
      </c>
      <c r="F250" s="162">
        <v>31.999999999534339</v>
      </c>
      <c r="G250" s="162">
        <v>0</v>
      </c>
      <c r="H250" s="162">
        <v>0</v>
      </c>
      <c r="I250" s="162">
        <v>204.99999999767169</v>
      </c>
      <c r="J250" s="162">
        <v>0</v>
      </c>
      <c r="K250" s="162">
        <v>0</v>
      </c>
      <c r="L250" s="162">
        <v>0</v>
      </c>
      <c r="M250" s="164">
        <v>2.1354166666424135E-2</v>
      </c>
      <c r="N250" s="164">
        <v>4.7619047619047616E-2</v>
      </c>
      <c r="O250" s="164">
        <v>6.7956349206118219E-2</v>
      </c>
      <c r="P250" s="162">
        <v>20</v>
      </c>
      <c r="Q250" s="162">
        <v>20</v>
      </c>
    </row>
    <row r="251" spans="1:17">
      <c r="A251" s="160">
        <v>51814220</v>
      </c>
      <c r="B251" s="161" t="s">
        <v>739</v>
      </c>
      <c r="C251" s="162">
        <v>10080</v>
      </c>
      <c r="D251" s="163">
        <v>0</v>
      </c>
      <c r="E251" s="162">
        <v>14.999999954598024</v>
      </c>
      <c r="F251" s="162">
        <v>0</v>
      </c>
      <c r="G251" s="162">
        <v>0</v>
      </c>
      <c r="H251" s="162">
        <v>0</v>
      </c>
      <c r="I251" s="162">
        <v>79.999999977881089</v>
      </c>
      <c r="J251" s="162">
        <v>0</v>
      </c>
      <c r="K251" s="162">
        <v>5280</v>
      </c>
      <c r="L251" s="162">
        <v>0</v>
      </c>
      <c r="M251" s="164">
        <v>0.53174603174383739</v>
      </c>
      <c r="N251" s="164">
        <v>0</v>
      </c>
      <c r="O251" s="164">
        <v>0.53174603174383739</v>
      </c>
      <c r="P251" s="162">
        <v>21</v>
      </c>
      <c r="Q251" s="16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3" bestFit="1" customWidth="1"/>
    <col min="2" max="2" width="10" style="13" bestFit="1" customWidth="1"/>
    <col min="3" max="3" width="9.140625" style="13"/>
    <col min="4" max="5" width="10.42578125" style="13" bestFit="1" customWidth="1"/>
    <col min="6" max="6" width="12.85546875" style="13" bestFit="1" customWidth="1"/>
    <col min="7" max="7" width="4.28515625" style="13" bestFit="1" customWidth="1"/>
    <col min="8" max="8" width="10.42578125" style="13" bestFit="1" customWidth="1"/>
    <col min="9" max="9" width="19.42578125" style="13" bestFit="1" customWidth="1"/>
    <col min="10" max="10" width="11.28515625" style="13" bestFit="1" customWidth="1"/>
    <col min="11" max="11" width="15" style="13" bestFit="1" customWidth="1"/>
    <col min="12" max="12" width="6.5703125" style="13" bestFit="1" customWidth="1"/>
    <col min="13" max="13" width="21.5703125" style="13" bestFit="1" customWidth="1"/>
    <col min="14" max="14" width="19.140625" style="13" bestFit="1" customWidth="1"/>
    <col min="15" max="15" width="15.42578125" style="13" bestFit="1" customWidth="1"/>
    <col min="16" max="16" width="13.42578125" style="13" bestFit="1" customWidth="1"/>
    <col min="17" max="16384" width="9.140625" style="13"/>
  </cols>
  <sheetData>
    <row r="1" spans="1:16">
      <c r="A1" s="117" t="s">
        <v>16</v>
      </c>
      <c r="B1" s="117" t="s">
        <v>47</v>
      </c>
      <c r="C1" s="117" t="s">
        <v>48</v>
      </c>
      <c r="D1" s="117" t="s">
        <v>49</v>
      </c>
      <c r="E1" s="117" t="s">
        <v>50</v>
      </c>
      <c r="F1" s="117" t="s">
        <v>51</v>
      </c>
      <c r="G1" s="117" t="s">
        <v>52</v>
      </c>
      <c r="H1" s="117" t="s">
        <v>53</v>
      </c>
      <c r="I1" s="117" t="s">
        <v>54</v>
      </c>
      <c r="J1" s="117" t="s">
        <v>55</v>
      </c>
      <c r="K1" s="117" t="s">
        <v>56</v>
      </c>
      <c r="L1" s="118" t="s">
        <v>57</v>
      </c>
      <c r="M1" s="118" t="s">
        <v>58</v>
      </c>
      <c r="N1" s="117" t="s">
        <v>59</v>
      </c>
      <c r="O1" s="117" t="s">
        <v>60</v>
      </c>
      <c r="P1" s="117" t="s">
        <v>61</v>
      </c>
    </row>
    <row r="2" spans="1:16">
      <c r="A2" s="161" t="s">
        <v>740</v>
      </c>
      <c r="B2" s="162">
        <v>163680</v>
      </c>
      <c r="C2" s="163">
        <v>0</v>
      </c>
      <c r="D2" s="162">
        <v>6419.0000002096767</v>
      </c>
      <c r="E2" s="162">
        <v>5869.9999996268198</v>
      </c>
      <c r="F2" s="162">
        <v>0</v>
      </c>
      <c r="G2" s="162">
        <v>0</v>
      </c>
      <c r="H2" s="162">
        <v>2285.0000000568825</v>
      </c>
      <c r="I2" s="162">
        <v>0</v>
      </c>
      <c r="J2" s="162">
        <v>10560</v>
      </c>
      <c r="K2" s="162">
        <v>212.9999999855645</v>
      </c>
      <c r="L2" s="164">
        <v>7.977761485851935E-2</v>
      </c>
      <c r="M2" s="164">
        <v>3.6723163841807911E-2</v>
      </c>
      <c r="N2" s="164">
        <v>0.11357109227896921</v>
      </c>
      <c r="O2" s="162">
        <v>341</v>
      </c>
      <c r="P2" s="162">
        <v>319</v>
      </c>
    </row>
    <row r="3" spans="1:16">
      <c r="A3" s="161" t="s">
        <v>741</v>
      </c>
      <c r="B3" s="162">
        <v>86880</v>
      </c>
      <c r="C3" s="163">
        <v>0</v>
      </c>
      <c r="D3" s="162">
        <v>2909.9999999277002</v>
      </c>
      <c r="E3" s="162">
        <v>2737.0000001496983</v>
      </c>
      <c r="F3" s="162">
        <v>0</v>
      </c>
      <c r="G3" s="162">
        <v>0</v>
      </c>
      <c r="H3" s="162">
        <v>483.99999998531996</v>
      </c>
      <c r="I3" s="162">
        <v>0</v>
      </c>
      <c r="J3" s="162">
        <v>3360</v>
      </c>
      <c r="K3" s="162">
        <v>88.000000003958121</v>
      </c>
      <c r="L3" s="164">
        <v>4.5257826887537732E-2</v>
      </c>
      <c r="M3" s="164">
        <v>5.2356020942408377E-2</v>
      </c>
      <c r="N3" s="164">
        <v>9.5244328097614295E-2</v>
      </c>
      <c r="O3" s="162">
        <v>181</v>
      </c>
      <c r="P3" s="162">
        <v>174</v>
      </c>
    </row>
    <row r="4" spans="1:16">
      <c r="A4" s="161" t="s">
        <v>742</v>
      </c>
      <c r="B4" s="162">
        <v>126419.99999994761</v>
      </c>
      <c r="C4" s="163">
        <v>0</v>
      </c>
      <c r="D4" s="162">
        <v>5920.9999999829497</v>
      </c>
      <c r="E4" s="162">
        <v>5527.0000000507807</v>
      </c>
      <c r="F4" s="162">
        <v>0</v>
      </c>
      <c r="G4" s="162">
        <v>0</v>
      </c>
      <c r="H4" s="162">
        <v>1507.9999999387655</v>
      </c>
      <c r="I4" s="162">
        <v>0</v>
      </c>
      <c r="J4" s="162">
        <v>9120</v>
      </c>
      <c r="K4" s="162">
        <v>614.00000001071021</v>
      </c>
      <c r="L4" s="164">
        <v>8.8925802878928442E-2</v>
      </c>
      <c r="M4" s="164">
        <v>4.3576940535650498E-2</v>
      </c>
      <c r="N4" s="164">
        <v>0.12862762899043889</v>
      </c>
      <c r="O4" s="162">
        <v>266</v>
      </c>
      <c r="P4" s="162">
        <v>247</v>
      </c>
    </row>
    <row r="5" spans="1:16">
      <c r="A5" s="161" t="s">
        <v>180</v>
      </c>
      <c r="B5" s="162">
        <v>168960</v>
      </c>
      <c r="C5" s="163">
        <v>0</v>
      </c>
      <c r="D5" s="162">
        <v>1356.9999998237472</v>
      </c>
      <c r="E5" s="162">
        <v>1984.0000000176951</v>
      </c>
      <c r="F5" s="162">
        <v>0</v>
      </c>
      <c r="G5" s="162">
        <v>0</v>
      </c>
      <c r="H5" s="162">
        <v>1416.9999999572815</v>
      </c>
      <c r="I5" s="162">
        <v>0</v>
      </c>
      <c r="J5" s="162">
        <v>11520</v>
      </c>
      <c r="K5" s="162">
        <v>382.99999999580905</v>
      </c>
      <c r="L5" s="164">
        <v>7.883522727244964E-2</v>
      </c>
      <c r="M5" s="164">
        <v>4.0871934604904632E-2</v>
      </c>
      <c r="N5" s="164">
        <v>0.11648501362371191</v>
      </c>
      <c r="O5" s="162">
        <v>352</v>
      </c>
      <c r="P5" s="162">
        <v>328</v>
      </c>
    </row>
    <row r="6" spans="1:16">
      <c r="A6" s="161" t="s">
        <v>168</v>
      </c>
      <c r="B6" s="162">
        <v>126720</v>
      </c>
      <c r="C6" s="163">
        <v>0</v>
      </c>
      <c r="D6" s="162">
        <v>1884.9999998214994</v>
      </c>
      <c r="E6" s="162">
        <v>2603.999999970908</v>
      </c>
      <c r="F6" s="162">
        <v>0</v>
      </c>
      <c r="G6" s="162">
        <v>0</v>
      </c>
      <c r="H6" s="162">
        <v>2210.0000000207101</v>
      </c>
      <c r="I6" s="162">
        <v>0</v>
      </c>
      <c r="J6" s="162">
        <v>5280</v>
      </c>
      <c r="K6" s="162">
        <v>116.99999999371357</v>
      </c>
      <c r="L6" s="164">
        <v>6.00299873738512E-2</v>
      </c>
      <c r="M6" s="164">
        <v>4.3478260869565216E-2</v>
      </c>
      <c r="N6" s="164">
        <v>0.10089824879237941</v>
      </c>
      <c r="O6" s="162">
        <v>264</v>
      </c>
      <c r="P6" s="162">
        <v>253</v>
      </c>
    </row>
    <row r="7" spans="1:16">
      <c r="A7" s="161" t="s">
        <v>743</v>
      </c>
      <c r="B7" s="162">
        <v>129600</v>
      </c>
      <c r="C7" s="163">
        <v>0</v>
      </c>
      <c r="D7" s="162">
        <v>2086.0000000020418</v>
      </c>
      <c r="E7" s="162">
        <v>8903.0000001443441</v>
      </c>
      <c r="F7" s="162">
        <v>0</v>
      </c>
      <c r="G7" s="162">
        <v>0</v>
      </c>
      <c r="H7" s="162">
        <v>654.00000001602348</v>
      </c>
      <c r="I7" s="162">
        <v>0</v>
      </c>
      <c r="J7" s="162">
        <v>12480</v>
      </c>
      <c r="K7" s="162">
        <v>0</v>
      </c>
      <c r="L7" s="164">
        <v>0.10134259259271623</v>
      </c>
      <c r="M7" s="164">
        <v>6.5743944636678195E-2</v>
      </c>
      <c r="N7" s="164">
        <v>0.16619415807571608</v>
      </c>
      <c r="O7" s="162">
        <v>270</v>
      </c>
      <c r="P7" s="162">
        <v>244</v>
      </c>
    </row>
    <row r="8" spans="1:16">
      <c r="A8" s="161" t="s">
        <v>192</v>
      </c>
      <c r="B8" s="162">
        <v>41760</v>
      </c>
      <c r="C8" s="163">
        <v>0</v>
      </c>
      <c r="D8" s="162">
        <v>146.99999997620938</v>
      </c>
      <c r="E8" s="162">
        <v>366.00000005098991</v>
      </c>
      <c r="F8" s="162">
        <v>0</v>
      </c>
      <c r="G8" s="162">
        <v>0</v>
      </c>
      <c r="H8" s="162">
        <v>228.999999971129</v>
      </c>
      <c r="I8" s="162">
        <v>0</v>
      </c>
      <c r="J8" s="162">
        <v>1440</v>
      </c>
      <c r="K8" s="162">
        <v>0</v>
      </c>
      <c r="L8" s="164">
        <v>3.9966475095094087E-2</v>
      </c>
      <c r="M8" s="164">
        <v>3.3333333333333333E-2</v>
      </c>
      <c r="N8" s="164">
        <v>7.1967592591924284E-2</v>
      </c>
      <c r="O8" s="162">
        <v>87</v>
      </c>
      <c r="P8" s="162">
        <v>84</v>
      </c>
    </row>
    <row r="9" spans="1:16">
      <c r="A9" s="161" t="s">
        <v>323</v>
      </c>
      <c r="B9" s="162">
        <v>122400</v>
      </c>
      <c r="C9" s="163">
        <v>0</v>
      </c>
      <c r="D9" s="162">
        <v>450.99999990892132</v>
      </c>
      <c r="E9" s="162">
        <v>685.0000000358325</v>
      </c>
      <c r="F9" s="162">
        <v>0</v>
      </c>
      <c r="G9" s="162">
        <v>0</v>
      </c>
      <c r="H9" s="162">
        <v>3016.9999998841158</v>
      </c>
      <c r="I9" s="162">
        <v>0</v>
      </c>
      <c r="J9" s="162">
        <v>13920</v>
      </c>
      <c r="K9" s="162">
        <v>785.00000000232831</v>
      </c>
      <c r="L9" s="164">
        <v>0.14478758169841865</v>
      </c>
      <c r="M9" s="164">
        <v>6.25E-2</v>
      </c>
      <c r="N9" s="164">
        <v>0.19823835784226748</v>
      </c>
      <c r="O9" s="162">
        <v>255</v>
      </c>
      <c r="P9" s="162">
        <v>226</v>
      </c>
    </row>
    <row r="10" spans="1:16">
      <c r="A10" s="161" t="s">
        <v>744</v>
      </c>
      <c r="B10" s="162">
        <v>102240</v>
      </c>
      <c r="C10" s="163">
        <v>0</v>
      </c>
      <c r="D10" s="162">
        <v>2998.0000000493451</v>
      </c>
      <c r="E10" s="162">
        <v>2553.0000000661239</v>
      </c>
      <c r="F10" s="162">
        <v>0</v>
      </c>
      <c r="G10" s="162">
        <v>0</v>
      </c>
      <c r="H10" s="162">
        <v>1769.9999999441206</v>
      </c>
      <c r="I10" s="162">
        <v>0</v>
      </c>
      <c r="J10" s="162">
        <v>12960</v>
      </c>
      <c r="K10" s="162">
        <v>1521.9999999948777</v>
      </c>
      <c r="L10" s="164">
        <v>0.1589593114235035</v>
      </c>
      <c r="M10" s="164">
        <v>3.6199095022624438E-2</v>
      </c>
      <c r="N10" s="164">
        <v>0.18940422322717759</v>
      </c>
      <c r="O10" s="162">
        <v>213</v>
      </c>
      <c r="P10" s="162">
        <v>186</v>
      </c>
    </row>
    <row r="11" spans="1:16">
      <c r="A11" s="161" t="s">
        <v>320</v>
      </c>
      <c r="B11" s="162">
        <v>112800</v>
      </c>
      <c r="C11" s="163">
        <v>0</v>
      </c>
      <c r="D11" s="162">
        <v>1445.9999997995328</v>
      </c>
      <c r="E11" s="162">
        <v>2027.9999999993015</v>
      </c>
      <c r="F11" s="162">
        <v>0</v>
      </c>
      <c r="G11" s="162">
        <v>0</v>
      </c>
      <c r="H11" s="162">
        <v>1807.9999999552965</v>
      </c>
      <c r="I11" s="162">
        <v>0</v>
      </c>
      <c r="J11" s="162">
        <v>12960</v>
      </c>
      <c r="K11" s="162">
        <v>180</v>
      </c>
      <c r="L11" s="164">
        <v>0.13251773049605758</v>
      </c>
      <c r="M11" s="164">
        <v>4.0816326530612242E-2</v>
      </c>
      <c r="N11" s="164">
        <v>0.16792517006764707</v>
      </c>
      <c r="O11" s="162">
        <v>235</v>
      </c>
      <c r="P11" s="162">
        <v>208</v>
      </c>
    </row>
    <row r="12" spans="1:16">
      <c r="A12" s="161" t="s">
        <v>194</v>
      </c>
      <c r="B12" s="162">
        <v>174720</v>
      </c>
      <c r="C12" s="163">
        <v>0</v>
      </c>
      <c r="D12" s="162">
        <v>12537.000000326527</v>
      </c>
      <c r="E12" s="162">
        <v>2464.999999853806</v>
      </c>
      <c r="F12" s="162">
        <v>0</v>
      </c>
      <c r="G12" s="162">
        <v>0</v>
      </c>
      <c r="H12" s="162">
        <v>2881.0000001188691</v>
      </c>
      <c r="I12" s="162">
        <v>0</v>
      </c>
      <c r="J12" s="162">
        <v>9600</v>
      </c>
      <c r="K12" s="162">
        <v>721.9999999855645</v>
      </c>
      <c r="L12" s="164">
        <v>7.5566620879718605E-2</v>
      </c>
      <c r="M12" s="164">
        <v>3.9577836411609502E-2</v>
      </c>
      <c r="N12" s="164">
        <v>0.11215369393197247</v>
      </c>
      <c r="O12" s="162">
        <v>364</v>
      </c>
      <c r="P12" s="162">
        <v>344</v>
      </c>
    </row>
    <row r="13" spans="1:16">
      <c r="A13" s="161" t="s">
        <v>745</v>
      </c>
      <c r="B13" s="162">
        <v>132960</v>
      </c>
      <c r="C13" s="163">
        <v>0</v>
      </c>
      <c r="D13" s="162">
        <v>3234.0000000362834</v>
      </c>
      <c r="E13" s="162">
        <v>6374.0000000410018</v>
      </c>
      <c r="F13" s="162">
        <v>0</v>
      </c>
      <c r="G13" s="162">
        <v>0</v>
      </c>
      <c r="H13" s="162">
        <v>637.00000002165325</v>
      </c>
      <c r="I13" s="162">
        <v>0</v>
      </c>
      <c r="J13" s="162">
        <v>11520</v>
      </c>
      <c r="K13" s="162">
        <v>360.00000001047738</v>
      </c>
      <c r="L13" s="164">
        <v>9.4141095066426969E-2</v>
      </c>
      <c r="M13" s="164">
        <v>4.4827586206896551E-2</v>
      </c>
      <c r="N13" s="164">
        <v>0.13474856321862164</v>
      </c>
      <c r="O13" s="162">
        <v>277</v>
      </c>
      <c r="P13" s="162">
        <v>253</v>
      </c>
    </row>
    <row r="14" spans="1:16">
      <c r="A14" s="161" t="s">
        <v>746</v>
      </c>
      <c r="B14" s="162">
        <v>142560</v>
      </c>
      <c r="C14" s="163">
        <v>0</v>
      </c>
      <c r="D14" s="162">
        <v>1958.000000086995</v>
      </c>
      <c r="E14" s="162">
        <v>2429.0000000491273</v>
      </c>
      <c r="F14" s="162">
        <v>0</v>
      </c>
      <c r="G14" s="162">
        <v>0</v>
      </c>
      <c r="H14" s="162">
        <v>5249.0000000280234</v>
      </c>
      <c r="I14" s="162">
        <v>0</v>
      </c>
      <c r="J14" s="162">
        <v>14880</v>
      </c>
      <c r="K14" s="162">
        <v>435.99999999627471</v>
      </c>
      <c r="L14" s="164">
        <v>0.14425505050522094</v>
      </c>
      <c r="M14" s="164">
        <v>1.9801980198019802E-2</v>
      </c>
      <c r="N14" s="164">
        <v>0.16120049504967202</v>
      </c>
      <c r="O14" s="162">
        <v>297</v>
      </c>
      <c r="P14" s="162">
        <v>266</v>
      </c>
    </row>
    <row r="15" spans="1:16">
      <c r="A15" s="161" t="s">
        <v>205</v>
      </c>
      <c r="B15" s="162">
        <v>139680</v>
      </c>
      <c r="C15" s="163">
        <v>0</v>
      </c>
      <c r="D15" s="162">
        <v>737.99999963976575</v>
      </c>
      <c r="E15" s="162">
        <v>950.0000000372529</v>
      </c>
      <c r="F15" s="162">
        <v>0</v>
      </c>
      <c r="G15" s="162">
        <v>0</v>
      </c>
      <c r="H15" s="162">
        <v>2506.9999998856802</v>
      </c>
      <c r="I15" s="162">
        <v>0</v>
      </c>
      <c r="J15" s="162">
        <v>16800</v>
      </c>
      <c r="K15" s="162">
        <v>740.00000001047738</v>
      </c>
      <c r="L15" s="164">
        <v>0.14352090492480066</v>
      </c>
      <c r="M15" s="164">
        <v>4.2763157894736843E-2</v>
      </c>
      <c r="N15" s="164">
        <v>0.18014665570104274</v>
      </c>
      <c r="O15" s="162">
        <v>291</v>
      </c>
      <c r="P15" s="162">
        <v>256</v>
      </c>
    </row>
    <row r="16" spans="1:16">
      <c r="A16" s="161" t="s">
        <v>747</v>
      </c>
      <c r="B16" s="162">
        <v>112499.99999981839</v>
      </c>
      <c r="C16" s="163">
        <v>0</v>
      </c>
      <c r="D16" s="162">
        <v>15853.999999984389</v>
      </c>
      <c r="E16" s="162">
        <v>1350.0000000209548</v>
      </c>
      <c r="F16" s="162">
        <v>0</v>
      </c>
      <c r="G16" s="162">
        <v>0</v>
      </c>
      <c r="H16" s="162">
        <v>8133.999999914563</v>
      </c>
      <c r="I16" s="162">
        <v>0</v>
      </c>
      <c r="J16" s="162">
        <v>17879.999999965075</v>
      </c>
      <c r="K16" s="162">
        <v>59.999999996247908</v>
      </c>
      <c r="L16" s="164">
        <v>0.2317688888881598</v>
      </c>
      <c r="M16" s="164">
        <v>6.0150375939940881E-2</v>
      </c>
      <c r="N16" s="164">
        <v>0.28086204027231565</v>
      </c>
      <c r="O16" s="162">
        <v>238</v>
      </c>
      <c r="P16" s="162">
        <v>200</v>
      </c>
    </row>
    <row r="17" spans="1:16">
      <c r="A17" s="161" t="s">
        <v>324</v>
      </c>
      <c r="B17" s="162">
        <v>76800</v>
      </c>
      <c r="C17" s="163">
        <v>0</v>
      </c>
      <c r="D17" s="162">
        <v>313.99999986019105</v>
      </c>
      <c r="E17" s="162">
        <v>3129.0000000295695</v>
      </c>
      <c r="F17" s="162">
        <v>0</v>
      </c>
      <c r="G17" s="162">
        <v>0</v>
      </c>
      <c r="H17" s="162">
        <v>538.99999995902181</v>
      </c>
      <c r="I17" s="162">
        <v>0</v>
      </c>
      <c r="J17" s="162">
        <v>9120</v>
      </c>
      <c r="K17" s="162">
        <v>172.0000000053551</v>
      </c>
      <c r="L17" s="164">
        <v>0.12800781249953616</v>
      </c>
      <c r="M17" s="164">
        <v>5.8823529411764705E-2</v>
      </c>
      <c r="N17" s="164">
        <v>0.17930147058779874</v>
      </c>
      <c r="O17" s="162">
        <v>160</v>
      </c>
      <c r="P17" s="162">
        <v>141</v>
      </c>
    </row>
    <row r="18" spans="1:16">
      <c r="A18" s="161" t="s">
        <v>748</v>
      </c>
      <c r="B18" s="162">
        <v>95579.999999996508</v>
      </c>
      <c r="C18" s="163">
        <v>0</v>
      </c>
      <c r="D18" s="162">
        <v>6263.9999999021729</v>
      </c>
      <c r="E18" s="162">
        <v>7443.0000000719447</v>
      </c>
      <c r="F18" s="162">
        <v>0</v>
      </c>
      <c r="G18" s="162">
        <v>0</v>
      </c>
      <c r="H18" s="162">
        <v>325.99999998346902</v>
      </c>
      <c r="I18" s="162">
        <v>0</v>
      </c>
      <c r="J18" s="162">
        <v>7259.9999999965075</v>
      </c>
      <c r="K18" s="162">
        <v>820.00000001164153</v>
      </c>
      <c r="L18" s="164">
        <v>8.7947269303117026E-2</v>
      </c>
      <c r="M18" s="164">
        <v>4.7818290496116425E-2</v>
      </c>
      <c r="N18" s="164">
        <v>0.13156007172735681</v>
      </c>
      <c r="O18" s="162">
        <v>199</v>
      </c>
      <c r="P18" s="162">
        <v>184</v>
      </c>
    </row>
    <row r="19" spans="1:16">
      <c r="A19" s="161" t="s">
        <v>749</v>
      </c>
      <c r="B19" s="162">
        <v>109440</v>
      </c>
      <c r="C19" s="163">
        <v>0</v>
      </c>
      <c r="D19" s="162">
        <v>5027.0000000807231</v>
      </c>
      <c r="E19" s="162">
        <v>2046.9999999734455</v>
      </c>
      <c r="F19" s="162">
        <v>0</v>
      </c>
      <c r="G19" s="162">
        <v>0</v>
      </c>
      <c r="H19" s="162">
        <v>1463.0000000961591</v>
      </c>
      <c r="I19" s="162">
        <v>0</v>
      </c>
      <c r="J19" s="162">
        <v>4320</v>
      </c>
      <c r="K19" s="162">
        <v>235.9999999939464</v>
      </c>
      <c r="L19" s="164">
        <v>5.4998172515443214E-2</v>
      </c>
      <c r="M19" s="164">
        <v>1.7241379310344827E-2</v>
      </c>
      <c r="N19" s="164">
        <v>7.1291307472073503E-2</v>
      </c>
      <c r="O19" s="162">
        <v>228</v>
      </c>
      <c r="P19" s="162">
        <v>219</v>
      </c>
    </row>
    <row r="20" spans="1:16">
      <c r="A20" s="161" t="s">
        <v>750</v>
      </c>
      <c r="B20" s="162">
        <v>19680</v>
      </c>
      <c r="C20" s="163">
        <v>0</v>
      </c>
      <c r="D20" s="162">
        <v>296.00000000084754</v>
      </c>
      <c r="E20" s="162">
        <v>361.9999999939464</v>
      </c>
      <c r="F20" s="162">
        <v>0</v>
      </c>
      <c r="G20" s="162">
        <v>0</v>
      </c>
      <c r="H20" s="162">
        <v>562.00000001932494</v>
      </c>
      <c r="I20" s="162">
        <v>0</v>
      </c>
      <c r="J20" s="162">
        <v>2400</v>
      </c>
      <c r="K20" s="162">
        <v>708.99999999557622</v>
      </c>
      <c r="L20" s="164">
        <v>0.18653455284628562</v>
      </c>
      <c r="M20" s="164">
        <v>2.3809523809523808E-2</v>
      </c>
      <c r="N20" s="164">
        <v>0.20590277777851693</v>
      </c>
      <c r="O20" s="162">
        <v>41</v>
      </c>
      <c r="P20" s="162">
        <v>36</v>
      </c>
    </row>
    <row r="21" spans="1:16">
      <c r="A21" s="161" t="s">
        <v>189</v>
      </c>
      <c r="B21" s="162">
        <v>27840</v>
      </c>
      <c r="C21" s="163">
        <v>0</v>
      </c>
      <c r="D21" s="162">
        <v>75.999999985755451</v>
      </c>
      <c r="E21" s="162">
        <v>779.99999999650754</v>
      </c>
      <c r="F21" s="162">
        <v>0</v>
      </c>
      <c r="G21" s="162">
        <v>0</v>
      </c>
      <c r="H21" s="162">
        <v>229.9999999809196</v>
      </c>
      <c r="I21" s="162">
        <v>0</v>
      </c>
      <c r="J21" s="162">
        <v>2880</v>
      </c>
      <c r="K21" s="162">
        <v>0</v>
      </c>
      <c r="L21" s="164">
        <v>0.11170977011425717</v>
      </c>
      <c r="M21" s="164">
        <v>0.21621621621621623</v>
      </c>
      <c r="N21" s="164">
        <v>0.30377252252198533</v>
      </c>
      <c r="O21" s="162">
        <v>58</v>
      </c>
      <c r="P21" s="162">
        <v>52</v>
      </c>
    </row>
    <row r="22" spans="1:16">
      <c r="A22" s="161" t="s">
        <v>387</v>
      </c>
      <c r="B22" s="162">
        <v>39360</v>
      </c>
      <c r="C22" s="163">
        <v>0</v>
      </c>
      <c r="D22" s="162">
        <v>1201.9999998495346</v>
      </c>
      <c r="E22" s="162">
        <v>210.00000000395812</v>
      </c>
      <c r="F22" s="162">
        <v>0</v>
      </c>
      <c r="G22" s="162">
        <v>0</v>
      </c>
      <c r="H22" s="162">
        <v>1809.9999999689112</v>
      </c>
      <c r="I22" s="162">
        <v>0</v>
      </c>
      <c r="J22" s="162">
        <v>4800</v>
      </c>
      <c r="K22" s="162">
        <v>422.00000001350418</v>
      </c>
      <c r="L22" s="164">
        <v>0.17865853658491909</v>
      </c>
      <c r="M22" s="164">
        <v>0.10869565217391304</v>
      </c>
      <c r="N22" s="164">
        <v>0.26793478260829745</v>
      </c>
      <c r="O22" s="162">
        <v>82</v>
      </c>
      <c r="P22" s="162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45" t="s">
        <v>81</v>
      </c>
      <c r="B1" s="46" t="s">
        <v>89</v>
      </c>
      <c r="C1" s="46" t="s">
        <v>1</v>
      </c>
      <c r="D1" s="46" t="s">
        <v>26</v>
      </c>
      <c r="E1" s="46" t="s">
        <v>90</v>
      </c>
      <c r="F1" s="46" t="s">
        <v>77</v>
      </c>
      <c r="G1" s="46" t="s">
        <v>91</v>
      </c>
      <c r="H1" s="46" t="s">
        <v>28</v>
      </c>
      <c r="I1" s="46" t="s">
        <v>92</v>
      </c>
      <c r="J1" s="46" t="s">
        <v>93</v>
      </c>
    </row>
    <row r="2" spans="1:10" ht="15.75" thickBot="1">
      <c r="A2" s="165" t="s">
        <v>180</v>
      </c>
      <c r="B2" s="166">
        <v>51588225</v>
      </c>
      <c r="C2" s="166" t="s">
        <v>298</v>
      </c>
      <c r="D2" s="166" t="s">
        <v>271</v>
      </c>
      <c r="E2" s="167">
        <v>15</v>
      </c>
      <c r="F2" s="167">
        <v>15</v>
      </c>
      <c r="G2" s="167">
        <v>0</v>
      </c>
      <c r="H2" s="167">
        <v>4</v>
      </c>
      <c r="I2" s="168">
        <v>0.21</v>
      </c>
      <c r="J2" s="168">
        <v>0</v>
      </c>
    </row>
    <row r="3" spans="1:10" ht="15.75" thickBot="1">
      <c r="A3" s="165" t="s">
        <v>182</v>
      </c>
      <c r="B3" s="166">
        <v>51588229</v>
      </c>
      <c r="C3" s="166" t="s">
        <v>298</v>
      </c>
      <c r="D3" s="166" t="s">
        <v>271</v>
      </c>
      <c r="E3" s="167">
        <v>13</v>
      </c>
      <c r="F3" s="167">
        <v>12</v>
      </c>
      <c r="G3" s="167">
        <v>1</v>
      </c>
      <c r="H3" s="167">
        <v>6</v>
      </c>
      <c r="I3" s="168">
        <v>0.32</v>
      </c>
      <c r="J3" s="168">
        <v>0.08</v>
      </c>
    </row>
    <row r="4" spans="1:10" ht="15.75" thickBot="1">
      <c r="A4" s="165" t="s">
        <v>168</v>
      </c>
      <c r="B4" s="166">
        <v>51578947</v>
      </c>
      <c r="C4" s="166" t="s">
        <v>288</v>
      </c>
      <c r="D4" s="166" t="s">
        <v>189</v>
      </c>
      <c r="E4" s="167">
        <v>20</v>
      </c>
      <c r="F4" s="167">
        <v>20</v>
      </c>
      <c r="G4" s="167">
        <v>0</v>
      </c>
      <c r="H4" s="167">
        <v>0</v>
      </c>
      <c r="I4" s="168">
        <v>0</v>
      </c>
      <c r="J4" s="168">
        <v>0</v>
      </c>
    </row>
    <row r="5" spans="1:10" ht="15.75" thickBot="1">
      <c r="A5" s="165" t="s">
        <v>205</v>
      </c>
      <c r="B5" s="166">
        <v>51698640</v>
      </c>
      <c r="C5" s="166" t="s">
        <v>288</v>
      </c>
      <c r="D5" s="166" t="s">
        <v>189</v>
      </c>
      <c r="E5" s="167">
        <v>16</v>
      </c>
      <c r="F5" s="167">
        <v>16</v>
      </c>
      <c r="G5" s="167">
        <v>0</v>
      </c>
      <c r="H5" s="167">
        <v>4</v>
      </c>
      <c r="I5" s="168">
        <v>0.2</v>
      </c>
      <c r="J5" s="168">
        <v>0</v>
      </c>
    </row>
    <row r="6" spans="1:10" ht="15.75" thickBot="1">
      <c r="A6" s="165" t="s">
        <v>178</v>
      </c>
      <c r="B6" s="166">
        <v>51591945</v>
      </c>
      <c r="C6" s="166" t="s">
        <v>288</v>
      </c>
      <c r="D6" s="166" t="s">
        <v>189</v>
      </c>
      <c r="E6" s="167">
        <v>21</v>
      </c>
      <c r="F6" s="167">
        <v>20</v>
      </c>
      <c r="G6" s="167">
        <v>1</v>
      </c>
      <c r="H6" s="167">
        <v>0</v>
      </c>
      <c r="I6" s="168">
        <v>0</v>
      </c>
      <c r="J6" s="168">
        <v>0.05</v>
      </c>
    </row>
    <row r="7" spans="1:10" ht="15.75" thickBot="1">
      <c r="A7" s="165" t="s">
        <v>194</v>
      </c>
      <c r="B7" s="166">
        <v>51615282</v>
      </c>
      <c r="C7" s="166" t="s">
        <v>292</v>
      </c>
      <c r="D7" s="166" t="s">
        <v>271</v>
      </c>
      <c r="E7" s="167">
        <v>19</v>
      </c>
      <c r="F7" s="167">
        <v>18</v>
      </c>
      <c r="G7" s="167">
        <v>1</v>
      </c>
      <c r="H7" s="167">
        <v>1</v>
      </c>
      <c r="I7" s="168">
        <v>0.05</v>
      </c>
      <c r="J7" s="168">
        <v>0.05</v>
      </c>
    </row>
    <row r="8" spans="1:10" ht="15.75" thickBot="1">
      <c r="A8" s="165" t="s">
        <v>749</v>
      </c>
      <c r="B8" s="166">
        <v>51607523</v>
      </c>
      <c r="C8" s="166" t="s">
        <v>755</v>
      </c>
      <c r="D8" s="166" t="s">
        <v>753</v>
      </c>
      <c r="E8" s="167">
        <v>22</v>
      </c>
      <c r="F8" s="167">
        <v>22</v>
      </c>
      <c r="G8" s="167">
        <v>0</v>
      </c>
      <c r="H8" s="167">
        <v>0</v>
      </c>
      <c r="I8" s="168">
        <v>0</v>
      </c>
      <c r="J8" s="168">
        <v>0</v>
      </c>
    </row>
    <row r="9" spans="1:10" ht="15.75" thickBot="1">
      <c r="A9" s="165" t="s">
        <v>740</v>
      </c>
      <c r="B9" s="166">
        <v>51559927</v>
      </c>
      <c r="C9" s="166" t="s">
        <v>754</v>
      </c>
      <c r="D9" s="166" t="s">
        <v>753</v>
      </c>
      <c r="E9" s="167">
        <v>20</v>
      </c>
      <c r="F9" s="167">
        <v>20</v>
      </c>
      <c r="G9" s="167">
        <v>0</v>
      </c>
      <c r="H9" s="167">
        <v>1</v>
      </c>
      <c r="I9" s="168">
        <v>0.05</v>
      </c>
      <c r="J9" s="168">
        <v>0</v>
      </c>
    </row>
    <row r="10" spans="1:10" ht="15.75" thickBot="1">
      <c r="A10" s="165" t="s">
        <v>746</v>
      </c>
      <c r="B10" s="166">
        <v>51547597</v>
      </c>
      <c r="C10" s="166" t="s">
        <v>752</v>
      </c>
      <c r="D10" s="166" t="s">
        <v>795</v>
      </c>
      <c r="E10" s="167">
        <v>8</v>
      </c>
      <c r="F10" s="167">
        <v>8</v>
      </c>
      <c r="G10" s="167">
        <v>0</v>
      </c>
      <c r="H10" s="167">
        <v>11</v>
      </c>
      <c r="I10" s="168">
        <v>0.57999999999999996</v>
      </c>
      <c r="J10" s="168">
        <v>0</v>
      </c>
    </row>
    <row r="11" spans="1:10" ht="15.75" thickBot="1">
      <c r="A11" s="165" t="s">
        <v>744</v>
      </c>
      <c r="B11" s="166">
        <v>51588223</v>
      </c>
      <c r="C11" s="166" t="s">
        <v>758</v>
      </c>
      <c r="D11" s="166" t="s">
        <v>750</v>
      </c>
      <c r="E11" s="167">
        <v>18</v>
      </c>
      <c r="F11" s="167">
        <v>18</v>
      </c>
      <c r="G11" s="167">
        <v>0</v>
      </c>
      <c r="H11" s="167">
        <v>3</v>
      </c>
      <c r="I11" s="168">
        <v>0.14000000000000001</v>
      </c>
      <c r="J11" s="168">
        <v>0</v>
      </c>
    </row>
    <row r="12" spans="1:10" ht="15.75" thickBot="1">
      <c r="A12" s="165" t="s">
        <v>745</v>
      </c>
      <c r="B12" s="166">
        <v>51576660</v>
      </c>
      <c r="C12" s="166" t="s">
        <v>758</v>
      </c>
      <c r="D12" s="166" t="s">
        <v>750</v>
      </c>
      <c r="E12" s="167">
        <v>22</v>
      </c>
      <c r="F12" s="167">
        <v>22</v>
      </c>
      <c r="G12" s="167">
        <v>0</v>
      </c>
      <c r="H12" s="167">
        <v>0</v>
      </c>
      <c r="I12" s="168">
        <v>0</v>
      </c>
      <c r="J12" s="168">
        <v>0</v>
      </c>
    </row>
    <row r="13" spans="1:10" ht="15.75" thickBot="1">
      <c r="A13" s="165" t="s">
        <v>743</v>
      </c>
      <c r="B13" s="166">
        <v>51591940</v>
      </c>
      <c r="C13" s="166" t="s">
        <v>758</v>
      </c>
      <c r="D13" s="166" t="s">
        <v>750</v>
      </c>
      <c r="E13" s="167">
        <v>18</v>
      </c>
      <c r="F13" s="167">
        <v>18</v>
      </c>
      <c r="G13" s="167">
        <v>0</v>
      </c>
      <c r="H13" s="167">
        <v>3</v>
      </c>
      <c r="I13" s="168">
        <v>0.14000000000000001</v>
      </c>
      <c r="J13" s="168">
        <v>0</v>
      </c>
    </row>
    <row r="14" spans="1:10" ht="15.75" thickBot="1">
      <c r="A14" s="165" t="s">
        <v>748</v>
      </c>
      <c r="B14" s="166">
        <v>51691175</v>
      </c>
      <c r="C14" s="166" t="s">
        <v>758</v>
      </c>
      <c r="D14" s="166" t="s">
        <v>750</v>
      </c>
      <c r="E14" s="167">
        <v>19</v>
      </c>
      <c r="F14" s="167">
        <v>19</v>
      </c>
      <c r="G14" s="167">
        <v>0</v>
      </c>
      <c r="H14" s="167">
        <v>1</v>
      </c>
      <c r="I14" s="168">
        <v>0.05</v>
      </c>
      <c r="J14" s="168">
        <v>0</v>
      </c>
    </row>
    <row r="15" spans="1:10" ht="15.75" thickBot="1">
      <c r="A15" s="165" t="s">
        <v>742</v>
      </c>
      <c r="B15" s="166">
        <v>51698635</v>
      </c>
      <c r="C15" s="166" t="s">
        <v>757</v>
      </c>
      <c r="D15" s="166" t="s">
        <v>750</v>
      </c>
      <c r="E15" s="167">
        <v>18</v>
      </c>
      <c r="F15" s="167">
        <v>18</v>
      </c>
      <c r="G15" s="167">
        <v>0</v>
      </c>
      <c r="H15" s="167">
        <v>2</v>
      </c>
      <c r="I15" s="168">
        <v>0.1</v>
      </c>
      <c r="J15" s="168">
        <v>0</v>
      </c>
    </row>
    <row r="16" spans="1:10" ht="15.75" thickBot="1">
      <c r="A16" s="165" t="s">
        <v>741</v>
      </c>
      <c r="B16" s="166">
        <v>51577893</v>
      </c>
      <c r="C16" s="166" t="s">
        <v>755</v>
      </c>
      <c r="D16" s="166" t="s">
        <v>753</v>
      </c>
      <c r="E16" s="167">
        <v>20</v>
      </c>
      <c r="F16" s="167">
        <v>20</v>
      </c>
      <c r="G16" s="167">
        <v>0</v>
      </c>
      <c r="H16" s="167">
        <v>2</v>
      </c>
      <c r="I16" s="168">
        <v>0.09</v>
      </c>
      <c r="J16" s="168">
        <v>0</v>
      </c>
    </row>
    <row r="17" spans="1:10" ht="15.75" thickBot="1">
      <c r="A17" s="165" t="s">
        <v>324</v>
      </c>
      <c r="B17" s="166">
        <v>51737073</v>
      </c>
      <c r="C17" s="166" t="s">
        <v>288</v>
      </c>
      <c r="D17" s="166" t="s">
        <v>271</v>
      </c>
      <c r="E17" s="167">
        <v>16</v>
      </c>
      <c r="F17" s="167">
        <v>16</v>
      </c>
      <c r="G17" s="167">
        <v>0</v>
      </c>
      <c r="H17" s="167">
        <v>4</v>
      </c>
      <c r="I17" s="168">
        <v>0.2</v>
      </c>
      <c r="J17" s="168">
        <v>0</v>
      </c>
    </row>
    <row r="18" spans="1:10" ht="15.75" thickBot="1">
      <c r="A18" s="165" t="s">
        <v>323</v>
      </c>
      <c r="B18" s="166">
        <v>51609647</v>
      </c>
      <c r="C18" s="166" t="s">
        <v>298</v>
      </c>
      <c r="D18" s="166" t="s">
        <v>271</v>
      </c>
      <c r="E18" s="167">
        <v>15</v>
      </c>
      <c r="F18" s="167">
        <v>15</v>
      </c>
      <c r="G18" s="167">
        <v>0</v>
      </c>
      <c r="H18" s="167">
        <v>5</v>
      </c>
      <c r="I18" s="168">
        <v>0.25</v>
      </c>
      <c r="J18" s="168">
        <v>0</v>
      </c>
    </row>
    <row r="19" spans="1:10" ht="15.75" thickBot="1">
      <c r="A19" s="165" t="s">
        <v>751</v>
      </c>
      <c r="B19" s="166">
        <v>51566784</v>
      </c>
      <c r="C19" s="166" t="s">
        <v>756</v>
      </c>
      <c r="D19" s="166" t="s">
        <v>271</v>
      </c>
      <c r="E19" s="167">
        <v>16</v>
      </c>
      <c r="F19" s="167">
        <v>14</v>
      </c>
      <c r="G19" s="167">
        <v>2</v>
      </c>
      <c r="H19" s="167">
        <v>4</v>
      </c>
      <c r="I19" s="168">
        <v>0.2</v>
      </c>
      <c r="J19" s="168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style="13" bestFit="1" customWidth="1"/>
    <col min="2" max="2" width="9.85546875" style="13" bestFit="1" customWidth="1"/>
    <col min="3" max="3" width="15.42578125" style="13" bestFit="1" customWidth="1"/>
    <col min="4" max="4" width="8.7109375" style="13" bestFit="1" customWidth="1"/>
    <col min="5" max="5" width="9" style="13" bestFit="1" customWidth="1"/>
    <col min="6" max="6" width="10.42578125" style="13" bestFit="1" customWidth="1"/>
    <col min="7" max="7" width="11" style="13" bestFit="1" customWidth="1"/>
    <col min="8" max="16384" width="9.140625" style="13"/>
  </cols>
  <sheetData>
    <row r="1" spans="1:7" ht="15.75" thickBot="1">
      <c r="A1" s="45" t="s">
        <v>81</v>
      </c>
      <c r="B1" s="46" t="s">
        <v>89</v>
      </c>
      <c r="C1" s="46" t="s">
        <v>1</v>
      </c>
      <c r="D1" s="46" t="s">
        <v>94</v>
      </c>
      <c r="E1" s="46" t="s">
        <v>95</v>
      </c>
      <c r="F1" s="46" t="s">
        <v>96</v>
      </c>
      <c r="G1" s="46" t="s">
        <v>97</v>
      </c>
    </row>
    <row r="2" spans="1:7" ht="15.75" thickBot="1">
      <c r="A2" s="165" t="s">
        <v>180</v>
      </c>
      <c r="B2" s="166">
        <v>51588225</v>
      </c>
      <c r="C2" s="166" t="s">
        <v>298</v>
      </c>
      <c r="D2" s="166">
        <v>18</v>
      </c>
      <c r="E2" s="169">
        <v>0</v>
      </c>
      <c r="F2" s="166">
        <v>18</v>
      </c>
      <c r="G2" s="168">
        <v>0</v>
      </c>
    </row>
    <row r="3" spans="1:7" ht="15.75" thickBot="1">
      <c r="A3" s="165" t="s">
        <v>182</v>
      </c>
      <c r="B3" s="166">
        <v>51588229</v>
      </c>
      <c r="C3" s="166" t="s">
        <v>298</v>
      </c>
      <c r="D3" s="166">
        <v>0</v>
      </c>
      <c r="E3" s="166">
        <v>0</v>
      </c>
      <c r="F3" s="166">
        <v>0</v>
      </c>
      <c r="G3" s="168">
        <v>0</v>
      </c>
    </row>
    <row r="4" spans="1:7" ht="15.75" thickBot="1">
      <c r="A4" s="165" t="s">
        <v>168</v>
      </c>
      <c r="B4" s="166">
        <v>51578947</v>
      </c>
      <c r="C4" s="166" t="s">
        <v>288</v>
      </c>
      <c r="D4" s="166">
        <v>14</v>
      </c>
      <c r="E4" s="166">
        <v>1</v>
      </c>
      <c r="F4" s="166">
        <v>13</v>
      </c>
      <c r="G4" s="168">
        <v>7.0000000000000007E-2</v>
      </c>
    </row>
    <row r="5" spans="1:7" ht="15.75" thickBot="1">
      <c r="A5" s="165" t="s">
        <v>205</v>
      </c>
      <c r="B5" s="166">
        <v>51698640</v>
      </c>
      <c r="C5" s="166" t="s">
        <v>288</v>
      </c>
      <c r="D5" s="166">
        <v>15</v>
      </c>
      <c r="E5" s="166">
        <v>0</v>
      </c>
      <c r="F5" s="166">
        <v>15</v>
      </c>
      <c r="G5" s="168">
        <v>0</v>
      </c>
    </row>
    <row r="6" spans="1:7" ht="15.75" thickBot="1">
      <c r="A6" s="165" t="s">
        <v>178</v>
      </c>
      <c r="B6" s="166">
        <v>51591945</v>
      </c>
      <c r="C6" s="166" t="s">
        <v>288</v>
      </c>
      <c r="D6" s="166">
        <v>0</v>
      </c>
      <c r="E6" s="166">
        <v>0</v>
      </c>
      <c r="F6" s="166">
        <v>0</v>
      </c>
      <c r="G6" s="168">
        <v>0</v>
      </c>
    </row>
    <row r="7" spans="1:7" ht="15.75" thickBot="1">
      <c r="A7" s="165" t="s">
        <v>194</v>
      </c>
      <c r="B7" s="166">
        <v>51615282</v>
      </c>
      <c r="C7" s="166" t="s">
        <v>292</v>
      </c>
      <c r="D7" s="166">
        <v>19</v>
      </c>
      <c r="E7" s="166">
        <v>0</v>
      </c>
      <c r="F7" s="166">
        <v>19</v>
      </c>
      <c r="G7" s="168">
        <v>0</v>
      </c>
    </row>
    <row r="8" spans="1:7" ht="15.75" thickBot="1">
      <c r="A8" s="165" t="s">
        <v>749</v>
      </c>
      <c r="B8" s="166">
        <v>51607523</v>
      </c>
      <c r="C8" s="166" t="s">
        <v>755</v>
      </c>
      <c r="D8" s="166">
        <v>11</v>
      </c>
      <c r="E8" s="166">
        <v>0</v>
      </c>
      <c r="F8" s="166">
        <v>11</v>
      </c>
      <c r="G8" s="168">
        <v>0</v>
      </c>
    </row>
    <row r="9" spans="1:7" ht="15.75" thickBot="1">
      <c r="A9" s="165" t="s">
        <v>740</v>
      </c>
      <c r="B9" s="166">
        <v>51559927</v>
      </c>
      <c r="C9" s="166" t="s">
        <v>754</v>
      </c>
      <c r="D9" s="166">
        <v>18</v>
      </c>
      <c r="E9" s="169">
        <v>2</v>
      </c>
      <c r="F9" s="166">
        <v>16</v>
      </c>
      <c r="G9" s="168">
        <v>0.12</v>
      </c>
    </row>
    <row r="10" spans="1:7" ht="15.75" thickBot="1">
      <c r="A10" s="165" t="s">
        <v>746</v>
      </c>
      <c r="B10" s="166">
        <v>51547597</v>
      </c>
      <c r="C10" s="166" t="s">
        <v>752</v>
      </c>
      <c r="D10" s="166">
        <v>15</v>
      </c>
      <c r="E10" s="169">
        <v>0</v>
      </c>
      <c r="F10" s="166">
        <v>15</v>
      </c>
      <c r="G10" s="168">
        <v>0</v>
      </c>
    </row>
    <row r="11" spans="1:7" ht="15.75" thickBot="1">
      <c r="A11" s="165" t="s">
        <v>744</v>
      </c>
      <c r="B11" s="166">
        <v>51588223</v>
      </c>
      <c r="C11" s="166" t="s">
        <v>758</v>
      </c>
      <c r="D11" s="166">
        <v>11</v>
      </c>
      <c r="E11" s="169">
        <v>0</v>
      </c>
      <c r="F11" s="166">
        <v>11</v>
      </c>
      <c r="G11" s="168">
        <v>0</v>
      </c>
    </row>
    <row r="12" spans="1:7" ht="15.75" thickBot="1">
      <c r="A12" s="165" t="s">
        <v>745</v>
      </c>
      <c r="B12" s="166">
        <v>51576660</v>
      </c>
      <c r="C12" s="166" t="s">
        <v>758</v>
      </c>
      <c r="D12" s="166">
        <v>14</v>
      </c>
      <c r="E12" s="169">
        <v>0</v>
      </c>
      <c r="F12" s="166">
        <v>14</v>
      </c>
      <c r="G12" s="168">
        <v>0</v>
      </c>
    </row>
    <row r="13" spans="1:7" ht="15.75" thickBot="1">
      <c r="A13" s="165" t="s">
        <v>743</v>
      </c>
      <c r="B13" s="166">
        <v>51591940</v>
      </c>
      <c r="C13" s="166" t="s">
        <v>758</v>
      </c>
      <c r="D13" s="166">
        <v>15</v>
      </c>
      <c r="E13" s="169">
        <v>0</v>
      </c>
      <c r="F13" s="166">
        <v>15</v>
      </c>
      <c r="G13" s="168">
        <v>0</v>
      </c>
    </row>
    <row r="14" spans="1:7" ht="15.75" thickBot="1">
      <c r="A14" s="165" t="s">
        <v>748</v>
      </c>
      <c r="B14" s="166">
        <v>51691175</v>
      </c>
      <c r="C14" s="166" t="s">
        <v>758</v>
      </c>
      <c r="D14" s="166">
        <v>11</v>
      </c>
      <c r="E14" s="169">
        <v>1</v>
      </c>
      <c r="F14" s="166">
        <v>10</v>
      </c>
      <c r="G14" s="168">
        <v>0.1</v>
      </c>
    </row>
    <row r="15" spans="1:7" ht="15.75" thickBot="1">
      <c r="A15" s="165" t="s">
        <v>742</v>
      </c>
      <c r="B15" s="166">
        <v>51698635</v>
      </c>
      <c r="C15" s="166" t="s">
        <v>757</v>
      </c>
      <c r="D15" s="166">
        <v>12</v>
      </c>
      <c r="E15" s="169">
        <v>0</v>
      </c>
      <c r="F15" s="166">
        <v>12</v>
      </c>
      <c r="G15" s="168">
        <v>0</v>
      </c>
    </row>
    <row r="16" spans="1:7" ht="15.75" thickBot="1">
      <c r="A16" s="165" t="s">
        <v>741</v>
      </c>
      <c r="B16" s="166">
        <v>51577893</v>
      </c>
      <c r="C16" s="166" t="s">
        <v>755</v>
      </c>
      <c r="D16" s="166">
        <v>9</v>
      </c>
      <c r="E16" s="169">
        <v>0</v>
      </c>
      <c r="F16" s="166">
        <v>9</v>
      </c>
      <c r="G16" s="168">
        <v>0</v>
      </c>
    </row>
    <row r="17" spans="1:7" ht="15.75" thickBot="1">
      <c r="A17" s="165" t="s">
        <v>324</v>
      </c>
      <c r="B17" s="166">
        <v>51737073</v>
      </c>
      <c r="C17" s="166" t="s">
        <v>288</v>
      </c>
      <c r="D17" s="166">
        <v>15</v>
      </c>
      <c r="E17" s="169">
        <v>3</v>
      </c>
      <c r="F17" s="166">
        <v>12</v>
      </c>
      <c r="G17" s="168">
        <v>0.22</v>
      </c>
    </row>
    <row r="18" spans="1:7" ht="15.75" thickBot="1">
      <c r="A18" s="165" t="s">
        <v>323</v>
      </c>
      <c r="B18" s="166">
        <v>51609647</v>
      </c>
      <c r="C18" s="166" t="s">
        <v>298</v>
      </c>
      <c r="D18" s="166">
        <v>18</v>
      </c>
      <c r="E18" s="169">
        <v>0</v>
      </c>
      <c r="F18" s="166">
        <v>18</v>
      </c>
      <c r="G18" s="168">
        <v>0</v>
      </c>
    </row>
    <row r="19" spans="1:7" ht="15.75" thickBot="1">
      <c r="A19" s="165" t="s">
        <v>751</v>
      </c>
      <c r="B19" s="166">
        <v>51566784</v>
      </c>
      <c r="C19" s="166" t="s">
        <v>756</v>
      </c>
      <c r="D19" s="166">
        <v>0</v>
      </c>
      <c r="E19" s="169">
        <v>0</v>
      </c>
      <c r="F19" s="166">
        <v>0</v>
      </c>
      <c r="G19" s="168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/>
  <cols>
    <col min="1" max="1" width="21.85546875" bestFit="1" customWidth="1"/>
    <col min="2" max="2" width="11" bestFit="1" customWidth="1"/>
    <col min="3" max="3" width="15.140625" bestFit="1" customWidth="1"/>
    <col min="4" max="5" width="7.7109375" bestFit="1" customWidth="1"/>
    <col min="6" max="6" width="16" bestFit="1" customWidth="1"/>
    <col min="7" max="7" width="16.28515625" bestFit="1" customWidth="1"/>
    <col min="8" max="8" width="10.7109375" style="13" bestFit="1" customWidth="1"/>
    <col min="9" max="9" width="9.28515625" style="13" bestFit="1" customWidth="1"/>
    <col min="10" max="10" width="10" style="13" bestFit="1" customWidth="1"/>
    <col min="11" max="11" width="8.7109375" style="13" bestFit="1" customWidth="1"/>
    <col min="12" max="12" width="10.42578125" style="13" bestFit="1" customWidth="1"/>
    <col min="13" max="13" width="11" style="13" bestFit="1" customWidth="1"/>
    <col min="14" max="14" width="11.7109375" style="13" bestFit="1" customWidth="1"/>
    <col min="15" max="15" width="12.140625" style="13" bestFit="1" customWidth="1"/>
    <col min="16" max="16" width="13.5703125" style="13" bestFit="1" customWidth="1"/>
    <col min="17" max="17" width="10.42578125" style="13" bestFit="1" customWidth="1"/>
    <col min="18" max="18" width="11.28515625" style="13" bestFit="1" customWidth="1"/>
    <col min="19" max="19" width="9.140625" style="13" bestFit="1" customWidth="1"/>
    <col min="20" max="20" width="9.42578125" style="13" bestFit="1" customWidth="1"/>
    <col min="21" max="21" width="14.42578125" style="13" bestFit="1" customWidth="1"/>
    <col min="22" max="22" width="11.42578125" style="13" bestFit="1" customWidth="1"/>
    <col min="23" max="24" width="8.140625" style="13" bestFit="1" customWidth="1"/>
    <col min="25" max="25" width="7.85546875" bestFit="1" customWidth="1"/>
  </cols>
  <sheetData>
    <row r="1" spans="1:25">
      <c r="A1" s="159" t="s">
        <v>16</v>
      </c>
      <c r="B1" s="159" t="s">
        <v>325</v>
      </c>
      <c r="C1" s="159" t="s">
        <v>326</v>
      </c>
      <c r="D1" s="159" t="s">
        <v>327</v>
      </c>
      <c r="E1" s="159" t="s">
        <v>328</v>
      </c>
      <c r="F1" s="159" t="s">
        <v>329</v>
      </c>
      <c r="G1" s="159" t="s">
        <v>330</v>
      </c>
      <c r="H1" s="159" t="s">
        <v>331</v>
      </c>
      <c r="I1" s="159" t="s">
        <v>332</v>
      </c>
      <c r="J1" s="159" t="s">
        <v>333</v>
      </c>
      <c r="K1" s="159" t="s">
        <v>334</v>
      </c>
      <c r="L1" s="159" t="s">
        <v>335</v>
      </c>
      <c r="M1" s="159" t="s">
        <v>336</v>
      </c>
      <c r="N1" s="159" t="s">
        <v>337</v>
      </c>
      <c r="O1" s="159" t="s">
        <v>338</v>
      </c>
      <c r="P1" s="159" t="s">
        <v>339</v>
      </c>
      <c r="Q1" s="159" t="s">
        <v>340</v>
      </c>
      <c r="R1" s="159" t="s">
        <v>341</v>
      </c>
      <c r="S1" s="159" t="s">
        <v>342</v>
      </c>
      <c r="T1" s="159" t="s">
        <v>343</v>
      </c>
      <c r="U1" s="159" t="s">
        <v>344</v>
      </c>
      <c r="V1" s="159" t="s">
        <v>345</v>
      </c>
      <c r="W1" s="159" t="s">
        <v>346</v>
      </c>
      <c r="X1" s="159" t="s">
        <v>347</v>
      </c>
      <c r="Y1" s="56" t="s">
        <v>112</v>
      </c>
    </row>
    <row r="2" spans="1:25">
      <c r="A2" s="175" t="s">
        <v>180</v>
      </c>
      <c r="B2" s="176">
        <v>123.19607638888888</v>
      </c>
      <c r="C2" s="177">
        <v>87.286412037037039</v>
      </c>
      <c r="D2" s="178">
        <v>6840</v>
      </c>
      <c r="E2" s="177">
        <v>5.2588903779510502E-3</v>
      </c>
      <c r="F2" s="178">
        <v>2228</v>
      </c>
      <c r="G2" s="179">
        <v>10</v>
      </c>
      <c r="H2" s="176">
        <v>43.636481481481482</v>
      </c>
      <c r="I2" s="177">
        <v>7.9138408327918564E-4</v>
      </c>
      <c r="J2" s="176">
        <v>3.0054689192116096E-4</v>
      </c>
      <c r="K2" s="177">
        <v>4.1669594027507039E-3</v>
      </c>
      <c r="L2" s="176">
        <v>28.502002314814813</v>
      </c>
      <c r="M2" s="177">
        <v>5.4130671296296295</v>
      </c>
      <c r="N2" s="176">
        <v>2.0557407407407409</v>
      </c>
      <c r="O2" s="177">
        <v>6.7596759259259258</v>
      </c>
      <c r="P2" s="176">
        <v>13.451689814814815</v>
      </c>
      <c r="Q2" s="177">
        <v>0.18890046296296295</v>
      </c>
      <c r="R2" s="176">
        <v>3.9000578703703703</v>
      </c>
      <c r="S2" s="177">
        <v>4.7864120370370369</v>
      </c>
      <c r="T2" s="176">
        <v>4.0540046296296293</v>
      </c>
      <c r="U2" s="177">
        <v>4.1730208333333332</v>
      </c>
      <c r="V2" s="176">
        <v>0.55903935185185183</v>
      </c>
      <c r="W2" s="180">
        <v>0.50007703990667163</v>
      </c>
      <c r="X2" s="181">
        <v>0.97393187747327203</v>
      </c>
      <c r="Y2" s="57">
        <f>IFERROR(E2*86400,0)</f>
        <v>454.36812865497075</v>
      </c>
    </row>
    <row r="3" spans="1:25">
      <c r="A3" s="183" t="s">
        <v>205</v>
      </c>
      <c r="B3" s="184">
        <v>93.537905092592595</v>
      </c>
      <c r="C3" s="185">
        <v>62.866238425925928</v>
      </c>
      <c r="D3" s="186">
        <v>5071</v>
      </c>
      <c r="E3" s="185">
        <v>7.7972352775769263E-3</v>
      </c>
      <c r="F3" s="186">
        <v>622</v>
      </c>
      <c r="G3" s="187">
        <v>11</v>
      </c>
      <c r="H3" s="184">
        <v>19.303993055555555</v>
      </c>
      <c r="I3" s="185">
        <v>1.4037131072109381E-3</v>
      </c>
      <c r="J3" s="184">
        <v>1.2137850851245645E-3</v>
      </c>
      <c r="K3" s="185">
        <v>5.1797370852414235E-3</v>
      </c>
      <c r="L3" s="184">
        <v>26.26644675925926</v>
      </c>
      <c r="M3" s="185">
        <v>7.1182291666666666</v>
      </c>
      <c r="N3" s="184">
        <v>6.1551041666666668</v>
      </c>
      <c r="O3" s="185">
        <v>5.2685532407407409</v>
      </c>
      <c r="P3" s="184">
        <v>10.621840277777778</v>
      </c>
      <c r="Q3" s="185">
        <v>0.41708333333333331</v>
      </c>
      <c r="R3" s="184">
        <v>0.1776851851851852</v>
      </c>
      <c r="S3" s="185">
        <v>9.8842592592592593E-3</v>
      </c>
      <c r="T3" s="184">
        <v>6.3912037037037033</v>
      </c>
      <c r="U3" s="185">
        <v>3.5889814814814813</v>
      </c>
      <c r="V3" s="184">
        <v>0.23537037037037037</v>
      </c>
      <c r="W3" s="188">
        <v>0.69293545249568134</v>
      </c>
      <c r="X3" s="189">
        <v>0.93844377748744368</v>
      </c>
      <c r="Y3" s="57">
        <f t="shared" ref="Y3:Y12" si="0">IFERROR(E3*86400,0)</f>
        <v>673.68112798264644</v>
      </c>
    </row>
    <row r="4" spans="1:25">
      <c r="A4" s="175" t="s">
        <v>189</v>
      </c>
      <c r="B4" s="176">
        <v>18.601921296296297</v>
      </c>
      <c r="C4" s="177">
        <v>1.1897569444444445</v>
      </c>
      <c r="D4" s="178">
        <v>62</v>
      </c>
      <c r="E4" s="177">
        <v>7.1761126045400232E-3</v>
      </c>
      <c r="F4" s="178">
        <v>13</v>
      </c>
      <c r="G4" s="179">
        <v>1</v>
      </c>
      <c r="H4" s="176">
        <v>0.11569444444444445</v>
      </c>
      <c r="I4" s="177">
        <v>8.9232377538829154E-4</v>
      </c>
      <c r="J4" s="176">
        <v>1.418757467144564E-4</v>
      </c>
      <c r="K4" s="177">
        <v>6.1419130824372763E-3</v>
      </c>
      <c r="L4" s="176">
        <v>0.38079861111111113</v>
      </c>
      <c r="M4" s="177">
        <v>5.5324074074074074E-2</v>
      </c>
      <c r="N4" s="176">
        <v>8.7962962962962968E-3</v>
      </c>
      <c r="O4" s="177">
        <v>3.4722222222222222E-5</v>
      </c>
      <c r="P4" s="176">
        <v>4.1111111111111112E-2</v>
      </c>
      <c r="Q4" s="177">
        <v>2.488425925925926E-3</v>
      </c>
      <c r="R4" s="176">
        <v>0.53768518518518515</v>
      </c>
      <c r="S4" s="177">
        <v>0</v>
      </c>
      <c r="T4" s="176">
        <v>0</v>
      </c>
      <c r="U4" s="177">
        <v>16.991168981481483</v>
      </c>
      <c r="V4" s="176">
        <v>0</v>
      </c>
      <c r="W4" s="180">
        <v>0.90275791624106227</v>
      </c>
      <c r="X4" s="181">
        <v>0.97954355405259619</v>
      </c>
      <c r="Y4" s="57">
        <f t="shared" si="0"/>
        <v>620.01612903225805</v>
      </c>
    </row>
    <row r="5" spans="1:25">
      <c r="A5" s="183" t="s">
        <v>168</v>
      </c>
      <c r="B5" s="184">
        <v>92.650150462962969</v>
      </c>
      <c r="C5" s="185">
        <v>63.594513888888891</v>
      </c>
      <c r="D5" s="186">
        <v>4824</v>
      </c>
      <c r="E5" s="185">
        <v>8.1998547962348744E-3</v>
      </c>
      <c r="F5" s="186">
        <v>598</v>
      </c>
      <c r="G5" s="187">
        <v>3</v>
      </c>
      <c r="H5" s="184">
        <v>17.635289351851853</v>
      </c>
      <c r="I5" s="185">
        <v>1.5773442778391992E-3</v>
      </c>
      <c r="J5" s="184">
        <v>1.2024464867022909E-3</v>
      </c>
      <c r="K5" s="185">
        <v>5.4200640316933854E-3</v>
      </c>
      <c r="L5" s="184">
        <v>26.14638888888889</v>
      </c>
      <c r="M5" s="185">
        <v>7.6091087962962964</v>
      </c>
      <c r="N5" s="184">
        <v>5.8006018518518516</v>
      </c>
      <c r="O5" s="185">
        <v>5.1078587962962967</v>
      </c>
      <c r="P5" s="184">
        <v>10.278726851851852</v>
      </c>
      <c r="Q5" s="185">
        <v>1.1299884259259259</v>
      </c>
      <c r="R5" s="184">
        <v>7.3877314814814812E-2</v>
      </c>
      <c r="S5" s="185">
        <v>6.3101851851851853E-2</v>
      </c>
      <c r="T5" s="184">
        <v>8.4798611111111111</v>
      </c>
      <c r="U5" s="185">
        <v>3.0888078703703705</v>
      </c>
      <c r="V5" s="184">
        <v>3.3645833333333333E-2</v>
      </c>
      <c r="W5" s="188">
        <v>0.72269165571948724</v>
      </c>
      <c r="X5" s="189">
        <v>0.97370098023060792</v>
      </c>
      <c r="Y5" s="57">
        <f t="shared" si="0"/>
        <v>708.46745439469316</v>
      </c>
    </row>
    <row r="6" spans="1:25">
      <c r="A6" s="175" t="s">
        <v>301</v>
      </c>
      <c r="B6" s="176">
        <v>27.430624999999999</v>
      </c>
      <c r="C6" s="177">
        <v>26.664340277777779</v>
      </c>
      <c r="D6" s="178">
        <v>22</v>
      </c>
      <c r="E6" s="177">
        <v>6.3120791245791239E-3</v>
      </c>
      <c r="F6" s="178">
        <v>0</v>
      </c>
      <c r="G6" s="179">
        <v>3</v>
      </c>
      <c r="H6" s="176">
        <v>0.18585648148148148</v>
      </c>
      <c r="I6" s="177">
        <v>6.2868265993265993E-4</v>
      </c>
      <c r="J6" s="176">
        <v>0</v>
      </c>
      <c r="K6" s="177">
        <v>5.6833964646464648E-3</v>
      </c>
      <c r="L6" s="176">
        <v>0.12503472222222223</v>
      </c>
      <c r="M6" s="177">
        <v>1.3831018518518519E-2</v>
      </c>
      <c r="N6" s="176">
        <v>0</v>
      </c>
      <c r="O6" s="177">
        <v>0</v>
      </c>
      <c r="P6" s="176">
        <v>2.3148148148148147E-5</v>
      </c>
      <c r="Q6" s="177">
        <v>1.1574074074074073E-5</v>
      </c>
      <c r="R6" s="176">
        <v>26.330150462962962</v>
      </c>
      <c r="S6" s="177">
        <v>0</v>
      </c>
      <c r="T6" s="176">
        <v>4.6296296296296294E-5</v>
      </c>
      <c r="U6" s="177">
        <v>9.2592592592592596E-4</v>
      </c>
      <c r="V6" s="176">
        <v>0</v>
      </c>
      <c r="W6" s="180">
        <v>0.99302977386482072</v>
      </c>
      <c r="X6" s="181">
        <v>0.97210215678960876</v>
      </c>
      <c r="Y6" s="57">
        <f t="shared" si="0"/>
        <v>545.36363636363626</v>
      </c>
    </row>
    <row r="7" spans="1:25">
      <c r="A7" s="183" t="s">
        <v>194</v>
      </c>
      <c r="B7" s="184">
        <v>1.0514351851851851</v>
      </c>
      <c r="C7" s="185">
        <v>0.92799768518518522</v>
      </c>
      <c r="D7" s="186">
        <v>41</v>
      </c>
      <c r="E7" s="185">
        <v>5.7881662149954832E-3</v>
      </c>
      <c r="F7" s="186">
        <v>12</v>
      </c>
      <c r="G7" s="187">
        <v>0</v>
      </c>
      <c r="H7" s="184">
        <v>1.3136574074074075E-2</v>
      </c>
      <c r="I7" s="185">
        <v>9.9226513098464326E-4</v>
      </c>
      <c r="J7" s="184">
        <v>5.3297199638663057E-4</v>
      </c>
      <c r="K7" s="185">
        <v>4.2629290876242095E-3</v>
      </c>
      <c r="L7" s="184">
        <v>0.17478009259259258</v>
      </c>
      <c r="M7" s="185">
        <v>4.0682870370370369E-2</v>
      </c>
      <c r="N7" s="184">
        <v>2.1851851851851851E-2</v>
      </c>
      <c r="O7" s="185">
        <v>3.1446759259259258E-2</v>
      </c>
      <c r="P7" s="184">
        <v>7.9502314814814817E-2</v>
      </c>
      <c r="Q7" s="185">
        <v>5.7870370370370367E-4</v>
      </c>
      <c r="R7" s="184">
        <v>0.65997685185185184</v>
      </c>
      <c r="S7" s="185">
        <v>0</v>
      </c>
      <c r="T7" s="184">
        <v>0</v>
      </c>
      <c r="U7" s="185">
        <v>5.7870370370370373E-5</v>
      </c>
      <c r="V7" s="184">
        <v>0</v>
      </c>
      <c r="W7" s="188">
        <v>0.98584417366143251</v>
      </c>
      <c r="X7" s="189">
        <v>0.9867828398434616</v>
      </c>
      <c r="Y7" s="57">
        <f t="shared" si="0"/>
        <v>500.09756097560972</v>
      </c>
    </row>
    <row r="8" spans="1:25">
      <c r="A8" s="175" t="s">
        <v>777</v>
      </c>
      <c r="B8" s="176">
        <v>1.1254050925925927</v>
      </c>
      <c r="C8" s="177">
        <v>1.1250231481481481</v>
      </c>
      <c r="D8" s="178">
        <v>2</v>
      </c>
      <c r="E8" s="177">
        <v>1.0243055555555556E-2</v>
      </c>
      <c r="F8" s="178">
        <v>0</v>
      </c>
      <c r="G8" s="179">
        <v>0</v>
      </c>
      <c r="H8" s="176">
        <v>6.122685185185185E-3</v>
      </c>
      <c r="I8" s="177">
        <v>5.3819444444444444E-4</v>
      </c>
      <c r="J8" s="176">
        <v>0</v>
      </c>
      <c r="K8" s="177">
        <v>9.7048611111111103E-3</v>
      </c>
      <c r="L8" s="176">
        <v>1.9409722222222221E-2</v>
      </c>
      <c r="M8" s="177">
        <v>1.0763888888888889E-3</v>
      </c>
      <c r="N8" s="176">
        <v>0</v>
      </c>
      <c r="O8" s="177">
        <v>0</v>
      </c>
      <c r="P8" s="176">
        <v>0</v>
      </c>
      <c r="Q8" s="177">
        <v>0</v>
      </c>
      <c r="R8" s="176">
        <v>1.0984143518518519</v>
      </c>
      <c r="S8" s="177">
        <v>0</v>
      </c>
      <c r="T8" s="176">
        <v>0</v>
      </c>
      <c r="U8" s="177">
        <v>0</v>
      </c>
      <c r="V8" s="176">
        <v>0</v>
      </c>
      <c r="W8" s="180">
        <v>0.99455772514968832</v>
      </c>
      <c r="X8" s="181">
        <v>0.99966061603332135</v>
      </c>
      <c r="Y8" s="57">
        <f t="shared" si="0"/>
        <v>885</v>
      </c>
    </row>
    <row r="9" spans="1:25">
      <c r="A9" s="183" t="s">
        <v>323</v>
      </c>
      <c r="B9" s="184">
        <v>112.88295138888888</v>
      </c>
      <c r="C9" s="185">
        <v>75.681701388888882</v>
      </c>
      <c r="D9" s="186">
        <v>6566</v>
      </c>
      <c r="E9" s="185">
        <v>4.9146152034611522E-3</v>
      </c>
      <c r="F9" s="186">
        <v>2323</v>
      </c>
      <c r="G9" s="187">
        <v>24</v>
      </c>
      <c r="H9" s="184">
        <v>35.892696759259259</v>
      </c>
      <c r="I9" s="185">
        <v>8.1459553141322862E-4</v>
      </c>
      <c r="J9" s="184">
        <v>1.7896275425593124E-4</v>
      </c>
      <c r="K9" s="185">
        <v>3.9210569177919926E-3</v>
      </c>
      <c r="L9" s="184">
        <v>25.745659722222221</v>
      </c>
      <c r="M9" s="185">
        <v>5.3486342592592591</v>
      </c>
      <c r="N9" s="184">
        <v>1.1750694444444445</v>
      </c>
      <c r="O9" s="185">
        <v>6.2278935185185187</v>
      </c>
      <c r="P9" s="184">
        <v>12.251319444444444</v>
      </c>
      <c r="Q9" s="185">
        <v>1.0153703703703705</v>
      </c>
      <c r="R9" s="184">
        <v>3.1513310185185186</v>
      </c>
      <c r="S9" s="185">
        <v>3.6350578703703702</v>
      </c>
      <c r="T9" s="184">
        <v>5.5214814814814819</v>
      </c>
      <c r="U9" s="185">
        <v>5.0733333333333333</v>
      </c>
      <c r="V9" s="184">
        <v>0.66957175925925927</v>
      </c>
      <c r="W9" s="188">
        <v>0.52574141304216504</v>
      </c>
      <c r="X9" s="189">
        <v>0.95243991803820349</v>
      </c>
      <c r="Y9" s="57">
        <f t="shared" si="0"/>
        <v>424.62275357904355</v>
      </c>
    </row>
    <row r="10" spans="1:25">
      <c r="A10" s="175" t="s">
        <v>324</v>
      </c>
      <c r="B10" s="176">
        <v>72.917164351851852</v>
      </c>
      <c r="C10" s="177">
        <v>48.800231481481482</v>
      </c>
      <c r="D10" s="178">
        <v>3915</v>
      </c>
      <c r="E10" s="177">
        <v>7.8589736767418761E-3</v>
      </c>
      <c r="F10" s="178">
        <v>454</v>
      </c>
      <c r="G10" s="179">
        <v>2</v>
      </c>
      <c r="H10" s="176">
        <v>15.530879629629629</v>
      </c>
      <c r="I10" s="177">
        <v>1.3030367532283242E-3</v>
      </c>
      <c r="J10" s="176">
        <v>9.4508301404853132E-4</v>
      </c>
      <c r="K10" s="177">
        <v>5.6108539094650205E-3</v>
      </c>
      <c r="L10" s="176">
        <v>21.966493055555556</v>
      </c>
      <c r="M10" s="177">
        <v>5.1013888888888888</v>
      </c>
      <c r="N10" s="176">
        <v>3.7</v>
      </c>
      <c r="O10" s="177">
        <v>4.0238657407407405</v>
      </c>
      <c r="P10" s="176">
        <v>8.0020949074074075</v>
      </c>
      <c r="Q10" s="177">
        <v>0.64105324074074077</v>
      </c>
      <c r="R10" s="176">
        <v>4.2129629629629628E-2</v>
      </c>
      <c r="S10" s="177">
        <v>2.3148148148148149E-4</v>
      </c>
      <c r="T10" s="176">
        <v>7.670694444444444</v>
      </c>
      <c r="U10" s="177">
        <v>2.3029513888888888</v>
      </c>
      <c r="V10" s="176">
        <v>0.36175925925925928</v>
      </c>
      <c r="W10" s="180">
        <v>0.68174577951493476</v>
      </c>
      <c r="X10" s="181">
        <v>0.96523265538870939</v>
      </c>
      <c r="Y10" s="57">
        <f t="shared" si="0"/>
        <v>679.0153256704981</v>
      </c>
    </row>
    <row r="11" spans="1:25">
      <c r="A11" s="183" t="s">
        <v>294</v>
      </c>
      <c r="B11" s="184">
        <v>0.19298611111111111</v>
      </c>
      <c r="C11" s="185">
        <v>9.9884259259259266E-3</v>
      </c>
      <c r="D11" s="186">
        <v>0</v>
      </c>
      <c r="E11" s="185"/>
      <c r="F11" s="186">
        <v>0</v>
      </c>
      <c r="G11" s="187">
        <v>0</v>
      </c>
      <c r="H11" s="184">
        <v>7.2106481481481483E-3</v>
      </c>
      <c r="I11" s="185"/>
      <c r="J11" s="184"/>
      <c r="K11" s="185"/>
      <c r="L11" s="184">
        <v>0</v>
      </c>
      <c r="M11" s="185">
        <v>0</v>
      </c>
      <c r="N11" s="184">
        <v>0</v>
      </c>
      <c r="O11" s="185">
        <v>0</v>
      </c>
      <c r="P11" s="184">
        <v>4.1493055555555554E-2</v>
      </c>
      <c r="Q11" s="185">
        <v>2.5925925925925925E-3</v>
      </c>
      <c r="R11" s="184">
        <v>0</v>
      </c>
      <c r="S11" s="185">
        <v>3.1250000000000002E-3</v>
      </c>
      <c r="T11" s="184">
        <v>0</v>
      </c>
      <c r="U11" s="185">
        <v>3.7164351851851851E-2</v>
      </c>
      <c r="V11" s="184">
        <v>0</v>
      </c>
      <c r="W11" s="188">
        <v>0.27809965237543455</v>
      </c>
      <c r="X11" s="189">
        <v>0.33188173275269311</v>
      </c>
      <c r="Y11" s="57">
        <f t="shared" si="0"/>
        <v>0</v>
      </c>
    </row>
    <row r="12" spans="1:25">
      <c r="A12" s="175" t="s">
        <v>271</v>
      </c>
      <c r="B12" s="176">
        <v>19.5975</v>
      </c>
      <c r="C12" s="177">
        <v>1.4535648148148148</v>
      </c>
      <c r="D12" s="178">
        <v>70</v>
      </c>
      <c r="E12" s="177">
        <v>8.1167328042328034E-3</v>
      </c>
      <c r="F12" s="178">
        <v>11</v>
      </c>
      <c r="G12" s="179">
        <v>7</v>
      </c>
      <c r="H12" s="176">
        <v>0.1200925925925926</v>
      </c>
      <c r="I12" s="177">
        <v>2.1408730158730157E-3</v>
      </c>
      <c r="J12" s="176">
        <v>5.9027777777777773E-5</v>
      </c>
      <c r="K12" s="177">
        <v>5.9168320105820104E-3</v>
      </c>
      <c r="L12" s="176">
        <v>0.41417824074074072</v>
      </c>
      <c r="M12" s="177">
        <v>0.14986111111111111</v>
      </c>
      <c r="N12" s="176">
        <v>4.1319444444444442E-3</v>
      </c>
      <c r="O12" s="177">
        <v>2.5601851851851851E-2</v>
      </c>
      <c r="P12" s="176">
        <v>0</v>
      </c>
      <c r="Q12" s="177">
        <v>3.7071759259259263E-2</v>
      </c>
      <c r="R12" s="176">
        <v>0.60214120370370372</v>
      </c>
      <c r="S12" s="177">
        <v>0</v>
      </c>
      <c r="T12" s="176">
        <v>3.4722222222222222E-5</v>
      </c>
      <c r="U12" s="177">
        <v>17.590289351851851</v>
      </c>
      <c r="V12" s="176">
        <v>0</v>
      </c>
      <c r="W12" s="180">
        <v>0.91738064146256015</v>
      </c>
      <c r="X12" s="181">
        <v>0.97302207199002733</v>
      </c>
      <c r="Y12" s="57">
        <f t="shared" si="0"/>
        <v>701.28571428571422</v>
      </c>
    </row>
  </sheetData>
  <conditionalFormatting sqref="A3:A12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Roster</vt:lpstr>
      <vt:lpstr>Dump_Agent_prod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Dump_TL Prod</vt:lpstr>
      <vt:lpstr>Dump_LMS</vt:lpstr>
      <vt:lpstr>Coaching_raw</vt:lpstr>
      <vt:lpstr>Dump_Leadership</vt:lpstr>
      <vt:lpstr>Cash Collection</vt:lpstr>
      <vt:lpstr>AGENT_raw</vt:lpstr>
      <vt:lpstr>Agent Scorecard</vt:lpstr>
      <vt:lpstr>dump</vt:lpstr>
      <vt:lpstr>Sheet1</vt:lpstr>
      <vt:lpstr>TL_raw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2020-03-04T17:49:42Z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833444f8-1298-4293-a0fe-b7c1bd6f4539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