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d.docs.live.net/c99215478cab3924/Desktop/Models/Financials - Financial Services/Insurance/Property^0Casualty_Insurance/Specialty-Excess^0Surplus_Lines/"/>
    </mc:Choice>
  </mc:AlternateContent>
  <xr:revisionPtr revIDLastSave="2266" documentId="11_F25DC773A252ABDACC1048C7F1DD614E5ADE58E9" xr6:coauthVersionLast="47" xr6:coauthVersionMax="47" xr10:uidLastSave="{56E2F8EB-A77D-40DF-841C-7372A5A6AF11}"/>
  <bookViews>
    <workbookView xWindow="-103" yWindow="-103" windowWidth="22149" windowHeight="13920" activeTab="1" xr2:uid="{00000000-000D-0000-FFFF-FFFF00000000}"/>
  </bookViews>
  <sheets>
    <sheet name="BS" sheetId="2" r:id="rId1"/>
    <sheet name="IS-Insurance" sheetId="3" r:id="rId2"/>
    <sheet name="Forecast" sheetId="4"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3" l="1"/>
  <c r="M10" i="3"/>
  <c r="N10" i="3"/>
  <c r="O10" i="3"/>
  <c r="O11" i="3" s="1"/>
  <c r="L10" i="3"/>
  <c r="L7" i="3"/>
  <c r="M7" i="3"/>
  <c r="N7" i="3"/>
  <c r="O7" i="3"/>
  <c r="O8" i="3" s="1"/>
  <c r="K7" i="3"/>
  <c r="M6" i="3"/>
  <c r="N6" i="3"/>
  <c r="O6" i="3"/>
  <c r="L6" i="3"/>
  <c r="C56" i="3"/>
  <c r="C49" i="3"/>
  <c r="E56" i="3"/>
  <c r="E57" i="3" s="1"/>
  <c r="D56" i="3"/>
  <c r="D49" i="3"/>
  <c r="C41" i="3"/>
  <c r="D41" i="3"/>
  <c r="E41" i="3"/>
  <c r="F41" i="3"/>
  <c r="G41" i="3"/>
  <c r="B41" i="3"/>
  <c r="F62" i="3"/>
  <c r="F70" i="3" s="1"/>
  <c r="C71" i="3"/>
  <c r="C62" i="3"/>
  <c r="C70" i="3" s="1"/>
  <c r="D62" i="3"/>
  <c r="D70" i="3" s="1"/>
  <c r="E62" i="3"/>
  <c r="E70" i="3" s="1"/>
  <c r="G62" i="3"/>
  <c r="G70" i="3" s="1"/>
  <c r="B62" i="3"/>
  <c r="B70" i="3" s="1"/>
  <c r="B56" i="3"/>
  <c r="F56" i="3"/>
  <c r="F49" i="3"/>
  <c r="F57" i="3" s="1"/>
  <c r="B49" i="3"/>
  <c r="B5" i="3"/>
  <c r="D5" i="3"/>
  <c r="E5" i="3"/>
  <c r="F5" i="3"/>
  <c r="F18" i="3" s="1"/>
  <c r="G5" i="3"/>
  <c r="B7" i="3"/>
  <c r="B19" i="3" s="1"/>
  <c r="D7" i="3"/>
  <c r="D22" i="3" s="1"/>
  <c r="E7" i="3"/>
  <c r="E22" i="3" s="1"/>
  <c r="G7" i="3"/>
  <c r="G22" i="3" s="1"/>
  <c r="C14" i="3"/>
  <c r="B17" i="3"/>
  <c r="C17" i="3"/>
  <c r="D17" i="3"/>
  <c r="E17" i="3"/>
  <c r="F17" i="3"/>
  <c r="G17" i="3"/>
  <c r="G56" i="3"/>
  <c r="G49" i="3"/>
  <c r="B21" i="3"/>
  <c r="C22" i="3"/>
  <c r="C21" i="3"/>
  <c r="D21" i="3"/>
  <c r="F21" i="3"/>
  <c r="E21" i="3"/>
  <c r="G21" i="3"/>
  <c r="C19" i="3"/>
  <c r="C18" i="3"/>
  <c r="B4" i="2"/>
  <c r="B7" i="2" s="1"/>
  <c r="M11" i="3" l="1"/>
  <c r="L11" i="3"/>
  <c r="N11" i="3"/>
  <c r="M8" i="3"/>
  <c r="P6" i="3"/>
  <c r="N8" i="3"/>
  <c r="L8" i="3"/>
  <c r="P8" i="3" s="1"/>
  <c r="H49" i="3"/>
  <c r="D57" i="3"/>
  <c r="H70" i="3"/>
  <c r="G73" i="3"/>
  <c r="G57" i="3"/>
  <c r="C73" i="3"/>
  <c r="C57" i="3"/>
  <c r="D73" i="3"/>
  <c r="B57" i="3"/>
  <c r="F73" i="3"/>
  <c r="E73" i="3"/>
  <c r="F8" i="3"/>
  <c r="F11" i="3" s="1"/>
  <c r="F13" i="3" s="1"/>
  <c r="F71" i="3" s="1"/>
  <c r="E8" i="3"/>
  <c r="E11" i="3" s="1"/>
  <c r="E13" i="3" s="1"/>
  <c r="E71" i="3" s="1"/>
  <c r="G8" i="3"/>
  <c r="G11" i="3" s="1"/>
  <c r="G13" i="3" s="1"/>
  <c r="G71" i="3" s="1"/>
  <c r="D8" i="3"/>
  <c r="D11" i="3" s="1"/>
  <c r="D13" i="3" s="1"/>
  <c r="D71" i="3" s="1"/>
  <c r="D72" i="3" s="1"/>
  <c r="B8" i="3"/>
  <c r="B11" i="3" s="1"/>
  <c r="B13" i="3" s="1"/>
  <c r="B18" i="3"/>
  <c r="H17" i="3"/>
  <c r="B22" i="3"/>
  <c r="B23" i="3" s="1"/>
  <c r="G23" i="3"/>
  <c r="G18" i="3"/>
  <c r="D23" i="3"/>
  <c r="C23" i="3"/>
  <c r="E18" i="3"/>
  <c r="E23" i="3"/>
  <c r="F22" i="3"/>
  <c r="F23" i="3" s="1"/>
  <c r="D18" i="3"/>
  <c r="P11" i="3" l="1"/>
  <c r="F24" i="3"/>
  <c r="E24" i="3"/>
  <c r="H57" i="3"/>
  <c r="D24" i="3"/>
  <c r="F72" i="3"/>
  <c r="B71" i="3"/>
  <c r="C72" i="3" s="1"/>
  <c r="G72" i="3"/>
  <c r="H71" i="3"/>
  <c r="C24" i="3"/>
  <c r="H73" i="3"/>
  <c r="G24" i="3"/>
  <c r="H25" i="3"/>
  <c r="E72" i="3"/>
  <c r="D14" i="3"/>
  <c r="F14" i="3"/>
  <c r="B14" i="3"/>
  <c r="G14" i="3"/>
  <c r="E14" i="3"/>
  <c r="G19" i="3"/>
  <c r="D19" i="3"/>
  <c r="E19" i="3"/>
  <c r="F19" i="3"/>
  <c r="H23" i="3"/>
  <c r="H24" i="3" l="1"/>
  <c r="H72" i="3"/>
</calcChain>
</file>

<file path=xl/sharedStrings.xml><?xml version="1.0" encoding="utf-8"?>
<sst xmlns="http://schemas.openxmlformats.org/spreadsheetml/2006/main" count="135" uniqueCount="117">
  <si>
    <t>Price</t>
  </si>
  <si>
    <t>Ticker</t>
  </si>
  <si>
    <t xml:space="preserve">Debt </t>
  </si>
  <si>
    <t xml:space="preserve">Enterprise Value </t>
  </si>
  <si>
    <t>KNSL (in 1000s)</t>
  </si>
  <si>
    <t xml:space="preserve">Cash </t>
  </si>
  <si>
    <t xml:space="preserve">Market Cap </t>
  </si>
  <si>
    <t xml:space="preserve">Shares Outstanding </t>
  </si>
  <si>
    <t>FQ224</t>
  </si>
  <si>
    <t>FQ324</t>
  </si>
  <si>
    <t>FQ424</t>
  </si>
  <si>
    <t>FQ125</t>
  </si>
  <si>
    <t>FQ225</t>
  </si>
  <si>
    <t>06/31/24</t>
  </si>
  <si>
    <t>09/31/24</t>
  </si>
  <si>
    <t>06/31/25</t>
  </si>
  <si>
    <t>EBT</t>
  </si>
  <si>
    <t>FQ124</t>
  </si>
  <si>
    <t>TA</t>
  </si>
  <si>
    <t>R&amp;LAE</t>
  </si>
  <si>
    <t>UP</t>
  </si>
  <si>
    <t>AP-RI</t>
  </si>
  <si>
    <t>D</t>
  </si>
  <si>
    <t>OL</t>
  </si>
  <si>
    <t>P</t>
  </si>
  <si>
    <t>TL</t>
  </si>
  <si>
    <t>(1000s)</t>
  </si>
  <si>
    <t>A</t>
  </si>
  <si>
    <t>CS</t>
  </si>
  <si>
    <t>RE</t>
  </si>
  <si>
    <t>AcuCHL</t>
  </si>
  <si>
    <t>ApynC</t>
  </si>
  <si>
    <t>L=</t>
  </si>
  <si>
    <t>E+</t>
  </si>
  <si>
    <t>TL&amp;E</t>
  </si>
  <si>
    <t>TE</t>
  </si>
  <si>
    <t>L=L&amp;LAE/NWP</t>
  </si>
  <si>
    <t>E=Opex/NWP</t>
  </si>
  <si>
    <t>L+E</t>
  </si>
  <si>
    <t>KNSL</t>
  </si>
  <si>
    <t>Reported NI</t>
  </si>
  <si>
    <t>Net Income</t>
  </si>
  <si>
    <t>Change in the fair value of equity securities</t>
  </si>
  <si>
    <t>Change in allowance for credit losses on investments</t>
  </si>
  <si>
    <t>Other Expenses</t>
  </si>
  <si>
    <t>Net realized investment gains</t>
  </si>
  <si>
    <t>Income before income taxes</t>
  </si>
  <si>
    <t>Income tax expense</t>
  </si>
  <si>
    <t>Underwriting income</t>
  </si>
  <si>
    <t>Other Assets</t>
  </si>
  <si>
    <t>JB</t>
  </si>
  <si>
    <t>Investment income due and accrued</t>
  </si>
  <si>
    <t>Premiums and fees recievable</t>
  </si>
  <si>
    <t>Reinsurance receivable</t>
  </si>
  <si>
    <t>Ceded unearned premiums</t>
  </si>
  <si>
    <t>Deffered policy acquisition costs</t>
  </si>
  <si>
    <t>Deferred income tax asset</t>
  </si>
  <si>
    <t>Intangible assets</t>
  </si>
  <si>
    <t>Operating Rate of Investment (OROE)</t>
  </si>
  <si>
    <t>Rate of Investment (ROE)</t>
  </si>
  <si>
    <t>Combined Ratio (CR)</t>
  </si>
  <si>
    <t>Expense Ratio (ER)</t>
  </si>
  <si>
    <t>Loss Ratio (LR)</t>
  </si>
  <si>
    <t>Operating Margin (OM)</t>
  </si>
  <si>
    <t>Gross Margin (GM)</t>
  </si>
  <si>
    <t>Revenue Y/Y (%ΔR)</t>
  </si>
  <si>
    <t>Metrics (M)</t>
  </si>
  <si>
    <t>Fundamental Equation (FE)</t>
  </si>
  <si>
    <t>Total Investments (TI)</t>
  </si>
  <si>
    <t>Shares</t>
  </si>
  <si>
    <t>Earnings per Share</t>
  </si>
  <si>
    <t>Taxes</t>
  </si>
  <si>
    <t>Operating Expenses</t>
  </si>
  <si>
    <t>Income Expense</t>
  </si>
  <si>
    <t>Operating Income</t>
  </si>
  <si>
    <t>Selling, General &amp; Administration</t>
  </si>
  <si>
    <t>Gross Profit</t>
  </si>
  <si>
    <t>Reverse for unpaid losses &amp; loss adjustment expenses (L&amp;LAE)</t>
  </si>
  <si>
    <t>Cash (C)</t>
  </si>
  <si>
    <t xml:space="preserve">Revenue  </t>
  </si>
  <si>
    <t>Net investment income</t>
  </si>
  <si>
    <t>Interest expense</t>
  </si>
  <si>
    <t xml:space="preserve">Other Income </t>
  </si>
  <si>
    <t>RNI</t>
  </si>
  <si>
    <t>UWI</t>
  </si>
  <si>
    <t>Treasury Stock</t>
  </si>
  <si>
    <t>AVG %Δ(Q/Q)</t>
  </si>
  <si>
    <t>%Δ(Y/Y)</t>
  </si>
  <si>
    <t>AVG (Q/Q)</t>
  </si>
  <si>
    <t>Headcount</t>
  </si>
  <si>
    <t>NI per Employee (RPPE)</t>
  </si>
  <si>
    <t>FY16</t>
  </si>
  <si>
    <t>FY20</t>
  </si>
  <si>
    <t>FY21</t>
  </si>
  <si>
    <t>FY22</t>
  </si>
  <si>
    <t>FY23</t>
  </si>
  <si>
    <t>FY24</t>
  </si>
  <si>
    <t>FY25</t>
  </si>
  <si>
    <t>Head Count</t>
  </si>
  <si>
    <t>FY27</t>
  </si>
  <si>
    <t>FY28</t>
  </si>
  <si>
    <t>(1000$)</t>
  </si>
  <si>
    <t>Revenue</t>
  </si>
  <si>
    <t>R_p-FTE</t>
  </si>
  <si>
    <t>NI_p-FTE</t>
  </si>
  <si>
    <t>18.68-19.62</t>
  </si>
  <si>
    <t>Review</t>
  </si>
  <si>
    <t>Revenue divided by headcount, to get the revenue per employee, I'm only considering Full-Time as I presume they would be worth the most capital. From here I want to see the change from year to year, since we are in FY(4)20-FY(4)24. Next take the mean of the change year-by-year in revenue per employee, to guage an average growth, that could be relative to Revenue due to the fact it's involved in the equation, but what can it be efficient for? I believe the idea is there, but incorrectly executed.</t>
  </si>
  <si>
    <t xml:space="preserve">Notes: 
- FQ123-&gt;FQ124: Revenue Y/Y:42%, CO19 Consideration, P&amp;C signficiant price hikes 23-23'. Revenue Y/Y FQ224-&gt;   FQ225 132.27%, why? Industry was booming. need to run models on whole industry and subindustry for confirm. - Industry: Insurance -&gt; Property &amp; Casualty (P&amp;C) -&gt; Excess and Surply Lines (E&amp;S): Non-standard risk sector
- Industry Combined Ratio 0.0: 80-90. 100=be R/L&amp;LAE
- Average tenure of 30yr relevant experience 
- Claims "technology" is the forefront, and they are in some cases revolutionary +. Though very broad, what are they using, why does it benefit them, and how is it different -/+. Claims specalization in lines due to experience, for revenue ++. No outsourcing could relate to revenue, though in future could benefit for LTG +. Prioritizes efficiency +++. 
- Commercial Property, Excess Casualty, Small Business Casualty, General Casualty, Construction, Allied Health, Small Business Property, Products Liability, Entertainment, Energey, Other Commercial Lines: 1,821,408,000. Declined % growth y/y overall, overall positive y/y growth generalized +. Accounts for 1.6% of total DWP in E&amp;S --. 10-AXA DWP 1.96b, 9-LM DWP 2.31B, 8-N 2.84b, 7-Chubb-3.18b, 6-W.R.B 3.61b
- 4 Subsidiaries, KNSL-&gt;(KNM, KNIC, KNIS, KNRE(2001 Maywill, 2000 Maywill). Layered.
- A(3), A+(1), A++(2) Ratings.
- 3.5b FM (86.9%) ++.
- 674 Employees, PPE: $331376.85. "We believe that our employees are our most valuable asset ... performance-based culture" +++.
- CEO(Michael P. Kehoe, T:F2009, T:16), EVP,CFO,T(Bryan P. Petrucelli, T:2009-2015-2020-P T:16), SVP, CAO(Christopher R. Tangard, T: 2019-2021-2023), AVG-B-T(y) 
Buy after 09/11/2025.
 </t>
  </si>
  <si>
    <t>Employees are worth dollars, and paid dollars, if this enccompasses all employees then it's improper I'd imagine. Interesting topic, will form as many many more models are developed, and no chance its cross-industrial I mean come on, one man can make multi millions, gotta be industry wise. But itll take the due process manually doing such.</t>
  </si>
  <si>
    <t>Used NWP not NEP. Ceded=risk adj, Change=end</t>
  </si>
  <si>
    <t>^^^^</t>
  </si>
  <si>
    <t xml:space="preserve">People talk against usage of %Δ so check </t>
  </si>
  <si>
    <t>Missing forecast though would be unreliable without proper sub-industry ratios, growth models, extrapoltiions. Need cover letter, assumptions, company financial forecasts, indepth financials. Draw a diagram latter on like the actual plan, remodeling design, appealing, and the steps need to further impact it. Meaning when I start, the next step should rely on 1, 3 on 2, 4 on 3 etc... That will make a damn strong model if proven, itll take time, but I have a reporting period or handful just dependent on who im investigating. I think that would make something vastly stronger.</t>
  </si>
  <si>
    <t xml:space="preserve">Valuation would be absoultly poor with that mistake, considering 75mil would be factored out I believe that was for the chanfege in unearned premiums </t>
  </si>
  <si>
    <t>Stock may tread up in short time, more then likely consolidate during middle reporting, near Q4 it appears the company makes impactful decisions, so its of concern to watch Q3-Q1. Original prediction by "Version History" stated between 09/10-09/13 to begin the prediction, and wait.</t>
  </si>
  <si>
    <t>todo and forsee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</si>
</sst>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00"/>
  </numFmts>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s>
  <borders count="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style="thin">
        <color indexed="64"/>
      </right>
      <top style="double">
        <color indexed="64"/>
      </top>
      <bottom/>
      <diagonal/>
    </border>
  </borders>
  <cellStyleXfs count="1">
    <xf numFmtId="0" fontId="0" fillId="0" borderId="0"/>
  </cellStyleXfs>
  <cellXfs count="72">
    <xf numFmtId="0" fontId="0" fillId="0" borderId="0" xfId="0"/>
    <xf numFmtId="4" fontId="0" fillId="0" borderId="0" xfId="0" applyNumberFormat="1"/>
    <xf numFmtId="4" fontId="0" fillId="0" borderId="0" xfId="0" applyNumberFormat="1" applyAlignment="1">
      <alignment horizontal="center" vertical="center"/>
    </xf>
    <xf numFmtId="4" fontId="0" fillId="0" borderId="0" xfId="0" applyNumberFormat="1" applyAlignment="1">
      <alignment horizontal="right"/>
    </xf>
    <xf numFmtId="0" fontId="0" fillId="0" borderId="0" xfId="0" applyAlignment="1">
      <alignment horizontal="right"/>
    </xf>
    <xf numFmtId="4" fontId="0" fillId="0" borderId="0" xfId="0" applyNumberFormat="1" applyAlignment="1">
      <alignment horizontal="center"/>
    </xf>
    <xf numFmtId="164" fontId="0" fillId="0" borderId="0" xfId="0" applyNumberFormat="1" applyAlignment="1">
      <alignment horizontal="center"/>
    </xf>
    <xf numFmtId="10" fontId="0" fillId="0" borderId="0" xfId="0" applyNumberFormat="1"/>
    <xf numFmtId="10" fontId="0" fillId="2" borderId="0" xfId="0" applyNumberFormat="1" applyFill="1"/>
    <xf numFmtId="4" fontId="0" fillId="0" borderId="1" xfId="0" applyNumberFormat="1" applyBorder="1" applyAlignment="1">
      <alignment horizontal="right"/>
    </xf>
    <xf numFmtId="14" fontId="0" fillId="0" borderId="0" xfId="0" applyNumberFormat="1" applyAlignment="1">
      <alignment horizontal="center"/>
    </xf>
    <xf numFmtId="0" fontId="0" fillId="0" borderId="2" xfId="0" applyBorder="1" applyAlignment="1">
      <alignment horizontal="right"/>
    </xf>
    <xf numFmtId="10" fontId="0" fillId="2" borderId="2" xfId="0" applyNumberFormat="1" applyFill="1" applyBorder="1"/>
    <xf numFmtId="10" fontId="0" fillId="0" borderId="2" xfId="0" applyNumberFormat="1" applyBorder="1"/>
    <xf numFmtId="4" fontId="0" fillId="0" borderId="3" xfId="0" applyNumberFormat="1" applyBorder="1"/>
    <xf numFmtId="0" fontId="0" fillId="0" borderId="3" xfId="0" applyBorder="1"/>
    <xf numFmtId="0" fontId="0" fillId="0" borderId="0" xfId="0" applyAlignment="1">
      <alignment horizontal="center"/>
    </xf>
    <xf numFmtId="0" fontId="0" fillId="2" borderId="0" xfId="0" applyFill="1" applyAlignment="1">
      <alignment horizontal="center"/>
    </xf>
    <xf numFmtId="4" fontId="0" fillId="0" borderId="2" xfId="0" applyNumberFormat="1" applyBorder="1"/>
    <xf numFmtId="0" fontId="0" fillId="3" borderId="0" xfId="0" applyFill="1" applyAlignment="1">
      <alignment horizontal="center" vertical="center"/>
    </xf>
    <xf numFmtId="4" fontId="0" fillId="3" borderId="0" xfId="0" applyNumberFormat="1" applyFill="1" applyAlignment="1">
      <alignment horizontal="center"/>
    </xf>
    <xf numFmtId="0" fontId="0" fillId="3" borderId="1" xfId="0" applyFill="1" applyBorder="1" applyAlignment="1">
      <alignment horizontal="right"/>
    </xf>
    <xf numFmtId="0" fontId="0" fillId="3" borderId="3" xfId="0" applyFill="1" applyBorder="1" applyAlignment="1">
      <alignment horizontal="right"/>
    </xf>
    <xf numFmtId="0" fontId="0" fillId="3" borderId="0" xfId="0" applyFill="1"/>
    <xf numFmtId="0" fontId="0" fillId="3" borderId="2" xfId="0" applyFill="1" applyBorder="1" applyAlignment="1">
      <alignment horizontal="center" vertical="center"/>
    </xf>
    <xf numFmtId="10" fontId="0" fillId="0" borderId="3" xfId="0" applyNumberFormat="1" applyBorder="1"/>
    <xf numFmtId="4" fontId="0" fillId="0" borderId="0" xfId="0" applyNumberFormat="1" applyAlignment="1">
      <alignment horizontal="right" vertical="center"/>
    </xf>
    <xf numFmtId="0" fontId="0" fillId="0" borderId="0" xfId="0" applyAlignment="1">
      <alignment vertical="top" wrapText="1"/>
    </xf>
    <xf numFmtId="4" fontId="1" fillId="0" borderId="1" xfId="0" applyNumberFormat="1" applyFont="1" applyBorder="1" applyAlignment="1">
      <alignment horizontal="right"/>
    </xf>
    <xf numFmtId="0" fontId="0" fillId="0" borderId="0" xfId="0" applyAlignment="1">
      <alignment horizontal="left"/>
    </xf>
    <xf numFmtId="164" fontId="0" fillId="2" borderId="0" xfId="0" applyNumberFormat="1" applyFill="1" applyAlignment="1">
      <alignment horizontal="center"/>
    </xf>
    <xf numFmtId="0" fontId="0" fillId="2" borderId="2" xfId="0" applyFill="1" applyBorder="1" applyAlignment="1">
      <alignment horizontal="left"/>
    </xf>
    <xf numFmtId="0" fontId="0" fillId="2" borderId="0" xfId="0" applyFill="1" applyAlignment="1">
      <alignment horizontal="left"/>
    </xf>
    <xf numFmtId="0" fontId="0" fillId="2" borderId="3" xfId="0" applyFill="1" applyBorder="1" applyAlignment="1">
      <alignment horizontal="left"/>
    </xf>
    <xf numFmtId="4" fontId="0" fillId="0" borderId="2" xfId="0" applyNumberFormat="1" applyBorder="1" applyAlignment="1">
      <alignment horizontal="right"/>
    </xf>
    <xf numFmtId="4" fontId="0" fillId="0" borderId="3" xfId="0" applyNumberFormat="1" applyBorder="1" applyAlignment="1">
      <alignment horizontal="right"/>
    </xf>
    <xf numFmtId="4" fontId="1" fillId="0" borderId="0" xfId="0" applyNumberFormat="1" applyFont="1" applyAlignment="1">
      <alignment horizontal="right"/>
    </xf>
    <xf numFmtId="10" fontId="1" fillId="0" borderId="3" xfId="0" applyNumberFormat="1" applyFont="1" applyBorder="1"/>
    <xf numFmtId="4" fontId="1" fillId="2" borderId="0" xfId="0" applyNumberFormat="1" applyFont="1" applyFill="1" applyAlignment="1">
      <alignment horizontal="right"/>
    </xf>
    <xf numFmtId="10" fontId="1" fillId="2" borderId="0" xfId="0" applyNumberFormat="1" applyFont="1" applyFill="1"/>
    <xf numFmtId="0" fontId="0" fillId="0" borderId="1" xfId="0" applyBorder="1" applyAlignment="1">
      <alignment horizontal="left"/>
    </xf>
    <xf numFmtId="0" fontId="1" fillId="0" borderId="0" xfId="0" applyFont="1" applyAlignment="1">
      <alignment vertical="top"/>
    </xf>
    <xf numFmtId="4" fontId="1" fillId="0" borderId="3" xfId="0" applyNumberFormat="1" applyFont="1" applyBorder="1" applyAlignment="1">
      <alignment horizontal="right"/>
    </xf>
    <xf numFmtId="10" fontId="1" fillId="0" borderId="0" xfId="0" applyNumberFormat="1" applyFont="1"/>
    <xf numFmtId="10" fontId="0" fillId="2" borderId="3" xfId="0" applyNumberFormat="1" applyFill="1" applyBorder="1"/>
    <xf numFmtId="0" fontId="1" fillId="0" borderId="0" xfId="0" applyFont="1"/>
    <xf numFmtId="4" fontId="0" fillId="0" borderId="4" xfId="0" applyNumberFormat="1" applyBorder="1"/>
    <xf numFmtId="10" fontId="0" fillId="0" borderId="4" xfId="0" applyNumberFormat="1" applyBorder="1"/>
    <xf numFmtId="10" fontId="1" fillId="2" borderId="4" xfId="0" applyNumberFormat="1" applyFont="1" applyFill="1" applyBorder="1"/>
    <xf numFmtId="0" fontId="0" fillId="0" borderId="5" xfId="0" applyBorder="1" applyAlignment="1">
      <alignment horizontal="left"/>
    </xf>
    <xf numFmtId="4" fontId="0" fillId="0" borderId="5" xfId="0" applyNumberFormat="1" applyBorder="1"/>
    <xf numFmtId="4" fontId="1" fillId="0" borderId="5" xfId="0" applyNumberFormat="1" applyFont="1" applyBorder="1"/>
    <xf numFmtId="10" fontId="1" fillId="2" borderId="4" xfId="0" applyNumberFormat="1" applyFont="1" applyFill="1" applyBorder="1" applyAlignment="1">
      <alignment horizontal="right"/>
    </xf>
    <xf numFmtId="10" fontId="0" fillId="2" borderId="4" xfId="0" applyNumberFormat="1" applyFill="1" applyBorder="1"/>
    <xf numFmtId="0" fontId="0" fillId="0" borderId="6" xfId="0" applyBorder="1"/>
    <xf numFmtId="10" fontId="1" fillId="2" borderId="5" xfId="0" applyNumberFormat="1" applyFont="1" applyFill="1" applyBorder="1"/>
    <xf numFmtId="0" fontId="1" fillId="3" borderId="0" xfId="0" applyFont="1" applyFill="1"/>
    <xf numFmtId="0" fontId="1" fillId="3" borderId="5" xfId="0" applyFont="1" applyFill="1" applyBorder="1"/>
    <xf numFmtId="0" fontId="1" fillId="3" borderId="0" xfId="0" applyFont="1" applyFill="1" applyAlignment="1">
      <alignment horizontal="left"/>
    </xf>
    <xf numFmtId="0" fontId="1" fillId="3" borderId="4" xfId="0" applyFont="1" applyFill="1" applyBorder="1" applyAlignment="1">
      <alignment horizontal="left"/>
    </xf>
    <xf numFmtId="0" fontId="0" fillId="0" borderId="2" xfId="0" applyBorder="1" applyAlignment="1">
      <alignment horizontal="left"/>
    </xf>
    <xf numFmtId="10" fontId="1" fillId="0" borderId="4" xfId="0" applyNumberFormat="1" applyFont="1" applyBorder="1"/>
    <xf numFmtId="4" fontId="0" fillId="0" borderId="0" xfId="0" applyNumberFormat="1" applyAlignment="1">
      <alignment vertical="top" wrapText="1"/>
    </xf>
    <xf numFmtId="165" fontId="0" fillId="0" borderId="0" xfId="0" applyNumberFormat="1"/>
    <xf numFmtId="3" fontId="0" fillId="0" borderId="0" xfId="0" applyNumberFormat="1"/>
    <xf numFmtId="165" fontId="0" fillId="0" borderId="0" xfId="0" applyNumberFormat="1" applyAlignment="1">
      <alignment horizontal="right"/>
    </xf>
    <xf numFmtId="0" fontId="0" fillId="4" borderId="0" xfId="0" applyFill="1" applyAlignment="1">
      <alignment horizontal="center"/>
    </xf>
    <xf numFmtId="0" fontId="0" fillId="3" borderId="0" xfId="0" applyFill="1" applyAlignment="1">
      <alignment horizontal="left" vertical="top" wrapText="1"/>
    </xf>
    <xf numFmtId="0" fontId="0" fillId="0" borderId="0" xfId="0" applyAlignment="1">
      <alignment horizontal="center" vertical="top" wrapText="1"/>
    </xf>
    <xf numFmtId="0" fontId="1" fillId="0" borderId="0" xfId="0" applyFont="1" applyAlignment="1">
      <alignment horizontal="center" vertical="top" wrapText="1"/>
    </xf>
    <xf numFmtId="0" fontId="0" fillId="0" borderId="0" xfId="0" applyAlignment="1">
      <alignment horizontal="left" vertical="top" wrapText="1"/>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656DA-B9EE-4932-81B7-ED60975F6F60}">
  <dimension ref="A1:C7"/>
  <sheetViews>
    <sheetView workbookViewId="0">
      <selection activeCell="C4" sqref="C4"/>
    </sheetView>
  </sheetViews>
  <sheetFormatPr defaultRowHeight="14.6" x14ac:dyDescent="0.4"/>
  <cols>
    <col min="1" max="1" width="22.4609375" bestFit="1" customWidth="1"/>
    <col min="2" max="2" width="15.84375" style="1" bestFit="1" customWidth="1"/>
  </cols>
  <sheetData>
    <row r="1" spans="1:3" x14ac:dyDescent="0.4">
      <c r="A1" t="s">
        <v>1</v>
      </c>
      <c r="B1" s="2" t="s">
        <v>4</v>
      </c>
    </row>
    <row r="2" spans="1:3" x14ac:dyDescent="0.4">
      <c r="A2" t="s">
        <v>0</v>
      </c>
      <c r="B2" s="3">
        <v>455.4</v>
      </c>
    </row>
    <row r="3" spans="1:3" x14ac:dyDescent="0.4">
      <c r="A3" t="s">
        <v>7</v>
      </c>
      <c r="B3" s="3">
        <v>23175</v>
      </c>
    </row>
    <row r="4" spans="1:3" x14ac:dyDescent="0.4">
      <c r="A4" t="s">
        <v>6</v>
      </c>
      <c r="B4" s="3">
        <f>B2*B3</f>
        <v>10553895</v>
      </c>
      <c r="C4" s="7"/>
    </row>
    <row r="5" spans="1:3" x14ac:dyDescent="0.4">
      <c r="A5" t="s">
        <v>5</v>
      </c>
      <c r="B5" s="3">
        <v>138101</v>
      </c>
    </row>
    <row r="6" spans="1:3" x14ac:dyDescent="0.4">
      <c r="A6" t="s">
        <v>2</v>
      </c>
      <c r="B6" s="3">
        <v>184260</v>
      </c>
    </row>
    <row r="7" spans="1:3" x14ac:dyDescent="0.4">
      <c r="A7" t="s">
        <v>3</v>
      </c>
      <c r="B7" s="1">
        <f>(B4-B5)+B6</f>
        <v>10600054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818B8-22CB-421D-B655-F51CEB8B5603}">
  <dimension ref="A1:W74"/>
  <sheetViews>
    <sheetView tabSelected="1" zoomScale="66" zoomScaleNormal="130" workbookViewId="0">
      <pane ySplit="2" topLeftCell="A3" activePane="bottomLeft" state="frozen"/>
      <selection pane="bottomLeft" activeCell="M13" sqref="M13"/>
    </sheetView>
  </sheetViews>
  <sheetFormatPr defaultRowHeight="14.6" outlineLevelRow="1" x14ac:dyDescent="0.4"/>
  <cols>
    <col min="1" max="1" width="15.61328125" customWidth="1"/>
    <col min="2" max="6" width="12.69140625" style="1" customWidth="1"/>
    <col min="7" max="7" width="11.921875" bestFit="1" customWidth="1"/>
    <col min="8" max="8" width="9.3046875" bestFit="1" customWidth="1"/>
    <col min="9" max="9" width="25.921875" customWidth="1"/>
    <col min="10" max="10" width="11.07421875" bestFit="1" customWidth="1"/>
    <col min="11" max="11" width="10.765625" customWidth="1"/>
    <col min="12" max="12" width="9.23046875" customWidth="1"/>
    <col min="13" max="15" width="13.61328125" bestFit="1" customWidth="1"/>
    <col min="16" max="16" width="9.84375" bestFit="1" customWidth="1"/>
  </cols>
  <sheetData>
    <row r="1" spans="1:19" outlineLevel="1" x14ac:dyDescent="0.4">
      <c r="A1" s="16" t="s">
        <v>39</v>
      </c>
      <c r="B1" s="20" t="s">
        <v>17</v>
      </c>
      <c r="C1" s="5" t="s">
        <v>8</v>
      </c>
      <c r="D1" s="5" t="s">
        <v>9</v>
      </c>
      <c r="E1" s="5" t="s">
        <v>10</v>
      </c>
      <c r="F1" s="20" t="s">
        <v>11</v>
      </c>
      <c r="G1" s="5" t="s">
        <v>12</v>
      </c>
      <c r="H1" s="5" t="s">
        <v>50</v>
      </c>
    </row>
    <row r="2" spans="1:19" outlineLevel="1" x14ac:dyDescent="0.4">
      <c r="A2" s="17" t="s">
        <v>26</v>
      </c>
      <c r="B2" s="10">
        <v>45382</v>
      </c>
      <c r="C2" s="6" t="s">
        <v>13</v>
      </c>
      <c r="D2" s="6" t="s">
        <v>14</v>
      </c>
      <c r="E2" s="6">
        <v>45657</v>
      </c>
      <c r="F2" s="6">
        <v>45747</v>
      </c>
      <c r="G2" s="6" t="s">
        <v>15</v>
      </c>
      <c r="H2" s="30" t="s">
        <v>26</v>
      </c>
    </row>
    <row r="3" spans="1:19" outlineLevel="1" x14ac:dyDescent="0.4">
      <c r="A3" s="29" t="s">
        <v>79</v>
      </c>
      <c r="B3" s="3">
        <v>372791</v>
      </c>
      <c r="C3" s="3">
        <v>384553</v>
      </c>
      <c r="D3" s="3">
        <v>418058</v>
      </c>
      <c r="E3" s="3">
        <v>412123</v>
      </c>
      <c r="F3" s="3">
        <v>423397</v>
      </c>
      <c r="G3" s="38">
        <v>893211</v>
      </c>
      <c r="I3" s="66" t="s">
        <v>106</v>
      </c>
      <c r="J3" s="17" t="s">
        <v>101</v>
      </c>
      <c r="K3" t="s">
        <v>92</v>
      </c>
      <c r="L3" t="s">
        <v>93</v>
      </c>
      <c r="M3" s="27" t="s">
        <v>94</v>
      </c>
      <c r="N3" s="27" t="s">
        <v>95</v>
      </c>
      <c r="O3" s="27" t="s">
        <v>96</v>
      </c>
      <c r="P3" s="27" t="s">
        <v>97</v>
      </c>
      <c r="Q3" s="27" t="s">
        <v>91</v>
      </c>
      <c r="R3" s="27" t="s">
        <v>99</v>
      </c>
      <c r="S3" s="27" t="s">
        <v>100</v>
      </c>
    </row>
    <row r="4" spans="1:19" outlineLevel="1" collapsed="1" x14ac:dyDescent="0.4">
      <c r="A4" s="29" t="s">
        <v>77</v>
      </c>
      <c r="B4" s="3">
        <v>186786</v>
      </c>
      <c r="C4" s="26">
        <v>193325</v>
      </c>
      <c r="D4" s="3">
        <v>200240</v>
      </c>
      <c r="E4" s="26">
        <v>192548</v>
      </c>
      <c r="F4" s="26">
        <v>232976</v>
      </c>
      <c r="G4" s="3">
        <v>450335</v>
      </c>
      <c r="I4" s="23" t="s">
        <v>36</v>
      </c>
      <c r="J4" t="s">
        <v>41</v>
      </c>
      <c r="K4" s="62">
        <v>38200</v>
      </c>
      <c r="L4" s="1">
        <v>48300</v>
      </c>
      <c r="M4" s="1">
        <v>67200</v>
      </c>
      <c r="N4" s="1">
        <v>103400</v>
      </c>
      <c r="O4" s="5">
        <v>109100</v>
      </c>
      <c r="P4" s="62"/>
      <c r="Q4" s="1"/>
      <c r="R4" s="1"/>
      <c r="S4" s="1"/>
    </row>
    <row r="5" spans="1:19" outlineLevel="1" x14ac:dyDescent="0.4">
      <c r="A5" s="29" t="s">
        <v>76</v>
      </c>
      <c r="B5" s="3">
        <f>B3-B4</f>
        <v>186005</v>
      </c>
      <c r="C5" s="3">
        <v>191228</v>
      </c>
      <c r="D5" s="3">
        <f>D3-D4</f>
        <v>217818</v>
      </c>
      <c r="E5" s="3">
        <f>E3-E4</f>
        <v>219575</v>
      </c>
      <c r="F5" s="3">
        <f>F3-F4</f>
        <v>190421</v>
      </c>
      <c r="G5" s="3">
        <f>G3-G4</f>
        <v>442876</v>
      </c>
      <c r="I5" s="23" t="s">
        <v>37</v>
      </c>
      <c r="J5" t="s">
        <v>98</v>
      </c>
      <c r="K5">
        <v>323</v>
      </c>
      <c r="L5">
        <v>375</v>
      </c>
      <c r="M5">
        <v>457</v>
      </c>
      <c r="N5">
        <v>574</v>
      </c>
      <c r="O5">
        <v>660</v>
      </c>
    </row>
    <row r="6" spans="1:19" outlineLevel="1" x14ac:dyDescent="0.4">
      <c r="A6" s="29" t="s">
        <v>75</v>
      </c>
      <c r="B6" s="3">
        <v>65753</v>
      </c>
      <c r="C6" s="3">
        <v>72068</v>
      </c>
      <c r="D6" s="3">
        <v>70139</v>
      </c>
      <c r="E6" s="3">
        <v>77848</v>
      </c>
      <c r="F6" s="3">
        <v>74912</v>
      </c>
      <c r="G6" s="3">
        <v>156509</v>
      </c>
      <c r="I6" s="23" t="s">
        <v>38</v>
      </c>
      <c r="L6" s="7">
        <f>L5/K5-1</f>
        <v>0.16099071207430349</v>
      </c>
      <c r="M6" s="7">
        <f t="shared" ref="M6:O6" si="0">M5/L5-1</f>
        <v>0.21866666666666656</v>
      </c>
      <c r="N6" s="7">
        <f t="shared" si="0"/>
        <v>0.25601750547045943</v>
      </c>
      <c r="O6" s="7">
        <f t="shared" si="0"/>
        <v>0.14982578397212554</v>
      </c>
      <c r="P6" s="8">
        <f>AVERAGE(L6:O6)</f>
        <v>0.19637516704588875</v>
      </c>
    </row>
    <row r="7" spans="1:19" outlineLevel="1" x14ac:dyDescent="0.4">
      <c r="A7" s="29" t="s">
        <v>72</v>
      </c>
      <c r="B7" s="3">
        <f>B6</f>
        <v>65753</v>
      </c>
      <c r="C7" s="3">
        <v>72068</v>
      </c>
      <c r="D7" s="3">
        <f>D6</f>
        <v>70139</v>
      </c>
      <c r="E7" s="3">
        <f>E6</f>
        <v>77848</v>
      </c>
      <c r="F7" s="3">
        <v>74912</v>
      </c>
      <c r="G7" s="3">
        <f>G6</f>
        <v>156509</v>
      </c>
      <c r="J7" t="s">
        <v>104</v>
      </c>
      <c r="K7" s="63">
        <f>K4/K5</f>
        <v>118.26625386996903</v>
      </c>
      <c r="L7" s="63">
        <f>L4/L5</f>
        <v>128.80000000000001</v>
      </c>
      <c r="M7" s="63">
        <f>M4/M5</f>
        <v>147.04595185995623</v>
      </c>
      <c r="N7" s="63">
        <f>N4/N5</f>
        <v>180.13937282229966</v>
      </c>
      <c r="O7" s="63">
        <f>O4/O5</f>
        <v>165.30303030303031</v>
      </c>
      <c r="P7" s="63"/>
    </row>
    <row r="8" spans="1:19" outlineLevel="1" x14ac:dyDescent="0.4">
      <c r="A8" s="40" t="s">
        <v>74</v>
      </c>
      <c r="B8" s="9">
        <f>B5-B7</f>
        <v>120252</v>
      </c>
      <c r="C8" s="9">
        <v>119160</v>
      </c>
      <c r="D8" s="9">
        <f>D5-D7</f>
        <v>147679</v>
      </c>
      <c r="E8" s="9">
        <f>E5-E7</f>
        <v>141727</v>
      </c>
      <c r="F8" s="9">
        <f>F5-F7</f>
        <v>115509</v>
      </c>
      <c r="G8" s="9">
        <f>G5-G7</f>
        <v>286367</v>
      </c>
      <c r="L8" s="7">
        <f>(L7/K7)-1</f>
        <v>8.9068062827225347E-2</v>
      </c>
      <c r="M8" s="7">
        <f>(M7/L7)-1</f>
        <v>0.14166111692512584</v>
      </c>
      <c r="N8" s="7">
        <f>(N7/M7)-1</f>
        <v>0.22505496100879396</v>
      </c>
      <c r="O8" s="7">
        <f>(O7/N7)-1</f>
        <v>-8.2360354023796933E-2</v>
      </c>
      <c r="P8" s="8">
        <f>AVERAGE(L8:O8)</f>
        <v>9.3355946684337054E-2</v>
      </c>
    </row>
    <row r="9" spans="1:19" outlineLevel="1" x14ac:dyDescent="0.4">
      <c r="A9" s="29" t="s">
        <v>73</v>
      </c>
      <c r="B9" s="3">
        <v>2422</v>
      </c>
      <c r="C9" s="3">
        <v>2564</v>
      </c>
      <c r="D9" s="3">
        <v>2589</v>
      </c>
      <c r="E9" s="3">
        <v>2559</v>
      </c>
      <c r="F9" s="3">
        <v>2538</v>
      </c>
      <c r="G9" s="3">
        <v>5095</v>
      </c>
      <c r="J9" t="s">
        <v>102</v>
      </c>
      <c r="K9" s="64">
        <v>139332</v>
      </c>
      <c r="L9" s="64">
        <v>183602</v>
      </c>
      <c r="M9" s="64">
        <v>242964</v>
      </c>
      <c r="N9" s="64">
        <v>351171</v>
      </c>
      <c r="O9" s="64">
        <v>412123</v>
      </c>
    </row>
    <row r="10" spans="1:19" outlineLevel="1" x14ac:dyDescent="0.4">
      <c r="A10" s="29" t="s">
        <v>72</v>
      </c>
      <c r="B10" s="3">
        <v>1963</v>
      </c>
      <c r="C10" s="3">
        <v>796</v>
      </c>
      <c r="D10" s="3">
        <v>692</v>
      </c>
      <c r="E10" s="3">
        <v>517</v>
      </c>
      <c r="F10" s="3">
        <v>660</v>
      </c>
      <c r="G10" s="3">
        <v>672</v>
      </c>
      <c r="J10" t="s">
        <v>103</v>
      </c>
      <c r="K10" s="63">
        <f>K9/K5</f>
        <v>431.36842105263156</v>
      </c>
      <c r="L10" s="65">
        <f>L9/L5</f>
        <v>489.60533333333331</v>
      </c>
      <c r="M10" s="65">
        <f t="shared" ref="M10:O10" si="1">M9/M5</f>
        <v>531.6498905908096</v>
      </c>
      <c r="N10" s="65">
        <f t="shared" si="1"/>
        <v>611.79616724738673</v>
      </c>
      <c r="O10" s="65">
        <f t="shared" si="1"/>
        <v>624.42878787878783</v>
      </c>
      <c r="P10" s="63"/>
      <c r="R10" s="45"/>
    </row>
    <row r="11" spans="1:19" outlineLevel="1" x14ac:dyDescent="0.4">
      <c r="A11" s="29" t="s">
        <v>16</v>
      </c>
      <c r="B11" s="3">
        <f>B8-B9-B10</f>
        <v>115867</v>
      </c>
      <c r="C11" s="3">
        <v>115800</v>
      </c>
      <c r="D11" s="3">
        <f>D8-D9-D10</f>
        <v>144398</v>
      </c>
      <c r="E11" s="3">
        <f>E8-E9-E10</f>
        <v>138651</v>
      </c>
      <c r="F11" s="3">
        <f>F8-F9-F10</f>
        <v>112311</v>
      </c>
      <c r="G11" s="3">
        <f>G8-G9-G10</f>
        <v>280600</v>
      </c>
      <c r="L11" s="7">
        <f>(L10/K10)-1</f>
        <v>0.13500504311046035</v>
      </c>
      <c r="M11" s="7">
        <f t="shared" ref="M11:O11" si="2">(M10/L10)-1</f>
        <v>8.5874385745000614E-2</v>
      </c>
      <c r="N11" s="7">
        <f t="shared" si="2"/>
        <v>0.15075010467417282</v>
      </c>
      <c r="O11" s="7">
        <f t="shared" si="2"/>
        <v>2.0648414141327898E-2</v>
      </c>
      <c r="P11" s="8">
        <f>AVERAGE(L11:O11)</f>
        <v>9.8069486917740423E-2</v>
      </c>
    </row>
    <row r="12" spans="1:19" outlineLevel="1" x14ac:dyDescent="0.4">
      <c r="A12" s="29" t="s">
        <v>71</v>
      </c>
      <c r="B12" s="3">
        <v>16926</v>
      </c>
      <c r="C12" s="3">
        <v>23221</v>
      </c>
      <c r="D12" s="3">
        <v>30169</v>
      </c>
      <c r="E12" s="3">
        <v>29557</v>
      </c>
      <c r="F12" s="3">
        <v>23084</v>
      </c>
      <c r="G12" s="3">
        <v>57252</v>
      </c>
    </row>
    <row r="13" spans="1:19" outlineLevel="1" x14ac:dyDescent="0.4">
      <c r="A13" s="40" t="s">
        <v>41</v>
      </c>
      <c r="B13" s="9">
        <f>B11-B12</f>
        <v>98941</v>
      </c>
      <c r="C13" s="9">
        <v>92579</v>
      </c>
      <c r="D13" s="9">
        <f>D11-D12</f>
        <v>114229</v>
      </c>
      <c r="E13" s="9">
        <f>E11-E12</f>
        <v>109094</v>
      </c>
      <c r="F13" s="9">
        <f>F11-F12</f>
        <v>89227</v>
      </c>
      <c r="G13" s="9">
        <f>G11-G12</f>
        <v>223348</v>
      </c>
      <c r="P13" t="s">
        <v>105</v>
      </c>
    </row>
    <row r="14" spans="1:19" outlineLevel="1" x14ac:dyDescent="0.4">
      <c r="A14" s="29" t="s">
        <v>70</v>
      </c>
      <c r="B14" s="3">
        <f t="shared" ref="B14:G14" si="3">B13/B15</f>
        <v>4.2816773411805436</v>
      </c>
      <c r="C14" s="38">
        <f t="shared" si="3"/>
        <v>3.9965033455644292</v>
      </c>
      <c r="D14" s="3">
        <f t="shared" si="3"/>
        <v>4.9289751887810143</v>
      </c>
      <c r="E14" s="3">
        <f t="shared" si="3"/>
        <v>4.7096356415126923</v>
      </c>
      <c r="F14" s="3">
        <f t="shared" si="3"/>
        <v>3.8509710832973671</v>
      </c>
      <c r="G14" s="38">
        <f t="shared" si="3"/>
        <v>9.638701881581218</v>
      </c>
    </row>
    <row r="15" spans="1:19" x14ac:dyDescent="0.4">
      <c r="A15" s="29" t="s">
        <v>69</v>
      </c>
      <c r="B15" s="3">
        <v>23108</v>
      </c>
      <c r="C15" s="3">
        <v>23165</v>
      </c>
      <c r="D15" s="3">
        <v>23175</v>
      </c>
      <c r="E15" s="3">
        <v>23164</v>
      </c>
      <c r="F15" s="3">
        <v>23170</v>
      </c>
      <c r="G15" s="3">
        <v>23172</v>
      </c>
    </row>
    <row r="16" spans="1:19" ht="14.6" customHeight="1" x14ac:dyDescent="0.4">
      <c r="A16" s="32" t="s">
        <v>66</v>
      </c>
    </row>
    <row r="17" spans="1:23" ht="14.6" customHeight="1" outlineLevel="1" x14ac:dyDescent="0.4">
      <c r="A17" s="60" t="s">
        <v>65</v>
      </c>
      <c r="B17" s="12">
        <f>(B3/263145)-1</f>
        <v>0.41667521708563715</v>
      </c>
      <c r="C17" s="13">
        <f>C3/295766-1</f>
        <v>0.30019339613072504</v>
      </c>
      <c r="D17" s="13">
        <f>(D3/314367)-1</f>
        <v>0.32984060031746343</v>
      </c>
      <c r="E17" s="13">
        <f>(E3/351171)-1</f>
        <v>0.17356786294995885</v>
      </c>
      <c r="F17" s="13">
        <f>(F3-B3)/B3</f>
        <v>0.13574898535640614</v>
      </c>
      <c r="G17" s="12">
        <f>(G3/C3)-1</f>
        <v>1.3227253460511297</v>
      </c>
      <c r="H17" s="8">
        <f>AVERAGE(B17:G17)</f>
        <v>0.44645856798188671</v>
      </c>
    </row>
    <row r="18" spans="1:23" outlineLevel="1" x14ac:dyDescent="0.4">
      <c r="A18" s="29" t="s">
        <v>64</v>
      </c>
      <c r="B18" s="7">
        <f t="shared" ref="B18:G18" si="4">B5/B3</f>
        <v>0.49895249617077664</v>
      </c>
      <c r="C18" s="7">
        <f t="shared" si="4"/>
        <v>0.49727345775484783</v>
      </c>
      <c r="D18" s="7">
        <f t="shared" si="4"/>
        <v>0.52102339866717062</v>
      </c>
      <c r="E18" s="7">
        <f t="shared" si="4"/>
        <v>0.53278996804352097</v>
      </c>
      <c r="F18" s="7">
        <f t="shared" si="4"/>
        <v>0.44974574689948205</v>
      </c>
      <c r="G18" s="7">
        <f t="shared" si="4"/>
        <v>0.49582461478866696</v>
      </c>
    </row>
    <row r="19" spans="1:23" outlineLevel="1" x14ac:dyDescent="0.4">
      <c r="A19" s="29" t="s">
        <v>63</v>
      </c>
      <c r="B19" s="7">
        <f>B7/B3</f>
        <v>0.17638033107022433</v>
      </c>
      <c r="C19" s="7">
        <f>C8/C3</f>
        <v>0.30986626030742187</v>
      </c>
      <c r="D19" s="7">
        <f>D8/D3</f>
        <v>0.35325002750814483</v>
      </c>
      <c r="E19" s="7">
        <f>E8/E3</f>
        <v>0.34389490516180848</v>
      </c>
      <c r="F19" s="7">
        <f>F8/F3</f>
        <v>0.27281487587299863</v>
      </c>
      <c r="G19" s="7">
        <f>G8/G3</f>
        <v>0.32060397823134734</v>
      </c>
    </row>
    <row r="20" spans="1:23" outlineLevel="1" x14ac:dyDescent="0.4">
      <c r="A20" s="29"/>
      <c r="I20" t="s">
        <v>114</v>
      </c>
    </row>
    <row r="21" spans="1:23" ht="14.6" customHeight="1" outlineLevel="1" x14ac:dyDescent="0.4">
      <c r="A21" s="29" t="s">
        <v>62</v>
      </c>
      <c r="B21" s="7">
        <f>B4/351054</f>
        <v>0.5320719889247808</v>
      </c>
      <c r="C21" s="7">
        <f>C4/430236</f>
        <v>0.44934640522875818</v>
      </c>
      <c r="D21" s="7">
        <f>D4/349937</f>
        <v>0.57221728482555434</v>
      </c>
      <c r="E21" s="7">
        <f>E4/346121</f>
        <v>0.55630256471002915</v>
      </c>
      <c r="F21" s="7">
        <f>F4/381705</f>
        <v>0.61035616510132173</v>
      </c>
      <c r="G21" s="7">
        <f>G4/840405</f>
        <v>0.53585473670432704</v>
      </c>
      <c r="H21" s="66" t="s">
        <v>106</v>
      </c>
      <c r="I21" t="s">
        <v>110</v>
      </c>
      <c r="L21" s="66" t="s">
        <v>106</v>
      </c>
      <c r="N21" s="27"/>
      <c r="O21" s="27"/>
      <c r="P21" s="27"/>
      <c r="Q21" s="27"/>
      <c r="R21" s="66" t="s">
        <v>106</v>
      </c>
      <c r="S21" s="27"/>
      <c r="T21" s="27"/>
      <c r="U21" s="27"/>
      <c r="V21" s="27"/>
    </row>
    <row r="22" spans="1:23" outlineLevel="1" x14ac:dyDescent="0.4">
      <c r="A22" s="29" t="s">
        <v>61</v>
      </c>
      <c r="B22" s="7">
        <f>B7/351054</f>
        <v>0.18730166868914755</v>
      </c>
      <c r="C22" s="7">
        <f>C7/430236</f>
        <v>0.16750806534088267</v>
      </c>
      <c r="D22" s="7">
        <f>D7/349937</f>
        <v>0.20043322083689349</v>
      </c>
      <c r="E22" s="7">
        <f>E7/346121</f>
        <v>0.22491556421020395</v>
      </c>
      <c r="F22" s="7">
        <f>E7/381705</f>
        <v>0.20394807508416185</v>
      </c>
      <c r="G22" s="7">
        <f>G7/840405</f>
        <v>0.18623044841475242</v>
      </c>
      <c r="I22" t="s">
        <v>111</v>
      </c>
      <c r="L22" s="68" t="s">
        <v>107</v>
      </c>
      <c r="M22" s="68"/>
      <c r="N22" s="68"/>
      <c r="O22" s="68"/>
      <c r="P22" s="68"/>
      <c r="Q22" s="68"/>
      <c r="R22" s="69" t="s">
        <v>109</v>
      </c>
      <c r="S22" s="69"/>
      <c r="T22" s="69"/>
      <c r="U22" s="69"/>
      <c r="V22" s="69"/>
      <c r="W22" s="69"/>
    </row>
    <row r="23" spans="1:23" ht="14.6" customHeight="1" outlineLevel="1" x14ac:dyDescent="0.4">
      <c r="A23" s="33" t="s">
        <v>60</v>
      </c>
      <c r="B23" s="25">
        <f>SUM(B21:B22)</f>
        <v>0.71937365761392835</v>
      </c>
      <c r="C23" s="37">
        <f>SUM(C21:C22)</f>
        <v>0.61685447056964082</v>
      </c>
      <c r="D23" s="25">
        <f>SUM(D21:D22)</f>
        <v>0.77265050566244786</v>
      </c>
      <c r="E23" s="25">
        <f>SUM(E21:E22)</f>
        <v>0.78121812892023312</v>
      </c>
      <c r="F23" s="25">
        <f t="shared" ref="F23:G23" si="5">SUM(F21:F22)</f>
        <v>0.81430424018548364</v>
      </c>
      <c r="G23" s="37">
        <f t="shared" si="5"/>
        <v>0.72208518511907949</v>
      </c>
      <c r="H23" s="39">
        <f>AVERAGE(B23:G23)</f>
        <v>0.73774769801180218</v>
      </c>
      <c r="I23" s="45" t="s">
        <v>88</v>
      </c>
      <c r="L23" s="68"/>
      <c r="M23" s="68"/>
      <c r="N23" s="68"/>
      <c r="O23" s="68"/>
      <c r="P23" s="68"/>
      <c r="Q23" s="68"/>
      <c r="R23" s="69"/>
      <c r="S23" s="69"/>
      <c r="T23" s="69"/>
      <c r="U23" s="69"/>
      <c r="V23" s="69"/>
      <c r="W23" s="69"/>
    </row>
    <row r="24" spans="1:23" ht="15" outlineLevel="1" thickBot="1" x14ac:dyDescent="0.45">
      <c r="A24" s="29"/>
      <c r="C24" s="47">
        <f>C23-B23</f>
        <v>-0.10251918704428753</v>
      </c>
      <c r="D24" s="47">
        <f t="shared" ref="D24:G24" si="6">D23-C23</f>
        <v>0.15579603509280704</v>
      </c>
      <c r="E24" s="47">
        <f t="shared" si="6"/>
        <v>8.5676232577852618E-3</v>
      </c>
      <c r="F24" s="47">
        <f t="shared" si="6"/>
        <v>3.3086111265250517E-2</v>
      </c>
      <c r="G24" s="47">
        <f t="shared" si="6"/>
        <v>-9.2219055066404154E-2</v>
      </c>
      <c r="H24" s="8">
        <f>AVERAGE(C24:G24)</f>
        <v>5.4230550103022694E-4</v>
      </c>
      <c r="I24" s="56" t="s">
        <v>86</v>
      </c>
      <c r="L24" s="68"/>
      <c r="M24" s="68"/>
      <c r="N24" s="68"/>
      <c r="O24" s="68"/>
      <c r="P24" s="68"/>
      <c r="Q24" s="68"/>
      <c r="R24" s="69"/>
      <c r="S24" s="69"/>
      <c r="T24" s="69"/>
      <c r="U24" s="69"/>
      <c r="V24" s="69"/>
      <c r="W24" s="69"/>
    </row>
    <row r="25" spans="1:23" ht="15.45" outlineLevel="1" thickTop="1" thickBot="1" x14ac:dyDescent="0.45">
      <c r="A25" s="31" t="s">
        <v>59</v>
      </c>
      <c r="B25" s="18"/>
      <c r="G25" s="54"/>
      <c r="H25" s="55">
        <f>G23-C23</f>
        <v>0.10523071454943866</v>
      </c>
      <c r="I25" s="57" t="s">
        <v>87</v>
      </c>
      <c r="L25" s="68"/>
      <c r="M25" s="68"/>
      <c r="N25" s="68"/>
      <c r="O25" s="68"/>
      <c r="P25" s="68"/>
      <c r="Q25" s="68"/>
      <c r="R25" s="69"/>
      <c r="S25" s="69"/>
      <c r="T25" s="69"/>
      <c r="U25" s="69"/>
      <c r="V25" s="69"/>
      <c r="W25" s="69"/>
    </row>
    <row r="26" spans="1:23" ht="15" outlineLevel="1" thickTop="1" x14ac:dyDescent="0.4">
      <c r="A26" s="32" t="s">
        <v>58</v>
      </c>
      <c r="D26" s="1" t="s">
        <v>116</v>
      </c>
      <c r="I26" s="66" t="s">
        <v>106</v>
      </c>
      <c r="L26" s="68"/>
      <c r="M26" s="68"/>
      <c r="N26" s="68"/>
      <c r="O26" s="68"/>
      <c r="P26" s="68"/>
      <c r="Q26" s="68"/>
      <c r="R26" s="69"/>
      <c r="S26" s="69"/>
      <c r="T26" s="69"/>
      <c r="U26" s="69"/>
      <c r="V26" s="69"/>
      <c r="W26" s="69"/>
    </row>
    <row r="27" spans="1:23" outlineLevel="1" x14ac:dyDescent="0.4">
      <c r="A27" s="33" t="s">
        <v>90</v>
      </c>
      <c r="B27" s="14"/>
      <c r="C27" s="14"/>
      <c r="D27" s="14"/>
      <c r="E27" s="14"/>
      <c r="F27" s="14"/>
      <c r="G27" s="15"/>
      <c r="L27" s="68"/>
      <c r="M27" s="68"/>
      <c r="N27" s="68"/>
      <c r="O27" s="68"/>
      <c r="P27" s="68"/>
      <c r="Q27" s="68"/>
      <c r="R27" s="69"/>
      <c r="S27" s="69"/>
      <c r="T27" s="69"/>
      <c r="U27" s="69"/>
      <c r="V27" s="69"/>
      <c r="W27" s="69"/>
    </row>
    <row r="28" spans="1:23" ht="29.15" x14ac:dyDescent="0.4">
      <c r="A28" s="17" t="s">
        <v>89</v>
      </c>
      <c r="I28" s="71" t="s">
        <v>112</v>
      </c>
      <c r="L28" s="68"/>
      <c r="M28" s="68"/>
      <c r="N28" s="68"/>
      <c r="O28" s="68"/>
      <c r="P28" s="68"/>
      <c r="Q28" s="68"/>
      <c r="R28" s="69"/>
      <c r="S28" s="69"/>
      <c r="T28" s="69"/>
      <c r="U28" s="69"/>
      <c r="V28" s="69"/>
      <c r="W28" s="69"/>
    </row>
    <row r="29" spans="1:23" x14ac:dyDescent="0.4">
      <c r="A29" s="41"/>
      <c r="I29" s="71"/>
      <c r="L29" s="67" t="s">
        <v>108</v>
      </c>
      <c r="M29" s="67"/>
      <c r="N29" s="67"/>
      <c r="O29" s="67"/>
      <c r="P29" s="67"/>
      <c r="Q29" s="67"/>
      <c r="R29" s="67"/>
      <c r="S29" s="67"/>
      <c r="T29" s="67"/>
      <c r="U29" s="70" t="s">
        <v>115</v>
      </c>
      <c r="V29" s="70"/>
      <c r="W29" s="70"/>
    </row>
    <row r="30" spans="1:23" x14ac:dyDescent="0.4">
      <c r="A30" s="32" t="s">
        <v>67</v>
      </c>
      <c r="B30" s="18"/>
      <c r="C30" s="18"/>
      <c r="D30" s="18"/>
      <c r="E30" s="18"/>
      <c r="F30" s="18"/>
      <c r="G30" s="24" t="s">
        <v>27</v>
      </c>
      <c r="I30" s="71"/>
      <c r="L30" s="67"/>
      <c r="M30" s="67"/>
      <c r="N30" s="67"/>
      <c r="O30" s="67"/>
      <c r="P30" s="67"/>
      <c r="Q30" s="67"/>
      <c r="R30" s="67"/>
      <c r="S30" s="67"/>
      <c r="T30" s="67"/>
      <c r="U30" s="70"/>
      <c r="V30" s="70"/>
      <c r="W30" s="70"/>
    </row>
    <row r="31" spans="1:23" ht="14.6" customHeight="1" outlineLevel="1" x14ac:dyDescent="0.4">
      <c r="A31" s="11"/>
      <c r="B31" s="3">
        <v>3160691</v>
      </c>
      <c r="C31" s="3">
        <v>3412153</v>
      </c>
      <c r="D31" s="3">
        <v>3847709</v>
      </c>
      <c r="E31" s="3">
        <v>3954681</v>
      </c>
      <c r="F31" s="3">
        <v>4203191</v>
      </c>
      <c r="G31" s="3">
        <v>4481315</v>
      </c>
      <c r="L31" s="67"/>
      <c r="M31" s="67"/>
      <c r="N31" s="67"/>
      <c r="O31" s="67"/>
      <c r="P31" s="67"/>
      <c r="Q31" s="67"/>
      <c r="R31" s="67"/>
      <c r="S31" s="67"/>
      <c r="T31" s="67"/>
      <c r="U31" s="70"/>
      <c r="V31" s="70"/>
      <c r="W31" s="70"/>
    </row>
    <row r="32" spans="1:23" ht="14.6" customHeight="1" outlineLevel="1" x14ac:dyDescent="0.4">
      <c r="A32" s="29" t="s">
        <v>68</v>
      </c>
      <c r="B32" s="3">
        <v>136132</v>
      </c>
      <c r="C32" s="3">
        <v>171021</v>
      </c>
      <c r="D32" s="3">
        <v>111691</v>
      </c>
      <c r="E32" s="3">
        <v>113213</v>
      </c>
      <c r="F32" s="3">
        <v>142026</v>
      </c>
      <c r="G32" s="3">
        <v>138101</v>
      </c>
      <c r="L32" s="67"/>
      <c r="M32" s="67"/>
      <c r="N32" s="67"/>
      <c r="O32" s="67"/>
      <c r="P32" s="67"/>
      <c r="Q32" s="67"/>
      <c r="R32" s="67"/>
      <c r="S32" s="67"/>
      <c r="T32" s="67"/>
      <c r="U32" s="70"/>
      <c r="V32" s="70"/>
      <c r="W32" s="70"/>
    </row>
    <row r="33" spans="1:23" outlineLevel="1" x14ac:dyDescent="0.4">
      <c r="A33" s="29" t="s">
        <v>78</v>
      </c>
      <c r="B33" s="3">
        <v>21843</v>
      </c>
      <c r="C33" s="3">
        <v>25112</v>
      </c>
      <c r="D33" s="3">
        <v>26083</v>
      </c>
      <c r="E33" s="3">
        <v>27366</v>
      </c>
      <c r="F33" s="3">
        <v>27146</v>
      </c>
      <c r="G33" s="3">
        <v>30936</v>
      </c>
      <c r="L33" s="67"/>
      <c r="M33" s="67"/>
      <c r="N33" s="67"/>
      <c r="O33" s="67"/>
      <c r="P33" s="67"/>
      <c r="Q33" s="67"/>
      <c r="R33" s="67"/>
      <c r="S33" s="67"/>
      <c r="T33" s="67"/>
      <c r="U33" s="70"/>
      <c r="V33" s="70"/>
      <c r="W33" s="70"/>
    </row>
    <row r="34" spans="1:23" outlineLevel="1" x14ac:dyDescent="0.4">
      <c r="A34" s="29" t="s">
        <v>51</v>
      </c>
      <c r="B34" s="3">
        <v>159154</v>
      </c>
      <c r="C34" s="3">
        <v>171815</v>
      </c>
      <c r="D34" s="3">
        <v>134952</v>
      </c>
      <c r="E34" s="3">
        <v>140027</v>
      </c>
      <c r="F34" s="3">
        <v>148565</v>
      </c>
      <c r="G34" s="3">
        <v>168366</v>
      </c>
      <c r="L34" s="67"/>
      <c r="M34" s="67"/>
      <c r="N34" s="67"/>
      <c r="O34" s="67"/>
      <c r="P34" s="67"/>
      <c r="Q34" s="67"/>
      <c r="R34" s="67"/>
      <c r="S34" s="67"/>
      <c r="T34" s="67"/>
      <c r="U34" s="70"/>
      <c r="V34" s="70"/>
      <c r="W34" s="70"/>
    </row>
    <row r="35" spans="1:23" outlineLevel="1" x14ac:dyDescent="0.4">
      <c r="A35" s="29" t="s">
        <v>52</v>
      </c>
      <c r="B35" s="3">
        <v>272215</v>
      </c>
      <c r="C35" s="3">
        <v>302092</v>
      </c>
      <c r="D35" s="3">
        <v>318636</v>
      </c>
      <c r="E35" s="3">
        <v>337891</v>
      </c>
      <c r="F35" s="3">
        <v>374115</v>
      </c>
      <c r="G35" s="3">
        <v>387279</v>
      </c>
      <c r="L35" s="67"/>
      <c r="M35" s="67"/>
      <c r="N35" s="67"/>
      <c r="O35" s="67"/>
      <c r="P35" s="67"/>
      <c r="Q35" s="67"/>
      <c r="R35" s="67"/>
      <c r="S35" s="67"/>
      <c r="T35" s="67"/>
      <c r="U35" s="70"/>
      <c r="V35" s="70"/>
      <c r="W35" s="70"/>
    </row>
    <row r="36" spans="1:23" outlineLevel="1" x14ac:dyDescent="0.4">
      <c r="A36" s="29" t="s">
        <v>53</v>
      </c>
      <c r="B36" s="3">
        <v>57031</v>
      </c>
      <c r="C36" s="3">
        <v>57492</v>
      </c>
      <c r="D36" s="3">
        <v>55370</v>
      </c>
      <c r="E36" s="3">
        <v>52736</v>
      </c>
      <c r="F36" s="3">
        <v>54073</v>
      </c>
      <c r="G36" s="3">
        <v>54421</v>
      </c>
      <c r="L36" s="67"/>
      <c r="M36" s="67"/>
      <c r="N36" s="67"/>
      <c r="O36" s="67"/>
      <c r="P36" s="67"/>
      <c r="Q36" s="67"/>
      <c r="R36" s="67"/>
      <c r="S36" s="67"/>
      <c r="T36" s="67"/>
      <c r="U36" s="70"/>
      <c r="V36" s="70"/>
      <c r="W36" s="70"/>
    </row>
    <row r="37" spans="1:23" outlineLevel="1" x14ac:dyDescent="0.4">
      <c r="A37" s="29" t="s">
        <v>54</v>
      </c>
      <c r="B37" s="3">
        <v>94489</v>
      </c>
      <c r="C37" s="3">
        <v>109358</v>
      </c>
      <c r="D37" s="3">
        <v>110590</v>
      </c>
      <c r="E37" s="3">
        <v>109263</v>
      </c>
      <c r="F37" s="3">
        <v>112313</v>
      </c>
      <c r="G37" s="3">
        <v>124070</v>
      </c>
      <c r="L37" s="67"/>
      <c r="M37" s="67"/>
      <c r="N37" s="67"/>
      <c r="O37" s="67"/>
      <c r="P37" s="67"/>
      <c r="Q37" s="67"/>
      <c r="R37" s="67"/>
      <c r="S37" s="67"/>
      <c r="T37" s="67"/>
      <c r="U37" s="70"/>
      <c r="V37" s="70"/>
      <c r="W37" s="70"/>
    </row>
    <row r="38" spans="1:23" outlineLevel="1" x14ac:dyDescent="0.4">
      <c r="A38" s="29" t="s">
        <v>55</v>
      </c>
      <c r="B38" s="3">
        <v>3538</v>
      </c>
      <c r="C38" s="3">
        <v>3538</v>
      </c>
      <c r="D38" s="3">
        <v>3538</v>
      </c>
      <c r="E38" s="3">
        <v>3538</v>
      </c>
      <c r="F38" s="3">
        <v>3538</v>
      </c>
      <c r="G38" s="3">
        <v>3538</v>
      </c>
      <c r="L38" s="67"/>
      <c r="M38" s="67"/>
      <c r="N38" s="67"/>
      <c r="O38" s="67"/>
      <c r="P38" s="67"/>
      <c r="Q38" s="67"/>
      <c r="R38" s="67"/>
      <c r="S38" s="67"/>
      <c r="T38" s="67"/>
      <c r="U38" s="70"/>
      <c r="V38" s="70"/>
      <c r="W38" s="70"/>
    </row>
    <row r="39" spans="1:23" ht="14.6" customHeight="1" outlineLevel="1" x14ac:dyDescent="0.4">
      <c r="A39" s="29" t="s">
        <v>57</v>
      </c>
      <c r="B39" s="3">
        <v>56100</v>
      </c>
      <c r="C39" s="3">
        <v>57410</v>
      </c>
      <c r="D39" s="3">
        <v>34995</v>
      </c>
      <c r="E39" s="3">
        <v>60215</v>
      </c>
      <c r="F39" s="3">
        <v>50313</v>
      </c>
      <c r="G39" s="3">
        <v>45097</v>
      </c>
      <c r="L39" s="67"/>
      <c r="M39" s="67"/>
      <c r="N39" s="67"/>
      <c r="O39" s="67"/>
      <c r="P39" s="67"/>
      <c r="Q39" s="67"/>
      <c r="R39" s="67"/>
      <c r="S39" s="67"/>
      <c r="T39" s="67"/>
      <c r="U39" s="70"/>
      <c r="V39" s="70"/>
      <c r="W39" s="70"/>
    </row>
    <row r="40" spans="1:23" outlineLevel="1" x14ac:dyDescent="0.4">
      <c r="A40" s="29" t="s">
        <v>56</v>
      </c>
      <c r="B40" s="3">
        <v>70094</v>
      </c>
      <c r="C40" s="3">
        <v>84300</v>
      </c>
      <c r="D40" s="3">
        <v>88679</v>
      </c>
      <c r="E40" s="3">
        <v>87774</v>
      </c>
      <c r="F40" s="3">
        <v>99719</v>
      </c>
      <c r="G40" s="3">
        <v>123403</v>
      </c>
      <c r="U40" s="66" t="s">
        <v>106</v>
      </c>
    </row>
    <row r="41" spans="1:23" x14ac:dyDescent="0.4">
      <c r="A41" s="29" t="s">
        <v>49</v>
      </c>
      <c r="B41" s="9">
        <f>SUM(B31:B40)</f>
        <v>4031287</v>
      </c>
      <c r="C41" s="9">
        <f t="shared" ref="C41:G41" si="7">SUM(C31:C40)</f>
        <v>4394291</v>
      </c>
      <c r="D41" s="9">
        <f t="shared" si="7"/>
        <v>4732243</v>
      </c>
      <c r="E41" s="9">
        <f t="shared" si="7"/>
        <v>4886704</v>
      </c>
      <c r="F41" s="9">
        <f t="shared" si="7"/>
        <v>5214999</v>
      </c>
      <c r="G41" s="9">
        <f t="shared" si="7"/>
        <v>5556526</v>
      </c>
      <c r="H41" s="7"/>
    </row>
    <row r="42" spans="1:23" x14ac:dyDescent="0.4">
      <c r="A42" s="21" t="s">
        <v>18</v>
      </c>
      <c r="B42" s="3"/>
      <c r="C42" s="3"/>
      <c r="D42" s="3"/>
      <c r="E42" s="3"/>
      <c r="F42" s="3"/>
      <c r="G42" s="19" t="s">
        <v>32</v>
      </c>
    </row>
    <row r="43" spans="1:23" outlineLevel="1" x14ac:dyDescent="0.4">
      <c r="A43" s="4"/>
      <c r="B43" s="3">
        <v>1844787</v>
      </c>
      <c r="C43" s="3">
        <v>2013055</v>
      </c>
      <c r="D43" s="3">
        <v>2160763</v>
      </c>
      <c r="E43" s="3">
        <v>2285668</v>
      </c>
      <c r="F43" s="3">
        <v>2470643</v>
      </c>
      <c r="G43" s="3">
        <v>2623653</v>
      </c>
    </row>
    <row r="44" spans="1:23" outlineLevel="1" x14ac:dyDescent="0.4">
      <c r="A44" s="4" t="s">
        <v>19</v>
      </c>
      <c r="B44" s="3">
        <v>747402</v>
      </c>
      <c r="C44" s="3">
        <v>846638</v>
      </c>
      <c r="D44" s="3">
        <v>844701</v>
      </c>
      <c r="E44" s="3">
        <v>828449</v>
      </c>
      <c r="F44" s="3">
        <v>845701</v>
      </c>
      <c r="G44" s="3">
        <v>921136</v>
      </c>
    </row>
    <row r="45" spans="1:23" outlineLevel="1" x14ac:dyDescent="0.4">
      <c r="A45" s="4" t="s">
        <v>20</v>
      </c>
      <c r="B45" s="3">
        <v>47806</v>
      </c>
      <c r="C45" s="3">
        <v>48397</v>
      </c>
      <c r="D45" s="3">
        <v>43215</v>
      </c>
      <c r="E45" s="3">
        <v>43959</v>
      </c>
      <c r="F45" s="3">
        <v>44766</v>
      </c>
      <c r="G45" s="3">
        <v>41620</v>
      </c>
    </row>
    <row r="46" spans="1:23" outlineLevel="1" x14ac:dyDescent="0.4">
      <c r="A46" s="4" t="s">
        <v>24</v>
      </c>
      <c r="B46" s="3">
        <v>16302</v>
      </c>
      <c r="C46" s="3">
        <v>27188</v>
      </c>
      <c r="D46" s="3">
        <v>39780</v>
      </c>
      <c r="E46" s="3">
        <v>55159</v>
      </c>
      <c r="F46" s="3">
        <v>22962</v>
      </c>
      <c r="G46" s="3">
        <v>38232</v>
      </c>
    </row>
    <row r="47" spans="1:23" outlineLevel="1" x14ac:dyDescent="0.4">
      <c r="A47" s="4" t="s">
        <v>21</v>
      </c>
      <c r="B47" s="3">
        <v>183915</v>
      </c>
      <c r="C47" s="3">
        <v>183984</v>
      </c>
      <c r="D47" s="3">
        <v>184053</v>
      </c>
      <c r="E47" s="3">
        <v>184122</v>
      </c>
      <c r="F47" s="3">
        <v>184191</v>
      </c>
      <c r="G47" s="3">
        <v>184260</v>
      </c>
    </row>
    <row r="48" spans="1:23" outlineLevel="1" x14ac:dyDescent="0.4">
      <c r="A48" s="4" t="s">
        <v>22</v>
      </c>
      <c r="B48" s="3">
        <v>20106</v>
      </c>
      <c r="C48" s="3">
        <v>18826</v>
      </c>
      <c r="D48" s="3">
        <v>24782</v>
      </c>
      <c r="E48" s="3">
        <v>5786</v>
      </c>
      <c r="F48" s="3">
        <v>63761</v>
      </c>
      <c r="G48" s="3">
        <v>25052</v>
      </c>
    </row>
    <row r="49" spans="1:10" ht="58.3" x14ac:dyDescent="0.4">
      <c r="A49" s="4" t="s">
        <v>23</v>
      </c>
      <c r="B49" s="9">
        <f>SUM(B43:B48)</f>
        <v>2860318</v>
      </c>
      <c r="C49" s="28">
        <f>SUM(C43:C48)</f>
        <v>3138088</v>
      </c>
      <c r="D49" s="9">
        <f>SUM(D43:D48)</f>
        <v>3297294</v>
      </c>
      <c r="E49" s="9">
        <v>3403143</v>
      </c>
      <c r="F49" s="9">
        <f>SUM(F43:F48)</f>
        <v>3632024</v>
      </c>
      <c r="G49" s="28">
        <f>SUM(G43:G48)</f>
        <v>3833953</v>
      </c>
      <c r="H49" s="39">
        <f>(G49-C49)/G49</f>
        <v>0.18150066002374052</v>
      </c>
      <c r="I49" s="45" t="s">
        <v>87</v>
      </c>
      <c r="J49" s="71" t="s">
        <v>112</v>
      </c>
    </row>
    <row r="50" spans="1:10" x14ac:dyDescent="0.4">
      <c r="A50" s="21" t="s">
        <v>25</v>
      </c>
      <c r="B50" s="3"/>
      <c r="C50" s="3"/>
      <c r="D50" s="3"/>
      <c r="E50" s="3"/>
      <c r="F50" s="3"/>
      <c r="G50" s="19" t="s">
        <v>33</v>
      </c>
    </row>
    <row r="51" spans="1:10" outlineLevel="1" x14ac:dyDescent="0.4">
      <c r="A51" s="4"/>
      <c r="B51" s="3">
        <v>233</v>
      </c>
      <c r="C51" s="3">
        <v>233</v>
      </c>
      <c r="D51" s="3">
        <v>233</v>
      </c>
      <c r="E51" s="3">
        <v>233</v>
      </c>
      <c r="F51" s="3">
        <v>234</v>
      </c>
      <c r="G51" s="3">
        <v>234</v>
      </c>
    </row>
    <row r="52" spans="1:10" outlineLevel="1" x14ac:dyDescent="0.4">
      <c r="A52" s="4" t="s">
        <v>28</v>
      </c>
      <c r="B52" s="3">
        <v>351584</v>
      </c>
      <c r="C52" s="3">
        <v>354389</v>
      </c>
      <c r="D52" s="3">
        <v>357935</v>
      </c>
      <c r="E52" s="1">
        <v>361398</v>
      </c>
      <c r="F52" s="3">
        <v>359154</v>
      </c>
      <c r="G52" s="3">
        <v>364138</v>
      </c>
    </row>
    <row r="53" spans="1:10" outlineLevel="1" x14ac:dyDescent="0.4">
      <c r="A53" s="4" t="s">
        <v>31</v>
      </c>
      <c r="B53" s="3">
        <v>923709</v>
      </c>
      <c r="C53" s="3">
        <v>1012796</v>
      </c>
      <c r="D53" s="3">
        <v>1123532</v>
      </c>
      <c r="E53" s="3">
        <v>1229136</v>
      </c>
      <c r="F53" s="3">
        <v>1314410</v>
      </c>
      <c r="G53" s="3">
        <v>1444571</v>
      </c>
    </row>
    <row r="54" spans="1:10" outlineLevel="1" x14ac:dyDescent="0.4">
      <c r="A54" s="4" t="s">
        <v>29</v>
      </c>
      <c r="B54" s="3">
        <v>-104556</v>
      </c>
      <c r="C54" s="3">
        <v>-110215</v>
      </c>
      <c r="D54" s="3">
        <v>-467651</v>
      </c>
      <c r="E54" s="3">
        <v>-97206</v>
      </c>
      <c r="F54" s="3">
        <v>-70824</v>
      </c>
      <c r="G54" s="3">
        <v>56371</v>
      </c>
    </row>
    <row r="55" spans="1:10" outlineLevel="1" x14ac:dyDescent="0.4">
      <c r="A55" s="4" t="s">
        <v>30</v>
      </c>
      <c r="B55" s="3">
        <v>0</v>
      </c>
      <c r="C55" s="3">
        <v>0</v>
      </c>
      <c r="D55" s="3">
        <v>0</v>
      </c>
      <c r="E55" s="3">
        <v>-10000</v>
      </c>
      <c r="F55" s="3">
        <v>-19999</v>
      </c>
      <c r="G55" s="3">
        <v>29999</v>
      </c>
    </row>
    <row r="56" spans="1:10" outlineLevel="1" x14ac:dyDescent="0.4">
      <c r="A56" s="4" t="s">
        <v>85</v>
      </c>
      <c r="B56" s="34">
        <f>SUM(B51:B55)</f>
        <v>1170970</v>
      </c>
      <c r="C56" s="34">
        <f>SUM(C51:C55)</f>
        <v>1257203</v>
      </c>
      <c r="D56" s="34">
        <f>SUM(D51:D55)</f>
        <v>1014049</v>
      </c>
      <c r="E56" s="34">
        <f>SUM(E51:E55)</f>
        <v>1483561</v>
      </c>
      <c r="F56" s="34">
        <f>SUM(F51:F55)</f>
        <v>1582975</v>
      </c>
      <c r="G56" s="34">
        <f>G51+G52+G53-G54-G55</f>
        <v>1722573</v>
      </c>
    </row>
    <row r="57" spans="1:10" ht="58.3" x14ac:dyDescent="0.4">
      <c r="A57" s="11" t="s">
        <v>35</v>
      </c>
      <c r="B57" s="35">
        <f>B49+B56</f>
        <v>4031288</v>
      </c>
      <c r="C57" s="42">
        <f t="shared" ref="C57:G57" si="8">C49+C56</f>
        <v>4395291</v>
      </c>
      <c r="D57" s="35">
        <f t="shared" si="8"/>
        <v>4311343</v>
      </c>
      <c r="E57" s="35">
        <f t="shared" si="8"/>
        <v>4886704</v>
      </c>
      <c r="F57" s="35">
        <f t="shared" si="8"/>
        <v>5214999</v>
      </c>
      <c r="G57" s="42">
        <f t="shared" si="8"/>
        <v>5556526</v>
      </c>
      <c r="H57" s="39">
        <f>(G57-C57)/G57</f>
        <v>0.20898579436144094</v>
      </c>
      <c r="I57" s="45" t="s">
        <v>87</v>
      </c>
      <c r="J57" s="71" t="s">
        <v>112</v>
      </c>
    </row>
    <row r="58" spans="1:10" x14ac:dyDescent="0.4">
      <c r="A58" s="22" t="s">
        <v>34</v>
      </c>
      <c r="B58" s="3"/>
      <c r="C58" s="3"/>
      <c r="D58" s="3"/>
      <c r="E58" s="3"/>
      <c r="F58" s="3"/>
      <c r="G58" s="4"/>
    </row>
    <row r="59" spans="1:10" x14ac:dyDescent="0.4">
      <c r="B59" s="3"/>
      <c r="C59" s="3"/>
      <c r="D59" s="3"/>
      <c r="E59" s="3"/>
      <c r="F59" s="3"/>
      <c r="G59" s="3"/>
    </row>
    <row r="60" spans="1:10" x14ac:dyDescent="0.4">
      <c r="A60" s="29"/>
      <c r="B60" s="1">
        <v>98941</v>
      </c>
      <c r="C60" s="1">
        <v>191520</v>
      </c>
      <c r="D60" s="1">
        <v>305749</v>
      </c>
      <c r="E60" s="1">
        <v>414843</v>
      </c>
      <c r="F60" s="1">
        <v>89227</v>
      </c>
      <c r="G60">
        <v>223348</v>
      </c>
    </row>
    <row r="61" spans="1:10" x14ac:dyDescent="0.4">
      <c r="A61" t="s">
        <v>41</v>
      </c>
      <c r="B61" s="1">
        <v>16926</v>
      </c>
      <c r="C61" s="1">
        <v>40147</v>
      </c>
      <c r="D61" s="1">
        <v>70316</v>
      </c>
      <c r="E61" s="1">
        <v>99873</v>
      </c>
      <c r="F61" s="1">
        <v>23084</v>
      </c>
      <c r="G61">
        <v>57252</v>
      </c>
    </row>
    <row r="62" spans="1:10" x14ac:dyDescent="0.4">
      <c r="A62" t="s">
        <v>47</v>
      </c>
      <c r="B62" s="3">
        <f>SUM(B60:B61)</f>
        <v>115867</v>
      </c>
      <c r="C62" s="3">
        <f t="shared" ref="C62:G62" si="9">SUM(C60:C61)</f>
        <v>231667</v>
      </c>
      <c r="D62" s="3">
        <f t="shared" si="9"/>
        <v>376065</v>
      </c>
      <c r="E62" s="3">
        <f>SUM(E60:E61)</f>
        <v>514716</v>
      </c>
      <c r="F62" s="3">
        <f>SUM(F60:F61)</f>
        <v>112311</v>
      </c>
      <c r="G62" s="3">
        <f t="shared" si="9"/>
        <v>280600</v>
      </c>
    </row>
    <row r="63" spans="1:10" x14ac:dyDescent="0.4">
      <c r="A63" t="s">
        <v>46</v>
      </c>
      <c r="B63" s="3">
        <v>-32933</v>
      </c>
      <c r="C63" s="3">
        <v>-68780</v>
      </c>
      <c r="D63" s="3">
        <v>-108424</v>
      </c>
      <c r="E63" s="3">
        <v>-150287</v>
      </c>
      <c r="F63" s="3">
        <v>-43819</v>
      </c>
      <c r="G63" s="3">
        <v>-90292</v>
      </c>
    </row>
    <row r="64" spans="1:10" x14ac:dyDescent="0.4">
      <c r="A64" t="s">
        <v>80</v>
      </c>
      <c r="B64" s="3">
        <v>-18053</v>
      </c>
      <c r="C64" s="3">
        <v>-21212</v>
      </c>
      <c r="D64" s="3">
        <v>-41871</v>
      </c>
      <c r="E64" s="3">
        <v>-43367</v>
      </c>
      <c r="F64" s="3">
        <v>-3038</v>
      </c>
      <c r="G64" s="3">
        <v>-31659</v>
      </c>
    </row>
    <row r="65" spans="1:11" x14ac:dyDescent="0.4">
      <c r="A65" t="s">
        <v>42</v>
      </c>
      <c r="B65" s="3">
        <v>-3866</v>
      </c>
      <c r="C65" s="3">
        <v>-6745</v>
      </c>
      <c r="D65" s="3">
        <v>-6737</v>
      </c>
      <c r="E65" s="3">
        <v>-6831</v>
      </c>
      <c r="F65" s="3">
        <v>-537</v>
      </c>
      <c r="G65" s="3">
        <v>-673</v>
      </c>
    </row>
    <row r="66" spans="1:11" x14ac:dyDescent="0.4">
      <c r="A66" t="s">
        <v>45</v>
      </c>
      <c r="B66" s="3">
        <v>-10</v>
      </c>
      <c r="C66" s="3">
        <v>-486</v>
      </c>
      <c r="D66" s="3">
        <v>-490</v>
      </c>
      <c r="E66" s="3">
        <v>-526</v>
      </c>
      <c r="F66" s="3">
        <v>20</v>
      </c>
      <c r="G66" s="3">
        <v>15</v>
      </c>
    </row>
    <row r="67" spans="1:11" x14ac:dyDescent="0.4">
      <c r="A67" t="s">
        <v>43</v>
      </c>
      <c r="B67" s="3">
        <v>2422</v>
      </c>
      <c r="C67" s="3">
        <v>4986</v>
      </c>
      <c r="D67" s="3">
        <v>7575</v>
      </c>
      <c r="E67" s="3">
        <v>10134</v>
      </c>
      <c r="F67" s="3">
        <v>2538</v>
      </c>
      <c r="G67" s="3">
        <v>5095</v>
      </c>
    </row>
    <row r="68" spans="1:11" x14ac:dyDescent="0.4">
      <c r="A68" t="s">
        <v>81</v>
      </c>
      <c r="B68" s="3">
        <v>1963</v>
      </c>
      <c r="C68" s="3">
        <v>2759</v>
      </c>
      <c r="D68" s="3">
        <v>3451</v>
      </c>
      <c r="E68" s="3">
        <v>3968</v>
      </c>
      <c r="F68" s="3">
        <v>660</v>
      </c>
      <c r="G68" s="3">
        <v>672</v>
      </c>
    </row>
    <row r="69" spans="1:11" x14ac:dyDescent="0.4">
      <c r="A69" t="s">
        <v>44</v>
      </c>
      <c r="B69" s="3">
        <v>-319</v>
      </c>
      <c r="C69" s="3">
        <v>-1059</v>
      </c>
      <c r="D69" s="3">
        <v>-1577</v>
      </c>
      <c r="E69" s="3">
        <v>-1926</v>
      </c>
      <c r="F69" s="3">
        <v>-674</v>
      </c>
      <c r="G69" s="3">
        <v>844</v>
      </c>
    </row>
    <row r="70" spans="1:11" x14ac:dyDescent="0.4">
      <c r="A70" t="s">
        <v>82</v>
      </c>
      <c r="B70" s="3">
        <f>SUM(B62:B69)</f>
        <v>65071</v>
      </c>
      <c r="C70" s="36">
        <f>SUM(C62:C69)</f>
        <v>141130</v>
      </c>
      <c r="D70" s="3">
        <f t="shared" ref="D70:G70" si="10">SUM(D62:D69)</f>
        <v>227992</v>
      </c>
      <c r="E70" s="3">
        <f t="shared" si="10"/>
        <v>325881</v>
      </c>
      <c r="F70" s="3">
        <f>SUM(F62:F69)</f>
        <v>67461</v>
      </c>
      <c r="G70" s="36">
        <f t="shared" si="10"/>
        <v>164602</v>
      </c>
      <c r="H70" s="44">
        <f>G70/C70-1</f>
        <v>0.1663147452703182</v>
      </c>
      <c r="I70" s="45" t="s">
        <v>87</v>
      </c>
    </row>
    <row r="71" spans="1:11" ht="15" thickBot="1" x14ac:dyDescent="0.45">
      <c r="A71" s="29" t="s">
        <v>48</v>
      </c>
      <c r="B71" s="50">
        <f>B13</f>
        <v>98941</v>
      </c>
      <c r="C71" s="51">
        <f t="shared" ref="C71:G71" si="11">C13</f>
        <v>92579</v>
      </c>
      <c r="D71" s="50">
        <f t="shared" si="11"/>
        <v>114229</v>
      </c>
      <c r="E71" s="50">
        <f t="shared" si="11"/>
        <v>109094</v>
      </c>
      <c r="F71" s="50">
        <f t="shared" si="11"/>
        <v>89227</v>
      </c>
      <c r="G71" s="51">
        <f t="shared" si="11"/>
        <v>223348</v>
      </c>
      <c r="H71" s="52">
        <f>G71/C71-1</f>
        <v>1.4125125568433448</v>
      </c>
    </row>
    <row r="72" spans="1:11" ht="59.15" thickTop="1" thickBot="1" x14ac:dyDescent="0.45">
      <c r="A72" s="49" t="s">
        <v>40</v>
      </c>
      <c r="B72" s="1" t="s">
        <v>83</v>
      </c>
      <c r="C72" s="43">
        <f>C71/B71-1</f>
        <v>-6.4300947029037547E-2</v>
      </c>
      <c r="D72" s="8">
        <f t="shared" ref="D72:G72" si="12">D71/C71-1</f>
        <v>0.23385432981561682</v>
      </c>
      <c r="E72" s="7">
        <f t="shared" si="12"/>
        <v>-4.4953558203258415E-2</v>
      </c>
      <c r="F72" s="7">
        <f t="shared" si="12"/>
        <v>-0.18210900691147081</v>
      </c>
      <c r="G72" s="39">
        <f t="shared" si="12"/>
        <v>1.5031436672756002</v>
      </c>
      <c r="H72" s="8">
        <f>AVERAGE(C72:G72)</f>
        <v>0.28912689698949007</v>
      </c>
      <c r="I72" s="58" t="s">
        <v>86</v>
      </c>
      <c r="J72" s="71" t="s">
        <v>112</v>
      </c>
    </row>
    <row r="73" spans="1:11" ht="15.45" thickTop="1" thickBot="1" x14ac:dyDescent="0.45">
      <c r="B73" s="46" t="s">
        <v>84</v>
      </c>
      <c r="C73" s="61">
        <f>C70/B70-1</f>
        <v>1.1688617049069476</v>
      </c>
      <c r="D73" s="53">
        <f t="shared" ref="D73:G73" si="13">D70/C70-1</f>
        <v>0.6154750938850706</v>
      </c>
      <c r="E73" s="47">
        <f t="shared" si="13"/>
        <v>0.42935278430822144</v>
      </c>
      <c r="F73" s="47">
        <f t="shared" si="13"/>
        <v>-0.79298885175877087</v>
      </c>
      <c r="G73" s="48">
        <f t="shared" si="13"/>
        <v>1.4399579016024071</v>
      </c>
      <c r="H73" s="48">
        <f>AVERAGE(C73:G73)</f>
        <v>0.5721317265887752</v>
      </c>
      <c r="I73" s="59" t="s">
        <v>86</v>
      </c>
      <c r="K73" s="7"/>
    </row>
    <row r="74" spans="1:11" ht="58.75" thickTop="1" x14ac:dyDescent="0.4">
      <c r="J74" s="71" t="s">
        <v>112</v>
      </c>
    </row>
  </sheetData>
  <mergeCells count="4">
    <mergeCell ref="L29:T39"/>
    <mergeCell ref="L22:Q28"/>
    <mergeCell ref="R22:W28"/>
    <mergeCell ref="U29:W39"/>
  </mergeCells>
  <phoneticPr fontId="2" type="noConversion"/>
  <conditionalFormatting sqref="I72:I73">
    <cfRule type="uniqu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160DA-BA43-4143-B309-F28015C420EF}">
  <dimension ref="A1:D19"/>
  <sheetViews>
    <sheetView workbookViewId="0">
      <selection activeCell="O13" sqref="O13"/>
    </sheetView>
  </sheetViews>
  <sheetFormatPr defaultRowHeight="14.6" x14ac:dyDescent="0.4"/>
  <sheetData>
    <row r="1" spans="1:4" ht="14.6" customHeight="1" x14ac:dyDescent="0.4">
      <c r="A1" s="68" t="s">
        <v>113</v>
      </c>
      <c r="B1" s="68"/>
      <c r="C1" s="68"/>
      <c r="D1" s="68"/>
    </row>
    <row r="2" spans="1:4" x14ac:dyDescent="0.4">
      <c r="A2" s="68"/>
      <c r="B2" s="68"/>
      <c r="C2" s="68"/>
      <c r="D2" s="68"/>
    </row>
    <row r="3" spans="1:4" x14ac:dyDescent="0.4">
      <c r="A3" s="68"/>
      <c r="B3" s="68"/>
      <c r="C3" s="68"/>
      <c r="D3" s="68"/>
    </row>
    <row r="4" spans="1:4" x14ac:dyDescent="0.4">
      <c r="A4" s="68"/>
      <c r="B4" s="68"/>
      <c r="C4" s="68"/>
      <c r="D4" s="68"/>
    </row>
    <row r="5" spans="1:4" x14ac:dyDescent="0.4">
      <c r="A5" s="68"/>
      <c r="B5" s="68"/>
      <c r="C5" s="68"/>
      <c r="D5" s="68"/>
    </row>
    <row r="6" spans="1:4" x14ac:dyDescent="0.4">
      <c r="A6" s="68"/>
      <c r="B6" s="68"/>
      <c r="C6" s="68"/>
      <c r="D6" s="68"/>
    </row>
    <row r="7" spans="1:4" x14ac:dyDescent="0.4">
      <c r="A7" s="68"/>
      <c r="B7" s="68"/>
      <c r="C7" s="68"/>
      <c r="D7" s="68"/>
    </row>
    <row r="8" spans="1:4" x14ac:dyDescent="0.4">
      <c r="A8" s="68"/>
      <c r="B8" s="68"/>
      <c r="C8" s="68"/>
      <c r="D8" s="68"/>
    </row>
    <row r="9" spans="1:4" x14ac:dyDescent="0.4">
      <c r="A9" s="68"/>
      <c r="B9" s="68"/>
      <c r="C9" s="68"/>
      <c r="D9" s="68"/>
    </row>
    <row r="10" spans="1:4" x14ac:dyDescent="0.4">
      <c r="A10" s="68"/>
      <c r="B10" s="68"/>
      <c r="C10" s="68"/>
      <c r="D10" s="68"/>
    </row>
    <row r="11" spans="1:4" x14ac:dyDescent="0.4">
      <c r="A11" s="68"/>
      <c r="B11" s="68"/>
      <c r="C11" s="68"/>
      <c r="D11" s="68"/>
    </row>
    <row r="12" spans="1:4" x14ac:dyDescent="0.4">
      <c r="A12" s="68"/>
      <c r="B12" s="68"/>
      <c r="C12" s="68"/>
      <c r="D12" s="68"/>
    </row>
    <row r="13" spans="1:4" x14ac:dyDescent="0.4">
      <c r="A13" s="68"/>
      <c r="B13" s="68"/>
      <c r="C13" s="68"/>
      <c r="D13" s="68"/>
    </row>
    <row r="14" spans="1:4" x14ac:dyDescent="0.4">
      <c r="A14" s="68"/>
      <c r="B14" s="68"/>
      <c r="C14" s="68"/>
      <c r="D14" s="68"/>
    </row>
    <row r="15" spans="1:4" x14ac:dyDescent="0.4">
      <c r="A15" s="68"/>
      <c r="B15" s="68"/>
      <c r="C15" s="68"/>
      <c r="D15" s="68"/>
    </row>
    <row r="16" spans="1:4" x14ac:dyDescent="0.4">
      <c r="A16" s="68"/>
      <c r="B16" s="68"/>
      <c r="C16" s="68"/>
      <c r="D16" s="68"/>
    </row>
    <row r="17" spans="1:4" x14ac:dyDescent="0.4">
      <c r="A17" s="68"/>
      <c r="B17" s="68"/>
      <c r="C17" s="68"/>
      <c r="D17" s="68"/>
    </row>
    <row r="18" spans="1:4" x14ac:dyDescent="0.4">
      <c r="A18" s="68"/>
      <c r="B18" s="68"/>
      <c r="C18" s="68"/>
      <c r="D18" s="68"/>
    </row>
    <row r="19" spans="1:4" x14ac:dyDescent="0.4">
      <c r="A19" s="68"/>
      <c r="B19" s="68"/>
      <c r="C19" s="68"/>
      <c r="D19" s="68"/>
    </row>
  </sheetData>
  <mergeCells count="1">
    <mergeCell ref="A1: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vt:lpstr>
      <vt:lpstr>IS-Insurance</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Brown</dc:creator>
  <cp:lastModifiedBy>John Brown</cp:lastModifiedBy>
  <dcterms:created xsi:type="dcterms:W3CDTF">2015-06-05T18:17:20Z</dcterms:created>
  <dcterms:modified xsi:type="dcterms:W3CDTF">2025-09-10T19:49:18Z</dcterms:modified>
</cp:coreProperties>
</file>