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410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<sst xmlns="http://schemas.openxmlformats.org/spreadsheetml/2006/main" count="36">
  <si>
    <t>Asset Allocation Analysis: Risk and Return</t>
  </si>
  <si>
    <t xml:space="preserve">Expected </t>
  </si>
  <si>
    <t>Standard</t>
  </si>
  <si>
    <t>Correlation</t>
  </si>
  <si>
    <t>Return</t>
  </si>
  <si>
    <t>Deviation</t>
  </si>
  <si>
    <t>Coefficient</t>
  </si>
  <si>
    <t>Covariance</t>
  </si>
  <si>
    <t>Stock fund(S)</t>
  </si>
  <si>
    <t>Bond fund(B)</t>
  </si>
  <si>
    <t>T-Bill</t>
  </si>
  <si>
    <t>Weight</t>
  </si>
  <si>
    <t>Expected</t>
  </si>
  <si>
    <t>Reward to</t>
  </si>
  <si>
    <t>Stock fund</t>
  </si>
  <si>
    <t>Bond fund</t>
  </si>
  <si>
    <t>Variability</t>
  </si>
  <si>
    <t>Minimum Variance Portfolio</t>
  </si>
  <si>
    <t>Short Sales</t>
  </si>
  <si>
    <t>No Short</t>
  </si>
  <si>
    <t>Allowed</t>
  </si>
  <si>
    <t>Sales</t>
  </si>
  <si>
    <t>Weight S</t>
  </si>
  <si>
    <t>Weight B</t>
  </si>
  <si>
    <t>Risk</t>
  </si>
  <si>
    <t>Optimal Risky Portfolio</t>
  </si>
  <si>
    <t>Reward-to-Variability</t>
  </si>
  <si>
    <t>Optimal Portfolio w/ Risk-Free Asset</t>
  </si>
  <si>
    <t>Desired rate of return</t>
  </si>
  <si>
    <t>Weight: Optimal Portfolio</t>
  </si>
  <si>
    <t>Weight: Risk-Free Asset</t>
  </si>
  <si>
    <t>Expected Return</t>
  </si>
  <si>
    <t>Standard Deviation</t>
  </si>
  <si>
    <t>Optimal Portfolio w/o Risk-Free Asset</t>
  </si>
  <si>
    <t>Weight 1</t>
  </si>
  <si>
    <t>Weight 2</t>
  </si>
</sst>
</file>

<file path=xl/styles.xml><?xml version="1.0" encoding="utf-8"?>
<styleSheet xmlns="http://schemas.openxmlformats.org/spreadsheetml/2006/main">
  <numFmts count="7">
    <numFmt numFmtId="176" formatCode="0.0"/>
    <numFmt numFmtId="177" formatCode="0.00000"/>
    <numFmt numFmtId="178" formatCode="0.0000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25" borderId="10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6" borderId="8" applyNumberFormat="0" applyAlignment="0" applyProtection="0">
      <alignment vertical="center"/>
    </xf>
    <xf numFmtId="0" fontId="10" fillId="15" borderId="7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Alignment="1"/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10" fontId="2" fillId="2" borderId="1" xfId="0" applyNumberFormat="1" applyFont="1" applyFill="1" applyBorder="1" applyAlignment="1"/>
    <xf numFmtId="178" fontId="2" fillId="2" borderId="1" xfId="0" applyNumberFormat="1" applyFont="1" applyFill="1" applyBorder="1" applyAlignment="1"/>
    <xf numFmtId="178" fontId="2" fillId="0" borderId="0" xfId="0" applyNumberFormat="1" applyFont="1" applyFill="1" applyAlignment="1"/>
    <xf numFmtId="10" fontId="2" fillId="0" borderId="1" xfId="0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right"/>
    </xf>
    <xf numFmtId="176" fontId="2" fillId="2" borderId="3" xfId="0" applyNumberFormat="1" applyFont="1" applyFill="1" applyBorder="1" applyAlignment="1">
      <alignment horizontal="center"/>
    </xf>
    <xf numFmtId="176" fontId="2" fillId="2" borderId="0" xfId="0" applyNumberFormat="1" applyFont="1" applyFill="1" applyAlignment="1">
      <alignment horizontal="center"/>
    </xf>
    <xf numFmtId="177" fontId="2" fillId="3" borderId="0" xfId="0" applyNumberFormat="1" applyFont="1" applyFill="1" applyAlignment="1"/>
    <xf numFmtId="177" fontId="2" fillId="0" borderId="0" xfId="0" applyNumberFormat="1" applyFont="1" applyFill="1" applyAlignment="1"/>
    <xf numFmtId="0" fontId="1" fillId="0" borderId="0" xfId="0" applyFont="1" applyFill="1" applyAlignment="1"/>
    <xf numFmtId="0" fontId="2" fillId="3" borderId="1" xfId="0" applyFont="1" applyFill="1" applyBorder="1" applyAlignment="1"/>
    <xf numFmtId="0" fontId="1" fillId="0" borderId="2" xfId="0" applyFont="1" applyFill="1" applyBorder="1" applyAlignment="1"/>
    <xf numFmtId="0" fontId="2" fillId="0" borderId="2" xfId="0" applyFont="1" applyFill="1" applyBorder="1" applyAlignment="1"/>
    <xf numFmtId="177" fontId="2" fillId="3" borderId="0" xfId="0" applyNumberFormat="1" applyFont="1" applyFill="1" applyBorder="1" applyAlignment="1"/>
    <xf numFmtId="0" fontId="2" fillId="0" borderId="0" xfId="0" applyFont="1" applyFill="1" applyBorder="1" applyAlignment="1">
      <alignment horizontal="right"/>
    </xf>
    <xf numFmtId="10" fontId="2" fillId="0" borderId="0" xfId="0" applyNumberFormat="1" applyFont="1" applyFill="1" applyBorder="1" applyAlignment="1"/>
    <xf numFmtId="177" fontId="2" fillId="0" borderId="0" xfId="0" applyNumberFormat="1" applyFont="1" applyFill="1" applyAlignment="1"/>
    <xf numFmtId="0" fontId="2" fillId="0" borderId="0" xfId="0" applyFont="1" applyFill="1" applyAlignment="1" quotePrefix="1">
      <alignment horizontal="righ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altLang="zh-CN"/>
              <a:t>Portfolio Risk and Return</a:t>
            </a:r>
            <a:endParaRPr lang="pt-BR" altLang="zh-CN"/>
          </a:p>
        </c:rich>
      </c:tx>
      <c:layout>
        <c:manualLayout>
          <c:xMode val="edge"/>
          <c:yMode val="edge"/>
          <c:x val="0.200752298690443"/>
          <c:y val="0.03467507274490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"Expected Return vs SD"</c:f>
              <c:strCache>
                <c:ptCount val="1"/>
                <c:pt idx="0">
                  <c:v>Expected Return vs SD</c:v>
                </c:pt>
              </c:strCache>
            </c:strRef>
          </c:tx>
          <c:spPr>
            <a:ln w="28575" cap="flat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Sheet1!$E$10:$E$15</c:f>
              <c:numCache>
                <c:formatCode>0.00000</c:formatCode>
                <c:ptCount val="6"/>
                <c:pt idx="0">
                  <c:v>0.23</c:v>
                </c:pt>
                <c:pt idx="1">
                  <c:v>0.203678177525232</c:v>
                </c:pt>
                <c:pt idx="2">
                  <c:v>0.201809811456232</c:v>
                </c:pt>
                <c:pt idx="3">
                  <c:v>0.225004888835776</c:v>
                </c:pt>
                <c:pt idx="4">
                  <c:v>0.266804797558065</c:v>
                </c:pt>
                <c:pt idx="5">
                  <c:v>0.32</c:v>
                </c:pt>
              </c:numCache>
            </c:numRef>
          </c:xVal>
          <c:yVal>
            <c:numRef>
              <c:f>Sheet1!$D$10:$D$15</c:f>
              <c:numCache>
                <c:formatCode>0.00000</c:formatCode>
                <c:ptCount val="6"/>
                <c:pt idx="0">
                  <c:v>0.09</c:v>
                </c:pt>
                <c:pt idx="1">
                  <c:v>0.102</c:v>
                </c:pt>
                <c:pt idx="2">
                  <c:v>0.114</c:v>
                </c:pt>
                <c:pt idx="3">
                  <c:v>0.126</c:v>
                </c:pt>
                <c:pt idx="4">
                  <c:v>0.138</c:v>
                </c:pt>
                <c:pt idx="5">
                  <c:v>0.15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"CAL"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forward val="0.1"/>
            <c:dispRSqr val="0"/>
            <c:dispEq val="0"/>
          </c:trendline>
          <c:xVal>
            <c:numRef>
              <c:f>(Sheet1!$C$6,Sheet1!$C$31)</c:f>
              <c:numCache>
                <c:formatCode>0.00%</c:formatCode>
                <c:ptCount val="2"/>
                <c:pt idx="0">
                  <c:v>0</c:v>
                </c:pt>
                <c:pt idx="1" c:formatCode="0.00000">
                  <c:v>0.233382186896448</c:v>
                </c:pt>
              </c:numCache>
            </c:numRef>
          </c:xVal>
          <c:yVal>
            <c:numRef>
              <c:f>(Sheet1!$B$6,Sheet1!$C$30)</c:f>
              <c:numCache>
                <c:formatCode>0.00%</c:formatCode>
                <c:ptCount val="2"/>
                <c:pt idx="0">
                  <c:v>0.055</c:v>
                </c:pt>
                <c:pt idx="1" c:formatCode="0.00000">
                  <c:v>0.128797652732671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88460"/>
        <c:axId val="3090445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Sheet1!$E$8:$E$9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19050" cap="flat" cmpd="dbl" algn="ctr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34925" cap="flat" cmpd="dbl" algn="ctr">
                      <a:solidFill>
                        <a:schemeClr val="accent1">
                          <a:lumMod val="75000"/>
                          <a:alpha val="7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0.00000</c:formatCode>
                      <c:ptCount val="6"/>
                      <c:pt idx="0">
                        <c:v>0.09</c:v>
                      </c:pt>
                      <c:pt idx="1">
                        <c:v>0.102</c:v>
                      </c:pt>
                      <c:pt idx="2">
                        <c:v>0.114</c:v>
                      </c:pt>
                      <c:pt idx="3">
                        <c:v>0.126</c:v>
                      </c:pt>
                      <c:pt idx="4">
                        <c:v>0.138</c:v>
                      </c:pt>
                      <c:pt idx="5">
                        <c:v>0.15</c:v>
                      </c:pt>
                    </c:numCache>
                  </c:numRef>
                </c:xVal>
                <c:yVal>
                  <c:numRef>
                    <c:numCache>
                      <c:formatCode>0.00000</c:formatCode>
                      <c:ptCount val="6"/>
                      <c:pt idx="0">
                        <c:v>0.23</c:v>
                      </c:pt>
                      <c:pt idx="1">
                        <c:v>0.203678177525232</c:v>
                      </c:pt>
                      <c:pt idx="2">
                        <c:v>0.201809811456232</c:v>
                      </c:pt>
                      <c:pt idx="3">
                        <c:v>0.225004888835776</c:v>
                      </c:pt>
                      <c:pt idx="4">
                        <c:v>0.266804797558065</c:v>
                      </c:pt>
                      <c:pt idx="5">
                        <c:v>0.32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Sheet1!$F$8:$F$9</c15:sqref>
                        </c15:formulaRef>
                      </c:ext>
                    </c:extLst>
                    <c:strCache>
                      <c:ptCount val="1"/>
                      <c:pt idx="0">
                        <c:v>Reward to Variability</c:v>
                      </c:pt>
                    </c:strCache>
                  </c:strRef>
                </c:tx>
                <c:spPr>
                  <a:ln w="19050" cap="flat" cmpd="dbl" algn="ctr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34925" cap="flat" cmpd="dbl" algn="ctr">
                      <a:solidFill>
                        <a:schemeClr val="accent2">
                          <a:lumMod val="75000"/>
                          <a:alpha val="7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0.00000</c:formatCode>
                      <c:ptCount val="6"/>
                      <c:pt idx="0">
                        <c:v>0.09</c:v>
                      </c:pt>
                      <c:pt idx="1">
                        <c:v>0.102</c:v>
                      </c:pt>
                      <c:pt idx="2">
                        <c:v>0.114</c:v>
                      </c:pt>
                      <c:pt idx="3">
                        <c:v>0.126</c:v>
                      </c:pt>
                      <c:pt idx="4">
                        <c:v>0.138</c:v>
                      </c:pt>
                      <c:pt idx="5">
                        <c:v>0.15</c:v>
                      </c:pt>
                    </c:numCache>
                  </c:numRef>
                </c:xVal>
                <c:yVal>
                  <c:numRef>
                    <c:numCache>
                      <c:formatCode>0.00000</c:formatCode>
                      <c:ptCount val="6"/>
                      <c:pt idx="0">
                        <c:v>0.152173913043478</c:v>
                      </c:pt>
                      <c:pt idx="1">
                        <c:v>0.230756188861605</c:v>
                      </c:pt>
                      <c:pt idx="2">
                        <c:v>0.2923544676756</c:v>
                      </c:pt>
                      <c:pt idx="3">
                        <c:v>0.315548699263244</c:v>
                      </c:pt>
                      <c:pt idx="4">
                        <c:v>0.311088858819852</c:v>
                      </c:pt>
                      <c:pt idx="5">
                        <c:v>0.296875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7076884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04457"/>
        <c:crosses val="autoZero"/>
        <c:crossBetween val="midCat"/>
      </c:valAx>
      <c:valAx>
        <c:axId val="309044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6884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2"/>
          <c:order val="2"/>
          <c:tx>
            <c:strRef>
              <c:f>"Er vs SD"</c:f>
              <c:strCache>
                <c:ptCount val="1"/>
                <c:pt idx="0">
                  <c:v>Er vs 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Sheet2!$E$10:$E$15</c:f>
              <c:numCache>
                <c:formatCode>0.00000</c:formatCode>
                <c:ptCount val="6"/>
                <c:pt idx="0">
                  <c:v>0.6</c:v>
                </c:pt>
                <c:pt idx="1">
                  <c:v>0.473624323699702</c:v>
                </c:pt>
                <c:pt idx="2">
                  <c:v>0.352817233139199</c:v>
                </c:pt>
                <c:pt idx="3">
                  <c:v>0.24592681838303</c:v>
                </c:pt>
                <c:pt idx="4">
                  <c:v>0.179777640433954</c:v>
                </c:pt>
                <c:pt idx="5">
                  <c:v>0.2</c:v>
                </c:pt>
              </c:numCache>
            </c:numRef>
          </c:xVal>
          <c:yVal>
            <c:numRef>
              <c:f>Sheet2!$D$10:$D$15</c:f>
              <c:numCache>
                <c:formatCode>0.00000</c:formatCode>
                <c:ptCount val="6"/>
                <c:pt idx="0">
                  <c:v>0.3</c:v>
                </c:pt>
                <c:pt idx="1">
                  <c:v>0.26</c:v>
                </c:pt>
                <c:pt idx="2">
                  <c:v>0.22</c:v>
                </c:pt>
                <c:pt idx="3">
                  <c:v>0.18</c:v>
                </c:pt>
                <c:pt idx="4">
                  <c:v>0.14</c:v>
                </c:pt>
                <c:pt idx="5">
                  <c:v>0.1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16993656"/>
        <c:axId val="3846203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Sheet2!$E$8:$E$9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numCache>
                      <c:formatCode>0.00000</c:formatCode>
                      <c:ptCount val="6"/>
                      <c:pt idx="0">
                        <c:v>0.3</c:v>
                      </c:pt>
                      <c:pt idx="1">
                        <c:v>0.26</c:v>
                      </c:pt>
                      <c:pt idx="2">
                        <c:v>0.22</c:v>
                      </c:pt>
                      <c:pt idx="3">
                        <c:v>0.18</c:v>
                      </c:pt>
                      <c:pt idx="4">
                        <c:v>0.14</c:v>
                      </c:pt>
                      <c:pt idx="5">
                        <c:v>0.1</c:v>
                      </c:pt>
                    </c:numCache>
                  </c:numRef>
                </c:xVal>
                <c:yVal>
                  <c:numRef>
                    <c:numCache>
                      <c:formatCode>0.00000</c:formatCode>
                      <c:ptCount val="6"/>
                      <c:pt idx="0">
                        <c:v>0.6</c:v>
                      </c:pt>
                      <c:pt idx="1">
                        <c:v>0.473624323699702</c:v>
                      </c:pt>
                      <c:pt idx="2">
                        <c:v>0.352817233139199</c:v>
                      </c:pt>
                      <c:pt idx="3">
                        <c:v>0.24592681838303</c:v>
                      </c:pt>
                      <c:pt idx="4">
                        <c:v>0.179777640433954</c:v>
                      </c:pt>
                      <c:pt idx="5">
                        <c:v>0.2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Sheet2!$F$8:$F$9</c15:sqref>
                        </c15:formulaRef>
                      </c:ext>
                    </c:extLst>
                    <c:strCache>
                      <c:ptCount val="1"/>
                      <c:pt idx="0">
                        <c:v>Reward to Variability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numCache>
                      <c:formatCode>0.00000</c:formatCode>
                      <c:ptCount val="6"/>
                      <c:pt idx="0">
                        <c:v>0.3</c:v>
                      </c:pt>
                      <c:pt idx="1">
                        <c:v>0.26</c:v>
                      </c:pt>
                      <c:pt idx="2">
                        <c:v>0.22</c:v>
                      </c:pt>
                      <c:pt idx="3">
                        <c:v>0.18</c:v>
                      </c:pt>
                      <c:pt idx="4">
                        <c:v>0.14</c:v>
                      </c:pt>
                      <c:pt idx="5">
                        <c:v>0.1</c:v>
                      </c:pt>
                    </c:numCache>
                  </c:numRef>
                </c:xVal>
                <c:yVal>
                  <c:numRef>
                    <c:numCache>
                      <c:formatCode>0.00000</c:formatCode>
                      <c:ptCount val="6"/>
                      <c:pt idx="0">
                        <c:v>0.416666666666667</c:v>
                      </c:pt>
                      <c:pt idx="1">
                        <c:v>0.443389390054108</c:v>
                      </c:pt>
                      <c:pt idx="2">
                        <c:v>0.481835874306425</c:v>
                      </c:pt>
                      <c:pt idx="3">
                        <c:v>0.528612539513789</c:v>
                      </c:pt>
                      <c:pt idx="4">
                        <c:v>0.500618429426233</c:v>
                      </c:pt>
                      <c:pt idx="5">
                        <c:v>0.25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1699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620363"/>
        <c:crosses val="autoZero"/>
        <c:crossBetween val="midCat"/>
      </c:valAx>
      <c:valAx>
        <c:axId val="3846203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99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116205</xdr:colOff>
      <xdr:row>8</xdr:row>
      <xdr:rowOff>213995</xdr:rowOff>
    </xdr:from>
    <xdr:to>
      <xdr:col>13</xdr:col>
      <xdr:colOff>530860</xdr:colOff>
      <xdr:row>23</xdr:row>
      <xdr:rowOff>26035</xdr:rowOff>
    </xdr:to>
    <xdr:graphicFrame>
      <xdr:nvGraphicFramePr>
        <xdr:cNvPr id="2" name="图表 1"/>
        <xdr:cNvGraphicFramePr/>
      </xdr:nvGraphicFramePr>
      <xdr:xfrm>
        <a:off x="5649595" y="2002155"/>
        <a:ext cx="4966335" cy="316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467995</xdr:colOff>
      <xdr:row>4</xdr:row>
      <xdr:rowOff>149225</xdr:rowOff>
    </xdr:from>
    <xdr:to>
      <xdr:col>13</xdr:col>
      <xdr:colOff>488315</xdr:colOff>
      <xdr:row>16</xdr:row>
      <xdr:rowOff>209550</xdr:rowOff>
    </xdr:to>
    <xdr:graphicFrame>
      <xdr:nvGraphicFramePr>
        <xdr:cNvPr id="2" name="图表 1"/>
        <xdr:cNvGraphicFramePr/>
      </xdr:nvGraphicFramePr>
      <xdr:xfrm>
        <a:off x="4369435" y="1043305"/>
        <a:ext cx="4572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6"/>
  <sheetViews>
    <sheetView zoomScale="108" zoomScaleNormal="108" workbookViewId="0">
      <selection activeCell="A1" sqref="A1:F16"/>
    </sheetView>
  </sheetViews>
  <sheetFormatPr defaultColWidth="9.14285714285714" defaultRowHeight="17.6" outlineLevelCol="5"/>
  <cols>
    <col min="1" max="1" width="17.6696428571429" customWidth="1"/>
    <col min="2" max="2" width="14.7767857142857" customWidth="1"/>
    <col min="4" max="4" width="13.9553571428571" customWidth="1"/>
    <col min="5" max="5" width="13.1160714285714" customWidth="1"/>
  </cols>
  <sheetData>
    <row r="1" spans="1:6">
      <c r="A1" s="1" t="s">
        <v>0</v>
      </c>
      <c r="B1" s="2"/>
      <c r="C1" s="2"/>
      <c r="D1" s="2"/>
      <c r="E1" s="2"/>
      <c r="F1" s="2"/>
    </row>
    <row r="2" spans="1:6">
      <c r="A2" s="3"/>
      <c r="B2" s="4" t="s">
        <v>1</v>
      </c>
      <c r="C2" s="4" t="s">
        <v>2</v>
      </c>
      <c r="D2" s="4" t="s">
        <v>3</v>
      </c>
      <c r="E2" s="18"/>
      <c r="F2" s="3"/>
    </row>
    <row r="3" spans="1:6">
      <c r="A3" s="3"/>
      <c r="B3" s="4" t="s">
        <v>4</v>
      </c>
      <c r="C3" s="4" t="s">
        <v>5</v>
      </c>
      <c r="D3" s="4" t="s">
        <v>6</v>
      </c>
      <c r="E3" s="4" t="s">
        <v>7</v>
      </c>
      <c r="F3" s="3"/>
    </row>
    <row r="4" spans="1:6">
      <c r="A4" s="5" t="s">
        <v>8</v>
      </c>
      <c r="B4" s="6">
        <v>0.15</v>
      </c>
      <c r="C4" s="6">
        <v>0.32</v>
      </c>
      <c r="D4" s="7">
        <v>0.15</v>
      </c>
      <c r="E4" s="19">
        <f>C4*C5*D4</f>
        <v>0.01104</v>
      </c>
      <c r="F4" s="3"/>
    </row>
    <row r="5" spans="1:6">
      <c r="A5" s="5" t="s">
        <v>9</v>
      </c>
      <c r="B5" s="6">
        <v>0.09</v>
      </c>
      <c r="C5" s="6">
        <v>0.23</v>
      </c>
      <c r="D5" s="8"/>
      <c r="E5" s="3"/>
      <c r="F5" s="3"/>
    </row>
    <row r="6" spans="1:6">
      <c r="A6" s="5" t="s">
        <v>10</v>
      </c>
      <c r="B6" s="6">
        <v>0.055</v>
      </c>
      <c r="C6" s="9">
        <v>0</v>
      </c>
      <c r="D6" s="8"/>
      <c r="E6" s="3"/>
      <c r="F6" s="3"/>
    </row>
    <row r="8" spans="1:6">
      <c r="A8" s="10" t="s">
        <v>11</v>
      </c>
      <c r="B8" s="10" t="s">
        <v>11</v>
      </c>
      <c r="D8" s="11" t="s">
        <v>12</v>
      </c>
      <c r="E8" s="11" t="s">
        <v>2</v>
      </c>
      <c r="F8" s="11" t="s">
        <v>13</v>
      </c>
    </row>
    <row r="9" spans="1:6">
      <c r="A9" s="12" t="s">
        <v>14</v>
      </c>
      <c r="B9" s="12" t="s">
        <v>15</v>
      </c>
      <c r="D9" s="13" t="s">
        <v>4</v>
      </c>
      <c r="E9" s="13" t="s">
        <v>5</v>
      </c>
      <c r="F9" s="13" t="s">
        <v>16</v>
      </c>
    </row>
    <row r="10" spans="1:6">
      <c r="A10" s="14">
        <v>0</v>
      </c>
      <c r="B10" s="15">
        <f>1-A10</f>
        <v>1</v>
      </c>
      <c r="D10" s="16">
        <f>A10*$B$4+B10*$B$5</f>
        <v>0.09</v>
      </c>
      <c r="E10" s="16">
        <f>(A10^2*$C$4^2+B10^2*$C$5^2+2*A10*B10*$E$4)^0.5</f>
        <v>0.23</v>
      </c>
      <c r="F10" s="16">
        <f t="shared" ref="F10:F20" si="0">(D10-$B$6)/E10</f>
        <v>0.152173913043478</v>
      </c>
    </row>
    <row r="11" spans="1:6">
      <c r="A11" s="14">
        <v>0.2</v>
      </c>
      <c r="B11" s="15">
        <f>1-A11</f>
        <v>0.8</v>
      </c>
      <c r="D11" s="16">
        <f>A11*$B$4+B11*$B$5</f>
        <v>0.102</v>
      </c>
      <c r="E11" s="16">
        <f>(A11^2*$C$4^2+B11^2*$C$5^2+2*A11*B11*$E$4)^0.5</f>
        <v>0.203678177525232</v>
      </c>
      <c r="F11" s="16">
        <f t="shared" si="0"/>
        <v>0.230756188861605</v>
      </c>
    </row>
    <row r="12" spans="1:6">
      <c r="A12" s="14">
        <v>0.4</v>
      </c>
      <c r="B12" s="15">
        <f>1-A12</f>
        <v>0.6</v>
      </c>
      <c r="D12" s="16">
        <f>A12*$B$4+B12*$B$5</f>
        <v>0.114</v>
      </c>
      <c r="E12" s="16">
        <f>(A12^2*$C$4^2+B12^2*$C$5^2+2*A12*B12*$E$4)^0.5</f>
        <v>0.201809811456232</v>
      </c>
      <c r="F12" s="16">
        <f t="shared" si="0"/>
        <v>0.2923544676756</v>
      </c>
    </row>
    <row r="13" spans="1:6">
      <c r="A13" s="14">
        <v>0.6</v>
      </c>
      <c r="B13" s="15">
        <f>1-A13</f>
        <v>0.4</v>
      </c>
      <c r="D13" s="16">
        <f>A13*$B$4+B13*$B$5</f>
        <v>0.126</v>
      </c>
      <c r="E13" s="16">
        <f>(A13^2*$C$4^2+B13^2*$C$5^2+2*A13*B13*$E$4)^0.5</f>
        <v>0.225004888835776</v>
      </c>
      <c r="F13" s="16">
        <f t="shared" si="0"/>
        <v>0.315548699263244</v>
      </c>
    </row>
    <row r="14" spans="1:6">
      <c r="A14" s="14">
        <v>0.8</v>
      </c>
      <c r="B14" s="15">
        <f>1-A14</f>
        <v>0.2</v>
      </c>
      <c r="D14" s="16">
        <f>A14*$B$4+B14*$B$5</f>
        <v>0.138</v>
      </c>
      <c r="E14" s="16">
        <f>(A14^2*$C$4^2+B14^2*$C$5^2+2*A14*B14*$E$4)^0.5</f>
        <v>0.266804797558065</v>
      </c>
      <c r="F14" s="16">
        <f t="shared" si="0"/>
        <v>0.311088858819852</v>
      </c>
    </row>
    <row r="15" spans="1:6">
      <c r="A15" s="14">
        <v>1</v>
      </c>
      <c r="B15" s="15">
        <f>1-A15</f>
        <v>0</v>
      </c>
      <c r="D15" s="16">
        <f>A15*$B$4+B15*$B$5</f>
        <v>0.15</v>
      </c>
      <c r="E15" s="16">
        <f>(A15^2*$C$4^2+B15^2*$C$5^2+2*A15*B15*$E$4)^0.5</f>
        <v>0.32</v>
      </c>
      <c r="F15" s="16">
        <f t="shared" si="0"/>
        <v>0.296875</v>
      </c>
    </row>
    <row r="16" spans="4:6">
      <c r="D16" s="17"/>
      <c r="E16" s="17"/>
      <c r="F16" s="17"/>
    </row>
    <row r="17" spans="1:6">
      <c r="A17" s="20" t="s">
        <v>17</v>
      </c>
      <c r="B17" s="21"/>
      <c r="C17" s="3"/>
      <c r="D17" s="3"/>
      <c r="E17" s="17"/>
      <c r="F17" s="17"/>
    </row>
    <row r="18" spans="1:6">
      <c r="A18" s="3"/>
      <c r="B18" s="3"/>
      <c r="C18" s="11" t="s">
        <v>18</v>
      </c>
      <c r="D18" s="11" t="s">
        <v>19</v>
      </c>
      <c r="E18" s="17"/>
      <c r="F18" s="17"/>
    </row>
    <row r="19" spans="1:6">
      <c r="A19" s="3"/>
      <c r="B19" s="3"/>
      <c r="C19" s="13" t="s">
        <v>20</v>
      </c>
      <c r="D19" s="13" t="s">
        <v>21</v>
      </c>
      <c r="E19" s="17"/>
      <c r="F19" s="17"/>
    </row>
    <row r="20" spans="1:6">
      <c r="A20" s="3"/>
      <c r="B20" s="5" t="s">
        <v>22</v>
      </c>
      <c r="C20" s="16">
        <f>(C5^2-E4)/(C4^2+C5^2-2*E4)</f>
        <v>0.314217084521844</v>
      </c>
      <c r="D20" s="16"/>
      <c r="E20" s="17"/>
      <c r="F20" s="17"/>
    </row>
    <row r="21" spans="1:4">
      <c r="A21" s="3"/>
      <c r="B21" s="5" t="s">
        <v>23</v>
      </c>
      <c r="C21" s="16">
        <f>1-C20</f>
        <v>0.685782915478157</v>
      </c>
      <c r="D21" s="22"/>
    </row>
    <row r="22" spans="1:4">
      <c r="A22" s="3"/>
      <c r="B22" s="5" t="s">
        <v>4</v>
      </c>
      <c r="C22" s="16">
        <f>C20*B4+B5*C21</f>
        <v>0.108853025071311</v>
      </c>
      <c r="D22" s="16"/>
    </row>
    <row r="23" spans="1:4">
      <c r="A23" s="3"/>
      <c r="B23" s="5" t="s">
        <v>24</v>
      </c>
      <c r="C23" s="16">
        <f>(C20^2*C4^2+C5^2*C21^2+2*C20*C21*E4)^0.5</f>
        <v>0.199366177778267</v>
      </c>
      <c r="D23" s="16"/>
    </row>
    <row r="24" spans="1:4">
      <c r="A24" s="2"/>
      <c r="B24" s="23"/>
      <c r="C24" s="2"/>
      <c r="D24" s="24"/>
    </row>
    <row r="25" spans="1:4">
      <c r="A25" s="20" t="s">
        <v>25</v>
      </c>
      <c r="B25" s="21"/>
      <c r="C25" s="3"/>
      <c r="D25" s="3"/>
    </row>
    <row r="26" spans="1:4">
      <c r="A26" s="3"/>
      <c r="B26" s="3"/>
      <c r="C26" s="11" t="s">
        <v>18</v>
      </c>
      <c r="D26" s="11" t="s">
        <v>19</v>
      </c>
    </row>
    <row r="27" spans="1:4">
      <c r="A27" s="3"/>
      <c r="B27" s="3"/>
      <c r="C27" s="13" t="s">
        <v>20</v>
      </c>
      <c r="D27" s="13" t="s">
        <v>21</v>
      </c>
    </row>
    <row r="28" spans="1:4">
      <c r="A28" s="3"/>
      <c r="B28" s="5" t="s">
        <v>22</v>
      </c>
      <c r="C28" s="22">
        <f>((B4-B6)*C5^2-(B5-B6)*E4)/((B4-B6)*C5^2+(B5-B6)*C4^2-(B4+B5-B6-B6)*E4)</f>
        <v>0.646627545544513</v>
      </c>
      <c r="D28" s="22">
        <f>IF(C28&gt;1,1,C28)</f>
        <v>0.646627545544513</v>
      </c>
    </row>
    <row r="29" spans="1:4">
      <c r="A29" s="3"/>
      <c r="B29" s="26" t="s">
        <v>23</v>
      </c>
      <c r="C29" s="16">
        <f>1-C28</f>
        <v>0.353372454455487</v>
      </c>
      <c r="D29" s="16"/>
    </row>
    <row r="30" spans="1:4">
      <c r="A30" s="3"/>
      <c r="B30" s="5" t="s">
        <v>4</v>
      </c>
      <c r="C30" s="16">
        <f>C28*B4+C29*B5</f>
        <v>0.128797652732671</v>
      </c>
      <c r="D30" s="16"/>
    </row>
    <row r="31" spans="1:4">
      <c r="A31" s="3"/>
      <c r="B31" s="5" t="s">
        <v>24</v>
      </c>
      <c r="C31" s="16">
        <f>(C28^2*C4^2+C5^2*C29^2+2*C28*C29*E4)^0.5</f>
        <v>0.233382186896448</v>
      </c>
      <c r="D31" s="16"/>
    </row>
    <row r="32" spans="1:4">
      <c r="A32" s="2"/>
      <c r="B32" s="5" t="s">
        <v>26</v>
      </c>
      <c r="C32" s="16">
        <f>(C30-B1)/C31</f>
        <v>0.551874393009346</v>
      </c>
      <c r="D32" s="16"/>
    </row>
    <row r="33" spans="1:4">
      <c r="A33" s="3"/>
      <c r="B33" s="3"/>
      <c r="C33" s="3"/>
      <c r="D33" s="3"/>
    </row>
    <row r="34" spans="1:4">
      <c r="A34" s="20" t="s">
        <v>27</v>
      </c>
      <c r="B34" s="21"/>
      <c r="C34" s="21"/>
      <c r="D34" s="2"/>
    </row>
    <row r="35" spans="1:4">
      <c r="A35" s="3"/>
      <c r="B35" s="5" t="s">
        <v>28</v>
      </c>
      <c r="C35" s="6">
        <v>0.12</v>
      </c>
      <c r="D35" s="3"/>
    </row>
    <row r="36" spans="1:4">
      <c r="A36" s="3"/>
      <c r="B36" s="26" t="s">
        <v>29</v>
      </c>
      <c r="C36" s="16">
        <f>(C35-B6)/(C30-B6)</f>
        <v>0.880786821709087</v>
      </c>
      <c r="D36" s="25"/>
    </row>
    <row r="37" spans="1:4">
      <c r="A37" s="3"/>
      <c r="B37" s="26" t="s">
        <v>30</v>
      </c>
      <c r="C37" s="16">
        <f>1-C36</f>
        <v>0.119213178290913</v>
      </c>
      <c r="D37" s="25"/>
    </row>
    <row r="38" spans="1:4">
      <c r="A38" s="3"/>
      <c r="B38" s="5" t="s">
        <v>31</v>
      </c>
      <c r="C38" s="16">
        <f>C36*C30+C37*B6</f>
        <v>0.12</v>
      </c>
      <c r="D38" s="25"/>
    </row>
    <row r="39" spans="1:4">
      <c r="A39" s="3"/>
      <c r="B39" s="5" t="s">
        <v>32</v>
      </c>
      <c r="C39" s="16">
        <f>(C36^2*C31^2)^0.5</f>
        <v>0.205559954640038</v>
      </c>
      <c r="D39" s="25"/>
    </row>
    <row r="40" spans="1:4">
      <c r="A40" s="2"/>
      <c r="B40" s="2"/>
      <c r="C40" s="2"/>
      <c r="D40" s="2"/>
    </row>
    <row r="41" spans="1:4">
      <c r="A41" s="20" t="s">
        <v>33</v>
      </c>
      <c r="B41" s="21"/>
      <c r="C41" s="21"/>
      <c r="D41" s="3"/>
    </row>
    <row r="42" spans="1:4">
      <c r="A42" s="3"/>
      <c r="B42" s="5" t="s">
        <v>28</v>
      </c>
      <c r="C42" s="6">
        <v>0.12</v>
      </c>
      <c r="D42" s="3"/>
    </row>
    <row r="43" spans="1:4">
      <c r="A43" s="3"/>
      <c r="B43" s="5" t="s">
        <v>34</v>
      </c>
      <c r="C43" s="16">
        <f>(C42-B5)/(B4-B5)</f>
        <v>0.5</v>
      </c>
      <c r="D43" s="3"/>
    </row>
    <row r="44" spans="1:4">
      <c r="A44" s="3"/>
      <c r="B44" s="26" t="s">
        <v>35</v>
      </c>
      <c r="C44" s="16">
        <f>1-C43</f>
        <v>0.5</v>
      </c>
      <c r="D44" s="3"/>
    </row>
    <row r="45" spans="1:4">
      <c r="A45" s="3"/>
      <c r="B45" s="5" t="s">
        <v>31</v>
      </c>
      <c r="C45" s="16">
        <f>C43*B4+B5*C44</f>
        <v>0.12</v>
      </c>
      <c r="D45" s="3"/>
    </row>
    <row r="46" spans="1:4">
      <c r="A46" s="3"/>
      <c r="B46" s="5" t="s">
        <v>32</v>
      </c>
      <c r="C46" s="16">
        <f>(C43^2*C4^2+C5^2*C44^2+2*C43*C44*E4)^0.5</f>
        <v>0.210582525390879</v>
      </c>
      <c r="D46" s="3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"/>
  <sheetViews>
    <sheetView tabSelected="1" zoomScale="160" zoomScaleNormal="160" workbookViewId="0">
      <selection activeCell="L20" sqref="L20"/>
    </sheetView>
  </sheetViews>
  <sheetFormatPr defaultColWidth="9.14285714285714" defaultRowHeight="17.6" outlineLevelCol="5"/>
  <sheetData>
    <row r="1" spans="1:6">
      <c r="A1" s="1" t="s">
        <v>0</v>
      </c>
      <c r="B1" s="2"/>
      <c r="C1" s="2"/>
      <c r="D1" s="2"/>
      <c r="E1" s="2"/>
      <c r="F1" s="2"/>
    </row>
    <row r="2" spans="1:6">
      <c r="A2" s="3"/>
      <c r="B2" s="4" t="s">
        <v>1</v>
      </c>
      <c r="C2" s="4" t="s">
        <v>2</v>
      </c>
      <c r="D2" s="4" t="s">
        <v>3</v>
      </c>
      <c r="E2" s="18"/>
      <c r="F2" s="3"/>
    </row>
    <row r="3" spans="1:6">
      <c r="A3" s="3"/>
      <c r="B3" s="4" t="s">
        <v>4</v>
      </c>
      <c r="C3" s="4" t="s">
        <v>5</v>
      </c>
      <c r="D3" s="4" t="s">
        <v>6</v>
      </c>
      <c r="E3" s="4" t="s">
        <v>7</v>
      </c>
      <c r="F3" s="3"/>
    </row>
    <row r="4" spans="1:6">
      <c r="A4" s="5" t="s">
        <v>8</v>
      </c>
      <c r="B4" s="6">
        <v>0.1</v>
      </c>
      <c r="C4" s="6">
        <v>0.2</v>
      </c>
      <c r="D4" s="7">
        <v>-0.2</v>
      </c>
      <c r="E4" s="19">
        <f>C4*C5*D4</f>
        <v>-0.024</v>
      </c>
      <c r="F4" s="3"/>
    </row>
    <row r="5" spans="1:6">
      <c r="A5" s="5" t="s">
        <v>9</v>
      </c>
      <c r="B5" s="6">
        <v>0.3</v>
      </c>
      <c r="C5" s="6">
        <v>0.6</v>
      </c>
      <c r="D5" s="8"/>
      <c r="E5" s="3"/>
      <c r="F5" s="3"/>
    </row>
    <row r="6" spans="1:6">
      <c r="A6" s="5" t="s">
        <v>10</v>
      </c>
      <c r="B6" s="6">
        <v>0.05</v>
      </c>
      <c r="C6" s="9">
        <v>0</v>
      </c>
      <c r="D6" s="8"/>
      <c r="E6" s="3"/>
      <c r="F6" s="3"/>
    </row>
    <row r="8" spans="1:6">
      <c r="A8" s="10" t="s">
        <v>11</v>
      </c>
      <c r="B8" s="10" t="s">
        <v>11</v>
      </c>
      <c r="D8" s="11" t="s">
        <v>12</v>
      </c>
      <c r="E8" s="11" t="s">
        <v>2</v>
      </c>
      <c r="F8" s="11" t="s">
        <v>13</v>
      </c>
    </row>
    <row r="9" spans="1:6">
      <c r="A9" s="12" t="s">
        <v>14</v>
      </c>
      <c r="B9" s="12" t="s">
        <v>15</v>
      </c>
      <c r="D9" s="13" t="s">
        <v>4</v>
      </c>
      <c r="E9" s="13" t="s">
        <v>5</v>
      </c>
      <c r="F9" s="13" t="s">
        <v>16</v>
      </c>
    </row>
    <row r="10" spans="1:6">
      <c r="A10" s="14">
        <v>0</v>
      </c>
      <c r="B10" s="15">
        <f t="shared" ref="B10:B15" si="0">1-A10</f>
        <v>1</v>
      </c>
      <c r="D10" s="16">
        <f>A10*$B$4+B10*$B$5</f>
        <v>0.3</v>
      </c>
      <c r="E10" s="16">
        <f>(A10^2*$C$4^2+B10^2*$C$5^2+2*A10*B10*$E$4)^0.5</f>
        <v>0.6</v>
      </c>
      <c r="F10" s="16">
        <f t="shared" ref="F10:F15" si="1">(D10-$B$6)/E10</f>
        <v>0.416666666666667</v>
      </c>
    </row>
    <row r="11" spans="1:6">
      <c r="A11" s="14">
        <v>0.2</v>
      </c>
      <c r="B11" s="15">
        <f t="shared" si="0"/>
        <v>0.8</v>
      </c>
      <c r="D11" s="16">
        <f>A11*$B$4+B11*$B$5</f>
        <v>0.26</v>
      </c>
      <c r="E11" s="16">
        <f>(A11^2*$C$4^2+B11^2*$C$5^2+2*A11*B11*$E$4)^0.5</f>
        <v>0.473624323699702</v>
      </c>
      <c r="F11" s="16">
        <f t="shared" si="1"/>
        <v>0.443389390054108</v>
      </c>
    </row>
    <row r="12" spans="1:6">
      <c r="A12" s="14">
        <v>0.4</v>
      </c>
      <c r="B12" s="15">
        <f t="shared" si="0"/>
        <v>0.6</v>
      </c>
      <c r="D12" s="16">
        <f>A12*$B$4+B12*$B$5</f>
        <v>0.22</v>
      </c>
      <c r="E12" s="16">
        <f>(A12^2*$C$4^2+B12^2*$C$5^2+2*A12*B12*$E$4)^0.5</f>
        <v>0.352817233139199</v>
      </c>
      <c r="F12" s="16">
        <f t="shared" si="1"/>
        <v>0.481835874306425</v>
      </c>
    </row>
    <row r="13" spans="1:6">
      <c r="A13" s="14">
        <v>0.6</v>
      </c>
      <c r="B13" s="15">
        <f t="shared" si="0"/>
        <v>0.4</v>
      </c>
      <c r="D13" s="16">
        <f>A13*$B$4+B13*$B$5</f>
        <v>0.18</v>
      </c>
      <c r="E13" s="16">
        <f>(A13^2*$C$4^2+B13^2*$C$5^2+2*A13*B13*$E$4)^0.5</f>
        <v>0.24592681838303</v>
      </c>
      <c r="F13" s="16">
        <f t="shared" si="1"/>
        <v>0.528612539513789</v>
      </c>
    </row>
    <row r="14" spans="1:6">
      <c r="A14" s="14">
        <v>0.8</v>
      </c>
      <c r="B14" s="15">
        <f t="shared" si="0"/>
        <v>0.2</v>
      </c>
      <c r="D14" s="16">
        <f>A14*$B$4+B14*$B$5</f>
        <v>0.14</v>
      </c>
      <c r="E14" s="16">
        <f>(A14^2*$C$4^2+B14^2*$C$5^2+2*A14*B14*$E$4)^0.5</f>
        <v>0.179777640433954</v>
      </c>
      <c r="F14" s="16">
        <f t="shared" si="1"/>
        <v>0.500618429426233</v>
      </c>
    </row>
    <row r="15" spans="1:6">
      <c r="A15" s="14">
        <v>1</v>
      </c>
      <c r="B15" s="15">
        <f t="shared" si="0"/>
        <v>0</v>
      </c>
      <c r="D15" s="16">
        <f>A15*$B$4+B15*$B$5</f>
        <v>0.1</v>
      </c>
      <c r="E15" s="16">
        <f>(A15^2*$C$4^2+B15^2*$C$5^2+2*A15*B15*$E$4)^0.5</f>
        <v>0.2</v>
      </c>
      <c r="F15" s="16">
        <f t="shared" si="1"/>
        <v>0.25</v>
      </c>
    </row>
    <row r="16" spans="4:6">
      <c r="D16" s="17"/>
      <c r="E16" s="17"/>
      <c r="F16" s="17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juliamengxuanyu</dc:creator>
  <dcterms:created xsi:type="dcterms:W3CDTF">2022-04-05T18:12:40Z</dcterms:created>
  <dcterms:modified xsi:type="dcterms:W3CDTF">2022-04-22T13:13:41Z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