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 data  Quickly Describe da" sheetId="1" r:id="rId4"/>
    <sheet state="visible" name="Data analysis" sheetId="2" r:id="rId5"/>
    <sheet state="visible" name="Forecasting method" sheetId="3" r:id="rId6"/>
  </sheets>
  <definedNames/>
  <calcPr/>
</workbook>
</file>

<file path=xl/sharedStrings.xml><?xml version="1.0" encoding="utf-8"?>
<sst xmlns="http://schemas.openxmlformats.org/spreadsheetml/2006/main" count="96" uniqueCount="54">
  <si>
    <t>BÁO CÁO DOANH THU ĐƠN HÀNG THEO THÁNG
 CỦA NĂM 2023</t>
  </si>
  <si>
    <t>THÁNG</t>
  </si>
  <si>
    <t>GIÁ TRỊ XUẤT HÀNG (VNĐ)</t>
  </si>
  <si>
    <t>GHI CHÚ</t>
  </si>
  <si>
    <t>THÁNG 1</t>
  </si>
  <si>
    <t>N/A</t>
  </si>
  <si>
    <t>THÁNG 2</t>
  </si>
  <si>
    <t>THÁNG 3</t>
  </si>
  <si>
    <t>THÁNG 4</t>
  </si>
  <si>
    <t>THÁNG 5</t>
  </si>
  <si>
    <t>Thu từ DA.23.01</t>
  </si>
  <si>
    <t>THÁNG 6</t>
  </si>
  <si>
    <t>Thu từ DA.23.06; DA.23.09; DA.23.10</t>
  </si>
  <si>
    <t>THÁNG 7</t>
  </si>
  <si>
    <t>THÁNG 8</t>
  </si>
  <si>
    <t>THÁNG 9</t>
  </si>
  <si>
    <t>Thu từ DA.23.15; DA.23.16; DA.23.17</t>
  </si>
  <si>
    <t>THÁNG 10</t>
  </si>
  <si>
    <t>Thu từ DA.23.19; DA.23.23; DA.23.24; DA.23.25; DA.23.29; DA.23.26</t>
  </si>
  <si>
    <t>THÁNG 11</t>
  </si>
  <si>
    <t>Thu từ DA.23.28; DA.23.31; DA.23.27; DA.23.32; DA.23.30</t>
  </si>
  <si>
    <t>THÁNG 12</t>
  </si>
  <si>
    <t>Thu từ DA.23.35; DA.23.33; DA.23.36; DA.23.38; DA.23.37; DA.23.34</t>
  </si>
  <si>
    <t>Tổng cộng :</t>
  </si>
  <si>
    <t>BÁO CÁO DOANH THU ĐƠN HÀNG THEO THÁNG
 CỦA NĂM 2024</t>
  </si>
  <si>
    <t>Thu từ DA.24.01; DA.24.02</t>
  </si>
  <si>
    <t>Thu từ DA.24.05</t>
  </si>
  <si>
    <t>Thu từ DA.24.10; DA.24.06; DA.24.09; DA.24.16</t>
  </si>
  <si>
    <t>Thu từ DA.24.14; DA.24.18; DA.24.07; DA.24.11; DA.24.15; DA.24.21; DA.24.23; DA.24.24; DA.24.04; DA.24.17; DA.24.25</t>
  </si>
  <si>
    <t>Thu từ DA.24.28; DA.24.27; DA.24.31; DA.24.03; DA.24.29</t>
  </si>
  <si>
    <t>Thu từ DA.24.12; DA.24.22; DA.24.26; DA.24.30; DA.24.32; DA.24.33; DA.24.34</t>
  </si>
  <si>
    <t>Thu từ DA.24.35; DA.24.37; DA.24.38; DA.24.39; DA.24.40; DA.24.41; DA.24.42; DA.24.43; DA.24.44; DA.24.45; DA.24.46</t>
  </si>
  <si>
    <t>Thu từ DA.24.47; DA.24.48; DA.24.49; DA.24.50; DA.24.51; DA.24.52; DA.24.53; DA.24.57</t>
  </si>
  <si>
    <t>Thu từ DA.24.58; DA.24.59; DA.24.60; DA.24.62; DA.24.64</t>
  </si>
  <si>
    <t>Thu từ DA.24.63; DA.24.65; DA.24.66; DA.24.67; DA.24.69; DA.24.70</t>
  </si>
  <si>
    <t>Thu từ DA.24.71; DA.24.72; DA.24.73; DA.24.76; DA.24.77; DA.24.78; DA.24.79; DA.24.83</t>
  </si>
  <si>
    <t>Thu từ DA.24.54; DA.24.55; DA.24.56; DA.24.75; DA.24.80; DA.24.81; DA.24.82; DA.24.84; DA.24.86; DA.24.87; DA.24.88; DA.24.89; DA.24.90; DA.24.91; DA.24.92; DA.24.93; DA.24.94; DA.24.95; DA.24.96; DA.24.97</t>
  </si>
  <si>
    <t xml:space="preserve">t </t>
  </si>
  <si>
    <t>t-1</t>
  </si>
  <si>
    <t>Alpha</t>
  </si>
  <si>
    <t>t-2</t>
  </si>
  <si>
    <t>F2 = D1</t>
  </si>
  <si>
    <t>Month</t>
  </si>
  <si>
    <t>Revenue (VNĐ)</t>
  </si>
  <si>
    <t>3-Month Moving Average</t>
  </si>
  <si>
    <t xml:space="preserve">Forecast Error
</t>
  </si>
  <si>
    <t>| Forecast Error |</t>
  </si>
  <si>
    <t>Weighted Moving Average</t>
  </si>
  <si>
    <t>Exponential Smoothing</t>
  </si>
  <si>
    <t>Total:</t>
  </si>
  <si>
    <t>MFE</t>
  </si>
  <si>
    <t>MAD</t>
  </si>
  <si>
    <t>Revenue (VND)</t>
  </si>
  <si>
    <t>Forecast Error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</si>
</sst>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);[Red](#,##0.00)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b/>
      <sz val="13.0"/>
      <color rgb="FF000000"/>
      <name val="&quot;Times New Roman&quot;"/>
    </font>
    <font>
      <sz val="13.0"/>
      <color rgb="FF000000"/>
      <name val="&quot;Times New Roman&quot;"/>
    </font>
    <font>
      <b/>
      <sz val="14.0"/>
      <color rgb="FF000000"/>
      <name val="&quot;Times New Roman&quot;"/>
    </font>
    <font>
      <b/>
      <sz val="12.0"/>
      <color rgb="FF000000"/>
      <name val="&quot;Times New Roman&quot;"/>
    </font>
    <font>
      <sz val="10.0"/>
      <color theme="1"/>
      <name val="Times New Roman"/>
    </font>
    <font>
      <b/>
      <sz val="10.0"/>
      <color rgb="FF000000"/>
      <name val="Times New Roman"/>
    </font>
    <font>
      <b/>
      <sz val="12.0"/>
      <color theme="1"/>
      <name val="Times New Roman"/>
    </font>
    <font/>
    <font>
      <b/>
      <sz val="10.0"/>
      <color theme="1"/>
      <name val="Times New Roman"/>
    </font>
    <font>
      <sz val="10.0"/>
      <color rgb="FF000000"/>
      <name val="Times New Roman"/>
    </font>
    <font>
      <b/>
      <sz val="10.0"/>
      <color rgb="FFFF9900"/>
      <name val="Times New Roman"/>
    </font>
    <font>
      <b/>
      <sz val="10.0"/>
      <color rgb="FF6FA8DC"/>
      <name val="Times New Roman"/>
    </font>
    <font>
      <b/>
      <sz val="10.0"/>
      <color rgb="FF93C47D"/>
      <name val="Times New Roman"/>
    </font>
  </fonts>
  <fills count="12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0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0"/>
    </xf>
    <xf borderId="4" fillId="0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horizontal="center" readingOrder="0" shrinkToFit="0" wrapText="0"/>
    </xf>
    <xf borderId="3" fillId="0" fontId="3" numFmtId="3" xfId="0" applyAlignment="1" applyBorder="1" applyFont="1" applyNumberFormat="1">
      <alignment horizontal="center" readingOrder="0" shrinkToFit="0" wrapText="0"/>
    </xf>
    <xf borderId="2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vertical="bottom" wrapText="0"/>
    </xf>
    <xf borderId="4" fillId="0" fontId="2" numFmtId="3" xfId="0" applyAlignment="1" applyBorder="1" applyFont="1" applyNumberFormat="1">
      <alignment horizontal="center" readingOrder="0" shrinkToFit="0" vertical="bottom" wrapText="0"/>
    </xf>
    <xf borderId="4" fillId="0" fontId="4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4" fillId="0" fontId="3" numFmtId="3" xfId="0" applyAlignment="1" applyBorder="1" applyFont="1" applyNumberFormat="1">
      <alignment horizontal="center" readingOrder="0" shrinkToFit="0" wrapText="0"/>
    </xf>
    <xf borderId="6" fillId="0" fontId="3" numFmtId="3" xfId="0" applyAlignment="1" applyBorder="1" applyFont="1" applyNumberFormat="1">
      <alignment horizontal="center" readingOrder="0" shrinkToFit="0" wrapText="0"/>
    </xf>
    <xf borderId="1" fillId="0" fontId="3" numFmtId="3" xfId="0" applyAlignment="1" applyBorder="1" applyFont="1" applyNumberFormat="1">
      <alignment horizontal="center" readingOrder="0" shrinkToFit="0" wrapText="0"/>
    </xf>
    <xf borderId="4" fillId="0" fontId="3" numFmtId="0" xfId="0" applyAlignment="1" applyBorder="1" applyFont="1">
      <alignment horizontal="center" shrinkToFit="0" wrapText="1"/>
    </xf>
    <xf borderId="0" fillId="0" fontId="5" numFmtId="0" xfId="0" applyAlignment="1" applyFont="1">
      <alignment readingOrder="0"/>
    </xf>
    <xf borderId="0" fillId="0" fontId="6" numFmtId="164" xfId="0" applyFont="1" applyNumberFormat="1"/>
    <xf borderId="0" fillId="2" fontId="6" numFmtId="164" xfId="0" applyAlignment="1" applyFill="1" applyFont="1" applyNumberFormat="1">
      <alignment horizontal="right" readingOrder="0"/>
    </xf>
    <xf borderId="0" fillId="2" fontId="6" numFmtId="164" xfId="0" applyFont="1" applyNumberFormat="1"/>
    <xf borderId="0" fillId="2" fontId="6" numFmtId="164" xfId="0" applyAlignment="1" applyFont="1" applyNumberFormat="1">
      <alignment readingOrder="0"/>
    </xf>
    <xf borderId="0" fillId="3" fontId="7" numFmtId="164" xfId="0" applyAlignment="1" applyFill="1" applyFont="1" applyNumberFormat="1">
      <alignment readingOrder="0" vertical="bottom"/>
    </xf>
    <xf borderId="0" fillId="3" fontId="6" numFmtId="164" xfId="0" applyAlignment="1" applyFont="1" applyNumberFormat="1">
      <alignment readingOrder="0"/>
    </xf>
    <xf borderId="0" fillId="3" fontId="6" numFmtId="164" xfId="0" applyFont="1" applyNumberFormat="1"/>
    <xf borderId="7" fillId="4" fontId="8" numFmtId="1" xfId="0" applyAlignment="1" applyBorder="1" applyFill="1" applyFont="1" applyNumberFormat="1">
      <alignment horizontal="center" readingOrder="0"/>
    </xf>
    <xf borderId="8" fillId="0" fontId="9" numFmtId="0" xfId="0" applyBorder="1" applyFont="1"/>
    <xf borderId="2" fillId="0" fontId="9" numFmtId="0" xfId="0" applyBorder="1" applyFont="1"/>
    <xf borderId="1" fillId="0" fontId="7" numFmtId="164" xfId="0" applyAlignment="1" applyBorder="1" applyFont="1" applyNumberFormat="1">
      <alignment horizontal="center" readingOrder="0" shrinkToFit="0" wrapText="0"/>
    </xf>
    <xf borderId="1" fillId="5" fontId="10" numFmtId="164" xfId="0" applyAlignment="1" applyBorder="1" applyFill="1" applyFont="1" applyNumberFormat="1">
      <alignment readingOrder="0" shrinkToFit="0" wrapText="1"/>
    </xf>
    <xf borderId="1" fillId="6" fontId="10" numFmtId="164" xfId="0" applyAlignment="1" applyBorder="1" applyFill="1" applyFont="1" applyNumberFormat="1">
      <alignment readingOrder="0"/>
    </xf>
    <xf borderId="1" fillId="5" fontId="7" numFmtId="164" xfId="0" applyAlignment="1" applyBorder="1" applyFont="1" applyNumberFormat="1">
      <alignment horizontal="left" readingOrder="0" shrinkToFit="0" wrapText="1"/>
    </xf>
    <xf borderId="1" fillId="0" fontId="11" numFmtId="1" xfId="0" applyAlignment="1" applyBorder="1" applyFont="1" applyNumberFormat="1">
      <alignment horizontal="center" readingOrder="0" shrinkToFit="0" wrapText="0"/>
    </xf>
    <xf borderId="1" fillId="0" fontId="11" numFmtId="3" xfId="0" applyAlignment="1" applyBorder="1" applyFont="1" applyNumberFormat="1">
      <alignment horizontal="right" readingOrder="0" shrinkToFit="0" wrapText="0"/>
    </xf>
    <xf borderId="1" fillId="5" fontId="6" numFmtId="164" xfId="0" applyBorder="1" applyFont="1" applyNumberFormat="1"/>
    <xf borderId="1" fillId="6" fontId="6" numFmtId="164" xfId="0" applyBorder="1" applyFont="1" applyNumberFormat="1"/>
    <xf borderId="1" fillId="0" fontId="12" numFmtId="164" xfId="0" applyAlignment="1" applyBorder="1" applyFont="1" applyNumberFormat="1">
      <alignment readingOrder="0" shrinkToFit="0" vertical="bottom" wrapText="0"/>
    </xf>
    <xf borderId="1" fillId="7" fontId="7" numFmtId="3" xfId="0" applyAlignment="1" applyBorder="1" applyFill="1" applyFont="1" applyNumberFormat="1">
      <alignment horizontal="right" readingOrder="0" shrinkToFit="0" vertical="bottom" wrapText="0"/>
    </xf>
    <xf borderId="1" fillId="0" fontId="6" numFmtId="164" xfId="0" applyBorder="1" applyFont="1" applyNumberFormat="1"/>
    <xf borderId="1" fillId="7" fontId="10" numFmtId="164" xfId="0" applyBorder="1" applyFont="1" applyNumberFormat="1"/>
    <xf borderId="1" fillId="0" fontId="10" numFmtId="164" xfId="0" applyBorder="1" applyFont="1" applyNumberFormat="1"/>
    <xf borderId="0" fillId="8" fontId="13" numFmtId="164" xfId="0" applyAlignment="1" applyFill="1" applyFont="1" applyNumberFormat="1">
      <alignment readingOrder="0"/>
    </xf>
    <xf borderId="1" fillId="9" fontId="6" numFmtId="164" xfId="0" applyBorder="1" applyFill="1" applyFont="1" applyNumberFormat="1"/>
    <xf borderId="0" fillId="8" fontId="14" numFmtId="164" xfId="0" applyAlignment="1" applyFont="1" applyNumberFormat="1">
      <alignment readingOrder="0"/>
    </xf>
    <xf borderId="1" fillId="10" fontId="6" numFmtId="164" xfId="0" applyBorder="1" applyFill="1" applyFont="1" applyNumberFormat="1"/>
    <xf borderId="1" fillId="10" fontId="11" numFmtId="164" xfId="0" applyBorder="1" applyFont="1" applyNumberFormat="1"/>
    <xf borderId="7" fillId="11" fontId="8" numFmtId="1" xfId="0" applyAlignment="1" applyBorder="1" applyFill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172575" cy="50101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38"/>
    <col customWidth="1" min="2" max="2" width="29.88"/>
    <col customWidth="1" min="3" max="3" width="93.38"/>
  </cols>
  <sheetData>
    <row r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5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</v>
      </c>
      <c r="B3" s="7">
        <v>0.0</v>
      </c>
      <c r="C3" s="8" t="s">
        <v>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6</v>
      </c>
      <c r="B4" s="7">
        <v>0.0</v>
      </c>
      <c r="C4" s="8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7</v>
      </c>
      <c r="B5" s="7">
        <v>0.0</v>
      </c>
      <c r="C5" s="8" t="s">
        <v>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8</v>
      </c>
      <c r="B6" s="7">
        <v>0.0</v>
      </c>
      <c r="C6" s="8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9" t="s">
        <v>9</v>
      </c>
      <c r="B7" s="10">
        <v>2000000.0</v>
      </c>
      <c r="C7" s="11" t="s">
        <v>10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9" t="s">
        <v>11</v>
      </c>
      <c r="B8" s="10">
        <v>4.9095E7</v>
      </c>
      <c r="C8" s="8" t="s">
        <v>12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 t="s">
        <v>13</v>
      </c>
      <c r="B9" s="7">
        <v>0.0</v>
      </c>
      <c r="C9" s="8" t="s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 t="s">
        <v>14</v>
      </c>
      <c r="B10" s="7">
        <v>0.0</v>
      </c>
      <c r="C10" s="8" t="s">
        <v>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9" t="s">
        <v>15</v>
      </c>
      <c r="B11" s="10">
        <v>8024228.0</v>
      </c>
      <c r="C11" s="8" t="s">
        <v>16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9" t="s">
        <v>17</v>
      </c>
      <c r="B12" s="10">
        <v>2.1579183E7</v>
      </c>
      <c r="C12" s="8" t="s">
        <v>18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9" t="s">
        <v>19</v>
      </c>
      <c r="B13" s="10">
        <v>4.14596E7</v>
      </c>
      <c r="C13" s="8" t="s">
        <v>20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9" t="s">
        <v>21</v>
      </c>
      <c r="B14" s="10">
        <v>5.785375E7</v>
      </c>
      <c r="C14" s="8" t="s">
        <v>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3" t="s">
        <v>23</v>
      </c>
      <c r="B15" s="14">
        <v>1.80011761E8</v>
      </c>
      <c r="C15" s="15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1</v>
      </c>
      <c r="B19" s="4" t="s">
        <v>2</v>
      </c>
      <c r="C19" s="5" t="s">
        <v>3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4</v>
      </c>
      <c r="B20" s="17">
        <v>1.6476E7</v>
      </c>
      <c r="C20" s="8" t="s">
        <v>25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6" t="s">
        <v>6</v>
      </c>
      <c r="B21" s="17">
        <v>1701000.0</v>
      </c>
      <c r="C21" s="8" t="s">
        <v>26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6" t="s">
        <v>7</v>
      </c>
      <c r="B22" s="17">
        <v>2.20338E7</v>
      </c>
      <c r="C22" s="8" t="s">
        <v>27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8</v>
      </c>
      <c r="B23" s="18">
        <v>1.058989E8</v>
      </c>
      <c r="C23" s="8" t="s">
        <v>28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9" t="s">
        <v>9</v>
      </c>
      <c r="B24" s="19">
        <v>1.06333E8</v>
      </c>
      <c r="C24" s="8" t="s">
        <v>29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9" t="s">
        <v>11</v>
      </c>
      <c r="B25" s="10">
        <v>2.095634E8</v>
      </c>
      <c r="C25" s="8" t="s">
        <v>30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13</v>
      </c>
      <c r="B26" s="10">
        <v>3.1122E7</v>
      </c>
      <c r="C26" s="8" t="s">
        <v>31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14</v>
      </c>
      <c r="B27" s="10">
        <v>4.3175E7</v>
      </c>
      <c r="C27" s="8" t="s">
        <v>32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 t="s">
        <v>15</v>
      </c>
      <c r="B28" s="10">
        <v>1.0796E8</v>
      </c>
      <c r="C28" s="8" t="s">
        <v>33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9" t="s">
        <v>17</v>
      </c>
      <c r="B29" s="10">
        <v>1.32615E8</v>
      </c>
      <c r="C29" s="8" t="s">
        <v>34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9" t="s">
        <v>19</v>
      </c>
      <c r="B30" s="10">
        <v>2.84E7</v>
      </c>
      <c r="C30" s="8" t="s">
        <v>35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9" t="s">
        <v>21</v>
      </c>
      <c r="B31" s="10">
        <v>1.37766E8</v>
      </c>
      <c r="C31" s="8" t="s">
        <v>36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3" t="s">
        <v>23</v>
      </c>
      <c r="B32" s="14">
        <v>9.430441E8</v>
      </c>
      <c r="C32" s="2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16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16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1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16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16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16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16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16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16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16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16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16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16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16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16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16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1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16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1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16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16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16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1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16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16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16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16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16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1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1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1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1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1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1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1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1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1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1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1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1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1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1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1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1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1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1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1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1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1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1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1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1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1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1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1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1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1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1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1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1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1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1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1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1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1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1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1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1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1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1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1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1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1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1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1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1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1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1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1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1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1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1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16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1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16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16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16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16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16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16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16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16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16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16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16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1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16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16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16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16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16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16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16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16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16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16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16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16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16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16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16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16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16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16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16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16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16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16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1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16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16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16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16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16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16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16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16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16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16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16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16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16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16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16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16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16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16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16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16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16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16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16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16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16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16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16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16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1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1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1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1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1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1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1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1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1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1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1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1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1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1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1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1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1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1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1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1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1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1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1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1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1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1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1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1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1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1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1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1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1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1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1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1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1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1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1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1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1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1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1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1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1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1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1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1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1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1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1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1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1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1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1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1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1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1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1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1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1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1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1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1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1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1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1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1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1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1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1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1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1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1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1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1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1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1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1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1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1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1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1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1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1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1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1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1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1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1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1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1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1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1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1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1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1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1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1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1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1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1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1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1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1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1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1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1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1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1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1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1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1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1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1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1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1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1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1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1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1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1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1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1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1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1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1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1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1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1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1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1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1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1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1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1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1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1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1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1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1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1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1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1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1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1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1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1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1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1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1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1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1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1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1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1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1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1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1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1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1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1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1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1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1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1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1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1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1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1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1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1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1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1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1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1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1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1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1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1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1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1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1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1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1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1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1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1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1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1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1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1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1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1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1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1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1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1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1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1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1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1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1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1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1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1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1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1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1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1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1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1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1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1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1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1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1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1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1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1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1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1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1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1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1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1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1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1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1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1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1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1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1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1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1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1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1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1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1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1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1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1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1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1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1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1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1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1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1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1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1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1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1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1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1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1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1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1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1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1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1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1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1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1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1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1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1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1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1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1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1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1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1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1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1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1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1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1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1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1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1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1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1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1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1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1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1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1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1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1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1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1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1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1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1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1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1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1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1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1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1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1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1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1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1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1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1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1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1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1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1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1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1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1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1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1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1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1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1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1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1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1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1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1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1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1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1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1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1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1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1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1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1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1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1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1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1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1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1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1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1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1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1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1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1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1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1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1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1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1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1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1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1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1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1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1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1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1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1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1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1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1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1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1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1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1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1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1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1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1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1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1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1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1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1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1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1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1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1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1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1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1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1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1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1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1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1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1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1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1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1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1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1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1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1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1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1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1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1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1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1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1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1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1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1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1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1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1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1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1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1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1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1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1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1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1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1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1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1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1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1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1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1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1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1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1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1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1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1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1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1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1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1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1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1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1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1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1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1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1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1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1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1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1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1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1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1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1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1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1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1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1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1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1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1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1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1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1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1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1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1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1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1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1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1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1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1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1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1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1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1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1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1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1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1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1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1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1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1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1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1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1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1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1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1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1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1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1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1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1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1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1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1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1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1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1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1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1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1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1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1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1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1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1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1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1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1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1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1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1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1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1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1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1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1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1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1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1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1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1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1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1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1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1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1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1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1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1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1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1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1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1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1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1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1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1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1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1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1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1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1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1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1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1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1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1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1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1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1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1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1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1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1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1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1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1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1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1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1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1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1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1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1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1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1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1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1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1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1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1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1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1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1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1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1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1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1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1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1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1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1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1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1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1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1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1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1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1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1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1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1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1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1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1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1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1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1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1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1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1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1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1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1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1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1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1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1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1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1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1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1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1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1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1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1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1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1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1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1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1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1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1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1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1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1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1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1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1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1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1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1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1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1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1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1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1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1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1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1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1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1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1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1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1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1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1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1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1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1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1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1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1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1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1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1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1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1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1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1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1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1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1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1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1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1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1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1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1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1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1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1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1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1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1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1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1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1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1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1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1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1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1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1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1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1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1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1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1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1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1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1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1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1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1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1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1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1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1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1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1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1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1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1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1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1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1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1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1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1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1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1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1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1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1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1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1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1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1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1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1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1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1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1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1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1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1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1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1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1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1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1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1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1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1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1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1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1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1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1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1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1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1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1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1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1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1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1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1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1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1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1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1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1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1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1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1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1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1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1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1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1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1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1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1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1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1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1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1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1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1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1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1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1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1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1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1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1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1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1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1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1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1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1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1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1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1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1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1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1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1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1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16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16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16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16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16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16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16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16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16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16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16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16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16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16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16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16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16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16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16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16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16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16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A1:C1"/>
    <mergeCell ref="A18:C1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3.63"/>
    <col customWidth="1" min="4" max="4" width="14.13"/>
    <col customWidth="1" min="5" max="5" width="13.13"/>
    <col customWidth="1" min="6" max="6" width="13.25"/>
    <col customWidth="1" min="7" max="7" width="14.0"/>
    <col customWidth="1" min="8" max="8" width="12.75"/>
    <col customWidth="1" min="9" max="9" width="13.88"/>
    <col customWidth="1" min="10" max="10" width="13.13"/>
  </cols>
  <sheetData>
    <row r="1">
      <c r="A1" s="22"/>
      <c r="B1" s="22"/>
      <c r="C1" s="22"/>
      <c r="D1" s="22"/>
      <c r="E1" s="22"/>
      <c r="F1" s="22"/>
      <c r="G1" s="23" t="s">
        <v>37</v>
      </c>
      <c r="H1" s="24">
        <f> 0.5</f>
        <v>0.5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2"/>
      <c r="B2" s="22"/>
      <c r="C2" s="22"/>
      <c r="D2" s="22"/>
      <c r="E2" s="22"/>
      <c r="F2" s="22"/>
      <c r="G2" s="23" t="s">
        <v>38</v>
      </c>
      <c r="H2" s="25">
        <v>0.3</v>
      </c>
      <c r="I2" s="22"/>
      <c r="J2" s="26" t="s">
        <v>39</v>
      </c>
      <c r="K2" s="27">
        <v>0.3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2"/>
      <c r="B3" s="22"/>
      <c r="C3" s="22"/>
      <c r="D3" s="22"/>
      <c r="E3" s="22"/>
      <c r="F3" s="22"/>
      <c r="G3" s="23" t="s">
        <v>40</v>
      </c>
      <c r="H3" s="25">
        <v>0.2</v>
      </c>
      <c r="I3" s="22"/>
      <c r="J3" s="27" t="s">
        <v>41</v>
      </c>
      <c r="K3" s="28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2"/>
      <c r="B4" s="29">
        <v>2023.0</v>
      </c>
      <c r="C4" s="30"/>
      <c r="D4" s="30"/>
      <c r="E4" s="30"/>
      <c r="F4" s="30"/>
      <c r="G4" s="30"/>
      <c r="H4" s="30"/>
      <c r="I4" s="30"/>
      <c r="J4" s="30"/>
      <c r="K4" s="30"/>
      <c r="L4" s="31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2"/>
      <c r="B5" s="32" t="s">
        <v>42</v>
      </c>
      <c r="C5" s="32" t="s">
        <v>43</v>
      </c>
      <c r="D5" s="33" t="s">
        <v>44</v>
      </c>
      <c r="E5" s="34" t="s">
        <v>45</v>
      </c>
      <c r="F5" s="34" t="s">
        <v>46</v>
      </c>
      <c r="G5" s="33" t="s">
        <v>47</v>
      </c>
      <c r="H5" s="34" t="s">
        <v>45</v>
      </c>
      <c r="I5" s="34" t="s">
        <v>46</v>
      </c>
      <c r="J5" s="35" t="s">
        <v>48</v>
      </c>
      <c r="K5" s="34" t="s">
        <v>45</v>
      </c>
      <c r="L5" s="34" t="s">
        <v>46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2"/>
      <c r="B6" s="36">
        <v>1.0</v>
      </c>
      <c r="C6" s="37">
        <v>0.0</v>
      </c>
      <c r="D6" s="38"/>
      <c r="E6" s="39"/>
      <c r="F6" s="39"/>
      <c r="G6" s="38"/>
      <c r="H6" s="39"/>
      <c r="I6" s="39"/>
      <c r="J6" s="38"/>
      <c r="K6" s="39"/>
      <c r="L6" s="39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2"/>
      <c r="B7" s="36">
        <v>2.0</v>
      </c>
      <c r="C7" s="37">
        <v>0.0</v>
      </c>
      <c r="D7" s="38"/>
      <c r="E7" s="39"/>
      <c r="F7" s="39"/>
      <c r="G7" s="38"/>
      <c r="H7" s="39"/>
      <c r="I7" s="39"/>
      <c r="J7" s="38">
        <f>C6</f>
        <v>0</v>
      </c>
      <c r="K7" s="39">
        <f t="shared" ref="K7:K17" si="1">C7-J7</f>
        <v>0</v>
      </c>
      <c r="L7" s="39">
        <f t="shared" ref="L7:L17" si="2">ABS(C7-J7)</f>
        <v>0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2"/>
      <c r="B8" s="36">
        <v>3.0</v>
      </c>
      <c r="C8" s="37">
        <v>0.0</v>
      </c>
      <c r="D8" s="38"/>
      <c r="E8" s="39"/>
      <c r="F8" s="39"/>
      <c r="G8" s="38"/>
      <c r="H8" s="39"/>
      <c r="I8" s="39"/>
      <c r="J8" s="38">
        <f t="shared" ref="J8:J17" si="3">C7*$K$2+J7*(1-$K$2)</f>
        <v>0</v>
      </c>
      <c r="K8" s="39">
        <f t="shared" si="1"/>
        <v>0</v>
      </c>
      <c r="L8" s="39">
        <f t="shared" si="2"/>
        <v>0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2"/>
      <c r="B9" s="36">
        <v>4.0</v>
      </c>
      <c r="C9" s="37">
        <v>0.0</v>
      </c>
      <c r="D9" s="38">
        <f t="shared" ref="D9:D17" si="4">SUM(C6:C8)/3</f>
        <v>0</v>
      </c>
      <c r="E9" s="39">
        <f t="shared" ref="E9:E17" si="5">C9-D9</f>
        <v>0</v>
      </c>
      <c r="F9" s="39">
        <f t="shared" ref="F9:F17" si="6">ABS(C9-D9)</f>
        <v>0</v>
      </c>
      <c r="G9" s="38">
        <f t="shared" ref="G9:G17" si="7">C8*$H$1+C7*$H$2+C6*$H$3</f>
        <v>0</v>
      </c>
      <c r="H9" s="39">
        <f t="shared" ref="H9:H17" si="8">C9-G9</f>
        <v>0</v>
      </c>
      <c r="I9" s="39">
        <f t="shared" ref="I9:I17" si="9">ABS(C9-G9)</f>
        <v>0</v>
      </c>
      <c r="J9" s="38">
        <f t="shared" si="3"/>
        <v>0</v>
      </c>
      <c r="K9" s="39">
        <f t="shared" si="1"/>
        <v>0</v>
      </c>
      <c r="L9" s="39">
        <f t="shared" si="2"/>
        <v>0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2"/>
      <c r="B10" s="36">
        <v>5.0</v>
      </c>
      <c r="C10" s="37">
        <v>2000000.0</v>
      </c>
      <c r="D10" s="38">
        <f t="shared" si="4"/>
        <v>0</v>
      </c>
      <c r="E10" s="39">
        <f t="shared" si="5"/>
        <v>2000000</v>
      </c>
      <c r="F10" s="39">
        <f t="shared" si="6"/>
        <v>2000000</v>
      </c>
      <c r="G10" s="38">
        <f t="shared" si="7"/>
        <v>0</v>
      </c>
      <c r="H10" s="39">
        <f t="shared" si="8"/>
        <v>2000000</v>
      </c>
      <c r="I10" s="39">
        <f t="shared" si="9"/>
        <v>2000000</v>
      </c>
      <c r="J10" s="38">
        <f t="shared" si="3"/>
        <v>0</v>
      </c>
      <c r="K10" s="39">
        <f t="shared" si="1"/>
        <v>2000000</v>
      </c>
      <c r="L10" s="39">
        <f t="shared" si="2"/>
        <v>2000000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2"/>
      <c r="B11" s="36">
        <v>6.0</v>
      </c>
      <c r="C11" s="37">
        <v>4.9095E7</v>
      </c>
      <c r="D11" s="38">
        <f t="shared" si="4"/>
        <v>666666.6667</v>
      </c>
      <c r="E11" s="39">
        <f t="shared" si="5"/>
        <v>48428333.33</v>
      </c>
      <c r="F11" s="39">
        <f t="shared" si="6"/>
        <v>48428333.33</v>
      </c>
      <c r="G11" s="38">
        <f t="shared" si="7"/>
        <v>1000000</v>
      </c>
      <c r="H11" s="39">
        <f t="shared" si="8"/>
        <v>48095000</v>
      </c>
      <c r="I11" s="39">
        <f t="shared" si="9"/>
        <v>48095000</v>
      </c>
      <c r="J11" s="38">
        <f t="shared" si="3"/>
        <v>600000</v>
      </c>
      <c r="K11" s="39">
        <f t="shared" si="1"/>
        <v>48495000</v>
      </c>
      <c r="L11" s="39">
        <f t="shared" si="2"/>
        <v>48495000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2"/>
      <c r="B12" s="36">
        <v>7.0</v>
      </c>
      <c r="C12" s="37">
        <v>0.0</v>
      </c>
      <c r="D12" s="38">
        <f t="shared" si="4"/>
        <v>17031666.67</v>
      </c>
      <c r="E12" s="39">
        <f t="shared" si="5"/>
        <v>-17031666.67</v>
      </c>
      <c r="F12" s="39">
        <f t="shared" si="6"/>
        <v>17031666.67</v>
      </c>
      <c r="G12" s="38">
        <f t="shared" si="7"/>
        <v>25147500</v>
      </c>
      <c r="H12" s="39">
        <f t="shared" si="8"/>
        <v>-25147500</v>
      </c>
      <c r="I12" s="39">
        <f t="shared" si="9"/>
        <v>25147500</v>
      </c>
      <c r="J12" s="38">
        <f t="shared" si="3"/>
        <v>15148500</v>
      </c>
      <c r="K12" s="39">
        <f t="shared" si="1"/>
        <v>-15148500</v>
      </c>
      <c r="L12" s="39">
        <f t="shared" si="2"/>
        <v>15148500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2"/>
      <c r="B13" s="36">
        <v>8.0</v>
      </c>
      <c r="C13" s="37">
        <v>0.0</v>
      </c>
      <c r="D13" s="38">
        <f t="shared" si="4"/>
        <v>17031666.67</v>
      </c>
      <c r="E13" s="39">
        <f t="shared" si="5"/>
        <v>-17031666.67</v>
      </c>
      <c r="F13" s="39">
        <f t="shared" si="6"/>
        <v>17031666.67</v>
      </c>
      <c r="G13" s="38">
        <f t="shared" si="7"/>
        <v>15128500</v>
      </c>
      <c r="H13" s="39">
        <f t="shared" si="8"/>
        <v>-15128500</v>
      </c>
      <c r="I13" s="39">
        <f t="shared" si="9"/>
        <v>15128500</v>
      </c>
      <c r="J13" s="38">
        <f t="shared" si="3"/>
        <v>10603950</v>
      </c>
      <c r="K13" s="39">
        <f t="shared" si="1"/>
        <v>-10603950</v>
      </c>
      <c r="L13" s="39">
        <f t="shared" si="2"/>
        <v>10603950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2"/>
      <c r="B14" s="36">
        <v>9.0</v>
      </c>
      <c r="C14" s="37">
        <v>8024228.0</v>
      </c>
      <c r="D14" s="38">
        <f t="shared" si="4"/>
        <v>16365000</v>
      </c>
      <c r="E14" s="39">
        <f t="shared" si="5"/>
        <v>-8340772</v>
      </c>
      <c r="F14" s="39">
        <f t="shared" si="6"/>
        <v>8340772</v>
      </c>
      <c r="G14" s="38">
        <f t="shared" si="7"/>
        <v>9819000</v>
      </c>
      <c r="H14" s="39">
        <f t="shared" si="8"/>
        <v>-1794772</v>
      </c>
      <c r="I14" s="39">
        <f t="shared" si="9"/>
        <v>1794772</v>
      </c>
      <c r="J14" s="38">
        <f t="shared" si="3"/>
        <v>7422765</v>
      </c>
      <c r="K14" s="39">
        <f t="shared" si="1"/>
        <v>601463</v>
      </c>
      <c r="L14" s="39">
        <f t="shared" si="2"/>
        <v>601463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2"/>
      <c r="B15" s="36">
        <v>10.0</v>
      </c>
      <c r="C15" s="37">
        <v>2.1579183E7</v>
      </c>
      <c r="D15" s="38">
        <f t="shared" si="4"/>
        <v>2674742.667</v>
      </c>
      <c r="E15" s="39">
        <f t="shared" si="5"/>
        <v>18904440.33</v>
      </c>
      <c r="F15" s="39">
        <f t="shared" si="6"/>
        <v>18904440.33</v>
      </c>
      <c r="G15" s="38">
        <f t="shared" si="7"/>
        <v>4012114</v>
      </c>
      <c r="H15" s="39">
        <f t="shared" si="8"/>
        <v>17567069</v>
      </c>
      <c r="I15" s="39">
        <f t="shared" si="9"/>
        <v>17567069</v>
      </c>
      <c r="J15" s="38">
        <f t="shared" si="3"/>
        <v>7603203.9</v>
      </c>
      <c r="K15" s="39">
        <f t="shared" si="1"/>
        <v>13975979.1</v>
      </c>
      <c r="L15" s="39">
        <f t="shared" si="2"/>
        <v>13975979.1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2"/>
      <c r="B16" s="36">
        <v>11.0</v>
      </c>
      <c r="C16" s="37">
        <v>4.14596E7</v>
      </c>
      <c r="D16" s="38">
        <f t="shared" si="4"/>
        <v>9867803.667</v>
      </c>
      <c r="E16" s="39">
        <f t="shared" si="5"/>
        <v>31591796.33</v>
      </c>
      <c r="F16" s="39">
        <f t="shared" si="6"/>
        <v>31591796.33</v>
      </c>
      <c r="G16" s="38">
        <f t="shared" si="7"/>
        <v>13196859.9</v>
      </c>
      <c r="H16" s="39">
        <f t="shared" si="8"/>
        <v>28262740.1</v>
      </c>
      <c r="I16" s="39">
        <f t="shared" si="9"/>
        <v>28262740.1</v>
      </c>
      <c r="J16" s="38">
        <f t="shared" si="3"/>
        <v>11795997.63</v>
      </c>
      <c r="K16" s="39">
        <f t="shared" si="1"/>
        <v>29663602.37</v>
      </c>
      <c r="L16" s="39">
        <f t="shared" si="2"/>
        <v>29663602.37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2"/>
      <c r="B17" s="36">
        <v>12.0</v>
      </c>
      <c r="C17" s="37">
        <v>5.785375E7</v>
      </c>
      <c r="D17" s="38">
        <f t="shared" si="4"/>
        <v>23687670.33</v>
      </c>
      <c r="E17" s="39">
        <f t="shared" si="5"/>
        <v>34166079.67</v>
      </c>
      <c r="F17" s="39">
        <f t="shared" si="6"/>
        <v>34166079.67</v>
      </c>
      <c r="G17" s="38">
        <f t="shared" si="7"/>
        <v>28808400.5</v>
      </c>
      <c r="H17" s="39">
        <f t="shared" si="8"/>
        <v>29045349.5</v>
      </c>
      <c r="I17" s="39">
        <f t="shared" si="9"/>
        <v>29045349.5</v>
      </c>
      <c r="J17" s="38">
        <f t="shared" si="3"/>
        <v>20695078.34</v>
      </c>
      <c r="K17" s="39">
        <f t="shared" si="1"/>
        <v>37158671.66</v>
      </c>
      <c r="L17" s="39">
        <f t="shared" si="2"/>
        <v>37158671.66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2"/>
      <c r="B18" s="40" t="s">
        <v>49</v>
      </c>
      <c r="C18" s="41">
        <v>1.80011761E8</v>
      </c>
      <c r="D18" s="42"/>
      <c r="E18" s="43">
        <f t="shared" ref="E18:F18" si="10">SUM(E6:E17)</f>
        <v>92686544.33</v>
      </c>
      <c r="F18" s="43">
        <f t="shared" si="10"/>
        <v>177494755</v>
      </c>
      <c r="G18" s="42"/>
      <c r="H18" s="43">
        <f t="shared" ref="H18:I18" si="11">SUM(H6:H17)</f>
        <v>82899386.6</v>
      </c>
      <c r="I18" s="43">
        <f t="shared" si="11"/>
        <v>167040930.6</v>
      </c>
      <c r="J18" s="44"/>
      <c r="K18" s="43">
        <f t="shared" ref="K18:L18" si="12">SUM(K6:K17)</f>
        <v>106142266.1</v>
      </c>
      <c r="L18" s="43">
        <f t="shared" si="12"/>
        <v>157647166.1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2"/>
      <c r="B19" s="22"/>
      <c r="C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2"/>
      <c r="B20" s="22"/>
      <c r="D20" s="45" t="s">
        <v>50</v>
      </c>
      <c r="E20" s="46">
        <f>E18/COUNT(E6:E17)</f>
        <v>10298504.93</v>
      </c>
      <c r="F20" s="22"/>
      <c r="G20" s="22"/>
      <c r="H20" s="46">
        <f>H18/COUNT(H6:H17)</f>
        <v>9211042.956</v>
      </c>
      <c r="I20" s="22"/>
      <c r="J20" s="22"/>
      <c r="K20" s="46">
        <f>K18/COUNT(K6:K17)</f>
        <v>9649296.921</v>
      </c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2"/>
      <c r="B21" s="22"/>
      <c r="D21" s="47" t="s">
        <v>51</v>
      </c>
      <c r="E21" s="22"/>
      <c r="F21" s="48">
        <f>F18/COUNT(F6:F17)</f>
        <v>19721639.44</v>
      </c>
      <c r="G21" s="22"/>
      <c r="H21" s="22"/>
      <c r="I21" s="49">
        <f>I18/COUNT(I6:I17)</f>
        <v>18560103.4</v>
      </c>
      <c r="J21" s="22"/>
      <c r="K21" s="22"/>
      <c r="L21" s="49">
        <f>L18/COUNT(L6:L17)</f>
        <v>14331560.56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2"/>
      <c r="B22" s="22"/>
      <c r="C22" s="22"/>
      <c r="D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22"/>
      <c r="B23" s="22"/>
      <c r="C23" s="22"/>
      <c r="D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22"/>
      <c r="E24" s="22"/>
      <c r="F24" s="22"/>
      <c r="G24" s="23" t="s">
        <v>37</v>
      </c>
      <c r="H24" s="24">
        <f> 0.5</f>
        <v>0.5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22"/>
      <c r="B25" s="22"/>
      <c r="C25" s="22"/>
      <c r="D25" s="22"/>
      <c r="E25" s="22"/>
      <c r="F25" s="22"/>
      <c r="G25" s="23" t="s">
        <v>38</v>
      </c>
      <c r="H25" s="25">
        <v>0.3</v>
      </c>
      <c r="I25" s="22"/>
      <c r="J25" s="26" t="s">
        <v>39</v>
      </c>
      <c r="K25" s="27">
        <v>0.3</v>
      </c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22"/>
      <c r="B26" s="22"/>
      <c r="C26" s="22"/>
      <c r="D26" s="22"/>
      <c r="E26" s="22"/>
      <c r="F26" s="22"/>
      <c r="G26" s="23" t="s">
        <v>40</v>
      </c>
      <c r="H26" s="25">
        <v>0.2</v>
      </c>
      <c r="I26" s="22"/>
      <c r="J26" s="27" t="s">
        <v>41</v>
      </c>
      <c r="K26" s="28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2"/>
      <c r="B27" s="50">
        <v>2024.0</v>
      </c>
      <c r="C27" s="30"/>
      <c r="D27" s="30"/>
      <c r="E27" s="30"/>
      <c r="F27" s="30"/>
      <c r="G27" s="30"/>
      <c r="H27" s="30"/>
      <c r="I27" s="30"/>
      <c r="J27" s="30"/>
      <c r="K27" s="30"/>
      <c r="L27" s="31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2"/>
      <c r="B28" s="32" t="s">
        <v>42</v>
      </c>
      <c r="C28" s="32" t="s">
        <v>52</v>
      </c>
      <c r="D28" s="33" t="s">
        <v>44</v>
      </c>
      <c r="E28" s="34" t="s">
        <v>53</v>
      </c>
      <c r="F28" s="34" t="s">
        <v>46</v>
      </c>
      <c r="G28" s="33" t="s">
        <v>47</v>
      </c>
      <c r="H28" s="34" t="s">
        <v>45</v>
      </c>
      <c r="I28" s="34" t="s">
        <v>46</v>
      </c>
      <c r="J28" s="35" t="s">
        <v>48</v>
      </c>
      <c r="K28" s="34" t="s">
        <v>45</v>
      </c>
      <c r="L28" s="34" t="s">
        <v>46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2"/>
      <c r="B29" s="36">
        <v>1.0</v>
      </c>
      <c r="C29" s="37">
        <v>1.6476E7</v>
      </c>
      <c r="D29" s="38"/>
      <c r="E29" s="39"/>
      <c r="F29" s="39"/>
      <c r="G29" s="38"/>
      <c r="H29" s="39"/>
      <c r="I29" s="39"/>
      <c r="J29" s="38"/>
      <c r="K29" s="39"/>
      <c r="L29" s="39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2"/>
      <c r="B30" s="36">
        <v>2.0</v>
      </c>
      <c r="C30" s="37">
        <v>1701000.0</v>
      </c>
      <c r="D30" s="38"/>
      <c r="E30" s="39"/>
      <c r="F30" s="39"/>
      <c r="G30" s="38"/>
      <c r="H30" s="39"/>
      <c r="I30" s="39"/>
      <c r="J30" s="38">
        <f>C29</f>
        <v>16476000</v>
      </c>
      <c r="K30" s="39">
        <f t="shared" ref="K30:K40" si="13">C30-J30</f>
        <v>-14775000</v>
      </c>
      <c r="L30" s="39">
        <f t="shared" ref="L30:L40" si="14">ABS(C30-J30)</f>
        <v>14775000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2"/>
      <c r="B31" s="36">
        <v>3.0</v>
      </c>
      <c r="C31" s="37">
        <v>2.20338E7</v>
      </c>
      <c r="D31" s="38"/>
      <c r="E31" s="39"/>
      <c r="F31" s="39"/>
      <c r="G31" s="38"/>
      <c r="H31" s="39"/>
      <c r="I31" s="39"/>
      <c r="J31" s="38">
        <f t="shared" ref="J31:J40" si="15">C30*$K$25+J30*(1-$K$25)</f>
        <v>12043500</v>
      </c>
      <c r="K31" s="39">
        <f t="shared" si="13"/>
        <v>9990300</v>
      </c>
      <c r="L31" s="39">
        <f t="shared" si="14"/>
        <v>9990300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2"/>
      <c r="B32" s="36">
        <v>4.0</v>
      </c>
      <c r="C32" s="37">
        <v>1.058989E8</v>
      </c>
      <c r="D32" s="38">
        <f t="shared" ref="D32:D40" si="16">SUM(C29:C31)/3</f>
        <v>13403600</v>
      </c>
      <c r="E32" s="39">
        <f t="shared" ref="E32:E40" si="17">C32-D32</f>
        <v>92495300</v>
      </c>
      <c r="F32" s="39">
        <f t="shared" ref="F32:F40" si="18">ABS(C32-D32)</f>
        <v>92495300</v>
      </c>
      <c r="G32" s="38">
        <f t="shared" ref="G32:G40" si="19">C31*$H$24+C30*$H$25+C29*$H$26</f>
        <v>14822400</v>
      </c>
      <c r="H32" s="39">
        <f t="shared" ref="H32:H40" si="20">C32-G32</f>
        <v>91076500</v>
      </c>
      <c r="I32" s="39">
        <f t="shared" ref="I32:I40" si="21">ABS(C32-G32)</f>
        <v>91076500</v>
      </c>
      <c r="J32" s="38">
        <f t="shared" si="15"/>
        <v>15040590</v>
      </c>
      <c r="K32" s="39">
        <f t="shared" si="13"/>
        <v>90858310</v>
      </c>
      <c r="L32" s="39">
        <f t="shared" si="14"/>
        <v>90858310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2"/>
      <c r="B33" s="36">
        <v>5.0</v>
      </c>
      <c r="C33" s="37">
        <v>1.06333E8</v>
      </c>
      <c r="D33" s="38">
        <f t="shared" si="16"/>
        <v>43211233.33</v>
      </c>
      <c r="E33" s="39">
        <f t="shared" si="17"/>
        <v>63121766.67</v>
      </c>
      <c r="F33" s="39">
        <f t="shared" si="18"/>
        <v>63121766.67</v>
      </c>
      <c r="G33" s="38">
        <f t="shared" si="19"/>
        <v>59899790</v>
      </c>
      <c r="H33" s="39">
        <f t="shared" si="20"/>
        <v>46433210</v>
      </c>
      <c r="I33" s="39">
        <f t="shared" si="21"/>
        <v>46433210</v>
      </c>
      <c r="J33" s="38">
        <f t="shared" si="15"/>
        <v>42298083</v>
      </c>
      <c r="K33" s="39">
        <f t="shared" si="13"/>
        <v>64034917</v>
      </c>
      <c r="L33" s="39">
        <f t="shared" si="14"/>
        <v>64034917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2"/>
      <c r="B34" s="36">
        <v>6.0</v>
      </c>
      <c r="C34" s="37">
        <v>2.095634E8</v>
      </c>
      <c r="D34" s="38">
        <f t="shared" si="16"/>
        <v>78088566.67</v>
      </c>
      <c r="E34" s="39">
        <f t="shared" si="17"/>
        <v>131474833.3</v>
      </c>
      <c r="F34" s="39">
        <f t="shared" si="18"/>
        <v>131474833.3</v>
      </c>
      <c r="G34" s="38">
        <f t="shared" si="19"/>
        <v>89342930</v>
      </c>
      <c r="H34" s="39">
        <f t="shared" si="20"/>
        <v>120220470</v>
      </c>
      <c r="I34" s="39">
        <f t="shared" si="21"/>
        <v>120220470</v>
      </c>
      <c r="J34" s="38">
        <f t="shared" si="15"/>
        <v>61508558.1</v>
      </c>
      <c r="K34" s="39">
        <f t="shared" si="13"/>
        <v>148054841.9</v>
      </c>
      <c r="L34" s="39">
        <f t="shared" si="14"/>
        <v>148054841.9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2"/>
      <c r="B35" s="36">
        <v>7.0</v>
      </c>
      <c r="C35" s="37">
        <v>3.1122E7</v>
      </c>
      <c r="D35" s="38">
        <f t="shared" si="16"/>
        <v>140598433.3</v>
      </c>
      <c r="E35" s="39">
        <f t="shared" si="17"/>
        <v>-109476433.3</v>
      </c>
      <c r="F35" s="39">
        <f t="shared" si="18"/>
        <v>109476433.3</v>
      </c>
      <c r="G35" s="38">
        <f t="shared" si="19"/>
        <v>157861380</v>
      </c>
      <c r="H35" s="39">
        <f t="shared" si="20"/>
        <v>-126739380</v>
      </c>
      <c r="I35" s="39">
        <f t="shared" si="21"/>
        <v>126739380</v>
      </c>
      <c r="J35" s="38">
        <f t="shared" si="15"/>
        <v>105925010.7</v>
      </c>
      <c r="K35" s="39">
        <f t="shared" si="13"/>
        <v>-74803010.67</v>
      </c>
      <c r="L35" s="39">
        <f t="shared" si="14"/>
        <v>74803010.67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2"/>
      <c r="B36" s="36">
        <v>8.0</v>
      </c>
      <c r="C36" s="37">
        <v>4.3175E7</v>
      </c>
      <c r="D36" s="38">
        <f t="shared" si="16"/>
        <v>115672800</v>
      </c>
      <c r="E36" s="39">
        <f t="shared" si="17"/>
        <v>-72497800</v>
      </c>
      <c r="F36" s="39">
        <f t="shared" si="18"/>
        <v>72497800</v>
      </c>
      <c r="G36" s="38">
        <f t="shared" si="19"/>
        <v>99696620</v>
      </c>
      <c r="H36" s="39">
        <f t="shared" si="20"/>
        <v>-56521620</v>
      </c>
      <c r="I36" s="39">
        <f t="shared" si="21"/>
        <v>56521620</v>
      </c>
      <c r="J36" s="38">
        <f t="shared" si="15"/>
        <v>83484107.47</v>
      </c>
      <c r="K36" s="39">
        <f t="shared" si="13"/>
        <v>-40309107.47</v>
      </c>
      <c r="L36" s="39">
        <f t="shared" si="14"/>
        <v>40309107.47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2"/>
      <c r="B37" s="36">
        <v>9.0</v>
      </c>
      <c r="C37" s="37">
        <v>1.0796E8</v>
      </c>
      <c r="D37" s="38">
        <f t="shared" si="16"/>
        <v>94620133.33</v>
      </c>
      <c r="E37" s="39">
        <f t="shared" si="17"/>
        <v>13339866.67</v>
      </c>
      <c r="F37" s="39">
        <f t="shared" si="18"/>
        <v>13339866.67</v>
      </c>
      <c r="G37" s="38">
        <f t="shared" si="19"/>
        <v>72836780</v>
      </c>
      <c r="H37" s="39">
        <f t="shared" si="20"/>
        <v>35123220</v>
      </c>
      <c r="I37" s="39">
        <f t="shared" si="21"/>
        <v>35123220</v>
      </c>
      <c r="J37" s="38">
        <f t="shared" si="15"/>
        <v>71391375.23</v>
      </c>
      <c r="K37" s="39">
        <f t="shared" si="13"/>
        <v>36568624.77</v>
      </c>
      <c r="L37" s="39">
        <f t="shared" si="14"/>
        <v>36568624.77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2"/>
      <c r="B38" s="36">
        <v>10.0</v>
      </c>
      <c r="C38" s="37">
        <v>1.32615E8</v>
      </c>
      <c r="D38" s="38">
        <f t="shared" si="16"/>
        <v>60752333.33</v>
      </c>
      <c r="E38" s="39">
        <f t="shared" si="17"/>
        <v>71862666.67</v>
      </c>
      <c r="F38" s="39">
        <f t="shared" si="18"/>
        <v>71862666.67</v>
      </c>
      <c r="G38" s="38">
        <f t="shared" si="19"/>
        <v>73156900</v>
      </c>
      <c r="H38" s="39">
        <f t="shared" si="20"/>
        <v>59458100</v>
      </c>
      <c r="I38" s="39">
        <f t="shared" si="21"/>
        <v>59458100</v>
      </c>
      <c r="J38" s="38">
        <f t="shared" si="15"/>
        <v>82361962.66</v>
      </c>
      <c r="K38" s="39">
        <f t="shared" si="13"/>
        <v>50253037.34</v>
      </c>
      <c r="L38" s="39">
        <f t="shared" si="14"/>
        <v>50253037.34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2"/>
      <c r="B39" s="36">
        <v>11.0</v>
      </c>
      <c r="C39" s="37">
        <v>2.84E7</v>
      </c>
      <c r="D39" s="38">
        <f t="shared" si="16"/>
        <v>94583333.33</v>
      </c>
      <c r="E39" s="39">
        <f t="shared" si="17"/>
        <v>-66183333.33</v>
      </c>
      <c r="F39" s="39">
        <f t="shared" si="18"/>
        <v>66183333.33</v>
      </c>
      <c r="G39" s="38">
        <f t="shared" si="19"/>
        <v>107330500</v>
      </c>
      <c r="H39" s="39">
        <f t="shared" si="20"/>
        <v>-78930500</v>
      </c>
      <c r="I39" s="39">
        <f t="shared" si="21"/>
        <v>78930500</v>
      </c>
      <c r="J39" s="38">
        <f t="shared" si="15"/>
        <v>97437873.86</v>
      </c>
      <c r="K39" s="39">
        <f t="shared" si="13"/>
        <v>-69037873.86</v>
      </c>
      <c r="L39" s="39">
        <f t="shared" si="14"/>
        <v>69037873.86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2"/>
      <c r="B40" s="36">
        <v>12.0</v>
      </c>
      <c r="C40" s="37">
        <v>1.37766E8</v>
      </c>
      <c r="D40" s="38">
        <f t="shared" si="16"/>
        <v>89658333.33</v>
      </c>
      <c r="E40" s="39">
        <f t="shared" si="17"/>
        <v>48107666.67</v>
      </c>
      <c r="F40" s="39">
        <f t="shared" si="18"/>
        <v>48107666.67</v>
      </c>
      <c r="G40" s="38">
        <f t="shared" si="19"/>
        <v>75576500</v>
      </c>
      <c r="H40" s="39">
        <f t="shared" si="20"/>
        <v>62189500</v>
      </c>
      <c r="I40" s="39">
        <f t="shared" si="21"/>
        <v>62189500</v>
      </c>
      <c r="J40" s="38">
        <f t="shared" si="15"/>
        <v>76726511.7</v>
      </c>
      <c r="K40" s="39">
        <f t="shared" si="13"/>
        <v>61039488.3</v>
      </c>
      <c r="L40" s="39">
        <f t="shared" si="14"/>
        <v>61039488.3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2"/>
      <c r="B41" s="40" t="s">
        <v>49</v>
      </c>
      <c r="C41" s="41">
        <v>9.430441E8</v>
      </c>
      <c r="D41" s="42"/>
      <c r="E41" s="43">
        <f t="shared" ref="E41:F41" si="22">SUM(E29:E40)</f>
        <v>172244533.3</v>
      </c>
      <c r="F41" s="43">
        <f t="shared" si="22"/>
        <v>668559666.7</v>
      </c>
      <c r="G41" s="44"/>
      <c r="H41" s="43">
        <f t="shared" ref="H41:I41" si="23">SUM(H29:H40)</f>
        <v>152309500</v>
      </c>
      <c r="I41" s="43">
        <f t="shared" si="23"/>
        <v>676692500</v>
      </c>
      <c r="J41" s="44"/>
      <c r="K41" s="43">
        <f t="shared" ref="K41:L41" si="24">SUM(K29:K40)</f>
        <v>261874527.3</v>
      </c>
      <c r="L41" s="43">
        <f t="shared" si="24"/>
        <v>659724511.3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2"/>
      <c r="B42" s="22"/>
      <c r="C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2"/>
      <c r="B43" s="22"/>
      <c r="D43" s="45" t="s">
        <v>50</v>
      </c>
      <c r="E43" s="46">
        <f>E41/COUNT(E29:E40)</f>
        <v>19138281.48</v>
      </c>
      <c r="F43" s="22"/>
      <c r="G43" s="22"/>
      <c r="H43" s="46">
        <f>H41/COUNT(H29:H40)</f>
        <v>16923277.78</v>
      </c>
      <c r="I43" s="22"/>
      <c r="J43" s="22"/>
      <c r="K43" s="46">
        <f>K41/COUNT(K29:K40)</f>
        <v>23806775.21</v>
      </c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2"/>
      <c r="B44" s="22"/>
      <c r="D44" s="47" t="s">
        <v>51</v>
      </c>
      <c r="E44" s="22"/>
      <c r="F44" s="48">
        <f>F41/COUNT(F29:F40)</f>
        <v>74284407.41</v>
      </c>
      <c r="G44" s="22"/>
      <c r="H44" s="22"/>
      <c r="I44" s="49">
        <f>I41/COUNT(I29:I40)</f>
        <v>75188055.56</v>
      </c>
      <c r="J44" s="22"/>
      <c r="K44" s="22"/>
      <c r="L44" s="49">
        <f>L41/COUNT(L29:L40)</f>
        <v>59974955.57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2">
    <mergeCell ref="B4:L4"/>
    <mergeCell ref="B27:L27"/>
  </mergeCells>
  <drawing r:id="rId1"/>
</worksheet>
</file>