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bieu 07" sheetId="1" r:id="rId1"/>
    <sheet name="Sheet2" sheetId="2" r:id="rId2"/>
  </sheets>
  <externalReferences>
    <externalReference r:id="rId3"/>
  </externalReferences>
  <definedNames>
    <definedName name="_xlnm.Print_Titles" localSheetId="0">'bieu 07'!$7:$9</definedName>
  </definedNames>
  <calcPr calcId="162913"/>
</workbook>
</file>

<file path=xl/calcChain.xml><?xml version="1.0" encoding="utf-8"?>
<calcChain xmlns="http://schemas.openxmlformats.org/spreadsheetml/2006/main">
  <c r="H191" i="1" l="1"/>
  <c r="F194" i="1"/>
  <c r="Q152" i="1"/>
  <c r="Q153" i="1"/>
  <c r="Q154" i="1"/>
  <c r="Q155" i="1"/>
  <c r="Q156" i="1"/>
  <c r="Q157" i="1"/>
  <c r="Q158" i="1"/>
  <c r="Q159" i="1"/>
  <c r="Q160" i="1"/>
  <c r="Q161" i="1"/>
  <c r="Q162" i="1"/>
  <c r="Q163" i="1"/>
  <c r="Q164" i="1"/>
  <c r="Q165" i="1"/>
  <c r="Q166" i="1"/>
  <c r="Q167" i="1"/>
  <c r="Q168" i="1"/>
  <c r="Q169" i="1"/>
  <c r="Q170" i="1"/>
  <c r="Q171" i="1"/>
  <c r="Q172" i="1"/>
  <c r="Q173" i="1"/>
  <c r="Q174" i="1"/>
  <c r="Q151" i="1"/>
  <c r="Q175" i="1" l="1"/>
  <c r="Q176" i="1"/>
  <c r="Q177" i="1"/>
  <c r="Q178" i="1"/>
  <c r="Q179" i="1"/>
  <c r="Q180" i="1"/>
  <c r="Q181" i="1"/>
  <c r="Q182" i="1"/>
  <c r="Q183" i="1"/>
  <c r="Q184" i="1"/>
  <c r="Q185" i="1"/>
  <c r="Q186" i="1"/>
  <c r="Q187" i="1"/>
  <c r="Q18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48" i="1"/>
  <c r="J55" i="2" l="1"/>
  <c r="I52" i="2"/>
  <c r="I51" i="2"/>
  <c r="J51" i="2" s="1"/>
  <c r="I50" i="2"/>
  <c r="J50" i="2" s="1"/>
  <c r="I49" i="2"/>
  <c r="I48" i="2"/>
  <c r="M47" i="2"/>
  <c r="I47" i="2"/>
  <c r="J47" i="2" s="1"/>
  <c r="M46" i="2"/>
  <c r="I46" i="2"/>
  <c r="J46" i="2" s="1"/>
  <c r="M45" i="2"/>
  <c r="I45" i="2"/>
  <c r="J45" i="2" s="1"/>
  <c r="M44" i="2"/>
  <c r="I44" i="2"/>
  <c r="J44" i="2" s="1"/>
  <c r="M43" i="2"/>
  <c r="M48" i="2" s="1"/>
  <c r="I43" i="2"/>
  <c r="J43" i="2" s="1"/>
  <c r="J42" i="2"/>
  <c r="J41" i="2"/>
  <c r="J40" i="2"/>
  <c r="J39" i="2"/>
  <c r="I38" i="2"/>
  <c r="J38" i="2" s="1"/>
  <c r="I34" i="2"/>
  <c r="I33" i="2"/>
  <c r="M31" i="2"/>
  <c r="I31" i="2"/>
  <c r="J31" i="2" s="1"/>
  <c r="I30" i="2"/>
  <c r="J30" i="2" s="1"/>
  <c r="I29" i="2"/>
  <c r="J29" i="2" s="1"/>
  <c r="I28" i="2"/>
  <c r="J28" i="2" s="1"/>
  <c r="I27" i="2"/>
  <c r="J27" i="2" s="1"/>
  <c r="I26" i="2"/>
  <c r="J26" i="2" s="1"/>
  <c r="I25" i="2"/>
  <c r="J25" i="2" s="1"/>
  <c r="I24" i="2"/>
  <c r="J24" i="2" s="1"/>
  <c r="I23" i="2"/>
  <c r="J23" i="2" s="1"/>
  <c r="I22" i="2"/>
  <c r="J22" i="2" s="1"/>
  <c r="L21" i="2"/>
  <c r="I21" i="2"/>
  <c r="J21" i="2" s="1"/>
  <c r="L20" i="2"/>
  <c r="I20" i="2"/>
  <c r="J20" i="2" s="1"/>
  <c r="L19" i="2"/>
  <c r="I19" i="2"/>
  <c r="J19" i="2" s="1"/>
  <c r="I18" i="2"/>
  <c r="J18" i="2" s="1"/>
  <c r="I17" i="2"/>
  <c r="J17" i="2" s="1"/>
  <c r="I16" i="2"/>
  <c r="J16" i="2" s="1"/>
  <c r="L15" i="2"/>
  <c r="I14" i="2"/>
  <c r="M13" i="2"/>
  <c r="I13" i="2"/>
  <c r="J13" i="2" s="1"/>
  <c r="I12" i="2"/>
  <c r="J12" i="2" s="1"/>
  <c r="I11" i="2"/>
  <c r="J11" i="2" s="1"/>
  <c r="I10" i="2"/>
  <c r="J10" i="2" s="1"/>
  <c r="I8" i="2"/>
  <c r="J8" i="2" s="1"/>
  <c r="P157" i="1"/>
  <c r="P156" i="1"/>
  <c r="L174" i="1"/>
  <c r="L173" i="1"/>
  <c r="L172" i="1"/>
  <c r="L170" i="1"/>
  <c r="L169" i="1"/>
  <c r="L168" i="1"/>
  <c r="L166" i="1"/>
  <c r="L165" i="1"/>
  <c r="L164" i="1"/>
  <c r="L163" i="1"/>
  <c r="L161" i="1"/>
  <c r="L160" i="1"/>
  <c r="L159" i="1"/>
  <c r="L157" i="1"/>
  <c r="L156" i="1"/>
  <c r="L155" i="1"/>
  <c r="P155" i="1"/>
  <c r="M32" i="2" l="1"/>
  <c r="N38" i="2"/>
  <c r="N49" i="2"/>
  <c r="J14" i="2"/>
  <c r="N48" i="2"/>
  <c r="J49" i="2"/>
  <c r="J52" i="2"/>
  <c r="I15" i="2"/>
  <c r="J15" i="2" s="1"/>
  <c r="I7" i="2"/>
  <c r="J7" i="2" s="1"/>
  <c r="I6" i="2"/>
  <c r="I9" i="2"/>
  <c r="J9" i="2" s="1"/>
  <c r="L22" i="2"/>
  <c r="I5" i="2"/>
  <c r="M174" i="1"/>
  <c r="M171" i="1" s="1"/>
  <c r="M173" i="1"/>
  <c r="M172" i="1"/>
  <c r="M170" i="1"/>
  <c r="M169" i="1"/>
  <c r="M168" i="1"/>
  <c r="M166" i="1"/>
  <c r="M165" i="1"/>
  <c r="M164" i="1"/>
  <c r="M163" i="1"/>
  <c r="L171" i="1"/>
  <c r="L167" i="1"/>
  <c r="L162" i="1"/>
  <c r="M162" i="1" s="1"/>
  <c r="K174" i="1"/>
  <c r="K173" i="1"/>
  <c r="K172" i="1"/>
  <c r="K170" i="1"/>
  <c r="K169" i="1"/>
  <c r="K168" i="1"/>
  <c r="K166" i="1"/>
  <c r="K165" i="1"/>
  <c r="K164" i="1"/>
  <c r="K163" i="1"/>
  <c r="I158" i="1"/>
  <c r="I154" i="1"/>
  <c r="I153" i="1"/>
  <c r="I162" i="1"/>
  <c r="I163" i="1"/>
  <c r="I164" i="1"/>
  <c r="I165" i="1"/>
  <c r="I166" i="1"/>
  <c r="I167" i="1"/>
  <c r="I168" i="1"/>
  <c r="I169" i="1"/>
  <c r="I170" i="1"/>
  <c r="I171" i="1"/>
  <c r="I172" i="1"/>
  <c r="I173" i="1"/>
  <c r="I174" i="1"/>
  <c r="I152" i="1"/>
  <c r="M167" i="1" l="1"/>
  <c r="I56" i="2"/>
  <c r="I54" i="2" s="1"/>
  <c r="J54" i="2" s="1"/>
  <c r="L14" i="2"/>
  <c r="N14" i="2" s="1"/>
  <c r="C59" i="2"/>
  <c r="J6" i="2"/>
  <c r="J5" i="2"/>
  <c r="C58" i="2"/>
  <c r="I53" i="2"/>
  <c r="J53" i="2" s="1"/>
  <c r="C61" i="2"/>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J56" i="2" l="1"/>
  <c r="C62" i="2"/>
  <c r="M157" i="1"/>
  <c r="K161" i="1"/>
  <c r="K155" i="1"/>
  <c r="K160" i="1"/>
  <c r="K159" i="1"/>
  <c r="K157" i="1"/>
  <c r="K156" i="1"/>
  <c r="K152" i="1"/>
  <c r="K151" i="1"/>
  <c r="J151" i="1"/>
  <c r="M161" i="1"/>
  <c r="M160" i="1"/>
  <c r="M159" i="1"/>
  <c r="M156" i="1"/>
  <c r="M155" i="1"/>
  <c r="L152" i="1"/>
  <c r="L151" i="1"/>
  <c r="M151" i="1" s="1"/>
  <c r="L154" i="1" l="1"/>
  <c r="M154" i="1" s="1"/>
  <c r="L158" i="1"/>
  <c r="M158" i="1" s="1"/>
  <c r="L153" i="1"/>
  <c r="M153" i="1" s="1"/>
  <c r="L150" i="1"/>
  <c r="M150" i="1" s="1"/>
  <c r="M152" i="1"/>
  <c r="L149" i="1" l="1"/>
  <c r="L148" i="1" s="1"/>
  <c r="M149" i="1"/>
  <c r="M148" i="1" l="1"/>
  <c r="M190" i="1" s="1"/>
  <c r="M191" i="1" s="1"/>
  <c r="L11" i="1"/>
  <c r="M11" i="1" s="1"/>
  <c r="L190" i="1"/>
  <c r="L191" i="1" s="1"/>
</calcChain>
</file>

<file path=xl/comments1.xml><?xml version="1.0" encoding="utf-8"?>
<comments xmlns="http://schemas.openxmlformats.org/spreadsheetml/2006/main">
  <authors>
    <author>Author</author>
  </authors>
  <commentList>
    <comment ref="I152" authorId="0" shapeId="0">
      <text>
        <r>
          <rPr>
            <b/>
            <sz val="9"/>
            <color indexed="81"/>
            <rFont val="Tahoma"/>
            <family val="2"/>
          </rPr>
          <t>Author:</t>
        </r>
        <r>
          <rPr>
            <sz val="9"/>
            <color indexed="81"/>
            <rFont val="Tahoma"/>
            <family val="2"/>
          </rPr>
          <t xml:space="preserve">
chỗ này t tạm để 5 đối tượng quản lý nhé</t>
        </r>
      </text>
    </comment>
  </commentList>
</comments>
</file>

<file path=xl/sharedStrings.xml><?xml version="1.0" encoding="utf-8"?>
<sst xmlns="http://schemas.openxmlformats.org/spreadsheetml/2006/main" count="628" uniqueCount="331">
  <si>
    <t>ĐỀ ÁN: BẢO VỆ NƯỚC DƯỚI ĐẤT Ở CÁC ĐÔ THỊ LỚN (giai đoạn 2)</t>
  </si>
  <si>
    <t>Đơn vị tính: đồng</t>
  </si>
  <si>
    <t>Số TT</t>
  </si>
  <si>
    <t>Nội dung</t>
  </si>
  <si>
    <t>Đơn vị tính</t>
  </si>
  <si>
    <t>Khối lượng</t>
  </si>
  <si>
    <t>Đơn giá</t>
  </si>
  <si>
    <t>Thành tiền</t>
  </si>
  <si>
    <t>Trong đó</t>
  </si>
  <si>
    <t>Thành tiền</t>
  </si>
  <si>
    <t>Chi thường xuyên</t>
  </si>
  <si>
    <t>Không thường xuyên</t>
  </si>
  <si>
    <t>A</t>
  </si>
  <si>
    <t>LẬP ĐỀ ÁN</t>
  </si>
  <si>
    <t>Dự án</t>
  </si>
  <si>
    <t>B</t>
  </si>
  <si>
    <t>THI CÔNG ĐỀ ÁN</t>
  </si>
  <si>
    <t>đồng</t>
  </si>
  <si>
    <t>I</t>
  </si>
  <si>
    <t>ĐIỀU TRA, ĐÁNH GIÁ TNNDĐ CÁC ĐÔ THỊ</t>
  </si>
  <si>
    <t>I.1</t>
  </si>
  <si>
    <t>Thu thập, kế thừa các số liệu, tổng hợp tài liệu đã được điều tra trước đây và cập nhật thông tin, số liệu điều tra mới vào nguồn cơ sở dữ liệu chung</t>
  </si>
  <si>
    <t>Thu thập, rà soát thông tin, dữ liệu để điều tra bổ sung xác định điều kiện tồn tại số lượng, chất lượng các TCN cần bảo vệ</t>
  </si>
  <si>
    <r>
      <t>km</t>
    </r>
    <r>
      <rPr>
        <vertAlign val="superscript"/>
        <sz val="11"/>
        <rFont val="Times New Roman"/>
        <family val="1"/>
      </rPr>
      <t>2</t>
    </r>
  </si>
  <si>
    <t>Thu thập, rà soát dữ liệu, thông tin để điều tra xác định hiện trạng TNNDĐ được khai thác sử dụng hiện trạng sụt lún nền đất ở các khu vực do khai thác nước;</t>
  </si>
  <si>
    <t>Thu thập, rà soát thông tin, số liệu, tài liệu để điều tra xác định hiện trạng các nguồn (chất thải rắn và chất thải lỏng) tác động làm ô nhiễm đến nguồn nước.</t>
  </si>
  <si>
    <t>I.2</t>
  </si>
  <si>
    <t>Điều tra khảo sát thực địa</t>
  </si>
  <si>
    <t>Điều tra bổ sung, đánh giá và xác định điều kiện tồn tại, sự phân bố, số lượng, chất lượng nước các tầng chứa nước</t>
  </si>
  <si>
    <t>km2</t>
  </si>
  <si>
    <t>1.1</t>
  </si>
  <si>
    <t>Điều tra vùng chưa có tài liệu điều tra 1:25000</t>
  </si>
  <si>
    <t>1.1.1</t>
  </si>
  <si>
    <t>Chuẩn bị</t>
  </si>
  <si>
    <t>1.1.2</t>
  </si>
  <si>
    <t>Tiến hành điều tra thực địa</t>
  </si>
  <si>
    <t>1.1.3</t>
  </si>
  <si>
    <t>Tổng hợp, chỉnh lý, hoàn thiện kết quả điều tra thực địa và giao nộp sản phẩm</t>
  </si>
  <si>
    <t>1.2</t>
  </si>
  <si>
    <t>Điều tra phổ tra vùng đã có tài liệu 1:25000</t>
  </si>
  <si>
    <t>1.2.1</t>
  </si>
  <si>
    <t>1.2.2</t>
  </si>
  <si>
    <t>1.2.3</t>
  </si>
  <si>
    <t>Điều tra hiện trạng khai thác, nhu cầu sử dụng nước dưới đất; mức độ cạn kiệt, ô nhiễm, nhiễm mặn các tầng chứa nước</t>
  </si>
  <si>
    <t>2.1</t>
  </si>
  <si>
    <t>2.2</t>
  </si>
  <si>
    <t>2.3</t>
  </si>
  <si>
    <t>Điều tra hiện trạng các nguồn thải (bãi chôn lấp chất thải, bãi rác, nghĩa trang, nước thải) tác động làm ô nhiễm nguồn nước</t>
  </si>
  <si>
    <t>3.1</t>
  </si>
  <si>
    <t>3.2</t>
  </si>
  <si>
    <t>3.3</t>
  </si>
  <si>
    <t>I.3</t>
  </si>
  <si>
    <t>Công tác địa vật lý</t>
  </si>
  <si>
    <t>Đồng</t>
  </si>
  <si>
    <t>Đo sâu đối xứng</t>
  </si>
  <si>
    <t>Ngoài trời</t>
  </si>
  <si>
    <t>-</t>
  </si>
  <si>
    <t>Đo sâu đối xứng AB/2Max = 1000 m</t>
  </si>
  <si>
    <t>điểm</t>
  </si>
  <si>
    <t>Đo sâu đối xứng AB/2Max = 750 m</t>
  </si>
  <si>
    <t>Đo sâu đối xứng AB/2Max = 350 m</t>
  </si>
  <si>
    <t>Đo sâu đối xứng ABMax = 440m</t>
  </si>
  <si>
    <t>Đo sâu đối xứng ABMax = 300m</t>
  </si>
  <si>
    <t>Trong phòng</t>
  </si>
  <si>
    <t>Đo sâu phân cực kích thích</t>
  </si>
  <si>
    <t>Đo sâu phân cực kích thích, AB Max = 1200 m</t>
  </si>
  <si>
    <t>Đo sâu phân cực kích thích, AB/2 Max = 350 m</t>
  </si>
  <si>
    <t>Đo sâu phân cực kích thích, ABMax = 1200 m</t>
  </si>
  <si>
    <t>Địa vật lý lỗ khoan (đo carota lỗ khoan)</t>
  </si>
  <si>
    <t>m</t>
  </si>
  <si>
    <t>Đo nạp điện lỗ khoan</t>
  </si>
  <si>
    <t>I.4</t>
  </si>
  <si>
    <t>Công tác khoan</t>
  </si>
  <si>
    <t>Ngoại nghiệp</t>
  </si>
  <si>
    <t>+</t>
  </si>
  <si>
    <t>Vật tư đi kèm công tác khoan</t>
  </si>
  <si>
    <t>Nội nghiệp</t>
  </si>
  <si>
    <t>LK</t>
  </si>
  <si>
    <t>LK dưới 100m</t>
  </si>
  <si>
    <t>LK từ 100m đến dưới 200m</t>
  </si>
  <si>
    <t>LK từ 200m đến dưới 300m</t>
  </si>
  <si>
    <t>LK từ 300m đến dưới 400m</t>
  </si>
  <si>
    <t>I.5</t>
  </si>
  <si>
    <t>Công tác hút nước thí nghiệm lỗ khoan</t>
  </si>
  <si>
    <t>Lắp đặt, tháo dỡ thiết bị</t>
  </si>
  <si>
    <t>lần</t>
  </si>
  <si>
    <t xml:space="preserve">- </t>
  </si>
  <si>
    <t>Tiến hành hút nước thí nghiệm</t>
  </si>
  <si>
    <t>ca</t>
  </si>
  <si>
    <t>Hút thổi rửa</t>
  </si>
  <si>
    <t>Hút thí nghiệm đơn lỗ khoan</t>
  </si>
  <si>
    <t>Hút thí nghiệm chùm kết hợp đổ muối</t>
  </si>
  <si>
    <t>Hút nước thí nghiệm chùm lỗ khoan XD quan hệ thuỷ lực</t>
  </si>
  <si>
    <t>Đo hồi phục mực nước</t>
  </si>
  <si>
    <t>I.6</t>
  </si>
  <si>
    <t>Công tác trắc địa</t>
  </si>
  <si>
    <t>Đo công trình chủ yếu toạ độ không gian (x, y, z)</t>
  </si>
  <si>
    <t>Đo công trình thứ yếu toạ độ phẳng (x, y)</t>
  </si>
  <si>
    <t>Định tuyến địa vật lý</t>
  </si>
  <si>
    <t>km</t>
  </si>
  <si>
    <t>I.7</t>
  </si>
  <si>
    <t>Công tác quan trắc động thái nước dưới đất</t>
  </si>
  <si>
    <t>Quan trắc động thái lỗ khoan</t>
  </si>
  <si>
    <t>Trong phòng (xử lý số liệu của quan trắc viên)</t>
  </si>
  <si>
    <t>100 SL</t>
  </si>
  <si>
    <t>I.8</t>
  </si>
  <si>
    <t>Công tác lấy và phân tích mẫu</t>
  </si>
  <si>
    <t>Mẫu nước</t>
  </si>
  <si>
    <t>Lấy mẫu</t>
  </si>
  <si>
    <t>Mẫu NDĐ (lấy mẫu trong quan trắc)</t>
  </si>
  <si>
    <t>mẫu</t>
  </si>
  <si>
    <t>Mẫu nước mặt</t>
  </si>
  <si>
    <t>Phân tích mẫu</t>
  </si>
  <si>
    <t>Mẫu toàn diện</t>
  </si>
  <si>
    <t>Mẫu Vi lượng (As, Hg, CN-, Phenol, Cr, Cd, Pb, Cu, Zn, Mn)</t>
  </si>
  <si>
    <t>Mẫu nhiễm bẩn (NH4, NO3, NO2, COD, PO4)</t>
  </si>
  <si>
    <t>Vi sinh (E.coli và Colifom)</t>
  </si>
  <si>
    <t>Mẫu Sắt</t>
  </si>
  <si>
    <r>
      <t>Mẫu đồng vị (O</t>
    </r>
    <r>
      <rPr>
        <vertAlign val="superscript"/>
        <sz val="11"/>
        <rFont val="Times New Roman"/>
        <family val="1"/>
      </rPr>
      <t>18</t>
    </r>
    <r>
      <rPr>
        <sz val="11"/>
        <rFont val="Times New Roman"/>
        <family val="1"/>
      </rPr>
      <t>, H</t>
    </r>
    <r>
      <rPr>
        <vertAlign val="superscript"/>
        <sz val="11"/>
        <rFont val="Times New Roman"/>
        <family val="1"/>
      </rPr>
      <t>2</t>
    </r>
    <r>
      <rPr>
        <sz val="11"/>
        <rFont val="Times New Roman"/>
        <family val="1"/>
      </rPr>
      <t>)</t>
    </r>
  </si>
  <si>
    <t>Các chỉ tiêu đo nhanh (Cl, TDS)</t>
  </si>
  <si>
    <t>CT</t>
  </si>
  <si>
    <t>Mẫu đất</t>
  </si>
  <si>
    <t>Xác định độ thấm</t>
  </si>
  <si>
    <t>Xác định thành phần hạt</t>
  </si>
  <si>
    <t>I.9</t>
  </si>
  <si>
    <t>Tổng hợp, chỉnh lý, xử lý thông tin, dữ liệu</t>
  </si>
  <si>
    <t>Tổng hợp, chỉnh lý, xử lý thông tin, dữ liệu thu thập và kết quả điều tra thực địa xác định cấu trúc địa chất thủy văn, sự phân bố của các TCN; tiềm năng, trữ lượng có thể khai thác của các TCN</t>
  </si>
  <si>
    <t>Tổng hợp, chỉnh lý, xử lý dữ liệu, thông tin thu thập và kết quả điều tra thực địa theo các nội dung đánh giá hiện trạng khai thác, nhu cầu sử dụng nước dưới đất; mức độ cạn kiệt, ô nhiễm, nhiễm mặn các tầng chứa nước</t>
  </si>
  <si>
    <t>Chỉnh lý, xử lý, tổng hợp thông tin, tài liệu, số liệu theo nội dung đánh giá hiện trạng các nguồn chất thải (chất thải rắn và chất thải lỏng) tác động làm ô nhiễm đến NDĐ; xác định các nguyên nhân, con đường gây ô nhiễm  và nhiễm mặn NDĐ; tính toán khả năng và mức độ tự bảo vệ của các TCN</t>
  </si>
  <si>
    <t>I.10</t>
  </si>
  <si>
    <t>Phân tích, đánh giá</t>
  </si>
  <si>
    <t>Phân tích, đánh giá điều kiện tồn tại, sự phân bố, số lượng, chất lượng của các tầng chứa NDĐ</t>
  </si>
  <si>
    <t>Phân tích, đánh giá hiện trạng khai thác, nhu cầu sử dụng nước dưới đất; mức độ cạn kiệt, ô nhiễm, nhiễm mặn các tầng chứa nước</t>
  </si>
  <si>
    <t>Phân tích, đánh giá hiện trạng các nguồn thải (bãi chôn lấp chất thải, bãi rác, nghĩa trang, nước thải) tác động làm ô nhiễm nguồn nước</t>
  </si>
  <si>
    <t>I.11</t>
  </si>
  <si>
    <t>Chuẩn bị nội dung thông tin và biên tập các bản đồ</t>
  </si>
  <si>
    <t>Chuẩn bị nội dung thông tin và biên tập các bản đồ TNNDĐ.</t>
  </si>
  <si>
    <t>Chuẩn bị nội dung thông tin và biên tập các bản đồ hiện trạng tài nguyên nước dưới đất đang được khai thác sử dụng, mức độ cạn kiệt, ô nhiễm, nhiễm mặn các tầng chứa nước</t>
  </si>
  <si>
    <t>Chuẩn bị nội dung thông tin, dữ liệu, số liệu và biên tập các loại bản đồ về hiện trạng bãi chôn lấp chất thải, bãi rác, nghĩa trang và nước thải  tác động vào nguồn nước.</t>
  </si>
  <si>
    <t>I.12</t>
  </si>
  <si>
    <t xml:space="preserve">Dự báo tài nguyên nước dưới đất bằng mô hình dòng chảy </t>
  </si>
  <si>
    <t>mô hình</t>
  </si>
  <si>
    <t xml:space="preserve">Tổng hợp phân tích tài liệu </t>
  </si>
  <si>
    <t>bước 2</t>
  </si>
  <si>
    <t xml:space="preserve">Nhập dữ liệu </t>
  </si>
  <si>
    <t>bước 3</t>
  </si>
  <si>
    <t>Chỉnh lý mô hình</t>
  </si>
  <si>
    <t>bước 4</t>
  </si>
  <si>
    <t>Đánh giá dự báo</t>
  </si>
  <si>
    <t>bước 5</t>
  </si>
  <si>
    <t>Lập báo cáo</t>
  </si>
  <si>
    <t>bước 6</t>
  </si>
  <si>
    <t>I.13</t>
  </si>
  <si>
    <t xml:space="preserve">Dự báo sự dịch chuyển các chất gây ô nhiễm và nhiễm mặn nước dưới đất </t>
  </si>
  <si>
    <t>II</t>
  </si>
  <si>
    <t>BẢO VỆ TÀI NGUYÊN NƯỚC DƯỚI ĐẤT</t>
  </si>
  <si>
    <t>II.1</t>
  </si>
  <si>
    <t>Xây dựng thí điểm công trình bổ sung nhân tạo NDĐ</t>
  </si>
  <si>
    <t>Khắc phục các vấn đề về ô nhiễm, cạn kiệt của các tầng chứa nước</t>
  </si>
  <si>
    <t>Xây dựng và đề xuất các phương án khai thác, sử dụng tài nguyên nước cho từng đô thị</t>
  </si>
  <si>
    <t>Phân tích dự báo xu thế biến động TNNDĐ; xác định các vấn đề về khai thác, sử dụng NDĐ</t>
  </si>
  <si>
    <r>
      <t>1000 km</t>
    </r>
    <r>
      <rPr>
        <vertAlign val="superscript"/>
        <sz val="11"/>
        <rFont val="Times New Roman"/>
        <family val="1"/>
      </rPr>
      <t>2</t>
    </r>
  </si>
  <si>
    <t>Xây dựng các phương án quy hoạch khai thác, sử dụng TNNDĐ; đề xuất phương án tối ưu và lộ trình thực hiện</t>
  </si>
  <si>
    <t>Khoanh định vùng hạn chế khai thác NDĐ</t>
  </si>
  <si>
    <t>Phân tích, dự báo xu thế biến động của nguồn NDĐ; xác định các vấn đề về bảo vệ TNNDĐ</t>
  </si>
  <si>
    <t>Khoanh định các vùng hạn chế khai thác nước dưới đất, đề xuất các biện pháp hạn chế và lộ trình thực hiện</t>
  </si>
  <si>
    <t>Đánh giá và phân loại mức độ ô nhiễm đối với từng nguồn nước dưới đất</t>
  </si>
  <si>
    <t>Đánh giá và phân loại mức độ cạn kiệt đối với từng nguồn nước dưới đất</t>
  </si>
  <si>
    <t>Xây dựng các phương án phục hồi trữ lượng, chất lượng nước dưới đất và thứ tự ưu tiên</t>
  </si>
  <si>
    <t>II.2</t>
  </si>
  <si>
    <t>Bảo vệ chất lượng nguồn nước sinh hoạt</t>
  </si>
  <si>
    <t>Khoanh vùng bảo vệ miền cấp cho các tầng chứa nước</t>
  </si>
  <si>
    <t>Phân tích, lựa chọn phương pháp xác định vùng bảo vệ miền cấp cho các tầng chứa nước</t>
  </si>
  <si>
    <t>Khoanh định vùng bảo vệ miền cấp cho các tầng chứa nước</t>
  </si>
  <si>
    <t>Khoanh vùng bảo hộ vệ sinh cho các công trình lấy nước sinh hoạt</t>
  </si>
  <si>
    <t>Phân tích, lựa chọn phương pháp xác định vùng bảo hộ vệ sinh cho các công trình lấy nước sinh hoạt</t>
  </si>
  <si>
    <t>Khoanh định vùng bảo hộ vệ sinh cho các công trình lấy nước sinh hoạt</t>
  </si>
  <si>
    <t>II.3</t>
  </si>
  <si>
    <t>Quan trắc, giám sát tài nguyên nước dưới đất</t>
  </si>
  <si>
    <t>Rà soát, thiết kế mạng quan trắc TNNDĐ</t>
  </si>
  <si>
    <t>III</t>
  </si>
  <si>
    <t>CẬP NHẬP CƠ SỞ DỮ LIỆU TÀI NGUYÊN NƯỚC DƯỚI ĐẤT</t>
  </si>
  <si>
    <t>1</t>
  </si>
  <si>
    <t>Tạo lập dữ liệu cho cơ sở dự liệu</t>
  </si>
  <si>
    <t>Chuyển đổi dữ liệu</t>
  </si>
  <si>
    <t>Chuẩn hóa dữ liệu phi không gian theo thiết kế mô hình cơ sở dữ liệu</t>
  </si>
  <si>
    <t>ĐTQL</t>
  </si>
  <si>
    <t>Chuyển đổi dữ liệu sau khi đã được chuẩn hóa vào CSDL</t>
  </si>
  <si>
    <t>Nhập, đối soát dữ liệu</t>
  </si>
  <si>
    <t>Nhập dữ liệu có cấu trúc cho đối tượng phi không gian</t>
  </si>
  <si>
    <t>Trường dữ liệu</t>
  </si>
  <si>
    <t>Nhập mới</t>
  </si>
  <si>
    <t>Chuyển đổi</t>
  </si>
  <si>
    <t>Nhập dữ liệu có cấu trúc cho đối tượng không gian</t>
  </si>
  <si>
    <t>Đối soát dữ liệu có cấu trúc đã nhập cho đối tượng phi không gian</t>
  </si>
  <si>
    <t>1.2.4</t>
  </si>
  <si>
    <t>Đối soát dữ liệu có cấu trúc đã nhập cho đối tượng không gian</t>
  </si>
  <si>
    <t>2</t>
  </si>
  <si>
    <t>Biên tập dữ liệu</t>
  </si>
  <si>
    <t>Tuyên bố đối tượng</t>
  </si>
  <si>
    <t>Sửa lỗi tương quan của dữ liệu không gian</t>
  </si>
  <si>
    <t>Hiệu đính nội dung cho dữ liệu phi không gian</t>
  </si>
  <si>
    <t>2.4</t>
  </si>
  <si>
    <t>Trình bày hiển thị dữ liệu không gian</t>
  </si>
  <si>
    <t>3</t>
  </si>
  <si>
    <t>Kiểm tra sản phẩm</t>
  </si>
  <si>
    <t>Kiểm tra mô hình cơ sở dữ liệu</t>
  </si>
  <si>
    <t>Kiểm tra nội dung CSDL</t>
  </si>
  <si>
    <t>Kiểm tra danh mục dữ liệu, siêu dữ liệu</t>
  </si>
  <si>
    <t>4</t>
  </si>
  <si>
    <t>Phục vụ nghiệm thu và giao nộp sản phẩm</t>
  </si>
  <si>
    <t>4.1</t>
  </si>
  <si>
    <t>Lập báo cáo tổng kết nhiệm vụ và nghiệm thu sản phẩm</t>
  </si>
  <si>
    <t>4.2</t>
  </si>
  <si>
    <t>Đóng gói các sản phẩm dạng giấy và dạng số</t>
  </si>
  <si>
    <t>4.3</t>
  </si>
  <si>
    <t>Giao nộp sản phẩm</t>
  </si>
  <si>
    <t>IV</t>
  </si>
  <si>
    <t>TỔNG HỢP, XÂY DỰNG HỒ SƠ, SẢN PHẨM KẾT QUẢ DỰ ÁN</t>
  </si>
  <si>
    <t>Tổng hợp, xây dựng hồ sơ, sản phẩm kết quả dự án thành phần</t>
  </si>
  <si>
    <t>Tổng hợp, xây dựng hồ sơ, sản phẩm kết quả dự án tổng thể</t>
  </si>
  <si>
    <t>CỘNG (A+B)</t>
  </si>
  <si>
    <t>C</t>
  </si>
  <si>
    <t>CHI PHÍ KHÁC</t>
  </si>
  <si>
    <t>Thẩm định, xét duyệt, kiểm tra, nghiệm thu (1,5% x (A+B)</t>
  </si>
  <si>
    <t>Can in nộp lưu trữ</t>
  </si>
  <si>
    <t xml:space="preserve">Làm, sửa đường nền khoan (tạm tính)  </t>
  </si>
  <si>
    <r>
      <t>m</t>
    </r>
    <r>
      <rPr>
        <vertAlign val="superscript"/>
        <sz val="11"/>
        <rFont val="Times New Roman"/>
        <family val="1"/>
      </rPr>
      <t>3</t>
    </r>
  </si>
  <si>
    <t>Vận chuyển</t>
  </si>
  <si>
    <t>Vận chuyển máy móc, thiết bị  (tạm tính)</t>
  </si>
  <si>
    <t>Vận chuyển máy móc, thiết bị  (trên bộ, tạm tính)</t>
  </si>
  <si>
    <t>Chuyển quân (tạm tính)</t>
  </si>
  <si>
    <t>Chi phí bồi thường thiệt hại về tài sản và hoa màu</t>
  </si>
  <si>
    <t>Thông tin quảng cáo sản phẩm của dự án trên thông tin đại chúng (tạm tính)</t>
  </si>
  <si>
    <t>D</t>
  </si>
  <si>
    <t>CHI PHÍ QUẢN LÝ TRUNG TÂM QUY HOẠCH VÀ ĐIỀU TRA TÀI NGUYÊN NƯỚC ( 5% x (A+B)</t>
  </si>
  <si>
    <t>TỔNG CỘNG</t>
  </si>
  <si>
    <t>LÀM TRÒN SỐ</t>
  </si>
  <si>
    <t>Theo quyết định số 12/QĐ-TNNQG ngày 05/01/2021</t>
  </si>
  <si>
    <t>BẢNG TỔNG HỢP KHỐI LƯỢNG, GIÁ TRỊ NGHIỆM THU 6 THÁNG CUỐI NĂM 2021</t>
  </si>
  <si>
    <t>Khối lượng, giá trị nghiệm thu thanh toán 6 tháng cuối năm 2021</t>
  </si>
  <si>
    <t>Khối lượng đã nghiệm thu, thanh toán 6 tháng đầu năm 2021</t>
  </si>
  <si>
    <t>Khối lượng thực hiện 6 tháng cuối năm 2021</t>
  </si>
  <si>
    <t>Phụ lục 1: Bảng tổng hợp số trường dữ liệu 8 khu đô thị dự án bảo vệ nước đô thị giai đoạn II</t>
  </si>
  <si>
    <t>STT</t>
  </si>
  <si>
    <t>Nhóm chỉ tiêu</t>
  </si>
  <si>
    <t>Tên bảng dữ liệu</t>
  </si>
  <si>
    <t>Dữ liệu không gian</t>
  </si>
  <si>
    <t>Dữ liệu phi không gian</t>
  </si>
  <si>
    <t>Số đối tượng</t>
  </si>
  <si>
    <t>Số trường TT</t>
  </si>
  <si>
    <t>Tổng số trường dữ liệu theo dự toán</t>
  </si>
  <si>
    <t>Tổng số trường dữ liệu theo thực tế</t>
  </si>
  <si>
    <t>Ghi chú</t>
  </si>
  <si>
    <t>Diễn giải</t>
  </si>
  <si>
    <t>E</t>
  </si>
  <si>
    <t>3=1x2</t>
  </si>
  <si>
    <t>Công trình quan trắc nước dưới đất</t>
  </si>
  <si>
    <t>Thông tin chung công trình quan trắc nước dưới đất</t>
  </si>
  <si>
    <t>x</t>
  </si>
  <si>
    <t>rà lại số lỗ khoan mới thi công giai đoạn II</t>
  </si>
  <si>
    <t>40 có từ trước (ko điều chỉnh)</t>
  </si>
  <si>
    <t>Thông tin địa tầng</t>
  </si>
  <si>
    <t>Thông tin kết cấu công trình quan trắc</t>
  </si>
  <si>
    <t>Thông số tầng chứa nước</t>
  </si>
  <si>
    <t>Lịch sử trạm quan trắc</t>
  </si>
  <si>
    <t>Công trình quan trắc nước mặt</t>
  </si>
  <si>
    <t>Thông tin chung trạm quan trắc nước mặt</t>
  </si>
  <si>
    <t>2 công trình (k điều chỉnh)</t>
  </si>
  <si>
    <t>Mặt cắt ngang sông tuyến quan trắc</t>
  </si>
  <si>
    <t xml:space="preserve"> </t>
  </si>
  <si>
    <t>Thống kê độ cao đầu cọc</t>
  </si>
  <si>
    <t>Kết quả quan trắc dạng chuỗi thời gian</t>
  </si>
  <si>
    <t>Dữ liệu quan trắc mực nước lỗ khoan</t>
  </si>
  <si>
    <t>96 công trình quan trắc trong 12 năm, mỗi ngày 2 số liệu</t>
  </si>
  <si>
    <t>Dữ liệu quan trắc nhiệt độ lỗ khoan</t>
  </si>
  <si>
    <t>Dữ liệu quan trắc mực nước nước mặt</t>
  </si>
  <si>
    <t>3 công trình NM quan trắc trong 12 năm, mỗi ngày 1 số liệu</t>
  </si>
  <si>
    <t>Dữ liệu quan trắc lưu lượng nước mặt</t>
  </si>
  <si>
    <t>Dữ liệu quan trắc nhiệt độ nước mặt</t>
  </si>
  <si>
    <t>Kết quả quan trắc thành phần hóa học nước</t>
  </si>
  <si>
    <t>Đa lượng (lỗ khoan)</t>
  </si>
  <si>
    <t>Vi lượng (lỗ khoan)</t>
  </si>
  <si>
    <t>Nhiễm bẩn (lỗ khoan)</t>
  </si>
  <si>
    <t>Vi sinh (lỗ khoan)</t>
  </si>
  <si>
    <t>chênh lệch</t>
  </si>
  <si>
    <t>Môi trường (lỗ khoan)</t>
  </si>
  <si>
    <t>Đa lượng (nước mặt)</t>
  </si>
  <si>
    <t>Vi lượng (nước mặt)</t>
  </si>
  <si>
    <t>Nhiễm bẩn (nước mặt)</t>
  </si>
  <si>
    <t>Vi sinh (nước mặt)</t>
  </si>
  <si>
    <t>Môi trường (nước mặt)</t>
  </si>
  <si>
    <t>Hàm lượng chất lơ lửng (nước mặt)</t>
  </si>
  <si>
    <t>Các dữ liệu tham chiếu khác</t>
  </si>
  <si>
    <t>Hiện trạng khai thác nước nông thôn</t>
  </si>
  <si>
    <t>Tổng hợp các công trình khai thác NDĐ &gt;10m3/ngày</t>
  </si>
  <si>
    <t>rà lại các công trình khai thác NDĐ có lưu lượng trên 10m3/ngày</t>
  </si>
  <si>
    <t>Hiện trạng khai thác NDĐ theo tầng chứa nước</t>
  </si>
  <si>
    <t>Hiện trạng khai thác NDĐ theo đơn vị hành chính</t>
  </si>
  <si>
    <t>Hiện trạng khai thác nước tập trung</t>
  </si>
  <si>
    <t>rà lại các công trình khai thác nước tập trung</t>
  </si>
  <si>
    <t>Hiện trạng khai thác nước đơn lẻ</t>
  </si>
  <si>
    <t>Hiện trạng khai thác nước theo mục đích sử dụng</t>
  </si>
  <si>
    <t>Mật độ khai thác nước</t>
  </si>
  <si>
    <t>Các điểm xả thải vào nguồn nước</t>
  </si>
  <si>
    <t>rà lại các điểm xả thải vào nguồn nước</t>
  </si>
  <si>
    <t>11.1</t>
  </si>
  <si>
    <t>Điểm xả thải trực tiếp &gt;5m3</t>
  </si>
  <si>
    <t>11.2</t>
  </si>
  <si>
    <t>Bãi chôn lấp</t>
  </si>
  <si>
    <t>11.3</t>
  </si>
  <si>
    <t>Bãi rác</t>
  </si>
  <si>
    <t>11.4</t>
  </si>
  <si>
    <t>Nghĩa trang</t>
  </si>
  <si>
    <t>Toàn diện</t>
  </si>
  <si>
    <t>rà soát rồi điền lại vào sheet Phân tích mẫu</t>
  </si>
  <si>
    <t>Vi lượng</t>
  </si>
  <si>
    <t>Vi Sinh</t>
  </si>
  <si>
    <t>Nhiễm Bẩn</t>
  </si>
  <si>
    <t>Sắt</t>
  </si>
  <si>
    <t>Đồng vị</t>
  </si>
  <si>
    <t>Lỗ khoan nghiên cứu ĐCTV</t>
  </si>
  <si>
    <t>Bản đồ chuyên đề</t>
  </si>
  <si>
    <t>Tổng số trường dữ liệu không gian</t>
  </si>
  <si>
    <t>Tổng số trường dữ liệu phi không gian</t>
  </si>
  <si>
    <t>Tổng số trường không gian</t>
  </si>
  <si>
    <t>Tổng số trường phi không gian</t>
  </si>
  <si>
    <t>trong đó</t>
  </si>
  <si>
    <t>(Kèm theo Biên bản số  32/BBNT ngày 26  tháng 9 năm 2021)</t>
  </si>
  <si>
    <t>BỘ TÀI NGUYÊN VÀ MÔI TRƯỜNG</t>
  </si>
  <si>
    <t>TRUNG TÂM QUY HOẠCH VÀ ĐIỀU TRA TÀI NGUYÊN NƯỚC QUỐC GIA</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</si>
</sst>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_(* #,##0_);_(* \(#,##0\);_(* &quot;-&quot;_);_(@_)"/>
    <numFmt numFmtId="165" formatCode="_-* #,##0_-;\-* #,##0_-;_-* &quot;-&quot;??_-;_-@_-"/>
    <numFmt numFmtId="166" formatCode="_-* #,##0.00\ _€_-;\-* #,##0.00\ _€_-;_-* &quot;-&quot;??\ _€_-;_-@_-"/>
    <numFmt numFmtId="167" formatCode="_-* #,##0\ _€_-;\-* #,##0\ _€_-;_-* &quot;-&quot;??\ _€_-;_-@_-"/>
  </numFmts>
  <fonts count="36">
    <font>
      <sz val="11"/>
      <color theme="1"/>
      <name val="Calibri"/>
      <family val="2"/>
      <scheme val="minor"/>
    </font>
    <font>
      <sz val="11"/>
      <color theme="1"/>
      <name val="Calibri"/>
      <family val="2"/>
      <scheme val="minor"/>
    </font>
    <font>
      <sz val="11"/>
      <name val="Times New Roman"/>
      <family val="1"/>
    </font>
    <font>
      <sz val="12"/>
      <name val="Times New Roman"/>
      <family val="1"/>
    </font>
    <font>
      <b/>
      <sz val="11"/>
      <name val="Times New Roman"/>
      <family val="1"/>
    </font>
    <font>
      <b/>
      <sz val="14"/>
      <name val="Times New Roman"/>
      <family val="1"/>
    </font>
    <font>
      <b/>
      <sz val="12"/>
      <name val="Times New Roman"/>
      <family val="1"/>
      <charset val="163"/>
    </font>
    <font>
      <b/>
      <sz val="12"/>
      <name val="Times New Roman"/>
      <family val="1"/>
    </font>
    <font>
      <i/>
      <sz val="12"/>
      <name val="Times New Roman"/>
      <family val="1"/>
    </font>
    <font>
      <i/>
      <sz val="14"/>
      <name val="Times New Roman"/>
      <family val="1"/>
    </font>
    <font>
      <i/>
      <sz val="13"/>
      <name val="Times New Roman"/>
      <family val="1"/>
    </font>
    <font>
      <i/>
      <sz val="11"/>
      <name val="Times New Roman"/>
      <family val="1"/>
    </font>
    <font>
      <b/>
      <sz val="13"/>
      <name val="Times New Roman"/>
      <family val="1"/>
    </font>
    <font>
      <b/>
      <sz val="11"/>
      <name val="Times New Roman"/>
      <family val="1"/>
      <charset val="163"/>
    </font>
    <font>
      <sz val="12"/>
      <name val=".VnTime"/>
      <family val="2"/>
    </font>
    <font>
      <vertAlign val="superscript"/>
      <sz val="11"/>
      <name val="Times New Roman"/>
      <family val="1"/>
    </font>
    <font>
      <sz val="11"/>
      <color rgb="FFFF0000"/>
      <name val="Times New Roman"/>
      <family val="1"/>
    </font>
    <font>
      <b/>
      <i/>
      <sz val="11"/>
      <name val="Times New Roman"/>
      <family val="1"/>
    </font>
    <font>
      <sz val="11"/>
      <name val="Times New Roman"/>
      <family val="1"/>
      <charset val="163"/>
    </font>
    <font>
      <sz val="12"/>
      <name val="Times New Roman"/>
      <family val="1"/>
      <charset val="163"/>
    </font>
    <font>
      <sz val="12"/>
      <color theme="1"/>
      <name val="Times New Roman"/>
      <family val="2"/>
    </font>
    <font>
      <sz val="10"/>
      <name val="Arial"/>
      <family val="2"/>
    </font>
    <font>
      <sz val="12"/>
      <color theme="1"/>
      <name val="Times New Roman"/>
      <family val="1"/>
    </font>
    <font>
      <sz val="12"/>
      <color theme="0"/>
      <name val="Times New Roman"/>
      <family val="1"/>
    </font>
    <font>
      <sz val="9"/>
      <color indexed="81"/>
      <name val="Tahoma"/>
      <family val="2"/>
    </font>
    <font>
      <b/>
      <sz val="9"/>
      <color indexed="81"/>
      <name val="Tahoma"/>
      <family val="2"/>
    </font>
    <font>
      <b/>
      <sz val="13"/>
      <color indexed="8"/>
      <name val="Times New Roman"/>
      <family val="1"/>
    </font>
    <font>
      <sz val="10"/>
      <name val="Times New Roman"/>
      <family val="1"/>
    </font>
    <font>
      <sz val="13"/>
      <name val="Times New Roman"/>
      <family val="1"/>
    </font>
    <font>
      <sz val="13"/>
      <color indexed="8"/>
      <name val="Times New Roman"/>
      <family val="1"/>
    </font>
    <font>
      <sz val="10"/>
      <color rgb="FFFF0000"/>
      <name val="Times New Roman"/>
      <family val="1"/>
    </font>
    <font>
      <sz val="10"/>
      <color rgb="FF00B050"/>
      <name val="Times New Roman"/>
      <family val="1"/>
    </font>
    <font>
      <b/>
      <sz val="10"/>
      <color rgb="FF00B050"/>
      <name val="Times New Roman"/>
      <family val="1"/>
    </font>
    <font>
      <sz val="13"/>
      <color rgb="FFFF0000"/>
      <name val="Times New Roman"/>
      <family val="1"/>
    </font>
    <font>
      <b/>
      <sz val="10"/>
      <name val="Times New Roman"/>
      <family val="1"/>
    </font>
    <font>
      <sz val="10"/>
      <color rgb="FF7030A0"/>
      <name val="Times New Roman"/>
      <family val="1"/>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4">
    <xf numFmtId="0" fontId="0" fillId="0" borderId="0"/>
    <xf numFmtId="43" fontId="1" fillId="0" borderId="0" applyFont="0" applyFill="0" applyBorder="0" applyAlignment="0" applyProtection="0"/>
    <xf numFmtId="0" fontId="14" fillId="0" borderId="0"/>
    <xf numFmtId="0" fontId="20"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4" fillId="0" borderId="0"/>
    <xf numFmtId="9" fontId="1" fillId="0" borderId="0" applyFont="0" applyFill="0" applyBorder="0" applyAlignment="0" applyProtection="0"/>
    <xf numFmtId="166" fontId="21" fillId="0" borderId="0" applyFont="0" applyFill="0" applyBorder="0" applyAlignment="0" applyProtection="0"/>
  </cellStyleXfs>
  <cellXfs count="195">
    <xf numFmtId="0" fontId="0" fillId="0" borderId="0" xfId="0"/>
    <xf numFmtId="3" fontId="3" fillId="0" borderId="0" xfId="0" applyNumberFormat="1" applyFont="1" applyFill="1" applyAlignment="1">
      <alignment vertical="center"/>
    </xf>
    <xf numFmtId="3" fontId="6" fillId="0" borderId="0" xfId="0" applyNumberFormat="1" applyFont="1" applyFill="1" applyAlignment="1">
      <alignment vertical="center"/>
    </xf>
    <xf numFmtId="3" fontId="5" fillId="0" borderId="0" xfId="0" applyNumberFormat="1" applyFont="1" applyFill="1" applyBorder="1" applyAlignment="1">
      <alignment horizontal="center" vertical="center" wrapText="1"/>
    </xf>
    <xf numFmtId="3" fontId="9" fillId="0" borderId="0" xfId="0" applyNumberFormat="1" applyFont="1" applyFill="1" applyBorder="1" applyAlignment="1">
      <alignment horizontal="center" vertical="center" wrapText="1"/>
    </xf>
    <xf numFmtId="3" fontId="7" fillId="0" borderId="0" xfId="0" applyNumberFormat="1" applyFont="1" applyFill="1" applyBorder="1" applyAlignment="1">
      <alignment horizontal="center" vertical="center"/>
    </xf>
    <xf numFmtId="3" fontId="7" fillId="0" borderId="0" xfId="0" applyNumberFormat="1" applyFont="1" applyFill="1" applyBorder="1" applyAlignment="1">
      <alignment horizontal="left" vertical="center"/>
    </xf>
    <xf numFmtId="3" fontId="10" fillId="0" borderId="0" xfId="0" applyNumberFormat="1" applyFont="1" applyFill="1" applyBorder="1" applyAlignment="1">
      <alignment horizontal="right" vertical="center"/>
    </xf>
    <xf numFmtId="3" fontId="12" fillId="0" borderId="0" xfId="0" applyNumberFormat="1" applyFont="1" applyFill="1" applyAlignment="1">
      <alignment vertical="center"/>
    </xf>
    <xf numFmtId="3" fontId="4" fillId="0" borderId="0" xfId="0" applyNumberFormat="1"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4" xfId="0" applyFont="1" applyFill="1" applyBorder="1" applyAlignment="1">
      <alignment horizontal="justify" vertical="center" wrapText="1"/>
    </xf>
    <xf numFmtId="164" fontId="4" fillId="2" borderId="4" xfId="0" applyNumberFormat="1" applyFont="1" applyFill="1" applyBorder="1" applyAlignment="1">
      <alignment vertical="center"/>
    </xf>
    <xf numFmtId="3" fontId="4" fillId="0" borderId="4" xfId="0" applyNumberFormat="1" applyFont="1" applyFill="1" applyBorder="1" applyAlignment="1">
      <alignment horizontal="right" vertical="center" shrinkToFit="1"/>
    </xf>
    <xf numFmtId="3" fontId="4" fillId="0" borderId="0" xfId="0" applyNumberFormat="1" applyFont="1" applyFill="1" applyBorder="1" applyAlignment="1">
      <alignment horizontal="right" vertical="center" shrinkToFit="1"/>
    </xf>
    <xf numFmtId="3" fontId="3" fillId="2" borderId="0" xfId="0" applyNumberFormat="1" applyFont="1" applyFill="1" applyAlignment="1">
      <alignment vertical="center"/>
    </xf>
    <xf numFmtId="0" fontId="4" fillId="2" borderId="5" xfId="0" applyFont="1" applyFill="1" applyBorder="1" applyAlignment="1">
      <alignment horizontal="center" vertical="center" wrapText="1"/>
    </xf>
    <xf numFmtId="0" fontId="4" fillId="2" borderId="5" xfId="0" applyFont="1" applyFill="1" applyBorder="1" applyAlignment="1">
      <alignment horizontal="justify" vertical="center" wrapText="1"/>
    </xf>
    <xf numFmtId="164" fontId="4" fillId="2" borderId="5" xfId="0" applyNumberFormat="1" applyFont="1" applyFill="1" applyBorder="1" applyAlignment="1">
      <alignment vertical="center"/>
    </xf>
    <xf numFmtId="3" fontId="4" fillId="0" borderId="5" xfId="0" applyNumberFormat="1" applyFont="1" applyFill="1" applyBorder="1" applyAlignment="1">
      <alignment horizontal="right" vertical="center" shrinkToFit="1"/>
    </xf>
    <xf numFmtId="3" fontId="2" fillId="0" borderId="5" xfId="0" applyNumberFormat="1" applyFont="1" applyFill="1" applyBorder="1" applyAlignment="1">
      <alignment horizontal="right" vertical="center" shrinkToFit="1"/>
    </xf>
    <xf numFmtId="0" fontId="2" fillId="2" borderId="5" xfId="0" applyFont="1" applyFill="1" applyBorder="1" applyAlignment="1">
      <alignment horizontal="center" vertical="center" wrapText="1"/>
    </xf>
    <xf numFmtId="0" fontId="2" fillId="2" borderId="5" xfId="0" applyFont="1" applyFill="1" applyBorder="1" applyAlignment="1">
      <alignment horizontal="left" vertical="center" wrapText="1"/>
    </xf>
    <xf numFmtId="164" fontId="2" fillId="2" borderId="5" xfId="0" applyNumberFormat="1" applyFont="1" applyFill="1" applyBorder="1" applyAlignment="1">
      <alignment vertical="center"/>
    </xf>
    <xf numFmtId="3" fontId="4" fillId="0" borderId="0" xfId="0" applyNumberFormat="1" applyFont="1" applyFill="1" applyBorder="1" applyAlignment="1">
      <alignment horizontal="left" vertical="center"/>
    </xf>
    <xf numFmtId="0" fontId="17" fillId="2" borderId="5" xfId="0" applyFont="1" applyFill="1" applyBorder="1" applyAlignment="1">
      <alignment horizontal="center" vertical="center" wrapText="1"/>
    </xf>
    <xf numFmtId="4" fontId="4" fillId="0" borderId="5" xfId="0" applyNumberFormat="1" applyFont="1" applyFill="1" applyBorder="1" applyAlignment="1">
      <alignment horizontal="right" vertical="center" shrinkToFit="1"/>
    </xf>
    <xf numFmtId="3" fontId="7" fillId="0" borderId="0" xfId="0" applyNumberFormat="1" applyFont="1" applyFill="1" applyAlignment="1">
      <alignment vertical="center"/>
    </xf>
    <xf numFmtId="0" fontId="4" fillId="2" borderId="5" xfId="0" applyFont="1" applyFill="1" applyBorder="1" applyAlignment="1">
      <alignment horizontal="left" vertical="center" wrapText="1"/>
    </xf>
    <xf numFmtId="0" fontId="4" fillId="2" borderId="5" xfId="0" applyFont="1" applyFill="1" applyBorder="1" applyAlignment="1">
      <alignment horizontal="center" vertical="center"/>
    </xf>
    <xf numFmtId="0" fontId="11" fillId="2" borderId="5" xfId="0" applyFont="1" applyFill="1" applyBorder="1" applyAlignment="1">
      <alignment horizontal="center" vertical="center" wrapText="1"/>
    </xf>
    <xf numFmtId="3" fontId="8" fillId="0" borderId="0" xfId="0" applyNumberFormat="1" applyFont="1" applyFill="1" applyAlignment="1">
      <alignment vertical="center"/>
    </xf>
    <xf numFmtId="0" fontId="2" fillId="2" borderId="5" xfId="0" applyFont="1" applyFill="1" applyBorder="1" applyAlignment="1">
      <alignment horizontal="justify" vertical="center" wrapText="1"/>
    </xf>
    <xf numFmtId="0" fontId="2" fillId="2" borderId="5" xfId="0" applyFont="1" applyFill="1" applyBorder="1" applyAlignment="1">
      <alignment horizontal="center" vertical="center"/>
    </xf>
    <xf numFmtId="0" fontId="19" fillId="2" borderId="5" xfId="0" applyFont="1" applyFill="1" applyBorder="1" applyAlignment="1">
      <alignment horizontal="center" vertical="center" wrapText="1"/>
    </xf>
    <xf numFmtId="0" fontId="19" fillId="2" borderId="5" xfId="0" applyFont="1" applyFill="1" applyBorder="1" applyAlignment="1">
      <alignment horizontal="left" vertical="center" wrapText="1"/>
    </xf>
    <xf numFmtId="3" fontId="18" fillId="0" borderId="5" xfId="0" applyNumberFormat="1" applyFont="1" applyFill="1" applyBorder="1" applyAlignment="1">
      <alignment horizontal="right" vertical="center" shrinkToFit="1"/>
    </xf>
    <xf numFmtId="0" fontId="2" fillId="2" borderId="5" xfId="2" applyFont="1" applyFill="1" applyBorder="1" applyAlignment="1">
      <alignment horizontal="left" vertical="center" wrapText="1"/>
    </xf>
    <xf numFmtId="0" fontId="2" fillId="2" borderId="5" xfId="2" applyFont="1" applyFill="1" applyBorder="1" applyAlignment="1">
      <alignment horizontal="center" vertical="center" wrapText="1"/>
    </xf>
    <xf numFmtId="0" fontId="2" fillId="2" borderId="5" xfId="3" applyFont="1" applyFill="1" applyBorder="1" applyAlignment="1">
      <alignment horizontal="left" vertical="center" wrapText="1"/>
    </xf>
    <xf numFmtId="0" fontId="2" fillId="2" borderId="5" xfId="3" applyFont="1" applyFill="1" applyBorder="1" applyAlignment="1">
      <alignment horizontal="center" vertical="center" wrapText="1"/>
    </xf>
    <xf numFmtId="0" fontId="17" fillId="2" borderId="5" xfId="0" applyFont="1" applyFill="1" applyBorder="1" applyAlignment="1">
      <alignment horizontal="left" vertical="center" wrapText="1"/>
    </xf>
    <xf numFmtId="0" fontId="11" fillId="2" borderId="5" xfId="0" applyFont="1" applyFill="1" applyBorder="1" applyAlignment="1">
      <alignment horizontal="justify" vertical="center" wrapText="1"/>
    </xf>
    <xf numFmtId="3" fontId="7" fillId="2" borderId="0" xfId="0" applyNumberFormat="1" applyFont="1" applyFill="1" applyAlignment="1">
      <alignment vertical="center"/>
    </xf>
    <xf numFmtId="0" fontId="17" fillId="2" borderId="5" xfId="0" applyFont="1" applyFill="1" applyBorder="1" applyAlignment="1">
      <alignment horizontal="justify" vertical="center" wrapText="1"/>
    </xf>
    <xf numFmtId="3" fontId="7" fillId="0" borderId="5" xfId="4" applyNumberFormat="1" applyFont="1" applyFill="1" applyBorder="1" applyAlignment="1">
      <alignment horizontal="right" vertical="center" wrapText="1"/>
    </xf>
    <xf numFmtId="49" fontId="4" fillId="2" borderId="5" xfId="5" applyNumberFormat="1" applyFont="1" applyFill="1" applyBorder="1" applyAlignment="1">
      <alignment horizontal="center" vertical="center" wrapText="1"/>
    </xf>
    <xf numFmtId="0" fontId="4" fillId="2" borderId="5" xfId="5" applyFont="1" applyFill="1" applyBorder="1" applyAlignment="1">
      <alignment vertical="center"/>
    </xf>
    <xf numFmtId="0" fontId="4" fillId="2" borderId="5" xfId="5" applyFont="1" applyFill="1" applyBorder="1" applyAlignment="1">
      <alignment vertical="center" wrapText="1"/>
    </xf>
    <xf numFmtId="49" fontId="2" fillId="2" borderId="5" xfId="5" applyNumberFormat="1" applyFont="1" applyFill="1" applyBorder="1" applyAlignment="1">
      <alignment horizontal="center" vertical="center" wrapText="1"/>
    </xf>
    <xf numFmtId="0" fontId="11" fillId="2" borderId="5" xfId="5" applyFont="1" applyFill="1" applyBorder="1" applyAlignment="1">
      <alignment horizontal="left" vertical="center" wrapText="1"/>
    </xf>
    <xf numFmtId="0" fontId="2" fillId="2" borderId="5" xfId="5" applyFont="1" applyFill="1" applyBorder="1" applyAlignment="1">
      <alignment horizontal="left" vertical="center" wrapText="1"/>
    </xf>
    <xf numFmtId="49" fontId="2" fillId="2" borderId="5" xfId="5" applyNumberFormat="1" applyFont="1" applyFill="1" applyBorder="1" applyAlignment="1">
      <alignment horizontal="center" vertical="center"/>
    </xf>
    <xf numFmtId="3" fontId="2" fillId="2" borderId="5" xfId="6" applyNumberFormat="1" applyFont="1" applyFill="1" applyBorder="1" applyAlignment="1">
      <alignment horizontal="left" vertical="center" wrapText="1"/>
    </xf>
    <xf numFmtId="0" fontId="2" fillId="2" borderId="5" xfId="5" applyFont="1" applyFill="1" applyBorder="1" applyAlignment="1">
      <alignment horizontal="center" vertical="center" wrapText="1"/>
    </xf>
    <xf numFmtId="3" fontId="7" fillId="0" borderId="5" xfId="0" applyNumberFormat="1" applyFont="1" applyFill="1" applyBorder="1" applyAlignment="1">
      <alignment horizontal="right" vertical="center"/>
    </xf>
    <xf numFmtId="3" fontId="22" fillId="0" borderId="0" xfId="0" applyNumberFormat="1" applyFont="1" applyFill="1" applyAlignment="1">
      <alignment vertical="center"/>
    </xf>
    <xf numFmtId="0" fontId="11" fillId="2" borderId="5" xfId="2" applyFont="1" applyFill="1" applyBorder="1" applyAlignment="1">
      <alignment horizontal="left" vertical="center" wrapText="1"/>
    </xf>
    <xf numFmtId="0" fontId="2" fillId="2" borderId="5" xfId="5" applyFont="1" applyFill="1" applyBorder="1" applyAlignment="1">
      <alignment vertical="center" wrapText="1"/>
    </xf>
    <xf numFmtId="3" fontId="23" fillId="0" borderId="0" xfId="0" applyNumberFormat="1" applyFont="1" applyFill="1" applyAlignment="1">
      <alignment vertical="center"/>
    </xf>
    <xf numFmtId="0" fontId="2" fillId="2" borderId="5" xfId="7" applyFont="1" applyFill="1" applyBorder="1" applyAlignment="1">
      <alignment horizontal="center" vertical="center" wrapText="1"/>
    </xf>
    <xf numFmtId="3" fontId="3" fillId="0" borderId="5" xfId="0" applyNumberFormat="1" applyFont="1" applyFill="1" applyBorder="1" applyAlignment="1">
      <alignment vertical="center"/>
    </xf>
    <xf numFmtId="43" fontId="3" fillId="0" borderId="0" xfId="1" applyFont="1" applyFill="1" applyAlignment="1">
      <alignment vertical="center"/>
    </xf>
    <xf numFmtId="3" fontId="2" fillId="2" borderId="5" xfId="8" applyNumberFormat="1" applyFont="1" applyFill="1" applyBorder="1" applyAlignment="1">
      <alignment horizontal="left" vertical="center" wrapText="1"/>
    </xf>
    <xf numFmtId="3" fontId="2" fillId="2" borderId="5" xfId="9" applyNumberFormat="1" applyFont="1" applyFill="1" applyBorder="1" applyAlignment="1">
      <alignment horizontal="left" vertical="center" wrapText="1"/>
    </xf>
    <xf numFmtId="49" fontId="4" fillId="2" borderId="5" xfId="5" applyNumberFormat="1" applyFont="1" applyFill="1" applyBorder="1" applyAlignment="1">
      <alignment horizontal="center" vertical="center"/>
    </xf>
    <xf numFmtId="49" fontId="2" fillId="2" borderId="5" xfId="10" applyNumberFormat="1" applyFont="1" applyFill="1" applyBorder="1" applyAlignment="1">
      <alignment horizontal="center" vertical="center"/>
    </xf>
    <xf numFmtId="3" fontId="2" fillId="2" borderId="5" xfId="10" applyNumberFormat="1" applyFont="1" applyFill="1" applyBorder="1" applyAlignment="1">
      <alignment vertical="center" wrapText="1"/>
    </xf>
    <xf numFmtId="0" fontId="4" fillId="2" borderId="5" xfId="5" applyFont="1" applyFill="1" applyBorder="1" applyAlignment="1">
      <alignment horizontal="center" vertical="center" wrapText="1"/>
    </xf>
    <xf numFmtId="0" fontId="2" fillId="2" borderId="5" xfId="11" applyFont="1" applyFill="1" applyBorder="1" applyAlignment="1">
      <alignment horizontal="center" vertical="center" wrapText="1"/>
    </xf>
    <xf numFmtId="0" fontId="4" fillId="2" borderId="5" xfId="5" applyFont="1" applyFill="1" applyBorder="1" applyAlignment="1">
      <alignment horizontal="center" vertical="center"/>
    </xf>
    <xf numFmtId="0" fontId="4" fillId="2" borderId="5" xfId="11" applyFont="1" applyFill="1" applyBorder="1" applyAlignment="1">
      <alignment horizontal="center" vertical="center" wrapText="1"/>
    </xf>
    <xf numFmtId="0" fontId="4" fillId="2" borderId="5" xfId="11" applyFont="1" applyFill="1" applyBorder="1" applyAlignment="1">
      <alignment horizontal="justify" vertical="center" wrapText="1"/>
    </xf>
    <xf numFmtId="3" fontId="4" fillId="2" borderId="5" xfId="0" applyNumberFormat="1" applyFont="1" applyFill="1" applyBorder="1" applyAlignment="1">
      <alignment horizontal="center" vertical="center" wrapText="1"/>
    </xf>
    <xf numFmtId="0" fontId="2" fillId="2" borderId="5" xfId="11" applyFont="1" applyFill="1" applyBorder="1" applyAlignment="1">
      <alignment horizontal="justify" vertical="center" wrapText="1"/>
    </xf>
    <xf numFmtId="3" fontId="2" fillId="2" borderId="5" xfId="0" applyNumberFormat="1" applyFont="1" applyFill="1" applyBorder="1" applyAlignment="1">
      <alignment horizontal="center" vertical="center" wrapText="1"/>
    </xf>
    <xf numFmtId="0" fontId="4" fillId="2" borderId="6" xfId="0" applyFont="1" applyFill="1" applyBorder="1" applyAlignment="1">
      <alignment horizontal="center" vertical="center" wrapText="1"/>
    </xf>
    <xf numFmtId="164" fontId="4" fillId="2" borderId="6" xfId="0" applyNumberFormat="1" applyFont="1" applyFill="1" applyBorder="1" applyAlignment="1">
      <alignment vertical="center"/>
    </xf>
    <xf numFmtId="3" fontId="3" fillId="0" borderId="6" xfId="0" applyNumberFormat="1" applyFont="1" applyFill="1" applyBorder="1" applyAlignment="1">
      <alignment vertical="center"/>
    </xf>
    <xf numFmtId="164" fontId="4" fillId="2" borderId="2" xfId="0" applyNumberFormat="1" applyFont="1" applyFill="1" applyBorder="1" applyAlignment="1">
      <alignment vertical="center"/>
    </xf>
    <xf numFmtId="0" fontId="4" fillId="2" borderId="2" xfId="0" applyFont="1" applyFill="1" applyBorder="1" applyAlignment="1">
      <alignment vertical="center"/>
    </xf>
    <xf numFmtId="0" fontId="4"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164" fontId="4" fillId="0" borderId="2" xfId="0" applyNumberFormat="1" applyFont="1" applyFill="1" applyBorder="1" applyAlignment="1">
      <alignment vertical="center"/>
    </xf>
    <xf numFmtId="3" fontId="4" fillId="0" borderId="2" xfId="0" applyNumberFormat="1" applyFont="1" applyFill="1" applyBorder="1" applyAlignment="1">
      <alignment horizontal="center" vertical="center" wrapText="1"/>
    </xf>
    <xf numFmtId="43" fontId="7" fillId="0" borderId="0" xfId="1" applyNumberFormat="1" applyFont="1" applyFill="1" applyBorder="1" applyAlignment="1">
      <alignment horizontal="center" vertical="center"/>
    </xf>
    <xf numFmtId="43" fontId="4" fillId="0" borderId="4" xfId="1" applyNumberFormat="1" applyFont="1" applyFill="1" applyBorder="1" applyAlignment="1">
      <alignment horizontal="center" vertical="center" wrapText="1"/>
    </xf>
    <xf numFmtId="43" fontId="4" fillId="0" borderId="5" xfId="1" applyNumberFormat="1" applyFont="1" applyFill="1" applyBorder="1" applyAlignment="1">
      <alignment horizontal="center" vertical="center" wrapText="1"/>
    </xf>
    <xf numFmtId="43" fontId="2" fillId="0" borderId="5" xfId="1" applyNumberFormat="1" applyFont="1" applyFill="1" applyBorder="1" applyAlignment="1">
      <alignment horizontal="center" vertical="center" wrapText="1"/>
    </xf>
    <xf numFmtId="43" fontId="16" fillId="0" borderId="5" xfId="1" applyNumberFormat="1" applyFont="1" applyFill="1" applyBorder="1" applyAlignment="1">
      <alignment horizontal="center" vertical="center" wrapText="1"/>
    </xf>
    <xf numFmtId="43" fontId="17" fillId="0" borderId="5" xfId="1" applyNumberFormat="1" applyFont="1" applyFill="1" applyBorder="1" applyAlignment="1">
      <alignment horizontal="center" vertical="center" wrapText="1"/>
    </xf>
    <xf numFmtId="43" fontId="18" fillId="0" borderId="5" xfId="1" applyNumberFormat="1" applyFont="1" applyFill="1" applyBorder="1" applyAlignment="1">
      <alignment horizontal="center" vertical="center" wrapText="1"/>
    </xf>
    <xf numFmtId="43" fontId="11" fillId="0" borderId="5" xfId="1" applyNumberFormat="1" applyFont="1" applyFill="1" applyBorder="1" applyAlignment="1">
      <alignment horizontal="center" vertical="center" wrapText="1"/>
    </xf>
    <xf numFmtId="43" fontId="2" fillId="0" borderId="5" xfId="1" applyNumberFormat="1" applyFont="1" applyFill="1" applyBorder="1" applyAlignment="1">
      <alignment horizontal="center" vertical="center" shrinkToFit="1"/>
    </xf>
    <xf numFmtId="43" fontId="2" fillId="0" borderId="5" xfId="1" applyNumberFormat="1" applyFont="1" applyFill="1" applyBorder="1" applyAlignment="1">
      <alignment horizontal="center" vertical="center"/>
    </xf>
    <xf numFmtId="43" fontId="2" fillId="0" borderId="6" xfId="1" applyNumberFormat="1" applyFont="1" applyFill="1" applyBorder="1" applyAlignment="1">
      <alignment horizontal="center" vertical="center"/>
    </xf>
    <xf numFmtId="43" fontId="2" fillId="0" borderId="2" xfId="1" applyNumberFormat="1" applyFont="1" applyFill="1" applyBorder="1" applyAlignment="1">
      <alignment horizontal="center" vertical="center"/>
    </xf>
    <xf numFmtId="43" fontId="3" fillId="0" borderId="0" xfId="1" applyNumberFormat="1" applyFont="1" applyFill="1" applyAlignment="1">
      <alignment horizontal="center" vertical="center"/>
    </xf>
    <xf numFmtId="43" fontId="13" fillId="0" borderId="2" xfId="1" applyNumberFormat="1" applyFont="1" applyFill="1" applyBorder="1" applyAlignment="1">
      <alignment horizontal="center" vertical="center" wrapText="1"/>
    </xf>
    <xf numFmtId="165" fontId="18" fillId="0" borderId="5" xfId="1" applyNumberFormat="1" applyFont="1" applyFill="1" applyBorder="1" applyAlignment="1">
      <alignment horizontal="center" vertical="center" wrapText="1"/>
    </xf>
    <xf numFmtId="165" fontId="18" fillId="0" borderId="5" xfId="1" applyNumberFormat="1" applyFont="1" applyFill="1" applyBorder="1" applyAlignment="1">
      <alignment horizontal="center" vertical="center"/>
    </xf>
    <xf numFmtId="165" fontId="2" fillId="0" borderId="5" xfId="1" applyNumberFormat="1" applyFont="1" applyFill="1" applyBorder="1" applyAlignment="1">
      <alignment horizontal="center" vertical="center"/>
    </xf>
    <xf numFmtId="165" fontId="7" fillId="0" borderId="0" xfId="1" applyNumberFormat="1" applyFont="1" applyFill="1" applyBorder="1" applyAlignment="1">
      <alignment horizontal="center" vertical="center"/>
    </xf>
    <xf numFmtId="165" fontId="13" fillId="0" borderId="2" xfId="1" applyNumberFormat="1" applyFont="1" applyFill="1" applyBorder="1" applyAlignment="1">
      <alignment horizontal="center" vertical="center" wrapText="1"/>
    </xf>
    <xf numFmtId="165" fontId="4" fillId="0" borderId="4" xfId="1" applyNumberFormat="1" applyFont="1" applyFill="1" applyBorder="1" applyAlignment="1">
      <alignment horizontal="center" vertical="center" wrapText="1"/>
    </xf>
    <xf numFmtId="165" fontId="4" fillId="0" borderId="5" xfId="1" applyNumberFormat="1" applyFont="1" applyFill="1" applyBorder="1" applyAlignment="1">
      <alignment horizontal="center" vertical="center" wrapText="1"/>
    </xf>
    <xf numFmtId="165" fontId="2" fillId="0" borderId="5" xfId="1" applyNumberFormat="1" applyFont="1" applyFill="1" applyBorder="1" applyAlignment="1">
      <alignment horizontal="center" vertical="center" wrapText="1"/>
    </xf>
    <xf numFmtId="165" fontId="16" fillId="0" borderId="5" xfId="1" applyNumberFormat="1" applyFont="1" applyFill="1" applyBorder="1" applyAlignment="1">
      <alignment horizontal="center" vertical="center" wrapText="1"/>
    </xf>
    <xf numFmtId="165" fontId="17" fillId="0" borderId="5" xfId="1" applyNumberFormat="1" applyFont="1" applyFill="1" applyBorder="1" applyAlignment="1">
      <alignment horizontal="center" vertical="center" wrapText="1"/>
    </xf>
    <xf numFmtId="165" fontId="11" fillId="0" borderId="5" xfId="1" applyNumberFormat="1" applyFont="1" applyFill="1" applyBorder="1" applyAlignment="1">
      <alignment horizontal="center" vertical="center" wrapText="1"/>
    </xf>
    <xf numFmtId="165" fontId="2" fillId="0" borderId="5" xfId="1" applyNumberFormat="1" applyFont="1" applyFill="1" applyBorder="1" applyAlignment="1">
      <alignment horizontal="center" vertical="center" shrinkToFit="1"/>
    </xf>
    <xf numFmtId="165" fontId="2" fillId="0" borderId="6" xfId="1" applyNumberFormat="1" applyFont="1" applyFill="1" applyBorder="1" applyAlignment="1">
      <alignment horizontal="center" vertical="center"/>
    </xf>
    <xf numFmtId="165" fontId="2" fillId="0" borderId="2" xfId="1" applyNumberFormat="1" applyFont="1" applyFill="1" applyBorder="1" applyAlignment="1">
      <alignment horizontal="center" vertical="center"/>
    </xf>
    <xf numFmtId="165" fontId="3" fillId="0" borderId="0" xfId="1" applyNumberFormat="1" applyFont="1" applyFill="1" applyAlignment="1">
      <alignment horizontal="center" vertical="center"/>
    </xf>
    <xf numFmtId="43" fontId="10" fillId="0" borderId="0" xfId="1" applyFont="1" applyFill="1" applyBorder="1" applyAlignment="1">
      <alignment horizontal="right" vertical="center"/>
    </xf>
    <xf numFmtId="43" fontId="4" fillId="2" borderId="4" xfId="1" applyFont="1" applyFill="1" applyBorder="1" applyAlignment="1">
      <alignment vertical="center"/>
    </xf>
    <xf numFmtId="43" fontId="4" fillId="2" borderId="5" xfId="1" applyFont="1" applyFill="1" applyBorder="1" applyAlignment="1">
      <alignment vertical="center"/>
    </xf>
    <xf numFmtId="43" fontId="2" fillId="2" borderId="5" xfId="1" applyFont="1" applyFill="1" applyBorder="1" applyAlignment="1">
      <alignment vertical="center"/>
    </xf>
    <xf numFmtId="43" fontId="4" fillId="2" borderId="6" xfId="1" applyFont="1" applyFill="1" applyBorder="1" applyAlignment="1">
      <alignment vertical="center"/>
    </xf>
    <xf numFmtId="43" fontId="4" fillId="2" borderId="2" xfId="1" applyFont="1" applyFill="1" applyBorder="1" applyAlignment="1">
      <alignment vertical="center"/>
    </xf>
    <xf numFmtId="43" fontId="4" fillId="0" borderId="2" xfId="1" applyFont="1" applyFill="1" applyBorder="1" applyAlignment="1">
      <alignment vertical="center"/>
    </xf>
    <xf numFmtId="165" fontId="2" fillId="2" borderId="5" xfId="1" applyNumberFormat="1" applyFont="1" applyFill="1" applyBorder="1" applyAlignment="1">
      <alignment vertical="center"/>
    </xf>
    <xf numFmtId="3" fontId="4" fillId="0" borderId="2" xfId="0" applyNumberFormat="1" applyFont="1" applyFill="1" applyBorder="1" applyAlignment="1">
      <alignment horizontal="center" vertical="center" wrapText="1"/>
    </xf>
    <xf numFmtId="3" fontId="2" fillId="0" borderId="0" xfId="0" applyNumberFormat="1" applyFont="1" applyFill="1" applyAlignment="1">
      <alignment horizontal="center" vertical="center"/>
    </xf>
    <xf numFmtId="3" fontId="4" fillId="0" borderId="0" xfId="0" applyNumberFormat="1" applyFont="1" applyFill="1" applyAlignment="1">
      <alignment horizontal="center" vertical="center"/>
    </xf>
    <xf numFmtId="0" fontId="27" fillId="2" borderId="0" xfId="0" applyFont="1" applyFill="1"/>
    <xf numFmtId="0" fontId="28" fillId="2" borderId="3" xfId="0" applyFont="1" applyFill="1" applyBorder="1" applyAlignment="1">
      <alignment horizontal="center" vertical="center" wrapText="1"/>
    </xf>
    <xf numFmtId="0" fontId="28" fillId="2" borderId="2" xfId="0" applyFont="1" applyFill="1" applyBorder="1" applyAlignment="1">
      <alignment horizontal="center" vertical="center" wrapText="1"/>
    </xf>
    <xf numFmtId="0" fontId="29" fillId="2" borderId="0" xfId="0" applyFont="1" applyFill="1" applyBorder="1" applyAlignment="1">
      <alignment horizontal="center" vertical="center" wrapText="1"/>
    </xf>
    <xf numFmtId="0" fontId="28" fillId="2" borderId="2" xfId="0" applyFont="1" applyFill="1" applyBorder="1" applyAlignment="1">
      <alignment vertical="center" wrapText="1"/>
    </xf>
    <xf numFmtId="0" fontId="28" fillId="2" borderId="2" xfId="0" applyFont="1" applyFill="1" applyBorder="1" applyAlignment="1">
      <alignment horizontal="center" vertical="center"/>
    </xf>
    <xf numFmtId="3" fontId="28" fillId="2" borderId="2" xfId="0" applyNumberFormat="1" applyFont="1" applyFill="1" applyBorder="1" applyAlignment="1">
      <alignment horizontal="center" vertical="center"/>
    </xf>
    <xf numFmtId="167" fontId="28" fillId="2" borderId="2" xfId="13" applyNumberFormat="1" applyFont="1" applyFill="1" applyBorder="1" applyAlignment="1">
      <alignment horizontal="right" vertical="center"/>
    </xf>
    <xf numFmtId="9" fontId="28" fillId="2" borderId="2" xfId="12" applyFont="1" applyFill="1" applyBorder="1" applyAlignment="1">
      <alignment wrapText="1"/>
    </xf>
    <xf numFmtId="0" fontId="30" fillId="2" borderId="0" xfId="0" applyFont="1" applyFill="1" applyAlignment="1">
      <alignment wrapText="1"/>
    </xf>
    <xf numFmtId="0" fontId="31" fillId="2" borderId="0" xfId="0" applyFont="1" applyFill="1"/>
    <xf numFmtId="0" fontId="30" fillId="2" borderId="0" xfId="0" applyFont="1" applyFill="1"/>
    <xf numFmtId="167" fontId="28" fillId="2" borderId="2" xfId="13" applyNumberFormat="1" applyFont="1" applyFill="1" applyBorder="1" applyAlignment="1">
      <alignment horizontal="center" vertical="center"/>
    </xf>
    <xf numFmtId="0" fontId="28" fillId="2" borderId="3" xfId="0" applyFont="1" applyFill="1" applyBorder="1" applyAlignment="1">
      <alignment horizontal="left" vertical="center" wrapText="1"/>
    </xf>
    <xf numFmtId="167" fontId="28" fillId="2" borderId="2" xfId="1" applyNumberFormat="1" applyFont="1" applyFill="1" applyBorder="1" applyAlignment="1">
      <alignment horizontal="center" vertical="center"/>
    </xf>
    <xf numFmtId="167" fontId="27" fillId="2" borderId="0" xfId="0" applyNumberFormat="1" applyFont="1" applyFill="1"/>
    <xf numFmtId="0" fontId="28" fillId="2" borderId="3" xfId="0" applyFont="1" applyFill="1" applyBorder="1" applyAlignment="1">
      <alignment horizontal="left" wrapText="1"/>
    </xf>
    <xf numFmtId="0" fontId="28" fillId="2" borderId="2" xfId="0" applyFont="1" applyFill="1" applyBorder="1" applyAlignment="1">
      <alignment wrapText="1"/>
    </xf>
    <xf numFmtId="167" fontId="32" fillId="2" borderId="0" xfId="0" applyNumberFormat="1" applyFont="1" applyFill="1"/>
    <xf numFmtId="0" fontId="28" fillId="3" borderId="2" xfId="0" applyFont="1" applyFill="1" applyBorder="1" applyAlignment="1">
      <alignment wrapText="1"/>
    </xf>
    <xf numFmtId="0" fontId="28" fillId="3" borderId="2" xfId="0" applyFont="1" applyFill="1" applyBorder="1" applyAlignment="1">
      <alignment horizontal="center" vertical="center"/>
    </xf>
    <xf numFmtId="167" fontId="28" fillId="3" borderId="2" xfId="13" applyNumberFormat="1" applyFont="1" applyFill="1" applyBorder="1" applyAlignment="1">
      <alignment horizontal="right" vertical="center"/>
    </xf>
    <xf numFmtId="0" fontId="30" fillId="3" borderId="0" xfId="0" applyFont="1" applyFill="1"/>
    <xf numFmtId="0" fontId="27" fillId="3" borderId="0" xfId="0" applyFont="1" applyFill="1"/>
    <xf numFmtId="0" fontId="12" fillId="2" borderId="2" xfId="0" applyFont="1" applyFill="1" applyBorder="1" applyAlignment="1">
      <alignment horizontal="center" vertical="center"/>
    </xf>
    <xf numFmtId="0" fontId="33" fillId="2" borderId="2" xfId="0" applyFont="1" applyFill="1" applyBorder="1" applyAlignment="1">
      <alignment horizontal="center" vertical="center"/>
    </xf>
    <xf numFmtId="0" fontId="10" fillId="2" borderId="2" xfId="0" applyFont="1" applyFill="1" applyBorder="1" applyAlignment="1">
      <alignment horizontal="right" vertical="center"/>
    </xf>
    <xf numFmtId="0" fontId="28" fillId="2" borderId="2" xfId="0" applyFont="1" applyFill="1" applyBorder="1" applyAlignment="1">
      <alignment vertical="center"/>
    </xf>
    <xf numFmtId="0" fontId="28" fillId="2" borderId="2" xfId="0" applyFont="1" applyFill="1" applyBorder="1" applyAlignment="1">
      <alignment horizontal="left" vertical="center"/>
    </xf>
    <xf numFmtId="3" fontId="28" fillId="2" borderId="2" xfId="0" applyNumberFormat="1" applyFont="1" applyFill="1" applyBorder="1" applyAlignment="1">
      <alignment horizontal="center" vertical="center" wrapText="1"/>
    </xf>
    <xf numFmtId="167" fontId="27" fillId="2" borderId="0" xfId="1" applyNumberFormat="1" applyFont="1" applyFill="1"/>
    <xf numFmtId="0" fontId="12" fillId="2" borderId="12" xfId="0" applyFont="1" applyFill="1" applyBorder="1" applyAlignment="1">
      <alignment horizontal="center" vertical="center"/>
    </xf>
    <xf numFmtId="0" fontId="28" fillId="2" borderId="12" xfId="0" applyFont="1" applyFill="1" applyBorder="1" applyAlignment="1">
      <alignment vertical="center"/>
    </xf>
    <xf numFmtId="167" fontId="34" fillId="2" borderId="0" xfId="0" applyNumberFormat="1" applyFont="1" applyFill="1"/>
    <xf numFmtId="167" fontId="31" fillId="2" borderId="0" xfId="0" applyNumberFormat="1" applyFont="1" applyFill="1"/>
    <xf numFmtId="167" fontId="35" fillId="2" borderId="0" xfId="0" applyNumberFormat="1" applyFont="1" applyFill="1"/>
    <xf numFmtId="167" fontId="12" fillId="2" borderId="2" xfId="13" applyNumberFormat="1" applyFont="1" applyFill="1" applyBorder="1" applyAlignment="1">
      <alignment horizontal="right" vertical="center"/>
    </xf>
    <xf numFmtId="0" fontId="27" fillId="2" borderId="2" xfId="0" applyFont="1" applyFill="1" applyBorder="1"/>
    <xf numFmtId="0" fontId="28" fillId="2" borderId="0" xfId="0" applyFont="1" applyFill="1"/>
    <xf numFmtId="3" fontId="13" fillId="0" borderId="7" xfId="0" applyNumberFormat="1" applyFont="1" applyFill="1" applyBorder="1" applyAlignment="1">
      <alignment horizontal="center" vertical="center" wrapText="1"/>
    </xf>
    <xf numFmtId="3" fontId="13" fillId="0" borderId="9" xfId="0" applyNumberFormat="1" applyFont="1" applyFill="1" applyBorder="1" applyAlignment="1">
      <alignment horizontal="center" vertical="center" wrapText="1"/>
    </xf>
    <xf numFmtId="3" fontId="13" fillId="0" borderId="8" xfId="0" applyNumberFormat="1" applyFont="1" applyFill="1" applyBorder="1" applyAlignment="1">
      <alignment horizontal="center" vertical="center" wrapText="1"/>
    </xf>
    <xf numFmtId="3" fontId="13" fillId="0" borderId="10" xfId="0" applyNumberFormat="1" applyFont="1" applyFill="1" applyBorder="1" applyAlignment="1">
      <alignment horizontal="center" vertical="center" wrapText="1"/>
    </xf>
    <xf numFmtId="3" fontId="4" fillId="0" borderId="2" xfId="0" applyNumberFormat="1" applyFont="1" applyFill="1" applyBorder="1" applyAlignment="1">
      <alignment horizontal="center" vertical="center" wrapText="1"/>
    </xf>
    <xf numFmtId="3" fontId="4" fillId="0" borderId="3" xfId="0" applyNumberFormat="1" applyFont="1" applyFill="1" applyBorder="1" applyAlignment="1">
      <alignment horizontal="center" vertical="center" wrapText="1"/>
    </xf>
    <xf numFmtId="3" fontId="13" fillId="0" borderId="11" xfId="0" applyNumberFormat="1" applyFont="1" applyFill="1" applyBorder="1" applyAlignment="1">
      <alignment horizontal="center" vertical="center" wrapText="1"/>
    </xf>
    <xf numFmtId="3" fontId="13" fillId="0" borderId="1" xfId="0" applyNumberFormat="1" applyFont="1" applyFill="1" applyBorder="1" applyAlignment="1">
      <alignment horizontal="center" vertical="center" wrapText="1"/>
    </xf>
    <xf numFmtId="3" fontId="2" fillId="0" borderId="0" xfId="0" applyNumberFormat="1" applyFont="1" applyFill="1" applyAlignment="1">
      <alignment horizontal="left" vertical="center"/>
    </xf>
    <xf numFmtId="3" fontId="4" fillId="0" borderId="0" xfId="0" applyNumberFormat="1" applyFont="1" applyFill="1" applyAlignment="1">
      <alignment horizontal="left" vertical="center"/>
    </xf>
    <xf numFmtId="0" fontId="5" fillId="0" borderId="0" xfId="0" applyFont="1" applyFill="1" applyBorder="1" applyAlignment="1">
      <alignment horizontal="center" vertical="center" wrapText="1"/>
    </xf>
    <xf numFmtId="3" fontId="7" fillId="0" borderId="0" xfId="0" applyNumberFormat="1" applyFont="1" applyFill="1" applyBorder="1" applyAlignment="1">
      <alignment horizontal="center" vertical="center" wrapText="1"/>
    </xf>
    <xf numFmtId="3" fontId="8" fillId="0" borderId="0" xfId="0" applyNumberFormat="1" applyFont="1" applyFill="1" applyBorder="1" applyAlignment="1">
      <alignment horizontal="center" vertical="center" wrapText="1"/>
    </xf>
    <xf numFmtId="3" fontId="11" fillId="0" borderId="1" xfId="0" applyNumberFormat="1" applyFont="1" applyFill="1" applyBorder="1" applyAlignment="1">
      <alignment horizontal="right" vertical="center"/>
    </xf>
    <xf numFmtId="43" fontId="4" fillId="0" borderId="2" xfId="1" applyFont="1" applyFill="1" applyBorder="1" applyAlignment="1">
      <alignment horizontal="center" vertical="center" wrapText="1"/>
    </xf>
    <xf numFmtId="0" fontId="12" fillId="2" borderId="3" xfId="0" applyFont="1" applyFill="1" applyBorder="1" applyAlignment="1">
      <alignment horizontal="center" vertical="center"/>
    </xf>
    <xf numFmtId="0" fontId="12" fillId="2" borderId="12" xfId="0" applyFont="1" applyFill="1" applyBorder="1" applyAlignment="1">
      <alignment horizontal="center" vertical="center"/>
    </xf>
    <xf numFmtId="0" fontId="28" fillId="2" borderId="3" xfId="0" applyFont="1" applyFill="1" applyBorder="1" applyAlignment="1">
      <alignment vertical="center"/>
    </xf>
    <xf numFmtId="0" fontId="28" fillId="2" borderId="12" xfId="0" applyFont="1" applyFill="1" applyBorder="1" applyAlignment="1">
      <alignment vertical="center"/>
    </xf>
    <xf numFmtId="0" fontId="12" fillId="2" borderId="13" xfId="0" applyFont="1" applyFill="1" applyBorder="1" applyAlignment="1">
      <alignment horizontal="center" vertical="center"/>
    </xf>
    <xf numFmtId="0" fontId="28" fillId="2" borderId="2" xfId="0" applyFont="1" applyFill="1" applyBorder="1" applyAlignment="1">
      <alignment horizontal="left" vertical="center" wrapText="1"/>
    </xf>
    <xf numFmtId="0" fontId="28" fillId="2" borderId="3" xfId="0" applyFont="1" applyFill="1" applyBorder="1" applyAlignment="1">
      <alignment horizontal="center" vertical="center" wrapText="1"/>
    </xf>
    <xf numFmtId="0" fontId="28" fillId="2" borderId="12" xfId="0" applyFont="1" applyFill="1" applyBorder="1" applyAlignment="1">
      <alignment horizontal="center" vertical="center" wrapText="1"/>
    </xf>
    <xf numFmtId="0" fontId="28" fillId="2" borderId="13" xfId="0" applyFont="1" applyFill="1" applyBorder="1" applyAlignment="1">
      <alignment horizontal="center" vertical="center" wrapText="1"/>
    </xf>
    <xf numFmtId="0" fontId="28" fillId="2" borderId="3" xfId="0" applyFont="1" applyFill="1" applyBorder="1" applyAlignment="1">
      <alignment horizontal="left" vertical="center" wrapText="1"/>
    </xf>
    <xf numFmtId="0" fontId="28" fillId="2" borderId="12" xfId="0" applyFont="1" applyFill="1" applyBorder="1" applyAlignment="1">
      <alignment horizontal="left" vertical="center" wrapText="1"/>
    </xf>
    <xf numFmtId="0" fontId="26" fillId="2" borderId="9" xfId="0" applyFont="1" applyFill="1" applyBorder="1" applyAlignment="1">
      <alignment horizontal="center" vertical="center" wrapText="1"/>
    </xf>
    <xf numFmtId="0" fontId="26" fillId="2" borderId="10" xfId="0" applyFont="1" applyFill="1" applyBorder="1" applyAlignment="1">
      <alignment horizontal="center" vertical="center" wrapText="1"/>
    </xf>
    <xf numFmtId="0" fontId="26" fillId="2" borderId="8" xfId="0" applyFont="1" applyFill="1" applyBorder="1" applyAlignment="1">
      <alignment horizontal="center" vertical="center" wrapText="1"/>
    </xf>
    <xf numFmtId="0" fontId="26" fillId="2" borderId="1" xfId="0" applyFont="1" applyFill="1" applyBorder="1" applyAlignment="1">
      <alignment horizontal="center" vertical="center" wrapText="1"/>
    </xf>
    <xf numFmtId="0" fontId="12" fillId="2" borderId="2" xfId="0" applyFont="1" applyFill="1" applyBorder="1" applyAlignment="1">
      <alignment horizontal="center" vertical="center" wrapText="1"/>
    </xf>
  </cellXfs>
  <cellStyles count="14">
    <cellStyle name="Comma" xfId="1" builtinId="3"/>
    <cellStyle name="Comma 14" xfId="13"/>
    <cellStyle name="Normal" xfId="0" builtinId="0"/>
    <cellStyle name="Normal 16" xfId="5"/>
    <cellStyle name="Normal 2 2" xfId="4"/>
    <cellStyle name="Normal 73" xfId="6"/>
    <cellStyle name="Normal 74" xfId="8"/>
    <cellStyle name="Normal 75" xfId="10"/>
    <cellStyle name="Normal 76" xfId="9"/>
    <cellStyle name="Normal 77" xfId="7"/>
    <cellStyle name="Normal 8 2 3" xfId="3"/>
    <cellStyle name="Normal_DuToan_VungThuDo - Trinh PD12-09 2" xfId="2"/>
    <cellStyle name="Normal_DuToan_VungThuDo - Trinh PD12-09_6- ha noi_Du toan Thang 4_2013" xfId="11"/>
    <cellStyle name="Percent" xfId="12"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D&#432;&#803;%20a&#769;n%202021\&#272;&#244;%20thi&#803;%20l&#417;&#769;n%20giai%20&#273;oa&#803;n%20II\XDCSDL-&#272;TLG&#272;II(TTDL)-chua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nh THSD,  Quy đổi"/>
      <sheetName val="XD muc KK"/>
      <sheetName val="M 1.2.1"/>
      <sheetName val="M1.3"/>
      <sheetName val="M1.2.1"/>
      <sheetName val="tong hop san pham"/>
      <sheetName val="cơ sơ du lieu"/>
      <sheetName val="QUY ĐỔI ĐTQL"/>
      <sheetName val="ĐTQL"/>
      <sheetName val="KK"/>
      <sheetName val="Don gia_CSDL"/>
      <sheetName val="bandochuyende"/>
      <sheetName val="Thongkedulieudutoan"/>
      <sheetName val="ĐG tháng tổ"/>
      <sheetName val="thongkethucte"/>
      <sheetName val="LĐ-CSDL"/>
      <sheetName val="DC-CSDL"/>
      <sheetName val="TB-CSDL"/>
      <sheetName val="VL-CSDL"/>
      <sheetName val="Don gia_PM"/>
      <sheetName val="LĐ-PM"/>
      <sheetName val="DC-PM"/>
      <sheetName val="TB-PM"/>
      <sheetName val="VL-PM"/>
      <sheetName val="Tien lương"/>
      <sheetName val="Giá vật tư thiết bị"/>
      <sheetName val="Phân tích  mẫu"/>
      <sheetName val="Thống kê công trình quan trắc"/>
      <sheetName val="Dữ liệu HTKTNTT"/>
      <sheetName val="TKDLQT DẠNG CHUỖI TG"/>
    </sheetNames>
    <sheetDataSet>
      <sheetData sheetId="0"/>
      <sheetData sheetId="1"/>
      <sheetData sheetId="2"/>
      <sheetData sheetId="3"/>
      <sheetData sheetId="4"/>
      <sheetData sheetId="5"/>
      <sheetData sheetId="6"/>
      <sheetData sheetId="7"/>
      <sheetData sheetId="8"/>
      <sheetData sheetId="9"/>
      <sheetData sheetId="10"/>
      <sheetData sheetId="11">
        <row r="24">
          <cell r="G24">
            <v>6824</v>
          </cell>
        </row>
      </sheetData>
      <sheetData sheetId="12"/>
      <sheetData sheetId="13"/>
      <sheetData sheetId="14">
        <row r="53">
          <cell r="I53">
            <v>245493</v>
          </cell>
        </row>
        <row r="55">
          <cell r="I55">
            <v>73468</v>
          </cell>
        </row>
        <row r="56">
          <cell r="I56">
            <v>6849828</v>
          </cell>
        </row>
      </sheetData>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94"/>
  <sheetViews>
    <sheetView tabSelected="1" topLeftCell="A148" workbookViewId="0">
      <selection activeCell="J155" sqref="J155"/>
    </sheetView>
  </sheetViews>
  <sheetFormatPr defaultColWidth="10.140625" defaultRowHeight="15.75"/>
  <cols>
    <col min="1" max="1" width="7.140625" style="1" customWidth="1"/>
    <col min="2" max="2" width="40.7109375" style="1" customWidth="1"/>
    <col min="3" max="3" width="8.42578125" style="1" customWidth="1"/>
    <col min="4" max="4" width="12.7109375" style="97" customWidth="1"/>
    <col min="5" max="5" width="13.28515625" style="113" hidden="1" customWidth="1"/>
    <col min="6" max="6" width="15.42578125" style="1" customWidth="1"/>
    <col min="7" max="7" width="12.140625" style="1" customWidth="1"/>
    <col min="8" max="8" width="17" style="1" customWidth="1"/>
    <col min="9" max="9" width="11.7109375" style="1" customWidth="1"/>
    <col min="10" max="10" width="11.85546875" style="62" customWidth="1"/>
    <col min="11" max="11" width="11.28515625" style="1" customWidth="1"/>
    <col min="12" max="12" width="14.42578125" style="1" customWidth="1"/>
    <col min="13" max="13" width="15.42578125" style="1" customWidth="1"/>
    <col min="14" max="14" width="11.140625" style="1" customWidth="1"/>
    <col min="15" max="15" width="12.140625" style="1" customWidth="1"/>
    <col min="16" max="16" width="12" style="1" hidden="1" customWidth="1"/>
    <col min="17" max="18" width="10.140625" style="1" hidden="1" customWidth="1"/>
    <col min="19" max="262" width="10.140625" style="1"/>
    <col min="263" max="263" width="7.140625" style="1" customWidth="1"/>
    <col min="264" max="264" width="47.5703125" style="1" customWidth="1"/>
    <col min="265" max="265" width="8.42578125" style="1" customWidth="1"/>
    <col min="266" max="266" width="9.42578125" style="1" customWidth="1"/>
    <col min="267" max="267" width="14.28515625" style="1" customWidth="1"/>
    <col min="268" max="268" width="17.140625" style="1" customWidth="1"/>
    <col min="269" max="269" width="18.42578125" style="1" customWidth="1"/>
    <col min="270" max="270" width="14.5703125" style="1" customWidth="1"/>
    <col min="271" max="271" width="12.140625" style="1" customWidth="1"/>
    <col min="272" max="272" width="12" style="1" customWidth="1"/>
    <col min="273" max="274" width="10.140625" style="1" customWidth="1"/>
    <col min="275" max="518" width="10.140625" style="1"/>
    <col min="519" max="519" width="7.140625" style="1" customWidth="1"/>
    <col min="520" max="520" width="47.5703125" style="1" customWidth="1"/>
    <col min="521" max="521" width="8.42578125" style="1" customWidth="1"/>
    <col min="522" max="522" width="9.42578125" style="1" customWidth="1"/>
    <col min="523" max="523" width="14.28515625" style="1" customWidth="1"/>
    <col min="524" max="524" width="17.140625" style="1" customWidth="1"/>
    <col min="525" max="525" width="18.42578125" style="1" customWidth="1"/>
    <col min="526" max="526" width="14.5703125" style="1" customWidth="1"/>
    <col min="527" max="527" width="12.140625" style="1" customWidth="1"/>
    <col min="528" max="528" width="12" style="1" customWidth="1"/>
    <col min="529" max="530" width="10.140625" style="1" customWidth="1"/>
    <col min="531" max="774" width="10.140625" style="1"/>
    <col min="775" max="775" width="7.140625" style="1" customWidth="1"/>
    <col min="776" max="776" width="47.5703125" style="1" customWidth="1"/>
    <col min="777" max="777" width="8.42578125" style="1" customWidth="1"/>
    <col min="778" max="778" width="9.42578125" style="1" customWidth="1"/>
    <col min="779" max="779" width="14.28515625" style="1" customWidth="1"/>
    <col min="780" max="780" width="17.140625" style="1" customWidth="1"/>
    <col min="781" max="781" width="18.42578125" style="1" customWidth="1"/>
    <col min="782" max="782" width="14.5703125" style="1" customWidth="1"/>
    <col min="783" max="783" width="12.140625" style="1" customWidth="1"/>
    <col min="784" max="784" width="12" style="1" customWidth="1"/>
    <col min="785" max="786" width="10.140625" style="1" customWidth="1"/>
    <col min="787" max="1030" width="10.140625" style="1"/>
    <col min="1031" max="1031" width="7.140625" style="1" customWidth="1"/>
    <col min="1032" max="1032" width="47.5703125" style="1" customWidth="1"/>
    <col min="1033" max="1033" width="8.42578125" style="1" customWidth="1"/>
    <col min="1034" max="1034" width="9.42578125" style="1" customWidth="1"/>
    <col min="1035" max="1035" width="14.28515625" style="1" customWidth="1"/>
    <col min="1036" max="1036" width="17.140625" style="1" customWidth="1"/>
    <col min="1037" max="1037" width="18.42578125" style="1" customWidth="1"/>
    <col min="1038" max="1038" width="14.5703125" style="1" customWidth="1"/>
    <col min="1039" max="1039" width="12.140625" style="1" customWidth="1"/>
    <col min="1040" max="1040" width="12" style="1" customWidth="1"/>
    <col min="1041" max="1042" width="10.140625" style="1" customWidth="1"/>
    <col min="1043" max="1286" width="10.140625" style="1"/>
    <col min="1287" max="1287" width="7.140625" style="1" customWidth="1"/>
    <col min="1288" max="1288" width="47.5703125" style="1" customWidth="1"/>
    <col min="1289" max="1289" width="8.42578125" style="1" customWidth="1"/>
    <col min="1290" max="1290" width="9.42578125" style="1" customWidth="1"/>
    <col min="1291" max="1291" width="14.28515625" style="1" customWidth="1"/>
    <col min="1292" max="1292" width="17.140625" style="1" customWidth="1"/>
    <col min="1293" max="1293" width="18.42578125" style="1" customWidth="1"/>
    <col min="1294" max="1294" width="14.5703125" style="1" customWidth="1"/>
    <col min="1295" max="1295" width="12.140625" style="1" customWidth="1"/>
    <col min="1296" max="1296" width="12" style="1" customWidth="1"/>
    <col min="1297" max="1298" width="10.140625" style="1" customWidth="1"/>
    <col min="1299" max="1542" width="10.140625" style="1"/>
    <col min="1543" max="1543" width="7.140625" style="1" customWidth="1"/>
    <col min="1544" max="1544" width="47.5703125" style="1" customWidth="1"/>
    <col min="1545" max="1545" width="8.42578125" style="1" customWidth="1"/>
    <col min="1546" max="1546" width="9.42578125" style="1" customWidth="1"/>
    <col min="1547" max="1547" width="14.28515625" style="1" customWidth="1"/>
    <col min="1548" max="1548" width="17.140625" style="1" customWidth="1"/>
    <col min="1549" max="1549" width="18.42578125" style="1" customWidth="1"/>
    <col min="1550" max="1550" width="14.5703125" style="1" customWidth="1"/>
    <col min="1551" max="1551" width="12.140625" style="1" customWidth="1"/>
    <col min="1552" max="1552" width="12" style="1" customWidth="1"/>
    <col min="1553" max="1554" width="10.140625" style="1" customWidth="1"/>
    <col min="1555" max="1798" width="10.140625" style="1"/>
    <col min="1799" max="1799" width="7.140625" style="1" customWidth="1"/>
    <col min="1800" max="1800" width="47.5703125" style="1" customWidth="1"/>
    <col min="1801" max="1801" width="8.42578125" style="1" customWidth="1"/>
    <col min="1802" max="1802" width="9.42578125" style="1" customWidth="1"/>
    <col min="1803" max="1803" width="14.28515625" style="1" customWidth="1"/>
    <col min="1804" max="1804" width="17.140625" style="1" customWidth="1"/>
    <col min="1805" max="1805" width="18.42578125" style="1" customWidth="1"/>
    <col min="1806" max="1806" width="14.5703125" style="1" customWidth="1"/>
    <col min="1807" max="1807" width="12.140625" style="1" customWidth="1"/>
    <col min="1808" max="1808" width="12" style="1" customWidth="1"/>
    <col min="1809" max="1810" width="10.140625" style="1" customWidth="1"/>
    <col min="1811" max="2054" width="10.140625" style="1"/>
    <col min="2055" max="2055" width="7.140625" style="1" customWidth="1"/>
    <col min="2056" max="2056" width="47.5703125" style="1" customWidth="1"/>
    <col min="2057" max="2057" width="8.42578125" style="1" customWidth="1"/>
    <col min="2058" max="2058" width="9.42578125" style="1" customWidth="1"/>
    <col min="2059" max="2059" width="14.28515625" style="1" customWidth="1"/>
    <col min="2060" max="2060" width="17.140625" style="1" customWidth="1"/>
    <col min="2061" max="2061" width="18.42578125" style="1" customWidth="1"/>
    <col min="2062" max="2062" width="14.5703125" style="1" customWidth="1"/>
    <col min="2063" max="2063" width="12.140625" style="1" customWidth="1"/>
    <col min="2064" max="2064" width="12" style="1" customWidth="1"/>
    <col min="2065" max="2066" width="10.140625" style="1" customWidth="1"/>
    <col min="2067" max="2310" width="10.140625" style="1"/>
    <col min="2311" max="2311" width="7.140625" style="1" customWidth="1"/>
    <col min="2312" max="2312" width="47.5703125" style="1" customWidth="1"/>
    <col min="2313" max="2313" width="8.42578125" style="1" customWidth="1"/>
    <col min="2314" max="2314" width="9.42578125" style="1" customWidth="1"/>
    <col min="2315" max="2315" width="14.28515625" style="1" customWidth="1"/>
    <col min="2316" max="2316" width="17.140625" style="1" customWidth="1"/>
    <col min="2317" max="2317" width="18.42578125" style="1" customWidth="1"/>
    <col min="2318" max="2318" width="14.5703125" style="1" customWidth="1"/>
    <col min="2319" max="2319" width="12.140625" style="1" customWidth="1"/>
    <col min="2320" max="2320" width="12" style="1" customWidth="1"/>
    <col min="2321" max="2322" width="10.140625" style="1" customWidth="1"/>
    <col min="2323" max="2566" width="10.140625" style="1"/>
    <col min="2567" max="2567" width="7.140625" style="1" customWidth="1"/>
    <col min="2568" max="2568" width="47.5703125" style="1" customWidth="1"/>
    <col min="2569" max="2569" width="8.42578125" style="1" customWidth="1"/>
    <col min="2570" max="2570" width="9.42578125" style="1" customWidth="1"/>
    <col min="2571" max="2571" width="14.28515625" style="1" customWidth="1"/>
    <col min="2572" max="2572" width="17.140625" style="1" customWidth="1"/>
    <col min="2573" max="2573" width="18.42578125" style="1" customWidth="1"/>
    <col min="2574" max="2574" width="14.5703125" style="1" customWidth="1"/>
    <col min="2575" max="2575" width="12.140625" style="1" customWidth="1"/>
    <col min="2576" max="2576" width="12" style="1" customWidth="1"/>
    <col min="2577" max="2578" width="10.140625" style="1" customWidth="1"/>
    <col min="2579" max="2822" width="10.140625" style="1"/>
    <col min="2823" max="2823" width="7.140625" style="1" customWidth="1"/>
    <col min="2824" max="2824" width="47.5703125" style="1" customWidth="1"/>
    <col min="2825" max="2825" width="8.42578125" style="1" customWidth="1"/>
    <col min="2826" max="2826" width="9.42578125" style="1" customWidth="1"/>
    <col min="2827" max="2827" width="14.28515625" style="1" customWidth="1"/>
    <col min="2828" max="2828" width="17.140625" style="1" customWidth="1"/>
    <col min="2829" max="2829" width="18.42578125" style="1" customWidth="1"/>
    <col min="2830" max="2830" width="14.5703125" style="1" customWidth="1"/>
    <col min="2831" max="2831" width="12.140625" style="1" customWidth="1"/>
    <col min="2832" max="2832" width="12" style="1" customWidth="1"/>
    <col min="2833" max="2834" width="10.140625" style="1" customWidth="1"/>
    <col min="2835" max="3078" width="10.140625" style="1"/>
    <col min="3079" max="3079" width="7.140625" style="1" customWidth="1"/>
    <col min="3080" max="3080" width="47.5703125" style="1" customWidth="1"/>
    <col min="3081" max="3081" width="8.42578125" style="1" customWidth="1"/>
    <col min="3082" max="3082" width="9.42578125" style="1" customWidth="1"/>
    <col min="3083" max="3083" width="14.28515625" style="1" customWidth="1"/>
    <col min="3084" max="3084" width="17.140625" style="1" customWidth="1"/>
    <col min="3085" max="3085" width="18.42578125" style="1" customWidth="1"/>
    <col min="3086" max="3086" width="14.5703125" style="1" customWidth="1"/>
    <col min="3087" max="3087" width="12.140625" style="1" customWidth="1"/>
    <col min="3088" max="3088" width="12" style="1" customWidth="1"/>
    <col min="3089" max="3090" width="10.140625" style="1" customWidth="1"/>
    <col min="3091" max="3334" width="10.140625" style="1"/>
    <col min="3335" max="3335" width="7.140625" style="1" customWidth="1"/>
    <col min="3336" max="3336" width="47.5703125" style="1" customWidth="1"/>
    <col min="3337" max="3337" width="8.42578125" style="1" customWidth="1"/>
    <col min="3338" max="3338" width="9.42578125" style="1" customWidth="1"/>
    <col min="3339" max="3339" width="14.28515625" style="1" customWidth="1"/>
    <col min="3340" max="3340" width="17.140625" style="1" customWidth="1"/>
    <col min="3341" max="3341" width="18.42578125" style="1" customWidth="1"/>
    <col min="3342" max="3342" width="14.5703125" style="1" customWidth="1"/>
    <col min="3343" max="3343" width="12.140625" style="1" customWidth="1"/>
    <col min="3344" max="3344" width="12" style="1" customWidth="1"/>
    <col min="3345" max="3346" width="10.140625" style="1" customWidth="1"/>
    <col min="3347" max="3590" width="10.140625" style="1"/>
    <col min="3591" max="3591" width="7.140625" style="1" customWidth="1"/>
    <col min="3592" max="3592" width="47.5703125" style="1" customWidth="1"/>
    <col min="3593" max="3593" width="8.42578125" style="1" customWidth="1"/>
    <col min="3594" max="3594" width="9.42578125" style="1" customWidth="1"/>
    <col min="3595" max="3595" width="14.28515625" style="1" customWidth="1"/>
    <col min="3596" max="3596" width="17.140625" style="1" customWidth="1"/>
    <col min="3597" max="3597" width="18.42578125" style="1" customWidth="1"/>
    <col min="3598" max="3598" width="14.5703125" style="1" customWidth="1"/>
    <col min="3599" max="3599" width="12.140625" style="1" customWidth="1"/>
    <col min="3600" max="3600" width="12" style="1" customWidth="1"/>
    <col min="3601" max="3602" width="10.140625" style="1" customWidth="1"/>
    <col min="3603" max="3846" width="10.140625" style="1"/>
    <col min="3847" max="3847" width="7.140625" style="1" customWidth="1"/>
    <col min="3848" max="3848" width="47.5703125" style="1" customWidth="1"/>
    <col min="3849" max="3849" width="8.42578125" style="1" customWidth="1"/>
    <col min="3850" max="3850" width="9.42578125" style="1" customWidth="1"/>
    <col min="3851" max="3851" width="14.28515625" style="1" customWidth="1"/>
    <col min="3852" max="3852" width="17.140625" style="1" customWidth="1"/>
    <col min="3853" max="3853" width="18.42578125" style="1" customWidth="1"/>
    <col min="3854" max="3854" width="14.5703125" style="1" customWidth="1"/>
    <col min="3855" max="3855" width="12.140625" style="1" customWidth="1"/>
    <col min="3856" max="3856" width="12" style="1" customWidth="1"/>
    <col min="3857" max="3858" width="10.140625" style="1" customWidth="1"/>
    <col min="3859" max="4102" width="10.140625" style="1"/>
    <col min="4103" max="4103" width="7.140625" style="1" customWidth="1"/>
    <col min="4104" max="4104" width="47.5703125" style="1" customWidth="1"/>
    <col min="4105" max="4105" width="8.42578125" style="1" customWidth="1"/>
    <col min="4106" max="4106" width="9.42578125" style="1" customWidth="1"/>
    <col min="4107" max="4107" width="14.28515625" style="1" customWidth="1"/>
    <col min="4108" max="4108" width="17.140625" style="1" customWidth="1"/>
    <col min="4109" max="4109" width="18.42578125" style="1" customWidth="1"/>
    <col min="4110" max="4110" width="14.5703125" style="1" customWidth="1"/>
    <col min="4111" max="4111" width="12.140625" style="1" customWidth="1"/>
    <col min="4112" max="4112" width="12" style="1" customWidth="1"/>
    <col min="4113" max="4114" width="10.140625" style="1" customWidth="1"/>
    <col min="4115" max="4358" width="10.140625" style="1"/>
    <col min="4359" max="4359" width="7.140625" style="1" customWidth="1"/>
    <col min="4360" max="4360" width="47.5703125" style="1" customWidth="1"/>
    <col min="4361" max="4361" width="8.42578125" style="1" customWidth="1"/>
    <col min="4362" max="4362" width="9.42578125" style="1" customWidth="1"/>
    <col min="4363" max="4363" width="14.28515625" style="1" customWidth="1"/>
    <col min="4364" max="4364" width="17.140625" style="1" customWidth="1"/>
    <col min="4365" max="4365" width="18.42578125" style="1" customWidth="1"/>
    <col min="4366" max="4366" width="14.5703125" style="1" customWidth="1"/>
    <col min="4367" max="4367" width="12.140625" style="1" customWidth="1"/>
    <col min="4368" max="4368" width="12" style="1" customWidth="1"/>
    <col min="4369" max="4370" width="10.140625" style="1" customWidth="1"/>
    <col min="4371" max="4614" width="10.140625" style="1"/>
    <col min="4615" max="4615" width="7.140625" style="1" customWidth="1"/>
    <col min="4616" max="4616" width="47.5703125" style="1" customWidth="1"/>
    <col min="4617" max="4617" width="8.42578125" style="1" customWidth="1"/>
    <col min="4618" max="4618" width="9.42578125" style="1" customWidth="1"/>
    <col min="4619" max="4619" width="14.28515625" style="1" customWidth="1"/>
    <col min="4620" max="4620" width="17.140625" style="1" customWidth="1"/>
    <col min="4621" max="4621" width="18.42578125" style="1" customWidth="1"/>
    <col min="4622" max="4622" width="14.5703125" style="1" customWidth="1"/>
    <col min="4623" max="4623" width="12.140625" style="1" customWidth="1"/>
    <col min="4624" max="4624" width="12" style="1" customWidth="1"/>
    <col min="4625" max="4626" width="10.140625" style="1" customWidth="1"/>
    <col min="4627" max="4870" width="10.140625" style="1"/>
    <col min="4871" max="4871" width="7.140625" style="1" customWidth="1"/>
    <col min="4872" max="4872" width="47.5703125" style="1" customWidth="1"/>
    <col min="4873" max="4873" width="8.42578125" style="1" customWidth="1"/>
    <col min="4874" max="4874" width="9.42578125" style="1" customWidth="1"/>
    <col min="4875" max="4875" width="14.28515625" style="1" customWidth="1"/>
    <col min="4876" max="4876" width="17.140625" style="1" customWidth="1"/>
    <col min="4877" max="4877" width="18.42578125" style="1" customWidth="1"/>
    <col min="4878" max="4878" width="14.5703125" style="1" customWidth="1"/>
    <col min="4879" max="4879" width="12.140625" style="1" customWidth="1"/>
    <col min="4880" max="4880" width="12" style="1" customWidth="1"/>
    <col min="4881" max="4882" width="10.140625" style="1" customWidth="1"/>
    <col min="4883" max="5126" width="10.140625" style="1"/>
    <col min="5127" max="5127" width="7.140625" style="1" customWidth="1"/>
    <col min="5128" max="5128" width="47.5703125" style="1" customWidth="1"/>
    <col min="5129" max="5129" width="8.42578125" style="1" customWidth="1"/>
    <col min="5130" max="5130" width="9.42578125" style="1" customWidth="1"/>
    <col min="5131" max="5131" width="14.28515625" style="1" customWidth="1"/>
    <col min="5132" max="5132" width="17.140625" style="1" customWidth="1"/>
    <col min="5133" max="5133" width="18.42578125" style="1" customWidth="1"/>
    <col min="5134" max="5134" width="14.5703125" style="1" customWidth="1"/>
    <col min="5135" max="5135" width="12.140625" style="1" customWidth="1"/>
    <col min="5136" max="5136" width="12" style="1" customWidth="1"/>
    <col min="5137" max="5138" width="10.140625" style="1" customWidth="1"/>
    <col min="5139" max="5382" width="10.140625" style="1"/>
    <col min="5383" max="5383" width="7.140625" style="1" customWidth="1"/>
    <col min="5384" max="5384" width="47.5703125" style="1" customWidth="1"/>
    <col min="5385" max="5385" width="8.42578125" style="1" customWidth="1"/>
    <col min="5386" max="5386" width="9.42578125" style="1" customWidth="1"/>
    <col min="5387" max="5387" width="14.28515625" style="1" customWidth="1"/>
    <col min="5388" max="5388" width="17.140625" style="1" customWidth="1"/>
    <col min="5389" max="5389" width="18.42578125" style="1" customWidth="1"/>
    <col min="5390" max="5390" width="14.5703125" style="1" customWidth="1"/>
    <col min="5391" max="5391" width="12.140625" style="1" customWidth="1"/>
    <col min="5392" max="5392" width="12" style="1" customWidth="1"/>
    <col min="5393" max="5394" width="10.140625" style="1" customWidth="1"/>
    <col min="5395" max="5638" width="10.140625" style="1"/>
    <col min="5639" max="5639" width="7.140625" style="1" customWidth="1"/>
    <col min="5640" max="5640" width="47.5703125" style="1" customWidth="1"/>
    <col min="5641" max="5641" width="8.42578125" style="1" customWidth="1"/>
    <col min="5642" max="5642" width="9.42578125" style="1" customWidth="1"/>
    <col min="5643" max="5643" width="14.28515625" style="1" customWidth="1"/>
    <col min="5644" max="5644" width="17.140625" style="1" customWidth="1"/>
    <col min="5645" max="5645" width="18.42578125" style="1" customWidth="1"/>
    <col min="5646" max="5646" width="14.5703125" style="1" customWidth="1"/>
    <col min="5647" max="5647" width="12.140625" style="1" customWidth="1"/>
    <col min="5648" max="5648" width="12" style="1" customWidth="1"/>
    <col min="5649" max="5650" width="10.140625" style="1" customWidth="1"/>
    <col min="5651" max="5894" width="10.140625" style="1"/>
    <col min="5895" max="5895" width="7.140625" style="1" customWidth="1"/>
    <col min="5896" max="5896" width="47.5703125" style="1" customWidth="1"/>
    <col min="5897" max="5897" width="8.42578125" style="1" customWidth="1"/>
    <col min="5898" max="5898" width="9.42578125" style="1" customWidth="1"/>
    <col min="5899" max="5899" width="14.28515625" style="1" customWidth="1"/>
    <col min="5900" max="5900" width="17.140625" style="1" customWidth="1"/>
    <col min="5901" max="5901" width="18.42578125" style="1" customWidth="1"/>
    <col min="5902" max="5902" width="14.5703125" style="1" customWidth="1"/>
    <col min="5903" max="5903" width="12.140625" style="1" customWidth="1"/>
    <col min="5904" max="5904" width="12" style="1" customWidth="1"/>
    <col min="5905" max="5906" width="10.140625" style="1" customWidth="1"/>
    <col min="5907" max="6150" width="10.140625" style="1"/>
    <col min="6151" max="6151" width="7.140625" style="1" customWidth="1"/>
    <col min="6152" max="6152" width="47.5703125" style="1" customWidth="1"/>
    <col min="6153" max="6153" width="8.42578125" style="1" customWidth="1"/>
    <col min="6154" max="6154" width="9.42578125" style="1" customWidth="1"/>
    <col min="6155" max="6155" width="14.28515625" style="1" customWidth="1"/>
    <col min="6156" max="6156" width="17.140625" style="1" customWidth="1"/>
    <col min="6157" max="6157" width="18.42578125" style="1" customWidth="1"/>
    <col min="6158" max="6158" width="14.5703125" style="1" customWidth="1"/>
    <col min="6159" max="6159" width="12.140625" style="1" customWidth="1"/>
    <col min="6160" max="6160" width="12" style="1" customWidth="1"/>
    <col min="6161" max="6162" width="10.140625" style="1" customWidth="1"/>
    <col min="6163" max="6406" width="10.140625" style="1"/>
    <col min="6407" max="6407" width="7.140625" style="1" customWidth="1"/>
    <col min="6408" max="6408" width="47.5703125" style="1" customWidth="1"/>
    <col min="6409" max="6409" width="8.42578125" style="1" customWidth="1"/>
    <col min="6410" max="6410" width="9.42578125" style="1" customWidth="1"/>
    <col min="6411" max="6411" width="14.28515625" style="1" customWidth="1"/>
    <col min="6412" max="6412" width="17.140625" style="1" customWidth="1"/>
    <col min="6413" max="6413" width="18.42578125" style="1" customWidth="1"/>
    <col min="6414" max="6414" width="14.5703125" style="1" customWidth="1"/>
    <col min="6415" max="6415" width="12.140625" style="1" customWidth="1"/>
    <col min="6416" max="6416" width="12" style="1" customWidth="1"/>
    <col min="6417" max="6418" width="10.140625" style="1" customWidth="1"/>
    <col min="6419" max="6662" width="10.140625" style="1"/>
    <col min="6663" max="6663" width="7.140625" style="1" customWidth="1"/>
    <col min="6664" max="6664" width="47.5703125" style="1" customWidth="1"/>
    <col min="6665" max="6665" width="8.42578125" style="1" customWidth="1"/>
    <col min="6666" max="6666" width="9.42578125" style="1" customWidth="1"/>
    <col min="6667" max="6667" width="14.28515625" style="1" customWidth="1"/>
    <col min="6668" max="6668" width="17.140625" style="1" customWidth="1"/>
    <col min="6669" max="6669" width="18.42578125" style="1" customWidth="1"/>
    <col min="6670" max="6670" width="14.5703125" style="1" customWidth="1"/>
    <col min="6671" max="6671" width="12.140625" style="1" customWidth="1"/>
    <col min="6672" max="6672" width="12" style="1" customWidth="1"/>
    <col min="6673" max="6674" width="10.140625" style="1" customWidth="1"/>
    <col min="6675" max="6918" width="10.140625" style="1"/>
    <col min="6919" max="6919" width="7.140625" style="1" customWidth="1"/>
    <col min="6920" max="6920" width="47.5703125" style="1" customWidth="1"/>
    <col min="6921" max="6921" width="8.42578125" style="1" customWidth="1"/>
    <col min="6922" max="6922" width="9.42578125" style="1" customWidth="1"/>
    <col min="6923" max="6923" width="14.28515625" style="1" customWidth="1"/>
    <col min="6924" max="6924" width="17.140625" style="1" customWidth="1"/>
    <col min="6925" max="6925" width="18.42578125" style="1" customWidth="1"/>
    <col min="6926" max="6926" width="14.5703125" style="1" customWidth="1"/>
    <col min="6927" max="6927" width="12.140625" style="1" customWidth="1"/>
    <col min="6928" max="6928" width="12" style="1" customWidth="1"/>
    <col min="6929" max="6930" width="10.140625" style="1" customWidth="1"/>
    <col min="6931" max="7174" width="10.140625" style="1"/>
    <col min="7175" max="7175" width="7.140625" style="1" customWidth="1"/>
    <col min="7176" max="7176" width="47.5703125" style="1" customWidth="1"/>
    <col min="7177" max="7177" width="8.42578125" style="1" customWidth="1"/>
    <col min="7178" max="7178" width="9.42578125" style="1" customWidth="1"/>
    <col min="7179" max="7179" width="14.28515625" style="1" customWidth="1"/>
    <col min="7180" max="7180" width="17.140625" style="1" customWidth="1"/>
    <col min="7181" max="7181" width="18.42578125" style="1" customWidth="1"/>
    <col min="7182" max="7182" width="14.5703125" style="1" customWidth="1"/>
    <col min="7183" max="7183" width="12.140625" style="1" customWidth="1"/>
    <col min="7184" max="7184" width="12" style="1" customWidth="1"/>
    <col min="7185" max="7186" width="10.140625" style="1" customWidth="1"/>
    <col min="7187" max="7430" width="10.140625" style="1"/>
    <col min="7431" max="7431" width="7.140625" style="1" customWidth="1"/>
    <col min="7432" max="7432" width="47.5703125" style="1" customWidth="1"/>
    <col min="7433" max="7433" width="8.42578125" style="1" customWidth="1"/>
    <col min="7434" max="7434" width="9.42578125" style="1" customWidth="1"/>
    <col min="7435" max="7435" width="14.28515625" style="1" customWidth="1"/>
    <col min="7436" max="7436" width="17.140625" style="1" customWidth="1"/>
    <col min="7437" max="7437" width="18.42578125" style="1" customWidth="1"/>
    <col min="7438" max="7438" width="14.5703125" style="1" customWidth="1"/>
    <col min="7439" max="7439" width="12.140625" style="1" customWidth="1"/>
    <col min="7440" max="7440" width="12" style="1" customWidth="1"/>
    <col min="7441" max="7442" width="10.140625" style="1" customWidth="1"/>
    <col min="7443" max="7686" width="10.140625" style="1"/>
    <col min="7687" max="7687" width="7.140625" style="1" customWidth="1"/>
    <col min="7688" max="7688" width="47.5703125" style="1" customWidth="1"/>
    <col min="7689" max="7689" width="8.42578125" style="1" customWidth="1"/>
    <col min="7690" max="7690" width="9.42578125" style="1" customWidth="1"/>
    <col min="7691" max="7691" width="14.28515625" style="1" customWidth="1"/>
    <col min="7692" max="7692" width="17.140625" style="1" customWidth="1"/>
    <col min="7693" max="7693" width="18.42578125" style="1" customWidth="1"/>
    <col min="7694" max="7694" width="14.5703125" style="1" customWidth="1"/>
    <col min="7695" max="7695" width="12.140625" style="1" customWidth="1"/>
    <col min="7696" max="7696" width="12" style="1" customWidth="1"/>
    <col min="7697" max="7698" width="10.140625" style="1" customWidth="1"/>
    <col min="7699" max="7942" width="10.140625" style="1"/>
    <col min="7943" max="7943" width="7.140625" style="1" customWidth="1"/>
    <col min="7944" max="7944" width="47.5703125" style="1" customWidth="1"/>
    <col min="7945" max="7945" width="8.42578125" style="1" customWidth="1"/>
    <col min="7946" max="7946" width="9.42578125" style="1" customWidth="1"/>
    <col min="7947" max="7947" width="14.28515625" style="1" customWidth="1"/>
    <col min="7948" max="7948" width="17.140625" style="1" customWidth="1"/>
    <col min="7949" max="7949" width="18.42578125" style="1" customWidth="1"/>
    <col min="7950" max="7950" width="14.5703125" style="1" customWidth="1"/>
    <col min="7951" max="7951" width="12.140625" style="1" customWidth="1"/>
    <col min="7952" max="7952" width="12" style="1" customWidth="1"/>
    <col min="7953" max="7954" width="10.140625" style="1" customWidth="1"/>
    <col min="7955" max="8198" width="10.140625" style="1"/>
    <col min="8199" max="8199" width="7.140625" style="1" customWidth="1"/>
    <col min="8200" max="8200" width="47.5703125" style="1" customWidth="1"/>
    <col min="8201" max="8201" width="8.42578125" style="1" customWidth="1"/>
    <col min="8202" max="8202" width="9.42578125" style="1" customWidth="1"/>
    <col min="8203" max="8203" width="14.28515625" style="1" customWidth="1"/>
    <col min="8204" max="8204" width="17.140625" style="1" customWidth="1"/>
    <col min="8205" max="8205" width="18.42578125" style="1" customWidth="1"/>
    <col min="8206" max="8206" width="14.5703125" style="1" customWidth="1"/>
    <col min="8207" max="8207" width="12.140625" style="1" customWidth="1"/>
    <col min="8208" max="8208" width="12" style="1" customWidth="1"/>
    <col min="8209" max="8210" width="10.140625" style="1" customWidth="1"/>
    <col min="8211" max="8454" width="10.140625" style="1"/>
    <col min="8455" max="8455" width="7.140625" style="1" customWidth="1"/>
    <col min="8456" max="8456" width="47.5703125" style="1" customWidth="1"/>
    <col min="8457" max="8457" width="8.42578125" style="1" customWidth="1"/>
    <col min="8458" max="8458" width="9.42578125" style="1" customWidth="1"/>
    <col min="8459" max="8459" width="14.28515625" style="1" customWidth="1"/>
    <col min="8460" max="8460" width="17.140625" style="1" customWidth="1"/>
    <col min="8461" max="8461" width="18.42578125" style="1" customWidth="1"/>
    <col min="8462" max="8462" width="14.5703125" style="1" customWidth="1"/>
    <col min="8463" max="8463" width="12.140625" style="1" customWidth="1"/>
    <col min="8464" max="8464" width="12" style="1" customWidth="1"/>
    <col min="8465" max="8466" width="10.140625" style="1" customWidth="1"/>
    <col min="8467" max="8710" width="10.140625" style="1"/>
    <col min="8711" max="8711" width="7.140625" style="1" customWidth="1"/>
    <col min="8712" max="8712" width="47.5703125" style="1" customWidth="1"/>
    <col min="8713" max="8713" width="8.42578125" style="1" customWidth="1"/>
    <col min="8714" max="8714" width="9.42578125" style="1" customWidth="1"/>
    <col min="8715" max="8715" width="14.28515625" style="1" customWidth="1"/>
    <col min="8716" max="8716" width="17.140625" style="1" customWidth="1"/>
    <col min="8717" max="8717" width="18.42578125" style="1" customWidth="1"/>
    <col min="8718" max="8718" width="14.5703125" style="1" customWidth="1"/>
    <col min="8719" max="8719" width="12.140625" style="1" customWidth="1"/>
    <col min="8720" max="8720" width="12" style="1" customWidth="1"/>
    <col min="8721" max="8722" width="10.140625" style="1" customWidth="1"/>
    <col min="8723" max="8966" width="10.140625" style="1"/>
    <col min="8967" max="8967" width="7.140625" style="1" customWidth="1"/>
    <col min="8968" max="8968" width="47.5703125" style="1" customWidth="1"/>
    <col min="8969" max="8969" width="8.42578125" style="1" customWidth="1"/>
    <col min="8970" max="8970" width="9.42578125" style="1" customWidth="1"/>
    <col min="8971" max="8971" width="14.28515625" style="1" customWidth="1"/>
    <col min="8972" max="8972" width="17.140625" style="1" customWidth="1"/>
    <col min="8973" max="8973" width="18.42578125" style="1" customWidth="1"/>
    <col min="8974" max="8974" width="14.5703125" style="1" customWidth="1"/>
    <col min="8975" max="8975" width="12.140625" style="1" customWidth="1"/>
    <col min="8976" max="8976" width="12" style="1" customWidth="1"/>
    <col min="8977" max="8978" width="10.140625" style="1" customWidth="1"/>
    <col min="8979" max="9222" width="10.140625" style="1"/>
    <col min="9223" max="9223" width="7.140625" style="1" customWidth="1"/>
    <col min="9224" max="9224" width="47.5703125" style="1" customWidth="1"/>
    <col min="9225" max="9225" width="8.42578125" style="1" customWidth="1"/>
    <col min="9226" max="9226" width="9.42578125" style="1" customWidth="1"/>
    <col min="9227" max="9227" width="14.28515625" style="1" customWidth="1"/>
    <col min="9228" max="9228" width="17.140625" style="1" customWidth="1"/>
    <col min="9229" max="9229" width="18.42578125" style="1" customWidth="1"/>
    <col min="9230" max="9230" width="14.5703125" style="1" customWidth="1"/>
    <col min="9231" max="9231" width="12.140625" style="1" customWidth="1"/>
    <col min="9232" max="9232" width="12" style="1" customWidth="1"/>
    <col min="9233" max="9234" width="10.140625" style="1" customWidth="1"/>
    <col min="9235" max="9478" width="10.140625" style="1"/>
    <col min="9479" max="9479" width="7.140625" style="1" customWidth="1"/>
    <col min="9480" max="9480" width="47.5703125" style="1" customWidth="1"/>
    <col min="9481" max="9481" width="8.42578125" style="1" customWidth="1"/>
    <col min="9482" max="9482" width="9.42578125" style="1" customWidth="1"/>
    <col min="9483" max="9483" width="14.28515625" style="1" customWidth="1"/>
    <col min="9484" max="9484" width="17.140625" style="1" customWidth="1"/>
    <col min="9485" max="9485" width="18.42578125" style="1" customWidth="1"/>
    <col min="9486" max="9486" width="14.5703125" style="1" customWidth="1"/>
    <col min="9487" max="9487" width="12.140625" style="1" customWidth="1"/>
    <col min="9488" max="9488" width="12" style="1" customWidth="1"/>
    <col min="9489" max="9490" width="10.140625" style="1" customWidth="1"/>
    <col min="9491" max="9734" width="10.140625" style="1"/>
    <col min="9735" max="9735" width="7.140625" style="1" customWidth="1"/>
    <col min="9736" max="9736" width="47.5703125" style="1" customWidth="1"/>
    <col min="9737" max="9737" width="8.42578125" style="1" customWidth="1"/>
    <col min="9738" max="9738" width="9.42578125" style="1" customWidth="1"/>
    <col min="9739" max="9739" width="14.28515625" style="1" customWidth="1"/>
    <col min="9740" max="9740" width="17.140625" style="1" customWidth="1"/>
    <col min="9741" max="9741" width="18.42578125" style="1" customWidth="1"/>
    <col min="9742" max="9742" width="14.5703125" style="1" customWidth="1"/>
    <col min="9743" max="9743" width="12.140625" style="1" customWidth="1"/>
    <col min="9744" max="9744" width="12" style="1" customWidth="1"/>
    <col min="9745" max="9746" width="10.140625" style="1" customWidth="1"/>
    <col min="9747" max="9990" width="10.140625" style="1"/>
    <col min="9991" max="9991" width="7.140625" style="1" customWidth="1"/>
    <col min="9992" max="9992" width="47.5703125" style="1" customWidth="1"/>
    <col min="9993" max="9993" width="8.42578125" style="1" customWidth="1"/>
    <col min="9994" max="9994" width="9.42578125" style="1" customWidth="1"/>
    <col min="9995" max="9995" width="14.28515625" style="1" customWidth="1"/>
    <col min="9996" max="9996" width="17.140625" style="1" customWidth="1"/>
    <col min="9997" max="9997" width="18.42578125" style="1" customWidth="1"/>
    <col min="9998" max="9998" width="14.5703125" style="1" customWidth="1"/>
    <col min="9999" max="9999" width="12.140625" style="1" customWidth="1"/>
    <col min="10000" max="10000" width="12" style="1" customWidth="1"/>
    <col min="10001" max="10002" width="10.140625" style="1" customWidth="1"/>
    <col min="10003" max="10246" width="10.140625" style="1"/>
    <col min="10247" max="10247" width="7.140625" style="1" customWidth="1"/>
    <col min="10248" max="10248" width="47.5703125" style="1" customWidth="1"/>
    <col min="10249" max="10249" width="8.42578125" style="1" customWidth="1"/>
    <col min="10250" max="10250" width="9.42578125" style="1" customWidth="1"/>
    <col min="10251" max="10251" width="14.28515625" style="1" customWidth="1"/>
    <col min="10252" max="10252" width="17.140625" style="1" customWidth="1"/>
    <col min="10253" max="10253" width="18.42578125" style="1" customWidth="1"/>
    <col min="10254" max="10254" width="14.5703125" style="1" customWidth="1"/>
    <col min="10255" max="10255" width="12.140625" style="1" customWidth="1"/>
    <col min="10256" max="10256" width="12" style="1" customWidth="1"/>
    <col min="10257" max="10258" width="10.140625" style="1" customWidth="1"/>
    <col min="10259" max="10502" width="10.140625" style="1"/>
    <col min="10503" max="10503" width="7.140625" style="1" customWidth="1"/>
    <col min="10504" max="10504" width="47.5703125" style="1" customWidth="1"/>
    <col min="10505" max="10505" width="8.42578125" style="1" customWidth="1"/>
    <col min="10506" max="10506" width="9.42578125" style="1" customWidth="1"/>
    <col min="10507" max="10507" width="14.28515625" style="1" customWidth="1"/>
    <col min="10508" max="10508" width="17.140625" style="1" customWidth="1"/>
    <col min="10509" max="10509" width="18.42578125" style="1" customWidth="1"/>
    <col min="10510" max="10510" width="14.5703125" style="1" customWidth="1"/>
    <col min="10511" max="10511" width="12.140625" style="1" customWidth="1"/>
    <col min="10512" max="10512" width="12" style="1" customWidth="1"/>
    <col min="10513" max="10514" width="10.140625" style="1" customWidth="1"/>
    <col min="10515" max="10758" width="10.140625" style="1"/>
    <col min="10759" max="10759" width="7.140625" style="1" customWidth="1"/>
    <col min="10760" max="10760" width="47.5703125" style="1" customWidth="1"/>
    <col min="10761" max="10761" width="8.42578125" style="1" customWidth="1"/>
    <col min="10762" max="10762" width="9.42578125" style="1" customWidth="1"/>
    <col min="10763" max="10763" width="14.28515625" style="1" customWidth="1"/>
    <col min="10764" max="10764" width="17.140625" style="1" customWidth="1"/>
    <col min="10765" max="10765" width="18.42578125" style="1" customWidth="1"/>
    <col min="10766" max="10766" width="14.5703125" style="1" customWidth="1"/>
    <col min="10767" max="10767" width="12.140625" style="1" customWidth="1"/>
    <col min="10768" max="10768" width="12" style="1" customWidth="1"/>
    <col min="10769" max="10770" width="10.140625" style="1" customWidth="1"/>
    <col min="10771" max="11014" width="10.140625" style="1"/>
    <col min="11015" max="11015" width="7.140625" style="1" customWidth="1"/>
    <col min="11016" max="11016" width="47.5703125" style="1" customWidth="1"/>
    <col min="11017" max="11017" width="8.42578125" style="1" customWidth="1"/>
    <col min="11018" max="11018" width="9.42578125" style="1" customWidth="1"/>
    <col min="11019" max="11019" width="14.28515625" style="1" customWidth="1"/>
    <col min="11020" max="11020" width="17.140625" style="1" customWidth="1"/>
    <col min="11021" max="11021" width="18.42578125" style="1" customWidth="1"/>
    <col min="11022" max="11022" width="14.5703125" style="1" customWidth="1"/>
    <col min="11023" max="11023" width="12.140625" style="1" customWidth="1"/>
    <col min="11024" max="11024" width="12" style="1" customWidth="1"/>
    <col min="11025" max="11026" width="10.140625" style="1" customWidth="1"/>
    <col min="11027" max="11270" width="10.140625" style="1"/>
    <col min="11271" max="11271" width="7.140625" style="1" customWidth="1"/>
    <col min="11272" max="11272" width="47.5703125" style="1" customWidth="1"/>
    <col min="11273" max="11273" width="8.42578125" style="1" customWidth="1"/>
    <col min="11274" max="11274" width="9.42578125" style="1" customWidth="1"/>
    <col min="11275" max="11275" width="14.28515625" style="1" customWidth="1"/>
    <col min="11276" max="11276" width="17.140625" style="1" customWidth="1"/>
    <col min="11277" max="11277" width="18.42578125" style="1" customWidth="1"/>
    <col min="11278" max="11278" width="14.5703125" style="1" customWidth="1"/>
    <col min="11279" max="11279" width="12.140625" style="1" customWidth="1"/>
    <col min="11280" max="11280" width="12" style="1" customWidth="1"/>
    <col min="11281" max="11282" width="10.140625" style="1" customWidth="1"/>
    <col min="11283" max="11526" width="10.140625" style="1"/>
    <col min="11527" max="11527" width="7.140625" style="1" customWidth="1"/>
    <col min="11528" max="11528" width="47.5703125" style="1" customWidth="1"/>
    <col min="11529" max="11529" width="8.42578125" style="1" customWidth="1"/>
    <col min="11530" max="11530" width="9.42578125" style="1" customWidth="1"/>
    <col min="11531" max="11531" width="14.28515625" style="1" customWidth="1"/>
    <col min="11532" max="11532" width="17.140625" style="1" customWidth="1"/>
    <col min="11533" max="11533" width="18.42578125" style="1" customWidth="1"/>
    <col min="11534" max="11534" width="14.5703125" style="1" customWidth="1"/>
    <col min="11535" max="11535" width="12.140625" style="1" customWidth="1"/>
    <col min="11536" max="11536" width="12" style="1" customWidth="1"/>
    <col min="11537" max="11538" width="10.140625" style="1" customWidth="1"/>
    <col min="11539" max="11782" width="10.140625" style="1"/>
    <col min="11783" max="11783" width="7.140625" style="1" customWidth="1"/>
    <col min="11784" max="11784" width="47.5703125" style="1" customWidth="1"/>
    <col min="11785" max="11785" width="8.42578125" style="1" customWidth="1"/>
    <col min="11786" max="11786" width="9.42578125" style="1" customWidth="1"/>
    <col min="11787" max="11787" width="14.28515625" style="1" customWidth="1"/>
    <col min="11788" max="11788" width="17.140625" style="1" customWidth="1"/>
    <col min="11789" max="11789" width="18.42578125" style="1" customWidth="1"/>
    <col min="11790" max="11790" width="14.5703125" style="1" customWidth="1"/>
    <col min="11791" max="11791" width="12.140625" style="1" customWidth="1"/>
    <col min="11792" max="11792" width="12" style="1" customWidth="1"/>
    <col min="11793" max="11794" width="10.140625" style="1" customWidth="1"/>
    <col min="11795" max="12038" width="10.140625" style="1"/>
    <col min="12039" max="12039" width="7.140625" style="1" customWidth="1"/>
    <col min="12040" max="12040" width="47.5703125" style="1" customWidth="1"/>
    <col min="12041" max="12041" width="8.42578125" style="1" customWidth="1"/>
    <col min="12042" max="12042" width="9.42578125" style="1" customWidth="1"/>
    <col min="12043" max="12043" width="14.28515625" style="1" customWidth="1"/>
    <col min="12044" max="12044" width="17.140625" style="1" customWidth="1"/>
    <col min="12045" max="12045" width="18.42578125" style="1" customWidth="1"/>
    <col min="12046" max="12046" width="14.5703125" style="1" customWidth="1"/>
    <col min="12047" max="12047" width="12.140625" style="1" customWidth="1"/>
    <col min="12048" max="12048" width="12" style="1" customWidth="1"/>
    <col min="12049" max="12050" width="10.140625" style="1" customWidth="1"/>
    <col min="12051" max="12294" width="10.140625" style="1"/>
    <col min="12295" max="12295" width="7.140625" style="1" customWidth="1"/>
    <col min="12296" max="12296" width="47.5703125" style="1" customWidth="1"/>
    <col min="12297" max="12297" width="8.42578125" style="1" customWidth="1"/>
    <col min="12298" max="12298" width="9.42578125" style="1" customWidth="1"/>
    <col min="12299" max="12299" width="14.28515625" style="1" customWidth="1"/>
    <col min="12300" max="12300" width="17.140625" style="1" customWidth="1"/>
    <col min="12301" max="12301" width="18.42578125" style="1" customWidth="1"/>
    <col min="12302" max="12302" width="14.5703125" style="1" customWidth="1"/>
    <col min="12303" max="12303" width="12.140625" style="1" customWidth="1"/>
    <col min="12304" max="12304" width="12" style="1" customWidth="1"/>
    <col min="12305" max="12306" width="10.140625" style="1" customWidth="1"/>
    <col min="12307" max="12550" width="10.140625" style="1"/>
    <col min="12551" max="12551" width="7.140625" style="1" customWidth="1"/>
    <col min="12552" max="12552" width="47.5703125" style="1" customWidth="1"/>
    <col min="12553" max="12553" width="8.42578125" style="1" customWidth="1"/>
    <col min="12554" max="12554" width="9.42578125" style="1" customWidth="1"/>
    <col min="12555" max="12555" width="14.28515625" style="1" customWidth="1"/>
    <col min="12556" max="12556" width="17.140625" style="1" customWidth="1"/>
    <col min="12557" max="12557" width="18.42578125" style="1" customWidth="1"/>
    <col min="12558" max="12558" width="14.5703125" style="1" customWidth="1"/>
    <col min="12559" max="12559" width="12.140625" style="1" customWidth="1"/>
    <col min="12560" max="12560" width="12" style="1" customWidth="1"/>
    <col min="12561" max="12562" width="10.140625" style="1" customWidth="1"/>
    <col min="12563" max="12806" width="10.140625" style="1"/>
    <col min="12807" max="12807" width="7.140625" style="1" customWidth="1"/>
    <col min="12808" max="12808" width="47.5703125" style="1" customWidth="1"/>
    <col min="12809" max="12809" width="8.42578125" style="1" customWidth="1"/>
    <col min="12810" max="12810" width="9.42578125" style="1" customWidth="1"/>
    <col min="12811" max="12811" width="14.28515625" style="1" customWidth="1"/>
    <col min="12812" max="12812" width="17.140625" style="1" customWidth="1"/>
    <col min="12813" max="12813" width="18.42578125" style="1" customWidth="1"/>
    <col min="12814" max="12814" width="14.5703125" style="1" customWidth="1"/>
    <col min="12815" max="12815" width="12.140625" style="1" customWidth="1"/>
    <col min="12816" max="12816" width="12" style="1" customWidth="1"/>
    <col min="12817" max="12818" width="10.140625" style="1" customWidth="1"/>
    <col min="12819" max="13062" width="10.140625" style="1"/>
    <col min="13063" max="13063" width="7.140625" style="1" customWidth="1"/>
    <col min="13064" max="13064" width="47.5703125" style="1" customWidth="1"/>
    <col min="13065" max="13065" width="8.42578125" style="1" customWidth="1"/>
    <col min="13066" max="13066" width="9.42578125" style="1" customWidth="1"/>
    <col min="13067" max="13067" width="14.28515625" style="1" customWidth="1"/>
    <col min="13068" max="13068" width="17.140625" style="1" customWidth="1"/>
    <col min="13069" max="13069" width="18.42578125" style="1" customWidth="1"/>
    <col min="13070" max="13070" width="14.5703125" style="1" customWidth="1"/>
    <col min="13071" max="13071" width="12.140625" style="1" customWidth="1"/>
    <col min="13072" max="13072" width="12" style="1" customWidth="1"/>
    <col min="13073" max="13074" width="10.140625" style="1" customWidth="1"/>
    <col min="13075" max="13318" width="10.140625" style="1"/>
    <col min="13319" max="13319" width="7.140625" style="1" customWidth="1"/>
    <col min="13320" max="13320" width="47.5703125" style="1" customWidth="1"/>
    <col min="13321" max="13321" width="8.42578125" style="1" customWidth="1"/>
    <col min="13322" max="13322" width="9.42578125" style="1" customWidth="1"/>
    <col min="13323" max="13323" width="14.28515625" style="1" customWidth="1"/>
    <col min="13324" max="13324" width="17.140625" style="1" customWidth="1"/>
    <col min="13325" max="13325" width="18.42578125" style="1" customWidth="1"/>
    <col min="13326" max="13326" width="14.5703125" style="1" customWidth="1"/>
    <col min="13327" max="13327" width="12.140625" style="1" customWidth="1"/>
    <col min="13328" max="13328" width="12" style="1" customWidth="1"/>
    <col min="13329" max="13330" width="10.140625" style="1" customWidth="1"/>
    <col min="13331" max="13574" width="10.140625" style="1"/>
    <col min="13575" max="13575" width="7.140625" style="1" customWidth="1"/>
    <col min="13576" max="13576" width="47.5703125" style="1" customWidth="1"/>
    <col min="13577" max="13577" width="8.42578125" style="1" customWidth="1"/>
    <col min="13578" max="13578" width="9.42578125" style="1" customWidth="1"/>
    <col min="13579" max="13579" width="14.28515625" style="1" customWidth="1"/>
    <col min="13580" max="13580" width="17.140625" style="1" customWidth="1"/>
    <col min="13581" max="13581" width="18.42578125" style="1" customWidth="1"/>
    <col min="13582" max="13582" width="14.5703125" style="1" customWidth="1"/>
    <col min="13583" max="13583" width="12.140625" style="1" customWidth="1"/>
    <col min="13584" max="13584" width="12" style="1" customWidth="1"/>
    <col min="13585" max="13586" width="10.140625" style="1" customWidth="1"/>
    <col min="13587" max="13830" width="10.140625" style="1"/>
    <col min="13831" max="13831" width="7.140625" style="1" customWidth="1"/>
    <col min="13832" max="13832" width="47.5703125" style="1" customWidth="1"/>
    <col min="13833" max="13833" width="8.42578125" style="1" customWidth="1"/>
    <col min="13834" max="13834" width="9.42578125" style="1" customWidth="1"/>
    <col min="13835" max="13835" width="14.28515625" style="1" customWidth="1"/>
    <col min="13836" max="13836" width="17.140625" style="1" customWidth="1"/>
    <col min="13837" max="13837" width="18.42578125" style="1" customWidth="1"/>
    <col min="13838" max="13838" width="14.5703125" style="1" customWidth="1"/>
    <col min="13839" max="13839" width="12.140625" style="1" customWidth="1"/>
    <col min="13840" max="13840" width="12" style="1" customWidth="1"/>
    <col min="13841" max="13842" width="10.140625" style="1" customWidth="1"/>
    <col min="13843" max="14086" width="10.140625" style="1"/>
    <col min="14087" max="14087" width="7.140625" style="1" customWidth="1"/>
    <col min="14088" max="14088" width="47.5703125" style="1" customWidth="1"/>
    <col min="14089" max="14089" width="8.42578125" style="1" customWidth="1"/>
    <col min="14090" max="14090" width="9.42578125" style="1" customWidth="1"/>
    <col min="14091" max="14091" width="14.28515625" style="1" customWidth="1"/>
    <col min="14092" max="14092" width="17.140625" style="1" customWidth="1"/>
    <col min="14093" max="14093" width="18.42578125" style="1" customWidth="1"/>
    <col min="14094" max="14094" width="14.5703125" style="1" customWidth="1"/>
    <col min="14095" max="14095" width="12.140625" style="1" customWidth="1"/>
    <col min="14096" max="14096" width="12" style="1" customWidth="1"/>
    <col min="14097" max="14098" width="10.140625" style="1" customWidth="1"/>
    <col min="14099" max="14342" width="10.140625" style="1"/>
    <col min="14343" max="14343" width="7.140625" style="1" customWidth="1"/>
    <col min="14344" max="14344" width="47.5703125" style="1" customWidth="1"/>
    <col min="14345" max="14345" width="8.42578125" style="1" customWidth="1"/>
    <col min="14346" max="14346" width="9.42578125" style="1" customWidth="1"/>
    <col min="14347" max="14347" width="14.28515625" style="1" customWidth="1"/>
    <col min="14348" max="14348" width="17.140625" style="1" customWidth="1"/>
    <col min="14349" max="14349" width="18.42578125" style="1" customWidth="1"/>
    <col min="14350" max="14350" width="14.5703125" style="1" customWidth="1"/>
    <col min="14351" max="14351" width="12.140625" style="1" customWidth="1"/>
    <col min="14352" max="14352" width="12" style="1" customWidth="1"/>
    <col min="14353" max="14354" width="10.140625" style="1" customWidth="1"/>
    <col min="14355" max="14598" width="10.140625" style="1"/>
    <col min="14599" max="14599" width="7.140625" style="1" customWidth="1"/>
    <col min="14600" max="14600" width="47.5703125" style="1" customWidth="1"/>
    <col min="14601" max="14601" width="8.42578125" style="1" customWidth="1"/>
    <col min="14602" max="14602" width="9.42578125" style="1" customWidth="1"/>
    <col min="14603" max="14603" width="14.28515625" style="1" customWidth="1"/>
    <col min="14604" max="14604" width="17.140625" style="1" customWidth="1"/>
    <col min="14605" max="14605" width="18.42578125" style="1" customWidth="1"/>
    <col min="14606" max="14606" width="14.5703125" style="1" customWidth="1"/>
    <col min="14607" max="14607" width="12.140625" style="1" customWidth="1"/>
    <col min="14608" max="14608" width="12" style="1" customWidth="1"/>
    <col min="14609" max="14610" width="10.140625" style="1" customWidth="1"/>
    <col min="14611" max="14854" width="10.140625" style="1"/>
    <col min="14855" max="14855" width="7.140625" style="1" customWidth="1"/>
    <col min="14856" max="14856" width="47.5703125" style="1" customWidth="1"/>
    <col min="14857" max="14857" width="8.42578125" style="1" customWidth="1"/>
    <col min="14858" max="14858" width="9.42578125" style="1" customWidth="1"/>
    <col min="14859" max="14859" width="14.28515625" style="1" customWidth="1"/>
    <col min="14860" max="14860" width="17.140625" style="1" customWidth="1"/>
    <col min="14861" max="14861" width="18.42578125" style="1" customWidth="1"/>
    <col min="14862" max="14862" width="14.5703125" style="1" customWidth="1"/>
    <col min="14863" max="14863" width="12.140625" style="1" customWidth="1"/>
    <col min="14864" max="14864" width="12" style="1" customWidth="1"/>
    <col min="14865" max="14866" width="10.140625" style="1" customWidth="1"/>
    <col min="14867" max="15110" width="10.140625" style="1"/>
    <col min="15111" max="15111" width="7.140625" style="1" customWidth="1"/>
    <col min="15112" max="15112" width="47.5703125" style="1" customWidth="1"/>
    <col min="15113" max="15113" width="8.42578125" style="1" customWidth="1"/>
    <col min="15114" max="15114" width="9.42578125" style="1" customWidth="1"/>
    <col min="15115" max="15115" width="14.28515625" style="1" customWidth="1"/>
    <col min="15116" max="15116" width="17.140625" style="1" customWidth="1"/>
    <col min="15117" max="15117" width="18.42578125" style="1" customWidth="1"/>
    <col min="15118" max="15118" width="14.5703125" style="1" customWidth="1"/>
    <col min="15119" max="15119" width="12.140625" style="1" customWidth="1"/>
    <col min="15120" max="15120" width="12" style="1" customWidth="1"/>
    <col min="15121" max="15122" width="10.140625" style="1" customWidth="1"/>
    <col min="15123" max="15366" width="10.140625" style="1"/>
    <col min="15367" max="15367" width="7.140625" style="1" customWidth="1"/>
    <col min="15368" max="15368" width="47.5703125" style="1" customWidth="1"/>
    <col min="15369" max="15369" width="8.42578125" style="1" customWidth="1"/>
    <col min="15370" max="15370" width="9.42578125" style="1" customWidth="1"/>
    <col min="15371" max="15371" width="14.28515625" style="1" customWidth="1"/>
    <col min="15372" max="15372" width="17.140625" style="1" customWidth="1"/>
    <col min="15373" max="15373" width="18.42578125" style="1" customWidth="1"/>
    <col min="15374" max="15374" width="14.5703125" style="1" customWidth="1"/>
    <col min="15375" max="15375" width="12.140625" style="1" customWidth="1"/>
    <col min="15376" max="15376" width="12" style="1" customWidth="1"/>
    <col min="15377" max="15378" width="10.140625" style="1" customWidth="1"/>
    <col min="15379" max="15622" width="10.140625" style="1"/>
    <col min="15623" max="15623" width="7.140625" style="1" customWidth="1"/>
    <col min="15624" max="15624" width="47.5703125" style="1" customWidth="1"/>
    <col min="15625" max="15625" width="8.42578125" style="1" customWidth="1"/>
    <col min="15626" max="15626" width="9.42578125" style="1" customWidth="1"/>
    <col min="15627" max="15627" width="14.28515625" style="1" customWidth="1"/>
    <col min="15628" max="15628" width="17.140625" style="1" customWidth="1"/>
    <col min="15629" max="15629" width="18.42578125" style="1" customWidth="1"/>
    <col min="15630" max="15630" width="14.5703125" style="1" customWidth="1"/>
    <col min="15631" max="15631" width="12.140625" style="1" customWidth="1"/>
    <col min="15632" max="15632" width="12" style="1" customWidth="1"/>
    <col min="15633" max="15634" width="10.140625" style="1" customWidth="1"/>
    <col min="15635" max="15878" width="10.140625" style="1"/>
    <col min="15879" max="15879" width="7.140625" style="1" customWidth="1"/>
    <col min="15880" max="15880" width="47.5703125" style="1" customWidth="1"/>
    <col min="15881" max="15881" width="8.42578125" style="1" customWidth="1"/>
    <col min="15882" max="15882" width="9.42578125" style="1" customWidth="1"/>
    <col min="15883" max="15883" width="14.28515625" style="1" customWidth="1"/>
    <col min="15884" max="15884" width="17.140625" style="1" customWidth="1"/>
    <col min="15885" max="15885" width="18.42578125" style="1" customWidth="1"/>
    <col min="15886" max="15886" width="14.5703125" style="1" customWidth="1"/>
    <col min="15887" max="15887" width="12.140625" style="1" customWidth="1"/>
    <col min="15888" max="15888" width="12" style="1" customWidth="1"/>
    <col min="15889" max="15890" width="10.140625" style="1" customWidth="1"/>
    <col min="15891" max="16134" width="10.140625" style="1"/>
    <col min="16135" max="16135" width="7.140625" style="1" customWidth="1"/>
    <col min="16136" max="16136" width="47.5703125" style="1" customWidth="1"/>
    <col min="16137" max="16137" width="8.42578125" style="1" customWidth="1"/>
    <col min="16138" max="16138" width="9.42578125" style="1" customWidth="1"/>
    <col min="16139" max="16139" width="14.28515625" style="1" customWidth="1"/>
    <col min="16140" max="16140" width="17.140625" style="1" customWidth="1"/>
    <col min="16141" max="16141" width="18.42578125" style="1" customWidth="1"/>
    <col min="16142" max="16142" width="14.5703125" style="1" customWidth="1"/>
    <col min="16143" max="16143" width="12.140625" style="1" customWidth="1"/>
    <col min="16144" max="16144" width="12" style="1" customWidth="1"/>
    <col min="16145" max="16146" width="10.140625" style="1" customWidth="1"/>
    <col min="16147" max="16384" width="10.140625" style="1"/>
  </cols>
  <sheetData>
    <row r="1" spans="1:19">
      <c r="A1" s="172" t="s">
        <v>329</v>
      </c>
      <c r="B1" s="172"/>
      <c r="C1" s="172"/>
      <c r="D1" s="172"/>
      <c r="E1" s="172"/>
      <c r="F1" s="172"/>
      <c r="G1" s="123"/>
      <c r="H1" s="123"/>
    </row>
    <row r="2" spans="1:19">
      <c r="A2" s="173" t="s">
        <v>330</v>
      </c>
      <c r="B2" s="173"/>
      <c r="C2" s="173"/>
      <c r="D2" s="173"/>
      <c r="E2" s="173"/>
      <c r="F2" s="173"/>
      <c r="G2" s="124"/>
      <c r="H2" s="124"/>
    </row>
    <row r="3" spans="1:19" ht="17.25" customHeight="1">
      <c r="A3" s="174" t="s">
        <v>239</v>
      </c>
      <c r="B3" s="174"/>
      <c r="C3" s="174"/>
      <c r="D3" s="174"/>
      <c r="E3" s="174"/>
      <c r="F3" s="174"/>
      <c r="G3" s="174"/>
      <c r="H3" s="174"/>
      <c r="I3" s="174"/>
      <c r="J3" s="174"/>
      <c r="K3" s="174"/>
      <c r="L3" s="174"/>
      <c r="M3" s="174"/>
      <c r="N3" s="174"/>
      <c r="O3" s="2"/>
      <c r="P3" s="2"/>
      <c r="Q3" s="2"/>
      <c r="R3" s="2"/>
      <c r="S3" s="2"/>
    </row>
    <row r="4" spans="1:19" ht="18.75">
      <c r="A4" s="175" t="s">
        <v>0</v>
      </c>
      <c r="B4" s="175"/>
      <c r="C4" s="175"/>
      <c r="D4" s="175"/>
      <c r="E4" s="175"/>
      <c r="F4" s="175"/>
      <c r="G4" s="175"/>
      <c r="H4" s="175"/>
      <c r="I4" s="175"/>
      <c r="J4" s="175"/>
      <c r="K4" s="175"/>
      <c r="L4" s="175"/>
      <c r="M4" s="175"/>
      <c r="N4" s="175"/>
      <c r="O4" s="3"/>
    </row>
    <row r="5" spans="1:19" ht="18.75">
      <c r="A5" s="176" t="s">
        <v>328</v>
      </c>
      <c r="B5" s="176"/>
      <c r="C5" s="176"/>
      <c r="D5" s="176"/>
      <c r="E5" s="176"/>
      <c r="F5" s="176"/>
      <c r="G5" s="176"/>
      <c r="H5" s="176"/>
      <c r="I5" s="176"/>
      <c r="J5" s="176"/>
      <c r="K5" s="176"/>
      <c r="L5" s="176"/>
      <c r="M5" s="176"/>
      <c r="N5" s="176"/>
      <c r="O5" s="4"/>
    </row>
    <row r="6" spans="1:19" s="8" customFormat="1" ht="16.5">
      <c r="A6" s="5"/>
      <c r="B6" s="6"/>
      <c r="C6" s="5"/>
      <c r="D6" s="85"/>
      <c r="E6" s="102"/>
      <c r="F6" s="7"/>
      <c r="G6" s="7"/>
      <c r="H6" s="7"/>
      <c r="I6" s="7"/>
      <c r="J6" s="114"/>
      <c r="K6" s="7"/>
      <c r="L6" s="7"/>
      <c r="M6" s="177" t="s">
        <v>1</v>
      </c>
      <c r="N6" s="177"/>
    </row>
    <row r="7" spans="1:19" s="8" customFormat="1" ht="25.15" customHeight="1">
      <c r="A7" s="168" t="s">
        <v>2</v>
      </c>
      <c r="B7" s="168" t="s">
        <v>3</v>
      </c>
      <c r="C7" s="168" t="s">
        <v>4</v>
      </c>
      <c r="D7" s="164" t="s">
        <v>238</v>
      </c>
      <c r="E7" s="170"/>
      <c r="F7" s="165"/>
      <c r="G7" s="164" t="s">
        <v>241</v>
      </c>
      <c r="H7" s="165"/>
      <c r="I7" s="168" t="s">
        <v>242</v>
      </c>
      <c r="J7" s="168" t="s">
        <v>240</v>
      </c>
      <c r="K7" s="168"/>
      <c r="L7" s="168"/>
      <c r="M7" s="168"/>
      <c r="N7" s="168"/>
      <c r="O7" s="9"/>
    </row>
    <row r="8" spans="1:19" s="8" customFormat="1" ht="25.15" customHeight="1">
      <c r="A8" s="169"/>
      <c r="B8" s="169"/>
      <c r="C8" s="169"/>
      <c r="D8" s="166"/>
      <c r="E8" s="171"/>
      <c r="F8" s="167"/>
      <c r="G8" s="166"/>
      <c r="H8" s="167"/>
      <c r="I8" s="168"/>
      <c r="J8" s="178" t="s">
        <v>5</v>
      </c>
      <c r="K8" s="168" t="s">
        <v>6</v>
      </c>
      <c r="L8" s="168" t="s">
        <v>9</v>
      </c>
      <c r="M8" s="168" t="s">
        <v>8</v>
      </c>
      <c r="N8" s="168"/>
      <c r="O8" s="9"/>
    </row>
    <row r="9" spans="1:19" s="8" customFormat="1" ht="39.6" customHeight="1">
      <c r="A9" s="169"/>
      <c r="B9" s="169"/>
      <c r="C9" s="169"/>
      <c r="D9" s="98" t="s">
        <v>5</v>
      </c>
      <c r="E9" s="103"/>
      <c r="F9" s="84" t="s">
        <v>7</v>
      </c>
      <c r="G9" s="98" t="s">
        <v>5</v>
      </c>
      <c r="H9" s="122" t="s">
        <v>7</v>
      </c>
      <c r="I9" s="168"/>
      <c r="J9" s="178"/>
      <c r="K9" s="168"/>
      <c r="L9" s="168"/>
      <c r="M9" s="84" t="s">
        <v>10</v>
      </c>
      <c r="N9" s="84" t="s">
        <v>11</v>
      </c>
      <c r="O9" s="9"/>
    </row>
    <row r="10" spans="1:19" s="15" customFormat="1">
      <c r="A10" s="10" t="s">
        <v>12</v>
      </c>
      <c r="B10" s="11" t="s">
        <v>13</v>
      </c>
      <c r="C10" s="10" t="s">
        <v>14</v>
      </c>
      <c r="D10" s="86"/>
      <c r="E10" s="104"/>
      <c r="F10" s="12"/>
      <c r="G10" s="12"/>
      <c r="H10" s="12"/>
      <c r="I10" s="12"/>
      <c r="J10" s="115"/>
      <c r="K10" s="12"/>
      <c r="L10" s="12"/>
      <c r="M10" s="12"/>
      <c r="N10" s="13"/>
      <c r="O10" s="14"/>
      <c r="P10" s="1"/>
    </row>
    <row r="11" spans="1:19">
      <c r="A11" s="16" t="s">
        <v>15</v>
      </c>
      <c r="B11" s="17" t="s">
        <v>16</v>
      </c>
      <c r="C11" s="16" t="s">
        <v>17</v>
      </c>
      <c r="D11" s="87"/>
      <c r="E11" s="105"/>
      <c r="F11" s="18">
        <v>1201863906.4014063</v>
      </c>
      <c r="G11" s="18"/>
      <c r="H11" s="18">
        <v>518799598.21237248</v>
      </c>
      <c r="I11" s="18"/>
      <c r="J11" s="116"/>
      <c r="K11" s="18"/>
      <c r="L11" s="18">
        <f>L148</f>
        <v>683064308.18903387</v>
      </c>
      <c r="M11" s="18">
        <f>L11</f>
        <v>683064308.18903387</v>
      </c>
      <c r="N11" s="18"/>
      <c r="O11" s="14"/>
    </row>
    <row r="12" spans="1:19" ht="19.5" hidden="1" customHeight="1">
      <c r="A12" s="16" t="s">
        <v>18</v>
      </c>
      <c r="B12" s="17" t="s">
        <v>19</v>
      </c>
      <c r="C12" s="16"/>
      <c r="D12" s="87"/>
      <c r="E12" s="105"/>
      <c r="F12" s="18"/>
      <c r="G12" s="18"/>
      <c r="H12" s="18"/>
      <c r="I12" s="18"/>
      <c r="J12" s="116"/>
      <c r="K12" s="18"/>
      <c r="L12" s="18"/>
      <c r="M12" s="18">
        <f t="shared" ref="M12:M75" si="0">L12</f>
        <v>0</v>
      </c>
      <c r="N12" s="18"/>
      <c r="O12" s="14"/>
    </row>
    <row r="13" spans="1:19" ht="50.25" hidden="1" customHeight="1">
      <c r="A13" s="16" t="s">
        <v>20</v>
      </c>
      <c r="B13" s="17" t="s">
        <v>21</v>
      </c>
      <c r="C13" s="16" t="s">
        <v>17</v>
      </c>
      <c r="D13" s="88"/>
      <c r="E13" s="106"/>
      <c r="F13" s="18"/>
      <c r="G13" s="18"/>
      <c r="H13" s="18"/>
      <c r="I13" s="18"/>
      <c r="J13" s="116"/>
      <c r="K13" s="18"/>
      <c r="L13" s="18"/>
      <c r="M13" s="18">
        <f t="shared" si="0"/>
        <v>0</v>
      </c>
      <c r="N13" s="20"/>
      <c r="O13" s="14"/>
    </row>
    <row r="14" spans="1:19" ht="45" hidden="1">
      <c r="A14" s="21">
        <v>1</v>
      </c>
      <c r="B14" s="22" t="s">
        <v>22</v>
      </c>
      <c r="C14" s="21" t="s">
        <v>23</v>
      </c>
      <c r="D14" s="88"/>
      <c r="E14" s="106"/>
      <c r="F14" s="23"/>
      <c r="G14" s="23"/>
      <c r="H14" s="23"/>
      <c r="I14" s="23"/>
      <c r="J14" s="117"/>
      <c r="K14" s="23"/>
      <c r="L14" s="23"/>
      <c r="M14" s="23">
        <f t="shared" si="0"/>
        <v>0</v>
      </c>
      <c r="N14" s="20"/>
      <c r="O14" s="14"/>
    </row>
    <row r="15" spans="1:19" ht="60" hidden="1">
      <c r="A15" s="21">
        <v>2</v>
      </c>
      <c r="B15" s="22" t="s">
        <v>24</v>
      </c>
      <c r="C15" s="21" t="s">
        <v>23</v>
      </c>
      <c r="D15" s="88"/>
      <c r="E15" s="106"/>
      <c r="F15" s="23"/>
      <c r="G15" s="23"/>
      <c r="H15" s="23"/>
      <c r="I15" s="23"/>
      <c r="J15" s="117"/>
      <c r="K15" s="23"/>
      <c r="L15" s="23"/>
      <c r="M15" s="23">
        <f t="shared" si="0"/>
        <v>0</v>
      </c>
      <c r="N15" s="20"/>
      <c r="O15" s="24"/>
    </row>
    <row r="16" spans="1:19" ht="60" hidden="1">
      <c r="A16" s="21">
        <v>3</v>
      </c>
      <c r="B16" s="22" t="s">
        <v>25</v>
      </c>
      <c r="C16" s="21" t="s">
        <v>23</v>
      </c>
      <c r="D16" s="88"/>
      <c r="E16" s="106"/>
      <c r="F16" s="23"/>
      <c r="G16" s="23"/>
      <c r="H16" s="23"/>
      <c r="I16" s="23"/>
      <c r="J16" s="117"/>
      <c r="K16" s="23"/>
      <c r="L16" s="23"/>
      <c r="M16" s="23">
        <f t="shared" si="0"/>
        <v>0</v>
      </c>
      <c r="N16" s="20"/>
      <c r="O16" s="14"/>
    </row>
    <row r="17" spans="1:16" hidden="1">
      <c r="A17" s="16" t="s">
        <v>26</v>
      </c>
      <c r="B17" s="17" t="s">
        <v>27</v>
      </c>
      <c r="C17" s="25"/>
      <c r="D17" s="89"/>
      <c r="E17" s="107"/>
      <c r="F17" s="18"/>
      <c r="G17" s="18"/>
      <c r="H17" s="18"/>
      <c r="I17" s="18"/>
      <c r="J17" s="116"/>
      <c r="K17" s="18"/>
      <c r="L17" s="18"/>
      <c r="M17" s="18">
        <f t="shared" si="0"/>
        <v>0</v>
      </c>
      <c r="N17" s="20"/>
      <c r="O17" s="14"/>
    </row>
    <row r="18" spans="1:16" ht="42.75" hidden="1">
      <c r="A18" s="16">
        <v>1</v>
      </c>
      <c r="B18" s="17" t="s">
        <v>28</v>
      </c>
      <c r="C18" s="16" t="s">
        <v>29</v>
      </c>
      <c r="D18" s="87"/>
      <c r="E18" s="105"/>
      <c r="F18" s="18"/>
      <c r="G18" s="18"/>
      <c r="H18" s="18"/>
      <c r="I18" s="18"/>
      <c r="J18" s="116"/>
      <c r="K18" s="18"/>
      <c r="L18" s="18"/>
      <c r="M18" s="18">
        <f t="shared" si="0"/>
        <v>0</v>
      </c>
      <c r="N18" s="26"/>
      <c r="O18" s="14"/>
    </row>
    <row r="19" spans="1:16" hidden="1">
      <c r="A19" s="21" t="s">
        <v>30</v>
      </c>
      <c r="B19" s="22" t="s">
        <v>31</v>
      </c>
      <c r="C19" s="21"/>
      <c r="D19" s="90"/>
      <c r="E19" s="108"/>
      <c r="F19" s="23"/>
      <c r="G19" s="23"/>
      <c r="H19" s="23"/>
      <c r="I19" s="23"/>
      <c r="J19" s="117"/>
      <c r="K19" s="23"/>
      <c r="L19" s="23"/>
      <c r="M19" s="23">
        <f t="shared" si="0"/>
        <v>0</v>
      </c>
      <c r="N19" s="20"/>
      <c r="O19" s="14"/>
    </row>
    <row r="20" spans="1:16" hidden="1">
      <c r="A20" s="21" t="s">
        <v>32</v>
      </c>
      <c r="B20" s="22" t="s">
        <v>33</v>
      </c>
      <c r="C20" s="21" t="s">
        <v>29</v>
      </c>
      <c r="D20" s="91"/>
      <c r="E20" s="99"/>
      <c r="F20" s="23"/>
      <c r="G20" s="23"/>
      <c r="H20" s="23"/>
      <c r="I20" s="23"/>
      <c r="J20" s="117"/>
      <c r="K20" s="23"/>
      <c r="L20" s="23"/>
      <c r="M20" s="23">
        <f t="shared" si="0"/>
        <v>0</v>
      </c>
      <c r="N20" s="20"/>
      <c r="O20" s="14"/>
    </row>
    <row r="21" spans="1:16" hidden="1">
      <c r="A21" s="21" t="s">
        <v>34</v>
      </c>
      <c r="B21" s="22" t="s">
        <v>35</v>
      </c>
      <c r="C21" s="21" t="s">
        <v>29</v>
      </c>
      <c r="D21" s="88"/>
      <c r="E21" s="106"/>
      <c r="F21" s="23"/>
      <c r="G21" s="23"/>
      <c r="H21" s="23"/>
      <c r="I21" s="23"/>
      <c r="J21" s="117"/>
      <c r="K21" s="23"/>
      <c r="L21" s="23"/>
      <c r="M21" s="23">
        <f t="shared" si="0"/>
        <v>0</v>
      </c>
      <c r="N21" s="20"/>
      <c r="O21" s="14"/>
    </row>
    <row r="22" spans="1:16" ht="30" hidden="1">
      <c r="A22" s="21" t="s">
        <v>36</v>
      </c>
      <c r="B22" s="22" t="s">
        <v>37</v>
      </c>
      <c r="C22" s="21" t="s">
        <v>29</v>
      </c>
      <c r="D22" s="88"/>
      <c r="E22" s="106"/>
      <c r="F22" s="23"/>
      <c r="G22" s="23"/>
      <c r="H22" s="23"/>
      <c r="I22" s="23"/>
      <c r="J22" s="117"/>
      <c r="K22" s="23"/>
      <c r="L22" s="23"/>
      <c r="M22" s="23">
        <f t="shared" si="0"/>
        <v>0</v>
      </c>
      <c r="N22" s="20"/>
      <c r="O22" s="14"/>
    </row>
    <row r="23" spans="1:16" hidden="1">
      <c r="A23" s="21" t="s">
        <v>38</v>
      </c>
      <c r="B23" s="22" t="s">
        <v>39</v>
      </c>
      <c r="C23" s="21"/>
      <c r="D23" s="88"/>
      <c r="E23" s="106"/>
      <c r="F23" s="23"/>
      <c r="G23" s="23"/>
      <c r="H23" s="23"/>
      <c r="I23" s="23"/>
      <c r="J23" s="117"/>
      <c r="K23" s="23"/>
      <c r="L23" s="23"/>
      <c r="M23" s="23">
        <f t="shared" si="0"/>
        <v>0</v>
      </c>
      <c r="N23" s="20"/>
      <c r="O23" s="14"/>
    </row>
    <row r="24" spans="1:16" hidden="1">
      <c r="A24" s="21" t="s">
        <v>40</v>
      </c>
      <c r="B24" s="22" t="s">
        <v>33</v>
      </c>
      <c r="C24" s="21" t="s">
        <v>29</v>
      </c>
      <c r="D24" s="91"/>
      <c r="E24" s="99"/>
      <c r="F24" s="23"/>
      <c r="G24" s="23"/>
      <c r="H24" s="23"/>
      <c r="I24" s="23"/>
      <c r="J24" s="117"/>
      <c r="K24" s="23"/>
      <c r="L24" s="23"/>
      <c r="M24" s="23">
        <f t="shared" si="0"/>
        <v>0</v>
      </c>
      <c r="N24" s="20"/>
      <c r="O24" s="14"/>
    </row>
    <row r="25" spans="1:16" hidden="1">
      <c r="A25" s="21" t="s">
        <v>41</v>
      </c>
      <c r="B25" s="22" t="s">
        <v>35</v>
      </c>
      <c r="C25" s="21" t="s">
        <v>29</v>
      </c>
      <c r="D25" s="88"/>
      <c r="E25" s="106"/>
      <c r="F25" s="23"/>
      <c r="G25" s="23"/>
      <c r="H25" s="23"/>
      <c r="I25" s="23"/>
      <c r="J25" s="117"/>
      <c r="K25" s="23"/>
      <c r="L25" s="23"/>
      <c r="M25" s="23">
        <f t="shared" si="0"/>
        <v>0</v>
      </c>
      <c r="N25" s="20"/>
      <c r="O25" s="14"/>
    </row>
    <row r="26" spans="1:16" ht="30" hidden="1">
      <c r="A26" s="21" t="s">
        <v>42</v>
      </c>
      <c r="B26" s="22" t="s">
        <v>37</v>
      </c>
      <c r="C26" s="21" t="s">
        <v>29</v>
      </c>
      <c r="D26" s="88"/>
      <c r="E26" s="106"/>
      <c r="F26" s="23"/>
      <c r="G26" s="23"/>
      <c r="H26" s="23"/>
      <c r="I26" s="23"/>
      <c r="J26" s="117"/>
      <c r="K26" s="23"/>
      <c r="L26" s="23"/>
      <c r="M26" s="23">
        <f t="shared" si="0"/>
        <v>0</v>
      </c>
      <c r="N26" s="20"/>
      <c r="O26" s="14"/>
    </row>
    <row r="27" spans="1:16" ht="45" hidden="1">
      <c r="A27" s="21">
        <v>2</v>
      </c>
      <c r="B27" s="22" t="s">
        <v>43</v>
      </c>
      <c r="C27" s="21" t="s">
        <v>29</v>
      </c>
      <c r="D27" s="88"/>
      <c r="E27" s="106"/>
      <c r="F27" s="23"/>
      <c r="G27" s="23"/>
      <c r="H27" s="23"/>
      <c r="I27" s="23"/>
      <c r="J27" s="117"/>
      <c r="K27" s="23"/>
      <c r="L27" s="23"/>
      <c r="M27" s="23">
        <f t="shared" si="0"/>
        <v>0</v>
      </c>
      <c r="N27" s="20"/>
      <c r="O27" s="14"/>
    </row>
    <row r="28" spans="1:16" hidden="1">
      <c r="A28" s="21" t="s">
        <v>44</v>
      </c>
      <c r="B28" s="22" t="s">
        <v>33</v>
      </c>
      <c r="C28" s="21" t="s">
        <v>29</v>
      </c>
      <c r="D28" s="91"/>
      <c r="E28" s="99"/>
      <c r="F28" s="23"/>
      <c r="G28" s="23"/>
      <c r="H28" s="23"/>
      <c r="I28" s="23"/>
      <c r="J28" s="117"/>
      <c r="K28" s="23"/>
      <c r="L28" s="23"/>
      <c r="M28" s="23">
        <f t="shared" si="0"/>
        <v>0</v>
      </c>
      <c r="N28" s="20"/>
      <c r="O28" s="14"/>
    </row>
    <row r="29" spans="1:16" hidden="1">
      <c r="A29" s="21" t="s">
        <v>45</v>
      </c>
      <c r="B29" s="22" t="s">
        <v>35</v>
      </c>
      <c r="C29" s="21" t="s">
        <v>29</v>
      </c>
      <c r="D29" s="88"/>
      <c r="E29" s="106"/>
      <c r="F29" s="23"/>
      <c r="G29" s="23"/>
      <c r="H29" s="23"/>
      <c r="I29" s="23"/>
      <c r="J29" s="117"/>
      <c r="K29" s="23"/>
      <c r="L29" s="23"/>
      <c r="M29" s="23">
        <f t="shared" si="0"/>
        <v>0</v>
      </c>
      <c r="N29" s="20"/>
      <c r="O29" s="14"/>
    </row>
    <row r="30" spans="1:16" s="27" customFormat="1" ht="30" hidden="1">
      <c r="A30" s="21" t="s">
        <v>46</v>
      </c>
      <c r="B30" s="22" t="s">
        <v>37</v>
      </c>
      <c r="C30" s="21" t="s">
        <v>29</v>
      </c>
      <c r="D30" s="88"/>
      <c r="E30" s="106"/>
      <c r="F30" s="23"/>
      <c r="G30" s="23"/>
      <c r="H30" s="23"/>
      <c r="I30" s="23"/>
      <c r="J30" s="117"/>
      <c r="K30" s="23"/>
      <c r="L30" s="23"/>
      <c r="M30" s="23">
        <f t="shared" si="0"/>
        <v>0</v>
      </c>
      <c r="N30" s="20"/>
      <c r="O30" s="14"/>
      <c r="P30" s="1"/>
    </row>
    <row r="31" spans="1:16" ht="57" hidden="1">
      <c r="A31" s="16">
        <v>3</v>
      </c>
      <c r="B31" s="28" t="s">
        <v>47</v>
      </c>
      <c r="C31" s="16"/>
      <c r="D31" s="88"/>
      <c r="E31" s="106"/>
      <c r="F31" s="18"/>
      <c r="G31" s="18"/>
      <c r="H31" s="18"/>
      <c r="I31" s="18"/>
      <c r="J31" s="116"/>
      <c r="K31" s="18"/>
      <c r="L31" s="18"/>
      <c r="M31" s="18">
        <f t="shared" si="0"/>
        <v>0</v>
      </c>
      <c r="N31" s="19"/>
      <c r="O31" s="14"/>
    </row>
    <row r="32" spans="1:16" hidden="1">
      <c r="A32" s="21" t="s">
        <v>48</v>
      </c>
      <c r="B32" s="22" t="s">
        <v>33</v>
      </c>
      <c r="C32" s="21" t="s">
        <v>29</v>
      </c>
      <c r="D32" s="88"/>
      <c r="E32" s="106"/>
      <c r="F32" s="23"/>
      <c r="G32" s="23"/>
      <c r="H32" s="23"/>
      <c r="I32" s="23"/>
      <c r="J32" s="117"/>
      <c r="K32" s="23"/>
      <c r="L32" s="23"/>
      <c r="M32" s="23">
        <f t="shared" si="0"/>
        <v>0</v>
      </c>
      <c r="N32" s="20"/>
      <c r="O32" s="14"/>
    </row>
    <row r="33" spans="1:16" hidden="1">
      <c r="A33" s="21" t="s">
        <v>49</v>
      </c>
      <c r="B33" s="22" t="s">
        <v>35</v>
      </c>
      <c r="C33" s="21" t="s">
        <v>29</v>
      </c>
      <c r="D33" s="88"/>
      <c r="E33" s="106"/>
      <c r="F33" s="23"/>
      <c r="G33" s="23"/>
      <c r="H33" s="23"/>
      <c r="I33" s="23"/>
      <c r="J33" s="117"/>
      <c r="K33" s="23"/>
      <c r="L33" s="23"/>
      <c r="M33" s="23">
        <f t="shared" si="0"/>
        <v>0</v>
      </c>
      <c r="N33" s="20"/>
      <c r="O33" s="14"/>
    </row>
    <row r="34" spans="1:16" s="15" customFormat="1" ht="30" hidden="1">
      <c r="A34" s="21" t="s">
        <v>50</v>
      </c>
      <c r="B34" s="22" t="s">
        <v>37</v>
      </c>
      <c r="C34" s="21" t="s">
        <v>29</v>
      </c>
      <c r="D34" s="88"/>
      <c r="E34" s="106"/>
      <c r="F34" s="23"/>
      <c r="G34" s="23"/>
      <c r="H34" s="23"/>
      <c r="I34" s="23"/>
      <c r="J34" s="117"/>
      <c r="K34" s="23"/>
      <c r="L34" s="23"/>
      <c r="M34" s="23">
        <f t="shared" si="0"/>
        <v>0</v>
      </c>
      <c r="N34" s="20"/>
      <c r="O34" s="14"/>
      <c r="P34" s="1"/>
    </row>
    <row r="35" spans="1:16" s="15" customFormat="1" hidden="1">
      <c r="A35" s="16" t="s">
        <v>51</v>
      </c>
      <c r="B35" s="28" t="s">
        <v>52</v>
      </c>
      <c r="C35" s="29" t="s">
        <v>53</v>
      </c>
      <c r="D35" s="90"/>
      <c r="E35" s="108"/>
      <c r="F35" s="18"/>
      <c r="G35" s="18"/>
      <c r="H35" s="18"/>
      <c r="I35" s="18"/>
      <c r="J35" s="116"/>
      <c r="K35" s="18"/>
      <c r="L35" s="18"/>
      <c r="M35" s="18">
        <f t="shared" si="0"/>
        <v>0</v>
      </c>
      <c r="N35" s="20"/>
      <c r="O35" s="14"/>
      <c r="P35" s="1"/>
    </row>
    <row r="36" spans="1:16" s="27" customFormat="1" hidden="1">
      <c r="A36" s="21">
        <v>1</v>
      </c>
      <c r="B36" s="22" t="s">
        <v>54</v>
      </c>
      <c r="C36" s="21" t="s">
        <v>17</v>
      </c>
      <c r="D36" s="88"/>
      <c r="E36" s="106"/>
      <c r="F36" s="23"/>
      <c r="G36" s="23"/>
      <c r="H36" s="23"/>
      <c r="I36" s="23"/>
      <c r="J36" s="117"/>
      <c r="K36" s="23"/>
      <c r="L36" s="23"/>
      <c r="M36" s="23">
        <f t="shared" si="0"/>
        <v>0</v>
      </c>
      <c r="N36" s="20"/>
      <c r="O36" s="14"/>
      <c r="P36" s="1"/>
    </row>
    <row r="37" spans="1:16" hidden="1">
      <c r="A37" s="21" t="s">
        <v>30</v>
      </c>
      <c r="B37" s="22" t="s">
        <v>55</v>
      </c>
      <c r="C37" s="30"/>
      <c r="D37" s="88"/>
      <c r="E37" s="106"/>
      <c r="F37" s="23"/>
      <c r="G37" s="23"/>
      <c r="H37" s="23"/>
      <c r="I37" s="23"/>
      <c r="J37" s="117"/>
      <c r="K37" s="23"/>
      <c r="L37" s="23"/>
      <c r="M37" s="23">
        <f t="shared" si="0"/>
        <v>0</v>
      </c>
      <c r="N37" s="19"/>
      <c r="O37" s="14"/>
    </row>
    <row r="38" spans="1:16" hidden="1">
      <c r="A38" s="21" t="s">
        <v>56</v>
      </c>
      <c r="B38" s="22" t="s">
        <v>57</v>
      </c>
      <c r="C38" s="21" t="s">
        <v>58</v>
      </c>
      <c r="D38" s="91"/>
      <c r="E38" s="99"/>
      <c r="F38" s="23"/>
      <c r="G38" s="23"/>
      <c r="H38" s="23"/>
      <c r="I38" s="23"/>
      <c r="J38" s="117"/>
      <c r="K38" s="23"/>
      <c r="L38" s="23"/>
      <c r="M38" s="23">
        <f t="shared" si="0"/>
        <v>0</v>
      </c>
      <c r="N38" s="20"/>
      <c r="O38" s="14"/>
    </row>
    <row r="39" spans="1:16" s="31" customFormat="1" hidden="1">
      <c r="A39" s="21" t="s">
        <v>56</v>
      </c>
      <c r="B39" s="22" t="s">
        <v>59</v>
      </c>
      <c r="C39" s="21" t="s">
        <v>58</v>
      </c>
      <c r="D39" s="91"/>
      <c r="E39" s="99"/>
      <c r="F39" s="23"/>
      <c r="G39" s="23"/>
      <c r="H39" s="23"/>
      <c r="I39" s="23"/>
      <c r="J39" s="117"/>
      <c r="K39" s="23"/>
      <c r="L39" s="23"/>
      <c r="M39" s="23">
        <f t="shared" si="0"/>
        <v>0</v>
      </c>
      <c r="N39" s="20"/>
      <c r="O39" s="14"/>
      <c r="P39" s="1"/>
    </row>
    <row r="40" spans="1:16" s="31" customFormat="1" hidden="1">
      <c r="A40" s="21" t="s">
        <v>56</v>
      </c>
      <c r="B40" s="22" t="s">
        <v>60</v>
      </c>
      <c r="C40" s="21" t="s">
        <v>58</v>
      </c>
      <c r="D40" s="91"/>
      <c r="E40" s="99"/>
      <c r="F40" s="23"/>
      <c r="G40" s="23"/>
      <c r="H40" s="23"/>
      <c r="I40" s="23"/>
      <c r="J40" s="117"/>
      <c r="K40" s="23"/>
      <c r="L40" s="23"/>
      <c r="M40" s="23">
        <f t="shared" si="0"/>
        <v>0</v>
      </c>
      <c r="N40" s="20"/>
      <c r="O40" s="14"/>
      <c r="P40" s="1"/>
    </row>
    <row r="41" spans="1:16" s="31" customFormat="1" hidden="1">
      <c r="A41" s="21" t="s">
        <v>56</v>
      </c>
      <c r="B41" s="32" t="s">
        <v>61</v>
      </c>
      <c r="C41" s="21" t="s">
        <v>58</v>
      </c>
      <c r="D41" s="91"/>
      <c r="E41" s="99"/>
      <c r="F41" s="23"/>
      <c r="G41" s="23"/>
      <c r="H41" s="23"/>
      <c r="I41" s="23"/>
      <c r="J41" s="117"/>
      <c r="K41" s="23"/>
      <c r="L41" s="23"/>
      <c r="M41" s="23">
        <f t="shared" si="0"/>
        <v>0</v>
      </c>
      <c r="N41" s="20"/>
      <c r="O41" s="14"/>
      <c r="P41" s="1"/>
    </row>
    <row r="42" spans="1:16" hidden="1">
      <c r="A42" s="21" t="s">
        <v>56</v>
      </c>
      <c r="B42" s="32" t="s">
        <v>62</v>
      </c>
      <c r="C42" s="21" t="s">
        <v>58</v>
      </c>
      <c r="D42" s="91"/>
      <c r="E42" s="99"/>
      <c r="F42" s="23"/>
      <c r="G42" s="23"/>
      <c r="H42" s="23"/>
      <c r="I42" s="23"/>
      <c r="J42" s="117"/>
      <c r="K42" s="23"/>
      <c r="L42" s="23"/>
      <c r="M42" s="23">
        <f t="shared" si="0"/>
        <v>0</v>
      </c>
      <c r="N42" s="20"/>
      <c r="O42" s="14"/>
    </row>
    <row r="43" spans="1:16" hidden="1">
      <c r="A43" s="21" t="s">
        <v>38</v>
      </c>
      <c r="B43" s="22" t="s">
        <v>63</v>
      </c>
      <c r="C43" s="30"/>
      <c r="D43" s="90"/>
      <c r="E43" s="108"/>
      <c r="F43" s="23"/>
      <c r="G43" s="23"/>
      <c r="H43" s="23"/>
      <c r="I43" s="23"/>
      <c r="J43" s="117"/>
      <c r="K43" s="23"/>
      <c r="L43" s="23"/>
      <c r="M43" s="23">
        <f t="shared" si="0"/>
        <v>0</v>
      </c>
      <c r="N43" s="20"/>
      <c r="O43" s="14"/>
    </row>
    <row r="44" spans="1:16" hidden="1">
      <c r="A44" s="21" t="s">
        <v>56</v>
      </c>
      <c r="B44" s="22" t="s">
        <v>57</v>
      </c>
      <c r="C44" s="21" t="s">
        <v>58</v>
      </c>
      <c r="D44" s="88"/>
      <c r="E44" s="106"/>
      <c r="F44" s="23"/>
      <c r="G44" s="23"/>
      <c r="H44" s="23"/>
      <c r="I44" s="23"/>
      <c r="J44" s="117"/>
      <c r="K44" s="23"/>
      <c r="L44" s="23"/>
      <c r="M44" s="23">
        <f t="shared" si="0"/>
        <v>0</v>
      </c>
      <c r="N44" s="20"/>
      <c r="O44" s="14"/>
    </row>
    <row r="45" spans="1:16" hidden="1">
      <c r="A45" s="21" t="s">
        <v>56</v>
      </c>
      <c r="B45" s="22" t="s">
        <v>59</v>
      </c>
      <c r="C45" s="21" t="s">
        <v>58</v>
      </c>
      <c r="D45" s="88"/>
      <c r="E45" s="106"/>
      <c r="F45" s="23"/>
      <c r="G45" s="23"/>
      <c r="H45" s="23"/>
      <c r="I45" s="23"/>
      <c r="J45" s="117"/>
      <c r="K45" s="23"/>
      <c r="L45" s="23"/>
      <c r="M45" s="23">
        <f t="shared" si="0"/>
        <v>0</v>
      </c>
      <c r="N45" s="20"/>
      <c r="O45" s="14"/>
    </row>
    <row r="46" spans="1:16" hidden="1">
      <c r="A46" s="21" t="s">
        <v>56</v>
      </c>
      <c r="B46" s="22" t="s">
        <v>60</v>
      </c>
      <c r="C46" s="21" t="s">
        <v>58</v>
      </c>
      <c r="D46" s="88"/>
      <c r="E46" s="106"/>
      <c r="F46" s="23"/>
      <c r="G46" s="23"/>
      <c r="H46" s="23"/>
      <c r="I46" s="23"/>
      <c r="J46" s="117"/>
      <c r="K46" s="23"/>
      <c r="L46" s="23"/>
      <c r="M46" s="23">
        <f t="shared" si="0"/>
        <v>0</v>
      </c>
      <c r="N46" s="20"/>
      <c r="O46" s="14"/>
    </row>
    <row r="47" spans="1:16" hidden="1">
      <c r="A47" s="21" t="s">
        <v>56</v>
      </c>
      <c r="B47" s="32" t="s">
        <v>61</v>
      </c>
      <c r="C47" s="21" t="s">
        <v>58</v>
      </c>
      <c r="D47" s="88"/>
      <c r="E47" s="106"/>
      <c r="F47" s="23"/>
      <c r="G47" s="23"/>
      <c r="H47" s="23"/>
      <c r="I47" s="23"/>
      <c r="J47" s="117"/>
      <c r="K47" s="23"/>
      <c r="L47" s="23"/>
      <c r="M47" s="23">
        <f t="shared" si="0"/>
        <v>0</v>
      </c>
      <c r="N47" s="20"/>
      <c r="O47" s="14"/>
    </row>
    <row r="48" spans="1:16" hidden="1">
      <c r="A48" s="21" t="s">
        <v>56</v>
      </c>
      <c r="B48" s="32" t="s">
        <v>62</v>
      </c>
      <c r="C48" s="21" t="s">
        <v>58</v>
      </c>
      <c r="D48" s="88"/>
      <c r="E48" s="106"/>
      <c r="F48" s="23"/>
      <c r="G48" s="23"/>
      <c r="H48" s="23"/>
      <c r="I48" s="23"/>
      <c r="J48" s="117"/>
      <c r="K48" s="23"/>
      <c r="L48" s="23"/>
      <c r="M48" s="23">
        <f t="shared" si="0"/>
        <v>0</v>
      </c>
      <c r="N48" s="20"/>
      <c r="O48" s="14"/>
    </row>
    <row r="49" spans="1:16" hidden="1">
      <c r="A49" s="21">
        <v>2</v>
      </c>
      <c r="B49" s="22" t="s">
        <v>64</v>
      </c>
      <c r="C49" s="21"/>
      <c r="D49" s="88"/>
      <c r="E49" s="106"/>
      <c r="F49" s="23"/>
      <c r="G49" s="23"/>
      <c r="H49" s="23"/>
      <c r="I49" s="23"/>
      <c r="J49" s="117"/>
      <c r="K49" s="23"/>
      <c r="L49" s="23"/>
      <c r="M49" s="23">
        <f t="shared" si="0"/>
        <v>0</v>
      </c>
      <c r="N49" s="20"/>
      <c r="O49" s="14"/>
    </row>
    <row r="50" spans="1:16" hidden="1">
      <c r="A50" s="21" t="s">
        <v>44</v>
      </c>
      <c r="B50" s="22" t="s">
        <v>55</v>
      </c>
      <c r="C50" s="21"/>
      <c r="D50" s="88"/>
      <c r="E50" s="106"/>
      <c r="F50" s="23"/>
      <c r="G50" s="23"/>
      <c r="H50" s="23"/>
      <c r="I50" s="23"/>
      <c r="J50" s="117"/>
      <c r="K50" s="23"/>
      <c r="L50" s="23"/>
      <c r="M50" s="23">
        <f t="shared" si="0"/>
        <v>0</v>
      </c>
      <c r="N50" s="19"/>
      <c r="O50" s="14"/>
    </row>
    <row r="51" spans="1:16" ht="30" hidden="1">
      <c r="A51" s="21" t="s">
        <v>56</v>
      </c>
      <c r="B51" s="22" t="s">
        <v>65</v>
      </c>
      <c r="C51" s="21" t="s">
        <v>58</v>
      </c>
      <c r="D51" s="88"/>
      <c r="E51" s="106"/>
      <c r="F51" s="23"/>
      <c r="G51" s="23"/>
      <c r="H51" s="23"/>
      <c r="I51" s="23"/>
      <c r="J51" s="117"/>
      <c r="K51" s="23"/>
      <c r="L51" s="23"/>
      <c r="M51" s="23">
        <f t="shared" si="0"/>
        <v>0</v>
      </c>
      <c r="N51" s="20"/>
      <c r="O51" s="14"/>
    </row>
    <row r="52" spans="1:16" ht="30" hidden="1">
      <c r="A52" s="21" t="s">
        <v>56</v>
      </c>
      <c r="B52" s="22" t="s">
        <v>66</v>
      </c>
      <c r="C52" s="21" t="s">
        <v>58</v>
      </c>
      <c r="D52" s="88"/>
      <c r="E52" s="106"/>
      <c r="F52" s="23"/>
      <c r="G52" s="23"/>
      <c r="H52" s="23"/>
      <c r="I52" s="23"/>
      <c r="J52" s="117"/>
      <c r="K52" s="23"/>
      <c r="L52" s="23"/>
      <c r="M52" s="23">
        <f t="shared" si="0"/>
        <v>0</v>
      </c>
      <c r="N52" s="20"/>
      <c r="O52" s="14"/>
    </row>
    <row r="53" spans="1:16" hidden="1">
      <c r="A53" s="21" t="s">
        <v>45</v>
      </c>
      <c r="B53" s="22" t="s">
        <v>63</v>
      </c>
      <c r="C53" s="21"/>
      <c r="D53" s="88"/>
      <c r="E53" s="106"/>
      <c r="F53" s="23"/>
      <c r="G53" s="23"/>
      <c r="H53" s="23"/>
      <c r="I53" s="23"/>
      <c r="J53" s="117"/>
      <c r="K53" s="23"/>
      <c r="L53" s="23"/>
      <c r="M53" s="23">
        <f t="shared" si="0"/>
        <v>0</v>
      </c>
      <c r="N53" s="20"/>
      <c r="O53" s="14"/>
    </row>
    <row r="54" spans="1:16" ht="30" hidden="1">
      <c r="A54" s="21" t="s">
        <v>56</v>
      </c>
      <c r="B54" s="22" t="s">
        <v>67</v>
      </c>
      <c r="C54" s="21" t="s">
        <v>58</v>
      </c>
      <c r="D54" s="88"/>
      <c r="E54" s="106"/>
      <c r="F54" s="23"/>
      <c r="G54" s="23"/>
      <c r="H54" s="23"/>
      <c r="I54" s="23"/>
      <c r="J54" s="117"/>
      <c r="K54" s="23"/>
      <c r="L54" s="23"/>
      <c r="M54" s="23">
        <f t="shared" si="0"/>
        <v>0</v>
      </c>
      <c r="N54" s="20"/>
      <c r="O54" s="14"/>
    </row>
    <row r="55" spans="1:16" ht="30" hidden="1">
      <c r="A55" s="21" t="s">
        <v>56</v>
      </c>
      <c r="B55" s="22" t="s">
        <v>66</v>
      </c>
      <c r="C55" s="21" t="s">
        <v>58</v>
      </c>
      <c r="D55" s="88"/>
      <c r="E55" s="106"/>
      <c r="F55" s="23"/>
      <c r="G55" s="23"/>
      <c r="H55" s="23"/>
      <c r="I55" s="23"/>
      <c r="J55" s="117"/>
      <c r="K55" s="23"/>
      <c r="L55" s="23"/>
      <c r="M55" s="23">
        <f t="shared" si="0"/>
        <v>0</v>
      </c>
      <c r="N55" s="20"/>
      <c r="O55" s="14"/>
    </row>
    <row r="56" spans="1:16" hidden="1">
      <c r="A56" s="21">
        <v>3</v>
      </c>
      <c r="B56" s="22" t="s">
        <v>68</v>
      </c>
      <c r="C56" s="33" t="s">
        <v>69</v>
      </c>
      <c r="D56" s="88"/>
      <c r="E56" s="106"/>
      <c r="F56" s="23"/>
      <c r="G56" s="23"/>
      <c r="H56" s="23"/>
      <c r="I56" s="23"/>
      <c r="J56" s="117"/>
      <c r="K56" s="23"/>
      <c r="L56" s="23"/>
      <c r="M56" s="23">
        <f t="shared" si="0"/>
        <v>0</v>
      </c>
      <c r="N56" s="20"/>
      <c r="O56" s="14"/>
    </row>
    <row r="57" spans="1:16" hidden="1">
      <c r="A57" s="21">
        <v>4</v>
      </c>
      <c r="B57" s="32" t="s">
        <v>70</v>
      </c>
      <c r="C57" s="21" t="s">
        <v>58</v>
      </c>
      <c r="D57" s="91"/>
      <c r="E57" s="99"/>
      <c r="F57" s="23"/>
      <c r="G57" s="23"/>
      <c r="H57" s="23"/>
      <c r="I57" s="23"/>
      <c r="J57" s="117"/>
      <c r="K57" s="23"/>
      <c r="L57" s="23"/>
      <c r="M57" s="23">
        <f t="shared" si="0"/>
        <v>0</v>
      </c>
      <c r="N57" s="20"/>
      <c r="O57" s="14"/>
    </row>
    <row r="58" spans="1:16" hidden="1">
      <c r="A58" s="16" t="s">
        <v>71</v>
      </c>
      <c r="B58" s="28" t="s">
        <v>72</v>
      </c>
      <c r="C58" s="16" t="s">
        <v>69</v>
      </c>
      <c r="D58" s="88"/>
      <c r="E58" s="106"/>
      <c r="F58" s="18"/>
      <c r="G58" s="18"/>
      <c r="H58" s="18"/>
      <c r="I58" s="18"/>
      <c r="J58" s="116"/>
      <c r="K58" s="18"/>
      <c r="L58" s="18"/>
      <c r="M58" s="18">
        <f t="shared" si="0"/>
        <v>0</v>
      </c>
      <c r="N58" s="18"/>
      <c r="O58" s="14"/>
    </row>
    <row r="59" spans="1:16" s="15" customFormat="1" hidden="1">
      <c r="A59" s="21">
        <v>1</v>
      </c>
      <c r="B59" s="22" t="s">
        <v>73</v>
      </c>
      <c r="C59" s="21" t="s">
        <v>69</v>
      </c>
      <c r="D59" s="88"/>
      <c r="E59" s="106"/>
      <c r="F59" s="23"/>
      <c r="G59" s="23"/>
      <c r="H59" s="23"/>
      <c r="I59" s="23"/>
      <c r="J59" s="117"/>
      <c r="K59" s="23"/>
      <c r="L59" s="23"/>
      <c r="M59" s="23">
        <f t="shared" si="0"/>
        <v>0</v>
      </c>
      <c r="N59" s="23"/>
      <c r="O59" s="14"/>
      <c r="P59" s="1"/>
    </row>
    <row r="60" spans="1:16" hidden="1">
      <c r="A60" s="34" t="s">
        <v>74</v>
      </c>
      <c r="B60" s="35" t="s">
        <v>72</v>
      </c>
      <c r="C60" s="34" t="s">
        <v>69</v>
      </c>
      <c r="D60" s="88"/>
      <c r="E60" s="106"/>
      <c r="F60" s="23"/>
      <c r="G60" s="23"/>
      <c r="H60" s="23"/>
      <c r="I60" s="23"/>
      <c r="J60" s="117"/>
      <c r="K60" s="23"/>
      <c r="L60" s="23"/>
      <c r="M60" s="23">
        <f t="shared" si="0"/>
        <v>0</v>
      </c>
      <c r="N60" s="20"/>
      <c r="O60" s="14"/>
    </row>
    <row r="61" spans="1:16" hidden="1">
      <c r="A61" s="34" t="s">
        <v>74</v>
      </c>
      <c r="B61" s="35" t="s">
        <v>75</v>
      </c>
      <c r="C61" s="34" t="s">
        <v>17</v>
      </c>
      <c r="D61" s="88"/>
      <c r="E61" s="106"/>
      <c r="F61" s="23"/>
      <c r="G61" s="23"/>
      <c r="H61" s="23"/>
      <c r="I61" s="23"/>
      <c r="J61" s="117"/>
      <c r="K61" s="23"/>
      <c r="L61" s="23"/>
      <c r="M61" s="23">
        <f t="shared" si="0"/>
        <v>0</v>
      </c>
      <c r="N61" s="36"/>
      <c r="O61" s="14"/>
    </row>
    <row r="62" spans="1:16" hidden="1">
      <c r="A62" s="21">
        <v>2</v>
      </c>
      <c r="B62" s="22" t="s">
        <v>76</v>
      </c>
      <c r="C62" s="21" t="s">
        <v>77</v>
      </c>
      <c r="D62" s="88"/>
      <c r="E62" s="106"/>
      <c r="F62" s="23"/>
      <c r="G62" s="23"/>
      <c r="H62" s="23"/>
      <c r="I62" s="23"/>
      <c r="J62" s="117"/>
      <c r="K62" s="23"/>
      <c r="L62" s="23"/>
      <c r="M62" s="23">
        <f t="shared" si="0"/>
        <v>0</v>
      </c>
      <c r="N62" s="20"/>
      <c r="O62" s="14"/>
    </row>
    <row r="63" spans="1:16" hidden="1">
      <c r="A63" s="21" t="s">
        <v>56</v>
      </c>
      <c r="B63" s="37" t="s">
        <v>78</v>
      </c>
      <c r="C63" s="38" t="s">
        <v>77</v>
      </c>
      <c r="D63" s="88"/>
      <c r="E63" s="106"/>
      <c r="F63" s="23"/>
      <c r="G63" s="23"/>
      <c r="H63" s="23"/>
      <c r="I63" s="23"/>
      <c r="J63" s="117"/>
      <c r="K63" s="23"/>
      <c r="L63" s="23"/>
      <c r="M63" s="23">
        <f t="shared" si="0"/>
        <v>0</v>
      </c>
      <c r="N63" s="20"/>
      <c r="O63" s="14"/>
    </row>
    <row r="64" spans="1:16" s="15" customFormat="1" hidden="1">
      <c r="A64" s="21" t="s">
        <v>56</v>
      </c>
      <c r="B64" s="37" t="s">
        <v>79</v>
      </c>
      <c r="C64" s="38" t="s">
        <v>77</v>
      </c>
      <c r="D64" s="88"/>
      <c r="E64" s="106"/>
      <c r="F64" s="23"/>
      <c r="G64" s="23"/>
      <c r="H64" s="23"/>
      <c r="I64" s="23"/>
      <c r="J64" s="117"/>
      <c r="K64" s="23"/>
      <c r="L64" s="23"/>
      <c r="M64" s="23">
        <f t="shared" si="0"/>
        <v>0</v>
      </c>
      <c r="N64" s="20"/>
      <c r="O64" s="14"/>
      <c r="P64" s="1"/>
    </row>
    <row r="65" spans="1:15" hidden="1">
      <c r="A65" s="21" t="s">
        <v>56</v>
      </c>
      <c r="B65" s="37" t="s">
        <v>80</v>
      </c>
      <c r="C65" s="38" t="s">
        <v>77</v>
      </c>
      <c r="D65" s="88"/>
      <c r="E65" s="106"/>
      <c r="F65" s="23"/>
      <c r="G65" s="23"/>
      <c r="H65" s="23"/>
      <c r="I65" s="23"/>
      <c r="J65" s="117"/>
      <c r="K65" s="23"/>
      <c r="L65" s="23"/>
      <c r="M65" s="23">
        <f t="shared" si="0"/>
        <v>0</v>
      </c>
      <c r="N65" s="20"/>
      <c r="O65" s="14"/>
    </row>
    <row r="66" spans="1:15" hidden="1">
      <c r="A66" s="21" t="s">
        <v>56</v>
      </c>
      <c r="B66" s="37" t="s">
        <v>81</v>
      </c>
      <c r="C66" s="38" t="s">
        <v>77</v>
      </c>
      <c r="D66" s="88"/>
      <c r="E66" s="106"/>
      <c r="F66" s="23"/>
      <c r="G66" s="23"/>
      <c r="H66" s="23"/>
      <c r="I66" s="23"/>
      <c r="J66" s="117"/>
      <c r="K66" s="23"/>
      <c r="L66" s="23"/>
      <c r="M66" s="23">
        <f t="shared" si="0"/>
        <v>0</v>
      </c>
      <c r="N66" s="20"/>
      <c r="O66" s="14"/>
    </row>
    <row r="67" spans="1:15" hidden="1">
      <c r="A67" s="16" t="s">
        <v>82</v>
      </c>
      <c r="B67" s="28" t="s">
        <v>83</v>
      </c>
      <c r="C67" s="29" t="s">
        <v>53</v>
      </c>
      <c r="D67" s="88"/>
      <c r="E67" s="106"/>
      <c r="F67" s="18"/>
      <c r="G67" s="18"/>
      <c r="H67" s="18"/>
      <c r="I67" s="18"/>
      <c r="J67" s="116"/>
      <c r="K67" s="18"/>
      <c r="L67" s="18"/>
      <c r="M67" s="18">
        <f t="shared" si="0"/>
        <v>0</v>
      </c>
      <c r="N67" s="20"/>
      <c r="O67" s="14"/>
    </row>
    <row r="68" spans="1:15" hidden="1">
      <c r="A68" s="21">
        <v>1</v>
      </c>
      <c r="B68" s="22" t="s">
        <v>73</v>
      </c>
      <c r="C68" s="33"/>
      <c r="D68" s="87"/>
      <c r="E68" s="105"/>
      <c r="F68" s="23"/>
      <c r="G68" s="23"/>
      <c r="H68" s="23"/>
      <c r="I68" s="23"/>
      <c r="J68" s="117"/>
      <c r="K68" s="23"/>
      <c r="L68" s="23"/>
      <c r="M68" s="23">
        <f t="shared" si="0"/>
        <v>0</v>
      </c>
      <c r="N68" s="20"/>
      <c r="O68" s="14"/>
    </row>
    <row r="69" spans="1:15" hidden="1">
      <c r="A69" s="21" t="s">
        <v>56</v>
      </c>
      <c r="B69" s="22" t="s">
        <v>84</v>
      </c>
      <c r="C69" s="21" t="s">
        <v>85</v>
      </c>
      <c r="D69" s="91"/>
      <c r="E69" s="99"/>
      <c r="F69" s="23"/>
      <c r="G69" s="23"/>
      <c r="H69" s="23"/>
      <c r="I69" s="23"/>
      <c r="J69" s="117"/>
      <c r="K69" s="23"/>
      <c r="L69" s="23"/>
      <c r="M69" s="23">
        <f t="shared" si="0"/>
        <v>0</v>
      </c>
      <c r="N69" s="20"/>
      <c r="O69" s="14"/>
    </row>
    <row r="70" spans="1:15" hidden="1">
      <c r="A70" s="21" t="s">
        <v>86</v>
      </c>
      <c r="B70" s="22" t="s">
        <v>87</v>
      </c>
      <c r="C70" s="21" t="s">
        <v>88</v>
      </c>
      <c r="D70" s="88"/>
      <c r="E70" s="106"/>
      <c r="F70" s="23"/>
      <c r="G70" s="23"/>
      <c r="H70" s="23"/>
      <c r="I70" s="23"/>
      <c r="J70" s="117"/>
      <c r="K70" s="23"/>
      <c r="L70" s="23"/>
      <c r="M70" s="23">
        <f t="shared" si="0"/>
        <v>0</v>
      </c>
      <c r="N70" s="20"/>
      <c r="O70" s="14"/>
    </row>
    <row r="71" spans="1:15" hidden="1">
      <c r="A71" s="21" t="s">
        <v>74</v>
      </c>
      <c r="B71" s="22" t="s">
        <v>89</v>
      </c>
      <c r="C71" s="21" t="s">
        <v>88</v>
      </c>
      <c r="D71" s="88"/>
      <c r="E71" s="106"/>
      <c r="F71" s="23"/>
      <c r="G71" s="23"/>
      <c r="H71" s="23"/>
      <c r="I71" s="23"/>
      <c r="J71" s="117"/>
      <c r="K71" s="23"/>
      <c r="L71" s="23"/>
      <c r="M71" s="23">
        <f t="shared" si="0"/>
        <v>0</v>
      </c>
      <c r="N71" s="20"/>
      <c r="O71" s="14"/>
    </row>
    <row r="72" spans="1:15" hidden="1">
      <c r="A72" s="21" t="s">
        <v>74</v>
      </c>
      <c r="B72" s="22" t="s">
        <v>90</v>
      </c>
      <c r="C72" s="21" t="s">
        <v>88</v>
      </c>
      <c r="D72" s="88"/>
      <c r="E72" s="106"/>
      <c r="F72" s="23"/>
      <c r="G72" s="23"/>
      <c r="H72" s="23"/>
      <c r="I72" s="23"/>
      <c r="J72" s="117"/>
      <c r="K72" s="23"/>
      <c r="L72" s="23"/>
      <c r="M72" s="23">
        <f t="shared" si="0"/>
        <v>0</v>
      </c>
      <c r="N72" s="20"/>
      <c r="O72" s="14"/>
    </row>
    <row r="73" spans="1:15" hidden="1">
      <c r="A73" s="21" t="s">
        <v>74</v>
      </c>
      <c r="B73" s="22" t="s">
        <v>91</v>
      </c>
      <c r="C73" s="21" t="s">
        <v>88</v>
      </c>
      <c r="D73" s="88"/>
      <c r="E73" s="106"/>
      <c r="F73" s="23"/>
      <c r="G73" s="23"/>
      <c r="H73" s="23"/>
      <c r="I73" s="23"/>
      <c r="J73" s="117"/>
      <c r="K73" s="23"/>
      <c r="L73" s="23"/>
      <c r="M73" s="23">
        <f t="shared" si="0"/>
        <v>0</v>
      </c>
      <c r="N73" s="20"/>
      <c r="O73" s="14"/>
    </row>
    <row r="74" spans="1:15" ht="30" hidden="1">
      <c r="A74" s="21" t="s">
        <v>74</v>
      </c>
      <c r="B74" s="39" t="s">
        <v>92</v>
      </c>
      <c r="C74" s="40" t="s">
        <v>88</v>
      </c>
      <c r="D74" s="88"/>
      <c r="E74" s="106"/>
      <c r="F74" s="23"/>
      <c r="G74" s="23"/>
      <c r="H74" s="23"/>
      <c r="I74" s="23"/>
      <c r="J74" s="117"/>
      <c r="K74" s="23"/>
      <c r="L74" s="23"/>
      <c r="M74" s="23">
        <f t="shared" si="0"/>
        <v>0</v>
      </c>
      <c r="N74" s="20"/>
      <c r="O74" s="14"/>
    </row>
    <row r="75" spans="1:15" hidden="1">
      <c r="A75" s="21" t="s">
        <v>56</v>
      </c>
      <c r="B75" s="22" t="s">
        <v>93</v>
      </c>
      <c r="C75" s="21" t="s">
        <v>88</v>
      </c>
      <c r="D75" s="88"/>
      <c r="E75" s="106"/>
      <c r="F75" s="23"/>
      <c r="G75" s="23"/>
      <c r="H75" s="23"/>
      <c r="I75" s="23"/>
      <c r="J75" s="117"/>
      <c r="K75" s="23"/>
      <c r="L75" s="23"/>
      <c r="M75" s="23">
        <f t="shared" si="0"/>
        <v>0</v>
      </c>
      <c r="N75" s="20"/>
      <c r="O75" s="14"/>
    </row>
    <row r="76" spans="1:15" hidden="1">
      <c r="A76" s="21">
        <v>2</v>
      </c>
      <c r="B76" s="22" t="s">
        <v>76</v>
      </c>
      <c r="C76" s="21" t="s">
        <v>58</v>
      </c>
      <c r="D76" s="88"/>
      <c r="E76" s="106"/>
      <c r="F76" s="23"/>
      <c r="G76" s="23"/>
      <c r="H76" s="23"/>
      <c r="I76" s="23"/>
      <c r="J76" s="117"/>
      <c r="K76" s="23"/>
      <c r="L76" s="23"/>
      <c r="M76" s="23">
        <f t="shared" ref="M76:M139" si="1">L76</f>
        <v>0</v>
      </c>
      <c r="N76" s="20"/>
      <c r="O76" s="14"/>
    </row>
    <row r="77" spans="1:15" hidden="1">
      <c r="A77" s="16" t="s">
        <v>94</v>
      </c>
      <c r="B77" s="28" t="s">
        <v>95</v>
      </c>
      <c r="C77" s="29" t="s">
        <v>53</v>
      </c>
      <c r="D77" s="88"/>
      <c r="E77" s="106"/>
      <c r="F77" s="18"/>
      <c r="G77" s="18"/>
      <c r="H77" s="18"/>
      <c r="I77" s="18"/>
      <c r="J77" s="116"/>
      <c r="K77" s="18"/>
      <c r="L77" s="18"/>
      <c r="M77" s="18">
        <f t="shared" si="1"/>
        <v>0</v>
      </c>
      <c r="N77" s="20"/>
      <c r="O77" s="14"/>
    </row>
    <row r="78" spans="1:15" ht="30" hidden="1">
      <c r="A78" s="21">
        <v>1</v>
      </c>
      <c r="B78" s="22" t="s">
        <v>96</v>
      </c>
      <c r="C78" s="21" t="s">
        <v>58</v>
      </c>
      <c r="D78" s="91"/>
      <c r="E78" s="99"/>
      <c r="F78" s="23"/>
      <c r="G78" s="23"/>
      <c r="H78" s="23"/>
      <c r="I78" s="23"/>
      <c r="J78" s="117"/>
      <c r="K78" s="23"/>
      <c r="L78" s="23"/>
      <c r="M78" s="23">
        <f t="shared" si="1"/>
        <v>0</v>
      </c>
      <c r="N78" s="20"/>
      <c r="O78" s="14"/>
    </row>
    <row r="79" spans="1:15" hidden="1">
      <c r="A79" s="21">
        <v>2</v>
      </c>
      <c r="B79" s="22" t="s">
        <v>97</v>
      </c>
      <c r="C79" s="21" t="s">
        <v>58</v>
      </c>
      <c r="D79" s="88"/>
      <c r="E79" s="106"/>
      <c r="F79" s="23"/>
      <c r="G79" s="23"/>
      <c r="H79" s="23"/>
      <c r="I79" s="23"/>
      <c r="J79" s="117"/>
      <c r="K79" s="23"/>
      <c r="L79" s="23"/>
      <c r="M79" s="23">
        <f t="shared" si="1"/>
        <v>0</v>
      </c>
      <c r="N79" s="20"/>
      <c r="O79" s="14"/>
    </row>
    <row r="80" spans="1:15" hidden="1">
      <c r="A80" s="21">
        <v>3</v>
      </c>
      <c r="B80" s="22" t="s">
        <v>98</v>
      </c>
      <c r="C80" s="21" t="s">
        <v>99</v>
      </c>
      <c r="D80" s="88"/>
      <c r="E80" s="106"/>
      <c r="F80" s="23"/>
      <c r="G80" s="23"/>
      <c r="H80" s="23"/>
      <c r="I80" s="23"/>
      <c r="J80" s="117"/>
      <c r="K80" s="23"/>
      <c r="L80" s="23"/>
      <c r="M80" s="23">
        <f t="shared" si="1"/>
        <v>0</v>
      </c>
      <c r="N80" s="20"/>
      <c r="O80" s="14"/>
    </row>
    <row r="81" spans="1:16" ht="28.5" hidden="1">
      <c r="A81" s="16" t="s">
        <v>100</v>
      </c>
      <c r="B81" s="28" t="s">
        <v>101</v>
      </c>
      <c r="C81" s="29" t="s">
        <v>53</v>
      </c>
      <c r="D81" s="88"/>
      <c r="E81" s="106"/>
      <c r="F81" s="18"/>
      <c r="G81" s="18"/>
      <c r="H81" s="18"/>
      <c r="I81" s="18"/>
      <c r="J81" s="116"/>
      <c r="K81" s="18"/>
      <c r="L81" s="18"/>
      <c r="M81" s="18">
        <f t="shared" si="1"/>
        <v>0</v>
      </c>
      <c r="N81" s="20"/>
      <c r="O81" s="14"/>
    </row>
    <row r="82" spans="1:16" hidden="1">
      <c r="A82" s="21">
        <v>1</v>
      </c>
      <c r="B82" s="22" t="s">
        <v>55</v>
      </c>
      <c r="C82" s="21"/>
      <c r="D82" s="88"/>
      <c r="E82" s="106"/>
      <c r="F82" s="23"/>
      <c r="G82" s="23"/>
      <c r="H82" s="23"/>
      <c r="I82" s="23"/>
      <c r="J82" s="117"/>
      <c r="K82" s="23"/>
      <c r="L82" s="23"/>
      <c r="M82" s="23">
        <f t="shared" si="1"/>
        <v>0</v>
      </c>
      <c r="N82" s="20"/>
      <c r="O82" s="14"/>
    </row>
    <row r="83" spans="1:16" hidden="1">
      <c r="A83" s="21" t="s">
        <v>56</v>
      </c>
      <c r="B83" s="22" t="s">
        <v>102</v>
      </c>
      <c r="C83" s="21" t="s">
        <v>85</v>
      </c>
      <c r="D83" s="88"/>
      <c r="E83" s="106"/>
      <c r="F83" s="23"/>
      <c r="G83" s="23"/>
      <c r="H83" s="23"/>
      <c r="I83" s="23"/>
      <c r="J83" s="117"/>
      <c r="K83" s="23"/>
      <c r="L83" s="23"/>
      <c r="M83" s="23">
        <f t="shared" si="1"/>
        <v>0</v>
      </c>
      <c r="N83" s="20"/>
      <c r="O83" s="14"/>
    </row>
    <row r="84" spans="1:16" hidden="1">
      <c r="A84" s="21">
        <v>2</v>
      </c>
      <c r="B84" s="22" t="s">
        <v>103</v>
      </c>
      <c r="C84" s="21" t="s">
        <v>104</v>
      </c>
      <c r="D84" s="88"/>
      <c r="E84" s="106"/>
      <c r="F84" s="23"/>
      <c r="G84" s="23"/>
      <c r="H84" s="23"/>
      <c r="I84" s="23"/>
      <c r="J84" s="117"/>
      <c r="K84" s="23"/>
      <c r="L84" s="23"/>
      <c r="M84" s="23">
        <f t="shared" si="1"/>
        <v>0</v>
      </c>
      <c r="N84" s="20"/>
      <c r="O84" s="14"/>
    </row>
    <row r="85" spans="1:16" hidden="1">
      <c r="A85" s="16" t="s">
        <v>105</v>
      </c>
      <c r="B85" s="28" t="s">
        <v>106</v>
      </c>
      <c r="C85" s="16" t="s">
        <v>17</v>
      </c>
      <c r="D85" s="88"/>
      <c r="E85" s="106"/>
      <c r="F85" s="18"/>
      <c r="G85" s="18"/>
      <c r="H85" s="18"/>
      <c r="I85" s="18"/>
      <c r="J85" s="116"/>
      <c r="K85" s="18"/>
      <c r="L85" s="18"/>
      <c r="M85" s="18">
        <f t="shared" si="1"/>
        <v>0</v>
      </c>
      <c r="N85" s="20"/>
      <c r="O85" s="14"/>
    </row>
    <row r="86" spans="1:16" hidden="1">
      <c r="A86" s="21">
        <v>1</v>
      </c>
      <c r="B86" s="22" t="s">
        <v>107</v>
      </c>
      <c r="C86" s="21" t="s">
        <v>17</v>
      </c>
      <c r="D86" s="87"/>
      <c r="E86" s="105"/>
      <c r="F86" s="23"/>
      <c r="G86" s="23"/>
      <c r="H86" s="23"/>
      <c r="I86" s="23"/>
      <c r="J86" s="117"/>
      <c r="K86" s="23"/>
      <c r="L86" s="23"/>
      <c r="M86" s="23">
        <f t="shared" si="1"/>
        <v>0</v>
      </c>
      <c r="N86" s="20"/>
      <c r="O86" s="14"/>
    </row>
    <row r="87" spans="1:16" hidden="1">
      <c r="A87" s="21" t="s">
        <v>30</v>
      </c>
      <c r="B87" s="22" t="s">
        <v>108</v>
      </c>
      <c r="C87" s="21"/>
      <c r="D87" s="88"/>
      <c r="E87" s="106"/>
      <c r="F87" s="23"/>
      <c r="G87" s="23"/>
      <c r="H87" s="23"/>
      <c r="I87" s="23"/>
      <c r="J87" s="117"/>
      <c r="K87" s="23"/>
      <c r="L87" s="23"/>
      <c r="M87" s="23">
        <f t="shared" si="1"/>
        <v>0</v>
      </c>
      <c r="N87" s="20"/>
      <c r="O87" s="14"/>
    </row>
    <row r="88" spans="1:16" hidden="1">
      <c r="A88" s="21" t="s">
        <v>56</v>
      </c>
      <c r="B88" s="22" t="s">
        <v>109</v>
      </c>
      <c r="C88" s="21" t="s">
        <v>110</v>
      </c>
      <c r="D88" s="88"/>
      <c r="E88" s="106"/>
      <c r="F88" s="23"/>
      <c r="G88" s="23"/>
      <c r="H88" s="23"/>
      <c r="I88" s="23"/>
      <c r="J88" s="117"/>
      <c r="K88" s="23"/>
      <c r="L88" s="23"/>
      <c r="M88" s="23">
        <f t="shared" si="1"/>
        <v>0</v>
      </c>
      <c r="N88" s="20"/>
      <c r="O88" s="14"/>
    </row>
    <row r="89" spans="1:16" hidden="1">
      <c r="A89" s="21" t="s">
        <v>56</v>
      </c>
      <c r="B89" s="22" t="s">
        <v>111</v>
      </c>
      <c r="C89" s="21" t="s">
        <v>110</v>
      </c>
      <c r="D89" s="88"/>
      <c r="E89" s="106"/>
      <c r="F89" s="23"/>
      <c r="G89" s="23"/>
      <c r="H89" s="23"/>
      <c r="I89" s="23"/>
      <c r="J89" s="117"/>
      <c r="K89" s="23"/>
      <c r="L89" s="23"/>
      <c r="M89" s="23">
        <f t="shared" si="1"/>
        <v>0</v>
      </c>
      <c r="N89" s="20"/>
      <c r="O89" s="14"/>
    </row>
    <row r="90" spans="1:16" hidden="1">
      <c r="A90" s="21" t="s">
        <v>38</v>
      </c>
      <c r="B90" s="22" t="s">
        <v>112</v>
      </c>
      <c r="C90" s="21"/>
      <c r="D90" s="88"/>
      <c r="E90" s="106"/>
      <c r="F90" s="23"/>
      <c r="G90" s="23"/>
      <c r="H90" s="23"/>
      <c r="I90" s="23"/>
      <c r="J90" s="117"/>
      <c r="K90" s="23"/>
      <c r="L90" s="23"/>
      <c r="M90" s="23">
        <f t="shared" si="1"/>
        <v>0</v>
      </c>
      <c r="N90" s="20"/>
      <c r="O90" s="14"/>
    </row>
    <row r="91" spans="1:16" hidden="1">
      <c r="A91" s="21" t="s">
        <v>56</v>
      </c>
      <c r="B91" s="22" t="s">
        <v>113</v>
      </c>
      <c r="C91" s="21" t="s">
        <v>110</v>
      </c>
      <c r="D91" s="91"/>
      <c r="E91" s="99"/>
      <c r="F91" s="23"/>
      <c r="G91" s="23"/>
      <c r="H91" s="23"/>
      <c r="I91" s="23"/>
      <c r="J91" s="117"/>
      <c r="K91" s="23"/>
      <c r="L91" s="23"/>
      <c r="M91" s="23">
        <f t="shared" si="1"/>
        <v>0</v>
      </c>
      <c r="N91" s="20"/>
      <c r="O91" s="14"/>
    </row>
    <row r="92" spans="1:16" s="27" customFormat="1" ht="30" hidden="1">
      <c r="A92" s="21" t="s">
        <v>56</v>
      </c>
      <c r="B92" s="22" t="s">
        <v>114</v>
      </c>
      <c r="C92" s="21" t="s">
        <v>110</v>
      </c>
      <c r="D92" s="91"/>
      <c r="E92" s="99"/>
      <c r="F92" s="23"/>
      <c r="G92" s="23"/>
      <c r="H92" s="23"/>
      <c r="I92" s="23"/>
      <c r="J92" s="117"/>
      <c r="K92" s="23"/>
      <c r="L92" s="23"/>
      <c r="M92" s="23">
        <f t="shared" si="1"/>
        <v>0</v>
      </c>
      <c r="N92" s="19"/>
      <c r="O92" s="14"/>
      <c r="P92" s="1"/>
    </row>
    <row r="93" spans="1:16" s="27" customFormat="1" ht="30" hidden="1">
      <c r="A93" s="21" t="s">
        <v>56</v>
      </c>
      <c r="B93" s="22" t="s">
        <v>115</v>
      </c>
      <c r="C93" s="21" t="s">
        <v>110</v>
      </c>
      <c r="D93" s="91"/>
      <c r="E93" s="99"/>
      <c r="F93" s="23"/>
      <c r="G93" s="23"/>
      <c r="H93" s="23"/>
      <c r="I93" s="23"/>
      <c r="J93" s="117"/>
      <c r="K93" s="23"/>
      <c r="L93" s="23"/>
      <c r="M93" s="23">
        <f t="shared" si="1"/>
        <v>0</v>
      </c>
      <c r="N93" s="19"/>
      <c r="O93" s="14"/>
      <c r="P93" s="1"/>
    </row>
    <row r="94" spans="1:16" s="27" customFormat="1" hidden="1">
      <c r="A94" s="21" t="s">
        <v>56</v>
      </c>
      <c r="B94" s="22" t="s">
        <v>116</v>
      </c>
      <c r="C94" s="21" t="s">
        <v>110</v>
      </c>
      <c r="D94" s="88"/>
      <c r="E94" s="106"/>
      <c r="F94" s="23"/>
      <c r="G94" s="23"/>
      <c r="H94" s="23"/>
      <c r="I94" s="23"/>
      <c r="J94" s="117"/>
      <c r="K94" s="23"/>
      <c r="L94" s="23"/>
      <c r="M94" s="23">
        <f t="shared" si="1"/>
        <v>0</v>
      </c>
      <c r="N94" s="19"/>
      <c r="O94" s="14"/>
      <c r="P94" s="1"/>
    </row>
    <row r="95" spans="1:16" s="27" customFormat="1" hidden="1">
      <c r="A95" s="21" t="s">
        <v>56</v>
      </c>
      <c r="B95" s="22" t="s">
        <v>117</v>
      </c>
      <c r="C95" s="21" t="s">
        <v>110</v>
      </c>
      <c r="D95" s="88"/>
      <c r="E95" s="106"/>
      <c r="F95" s="23"/>
      <c r="G95" s="23"/>
      <c r="H95" s="23"/>
      <c r="I95" s="23"/>
      <c r="J95" s="117"/>
      <c r="K95" s="23"/>
      <c r="L95" s="23"/>
      <c r="M95" s="23">
        <f t="shared" si="1"/>
        <v>0</v>
      </c>
      <c r="N95" s="19"/>
      <c r="O95" s="14"/>
      <c r="P95" s="1"/>
    </row>
    <row r="96" spans="1:16" s="27" customFormat="1" ht="18" hidden="1">
      <c r="A96" s="21" t="s">
        <v>56</v>
      </c>
      <c r="B96" s="22" t="s">
        <v>118</v>
      </c>
      <c r="C96" s="21" t="s">
        <v>110</v>
      </c>
      <c r="D96" s="88"/>
      <c r="E96" s="106"/>
      <c r="F96" s="23"/>
      <c r="G96" s="23"/>
      <c r="H96" s="23"/>
      <c r="I96" s="23"/>
      <c r="J96" s="117"/>
      <c r="K96" s="23"/>
      <c r="L96" s="23"/>
      <c r="M96" s="23">
        <f t="shared" si="1"/>
        <v>0</v>
      </c>
      <c r="N96" s="19"/>
      <c r="O96" s="14"/>
      <c r="P96" s="1"/>
    </row>
    <row r="97" spans="1:16" s="27" customFormat="1" hidden="1">
      <c r="A97" s="21" t="s">
        <v>56</v>
      </c>
      <c r="B97" s="22" t="s">
        <v>119</v>
      </c>
      <c r="C97" s="21" t="s">
        <v>120</v>
      </c>
      <c r="D97" s="88"/>
      <c r="E97" s="106"/>
      <c r="F97" s="23"/>
      <c r="G97" s="23"/>
      <c r="H97" s="23"/>
      <c r="I97" s="23"/>
      <c r="J97" s="117"/>
      <c r="K97" s="23"/>
      <c r="L97" s="23"/>
      <c r="M97" s="23">
        <f t="shared" si="1"/>
        <v>0</v>
      </c>
      <c r="N97" s="19"/>
      <c r="O97" s="14"/>
      <c r="P97" s="1"/>
    </row>
    <row r="98" spans="1:16" s="27" customFormat="1" hidden="1">
      <c r="A98" s="21">
        <v>2</v>
      </c>
      <c r="B98" s="22" t="s">
        <v>121</v>
      </c>
      <c r="C98" s="21"/>
      <c r="D98" s="92"/>
      <c r="E98" s="109"/>
      <c r="F98" s="23"/>
      <c r="G98" s="23"/>
      <c r="H98" s="23"/>
      <c r="I98" s="23"/>
      <c r="J98" s="117"/>
      <c r="K98" s="23"/>
      <c r="L98" s="23"/>
      <c r="M98" s="23">
        <f t="shared" si="1"/>
        <v>0</v>
      </c>
      <c r="N98" s="19"/>
      <c r="O98" s="14"/>
      <c r="P98" s="1"/>
    </row>
    <row r="99" spans="1:16" s="27" customFormat="1" hidden="1">
      <c r="A99" s="21" t="s">
        <v>44</v>
      </c>
      <c r="B99" s="22" t="s">
        <v>108</v>
      </c>
      <c r="C99" s="21" t="s">
        <v>110</v>
      </c>
      <c r="D99" s="88"/>
      <c r="E99" s="106"/>
      <c r="F99" s="23"/>
      <c r="G99" s="23"/>
      <c r="H99" s="23"/>
      <c r="I99" s="23"/>
      <c r="J99" s="117"/>
      <c r="K99" s="23"/>
      <c r="L99" s="23"/>
      <c r="M99" s="23">
        <f t="shared" si="1"/>
        <v>0</v>
      </c>
      <c r="N99" s="19"/>
      <c r="O99" s="14"/>
      <c r="P99" s="1"/>
    </row>
    <row r="100" spans="1:16" s="27" customFormat="1" hidden="1">
      <c r="A100" s="21" t="s">
        <v>45</v>
      </c>
      <c r="B100" s="22" t="s">
        <v>112</v>
      </c>
      <c r="C100" s="21"/>
      <c r="D100" s="88"/>
      <c r="E100" s="106"/>
      <c r="F100" s="23"/>
      <c r="G100" s="23"/>
      <c r="H100" s="23"/>
      <c r="I100" s="23"/>
      <c r="J100" s="117"/>
      <c r="K100" s="23"/>
      <c r="L100" s="23"/>
      <c r="M100" s="23">
        <f t="shared" si="1"/>
        <v>0</v>
      </c>
      <c r="N100" s="19"/>
      <c r="O100" s="14"/>
      <c r="P100" s="1"/>
    </row>
    <row r="101" spans="1:16" s="27" customFormat="1" hidden="1">
      <c r="A101" s="21" t="s">
        <v>56</v>
      </c>
      <c r="B101" s="22" t="s">
        <v>122</v>
      </c>
      <c r="C101" s="21" t="s">
        <v>110</v>
      </c>
      <c r="D101" s="91"/>
      <c r="E101" s="99"/>
      <c r="F101" s="23"/>
      <c r="G101" s="23"/>
      <c r="H101" s="23"/>
      <c r="I101" s="23"/>
      <c r="J101" s="117"/>
      <c r="K101" s="23"/>
      <c r="L101" s="23"/>
      <c r="M101" s="23">
        <f t="shared" si="1"/>
        <v>0</v>
      </c>
      <c r="N101" s="19"/>
      <c r="O101" s="14"/>
      <c r="P101" s="1"/>
    </row>
    <row r="102" spans="1:16" s="27" customFormat="1" hidden="1">
      <c r="A102" s="21" t="s">
        <v>56</v>
      </c>
      <c r="B102" s="22" t="s">
        <v>123</v>
      </c>
      <c r="C102" s="21" t="s">
        <v>110</v>
      </c>
      <c r="D102" s="88"/>
      <c r="E102" s="106"/>
      <c r="F102" s="23"/>
      <c r="G102" s="23"/>
      <c r="H102" s="23"/>
      <c r="I102" s="23"/>
      <c r="J102" s="117"/>
      <c r="K102" s="23"/>
      <c r="L102" s="23"/>
      <c r="M102" s="23">
        <f t="shared" si="1"/>
        <v>0</v>
      </c>
      <c r="N102" s="19"/>
      <c r="O102" s="14"/>
      <c r="P102" s="1"/>
    </row>
    <row r="103" spans="1:16" s="27" customFormat="1" ht="28.5" hidden="1">
      <c r="A103" s="16" t="s">
        <v>124</v>
      </c>
      <c r="B103" s="28" t="s">
        <v>125</v>
      </c>
      <c r="C103" s="25" t="s">
        <v>17</v>
      </c>
      <c r="D103" s="88"/>
      <c r="E103" s="106"/>
      <c r="F103" s="18"/>
      <c r="G103" s="18"/>
      <c r="H103" s="18"/>
      <c r="I103" s="18"/>
      <c r="J103" s="116"/>
      <c r="K103" s="18"/>
      <c r="L103" s="18"/>
      <c r="M103" s="18">
        <f t="shared" si="1"/>
        <v>0</v>
      </c>
      <c r="N103" s="19"/>
      <c r="O103" s="14"/>
      <c r="P103" s="1"/>
    </row>
    <row r="104" spans="1:16" s="27" customFormat="1" ht="75" hidden="1">
      <c r="A104" s="21">
        <v>1</v>
      </c>
      <c r="B104" s="22" t="s">
        <v>126</v>
      </c>
      <c r="C104" s="21" t="s">
        <v>23</v>
      </c>
      <c r="D104" s="88"/>
      <c r="E104" s="106"/>
      <c r="F104" s="23"/>
      <c r="G104" s="23"/>
      <c r="H104" s="23"/>
      <c r="I104" s="23"/>
      <c r="J104" s="117"/>
      <c r="K104" s="23"/>
      <c r="L104" s="23"/>
      <c r="M104" s="23">
        <f t="shared" si="1"/>
        <v>0</v>
      </c>
      <c r="N104" s="19"/>
      <c r="O104" s="14"/>
      <c r="P104" s="1"/>
    </row>
    <row r="105" spans="1:16" s="27" customFormat="1" ht="75" hidden="1">
      <c r="A105" s="21">
        <v>2</v>
      </c>
      <c r="B105" s="22" t="s">
        <v>127</v>
      </c>
      <c r="C105" s="21" t="s">
        <v>23</v>
      </c>
      <c r="D105" s="88"/>
      <c r="E105" s="106"/>
      <c r="F105" s="23"/>
      <c r="G105" s="23"/>
      <c r="H105" s="23"/>
      <c r="I105" s="23"/>
      <c r="J105" s="117"/>
      <c r="K105" s="23"/>
      <c r="L105" s="23"/>
      <c r="M105" s="23">
        <f t="shared" si="1"/>
        <v>0</v>
      </c>
      <c r="N105" s="19"/>
      <c r="O105" s="14"/>
      <c r="P105" s="1"/>
    </row>
    <row r="106" spans="1:16" s="27" customFormat="1" ht="105" hidden="1">
      <c r="A106" s="21">
        <v>3</v>
      </c>
      <c r="B106" s="22" t="s">
        <v>128</v>
      </c>
      <c r="C106" s="21" t="s">
        <v>23</v>
      </c>
      <c r="D106" s="88"/>
      <c r="E106" s="106"/>
      <c r="F106" s="23"/>
      <c r="G106" s="23"/>
      <c r="H106" s="23"/>
      <c r="I106" s="23"/>
      <c r="J106" s="117"/>
      <c r="K106" s="23"/>
      <c r="L106" s="23"/>
      <c r="M106" s="23">
        <f t="shared" si="1"/>
        <v>0</v>
      </c>
      <c r="N106" s="19"/>
      <c r="O106" s="14"/>
      <c r="P106" s="1"/>
    </row>
    <row r="107" spans="1:16" s="27" customFormat="1" hidden="1">
      <c r="A107" s="16" t="s">
        <v>129</v>
      </c>
      <c r="B107" s="28" t="s">
        <v>130</v>
      </c>
      <c r="C107" s="25" t="s">
        <v>17</v>
      </c>
      <c r="D107" s="87"/>
      <c r="E107" s="105"/>
      <c r="F107" s="18"/>
      <c r="G107" s="18"/>
      <c r="H107" s="18"/>
      <c r="I107" s="18"/>
      <c r="J107" s="116"/>
      <c r="K107" s="18"/>
      <c r="L107" s="18"/>
      <c r="M107" s="18">
        <f t="shared" si="1"/>
        <v>0</v>
      </c>
      <c r="N107" s="19"/>
      <c r="O107" s="14"/>
      <c r="P107" s="1"/>
    </row>
    <row r="108" spans="1:16" s="27" customFormat="1" ht="45" hidden="1">
      <c r="A108" s="21">
        <v>1</v>
      </c>
      <c r="B108" s="22" t="s">
        <v>131</v>
      </c>
      <c r="C108" s="21" t="s">
        <v>23</v>
      </c>
      <c r="D108" s="88"/>
      <c r="E108" s="106"/>
      <c r="F108" s="23"/>
      <c r="G108" s="23"/>
      <c r="H108" s="23"/>
      <c r="I108" s="23"/>
      <c r="J108" s="117"/>
      <c r="K108" s="23"/>
      <c r="L108" s="23"/>
      <c r="M108" s="23">
        <f t="shared" si="1"/>
        <v>0</v>
      </c>
      <c r="N108" s="19"/>
      <c r="O108" s="14"/>
      <c r="P108" s="1"/>
    </row>
    <row r="109" spans="1:16" s="27" customFormat="1" ht="45" hidden="1">
      <c r="A109" s="21">
        <v>2</v>
      </c>
      <c r="B109" s="22" t="s">
        <v>132</v>
      </c>
      <c r="C109" s="21" t="s">
        <v>23</v>
      </c>
      <c r="D109" s="88"/>
      <c r="E109" s="106"/>
      <c r="F109" s="23"/>
      <c r="G109" s="23"/>
      <c r="H109" s="23"/>
      <c r="I109" s="23"/>
      <c r="J109" s="117"/>
      <c r="K109" s="23"/>
      <c r="L109" s="23"/>
      <c r="M109" s="23">
        <f t="shared" si="1"/>
        <v>0</v>
      </c>
      <c r="N109" s="19"/>
      <c r="O109" s="14"/>
      <c r="P109" s="1"/>
    </row>
    <row r="110" spans="1:16" s="27" customFormat="1" ht="45" hidden="1">
      <c r="A110" s="38">
        <v>3</v>
      </c>
      <c r="B110" s="22" t="s">
        <v>133</v>
      </c>
      <c r="C110" s="38" t="s">
        <v>29</v>
      </c>
      <c r="D110" s="88"/>
      <c r="E110" s="106"/>
      <c r="F110" s="23"/>
      <c r="G110" s="23"/>
      <c r="H110" s="23"/>
      <c r="I110" s="23"/>
      <c r="J110" s="117"/>
      <c r="K110" s="23"/>
      <c r="L110" s="23"/>
      <c r="M110" s="23">
        <f t="shared" si="1"/>
        <v>0</v>
      </c>
      <c r="N110" s="19"/>
      <c r="O110" s="14"/>
      <c r="P110" s="1"/>
    </row>
    <row r="111" spans="1:16" s="27" customFormat="1" ht="28.5" hidden="1">
      <c r="A111" s="16" t="s">
        <v>134</v>
      </c>
      <c r="B111" s="28" t="s">
        <v>135</v>
      </c>
      <c r="C111" s="25" t="s">
        <v>17</v>
      </c>
      <c r="D111" s="90"/>
      <c r="E111" s="108"/>
      <c r="F111" s="18"/>
      <c r="G111" s="18"/>
      <c r="H111" s="18"/>
      <c r="I111" s="18"/>
      <c r="J111" s="116"/>
      <c r="K111" s="18"/>
      <c r="L111" s="18"/>
      <c r="M111" s="18">
        <f t="shared" si="1"/>
        <v>0</v>
      </c>
      <c r="N111" s="19"/>
      <c r="O111" s="14"/>
      <c r="P111" s="1"/>
    </row>
    <row r="112" spans="1:16" s="27" customFormat="1" ht="30" hidden="1">
      <c r="A112" s="21">
        <v>1</v>
      </c>
      <c r="B112" s="22" t="s">
        <v>136</v>
      </c>
      <c r="C112" s="21" t="s">
        <v>23</v>
      </c>
      <c r="D112" s="88"/>
      <c r="E112" s="106"/>
      <c r="F112" s="23"/>
      <c r="G112" s="23"/>
      <c r="H112" s="23"/>
      <c r="I112" s="23"/>
      <c r="J112" s="117"/>
      <c r="K112" s="23"/>
      <c r="L112" s="23"/>
      <c r="M112" s="23">
        <f t="shared" si="1"/>
        <v>0</v>
      </c>
      <c r="N112" s="19"/>
      <c r="O112" s="14"/>
      <c r="P112" s="1"/>
    </row>
    <row r="113" spans="1:16" s="27" customFormat="1" ht="60" hidden="1">
      <c r="A113" s="21">
        <v>2</v>
      </c>
      <c r="B113" s="22" t="s">
        <v>137</v>
      </c>
      <c r="C113" s="21" t="s">
        <v>23</v>
      </c>
      <c r="D113" s="88"/>
      <c r="E113" s="106"/>
      <c r="F113" s="23"/>
      <c r="G113" s="23"/>
      <c r="H113" s="23"/>
      <c r="I113" s="23"/>
      <c r="J113" s="117"/>
      <c r="K113" s="23"/>
      <c r="L113" s="23"/>
      <c r="M113" s="23">
        <f t="shared" si="1"/>
        <v>0</v>
      </c>
      <c r="N113" s="19"/>
      <c r="O113" s="14"/>
      <c r="P113" s="1"/>
    </row>
    <row r="114" spans="1:16" s="27" customFormat="1" ht="60" hidden="1">
      <c r="A114" s="21">
        <v>3</v>
      </c>
      <c r="B114" s="22" t="s">
        <v>138</v>
      </c>
      <c r="C114" s="21" t="s">
        <v>23</v>
      </c>
      <c r="D114" s="88"/>
      <c r="E114" s="106"/>
      <c r="F114" s="23"/>
      <c r="G114" s="23"/>
      <c r="H114" s="23"/>
      <c r="I114" s="23"/>
      <c r="J114" s="117"/>
      <c r="K114" s="23"/>
      <c r="L114" s="23"/>
      <c r="M114" s="23">
        <f t="shared" si="1"/>
        <v>0</v>
      </c>
      <c r="N114" s="19"/>
      <c r="O114" s="14"/>
      <c r="P114" s="1"/>
    </row>
    <row r="115" spans="1:16" s="27" customFormat="1" ht="30" hidden="1">
      <c r="A115" s="16" t="s">
        <v>139</v>
      </c>
      <c r="B115" s="28" t="s">
        <v>140</v>
      </c>
      <c r="C115" s="25" t="s">
        <v>141</v>
      </c>
      <c r="D115" s="92"/>
      <c r="E115" s="109"/>
      <c r="F115" s="18"/>
      <c r="G115" s="18"/>
      <c r="H115" s="18"/>
      <c r="I115" s="18"/>
      <c r="J115" s="116"/>
      <c r="K115" s="18"/>
      <c r="L115" s="18"/>
      <c r="M115" s="18">
        <f t="shared" si="1"/>
        <v>0</v>
      </c>
      <c r="N115" s="19"/>
      <c r="O115" s="14"/>
      <c r="P115" s="1"/>
    </row>
    <row r="116" spans="1:16" s="27" customFormat="1" hidden="1">
      <c r="A116" s="21">
        <v>1</v>
      </c>
      <c r="B116" s="22" t="s">
        <v>142</v>
      </c>
      <c r="C116" s="21" t="s">
        <v>143</v>
      </c>
      <c r="D116" s="88"/>
      <c r="E116" s="106"/>
      <c r="F116" s="23"/>
      <c r="G116" s="23"/>
      <c r="H116" s="23"/>
      <c r="I116" s="23"/>
      <c r="J116" s="117"/>
      <c r="K116" s="23"/>
      <c r="L116" s="23"/>
      <c r="M116" s="23">
        <f t="shared" si="1"/>
        <v>0</v>
      </c>
      <c r="N116" s="19"/>
      <c r="O116" s="14"/>
      <c r="P116" s="1"/>
    </row>
    <row r="117" spans="1:16" s="27" customFormat="1" hidden="1">
      <c r="A117" s="21">
        <v>2</v>
      </c>
      <c r="B117" s="22" t="s">
        <v>144</v>
      </c>
      <c r="C117" s="21" t="s">
        <v>145</v>
      </c>
      <c r="D117" s="88"/>
      <c r="E117" s="106"/>
      <c r="F117" s="23"/>
      <c r="G117" s="23"/>
      <c r="H117" s="23"/>
      <c r="I117" s="23"/>
      <c r="J117" s="117"/>
      <c r="K117" s="23"/>
      <c r="L117" s="23"/>
      <c r="M117" s="23">
        <f t="shared" si="1"/>
        <v>0</v>
      </c>
      <c r="N117" s="19"/>
      <c r="O117" s="14"/>
      <c r="P117" s="1"/>
    </row>
    <row r="118" spans="1:16" s="27" customFormat="1" hidden="1">
      <c r="A118" s="21">
        <v>3</v>
      </c>
      <c r="B118" s="22" t="s">
        <v>146</v>
      </c>
      <c r="C118" s="21" t="s">
        <v>147</v>
      </c>
      <c r="D118" s="92"/>
      <c r="E118" s="109"/>
      <c r="F118" s="23"/>
      <c r="G118" s="23"/>
      <c r="H118" s="23"/>
      <c r="I118" s="23"/>
      <c r="J118" s="117"/>
      <c r="K118" s="23"/>
      <c r="L118" s="23"/>
      <c r="M118" s="23">
        <f t="shared" si="1"/>
        <v>0</v>
      </c>
      <c r="N118" s="19"/>
      <c r="O118" s="14"/>
      <c r="P118" s="1"/>
    </row>
    <row r="119" spans="1:16" s="27" customFormat="1" hidden="1">
      <c r="A119" s="21">
        <v>4</v>
      </c>
      <c r="B119" s="22" t="s">
        <v>148</v>
      </c>
      <c r="C119" s="21" t="s">
        <v>149</v>
      </c>
      <c r="D119" s="88"/>
      <c r="E119" s="106"/>
      <c r="F119" s="23"/>
      <c r="G119" s="23"/>
      <c r="H119" s="23"/>
      <c r="I119" s="23"/>
      <c r="J119" s="117"/>
      <c r="K119" s="23"/>
      <c r="L119" s="23"/>
      <c r="M119" s="23">
        <f t="shared" si="1"/>
        <v>0</v>
      </c>
      <c r="N119" s="19"/>
      <c r="O119" s="14"/>
      <c r="P119" s="1"/>
    </row>
    <row r="120" spans="1:16" s="27" customFormat="1" hidden="1">
      <c r="A120" s="21">
        <v>5</v>
      </c>
      <c r="B120" s="22" t="s">
        <v>150</v>
      </c>
      <c r="C120" s="21" t="s">
        <v>151</v>
      </c>
      <c r="D120" s="88"/>
      <c r="E120" s="106"/>
      <c r="F120" s="23"/>
      <c r="G120" s="23"/>
      <c r="H120" s="23"/>
      <c r="I120" s="23"/>
      <c r="J120" s="117"/>
      <c r="K120" s="23"/>
      <c r="L120" s="23"/>
      <c r="M120" s="23">
        <f t="shared" si="1"/>
        <v>0</v>
      </c>
      <c r="N120" s="19"/>
      <c r="O120" s="14"/>
      <c r="P120" s="1"/>
    </row>
    <row r="121" spans="1:16" s="27" customFormat="1" ht="30" hidden="1">
      <c r="A121" s="16" t="s">
        <v>152</v>
      </c>
      <c r="B121" s="28" t="s">
        <v>153</v>
      </c>
      <c r="C121" s="25" t="s">
        <v>141</v>
      </c>
      <c r="D121" s="88"/>
      <c r="E121" s="106"/>
      <c r="F121" s="18"/>
      <c r="G121" s="18"/>
      <c r="H121" s="18"/>
      <c r="I121" s="18"/>
      <c r="J121" s="116"/>
      <c r="K121" s="18"/>
      <c r="L121" s="18"/>
      <c r="M121" s="18">
        <f t="shared" si="1"/>
        <v>0</v>
      </c>
      <c r="N121" s="19"/>
      <c r="O121" s="14"/>
      <c r="P121" s="1"/>
    </row>
    <row r="122" spans="1:16" s="27" customFormat="1" hidden="1">
      <c r="A122" s="21">
        <v>1</v>
      </c>
      <c r="B122" s="22" t="s">
        <v>142</v>
      </c>
      <c r="C122" s="21" t="s">
        <v>143</v>
      </c>
      <c r="D122" s="88"/>
      <c r="E122" s="106"/>
      <c r="F122" s="23"/>
      <c r="G122" s="23"/>
      <c r="H122" s="23"/>
      <c r="I122" s="23"/>
      <c r="J122" s="117"/>
      <c r="K122" s="23"/>
      <c r="L122" s="23"/>
      <c r="M122" s="23">
        <f t="shared" si="1"/>
        <v>0</v>
      </c>
      <c r="N122" s="19"/>
      <c r="O122" s="14"/>
      <c r="P122" s="1"/>
    </row>
    <row r="123" spans="1:16" s="27" customFormat="1" hidden="1">
      <c r="A123" s="21">
        <v>2</v>
      </c>
      <c r="B123" s="22" t="s">
        <v>144</v>
      </c>
      <c r="C123" s="21" t="s">
        <v>145</v>
      </c>
      <c r="D123" s="88"/>
      <c r="E123" s="106"/>
      <c r="F123" s="23"/>
      <c r="G123" s="23"/>
      <c r="H123" s="23"/>
      <c r="I123" s="23"/>
      <c r="J123" s="117"/>
      <c r="K123" s="23"/>
      <c r="L123" s="23"/>
      <c r="M123" s="23">
        <f t="shared" si="1"/>
        <v>0</v>
      </c>
      <c r="N123" s="19"/>
      <c r="O123" s="14"/>
      <c r="P123" s="1"/>
    </row>
    <row r="124" spans="1:16" s="27" customFormat="1" hidden="1">
      <c r="A124" s="21">
        <v>3</v>
      </c>
      <c r="B124" s="22" t="s">
        <v>146</v>
      </c>
      <c r="C124" s="21" t="s">
        <v>147</v>
      </c>
      <c r="D124" s="91"/>
      <c r="E124" s="99"/>
      <c r="F124" s="23"/>
      <c r="G124" s="23"/>
      <c r="H124" s="23"/>
      <c r="I124" s="23"/>
      <c r="J124" s="117"/>
      <c r="K124" s="23"/>
      <c r="L124" s="23"/>
      <c r="M124" s="23">
        <f t="shared" si="1"/>
        <v>0</v>
      </c>
      <c r="N124" s="19"/>
      <c r="O124" s="14"/>
      <c r="P124" s="1"/>
    </row>
    <row r="125" spans="1:16" s="27" customFormat="1" hidden="1">
      <c r="A125" s="21">
        <v>4</v>
      </c>
      <c r="B125" s="22" t="s">
        <v>148</v>
      </c>
      <c r="C125" s="21" t="s">
        <v>149</v>
      </c>
      <c r="D125" s="88"/>
      <c r="E125" s="106"/>
      <c r="F125" s="23"/>
      <c r="G125" s="23"/>
      <c r="H125" s="23"/>
      <c r="I125" s="23"/>
      <c r="J125" s="117"/>
      <c r="K125" s="23"/>
      <c r="L125" s="23"/>
      <c r="M125" s="23">
        <f t="shared" si="1"/>
        <v>0</v>
      </c>
      <c r="N125" s="19"/>
      <c r="O125" s="14"/>
      <c r="P125" s="1"/>
    </row>
    <row r="126" spans="1:16" s="27" customFormat="1" hidden="1">
      <c r="A126" s="21">
        <v>5</v>
      </c>
      <c r="B126" s="22" t="s">
        <v>150</v>
      </c>
      <c r="C126" s="21" t="s">
        <v>151</v>
      </c>
      <c r="D126" s="88"/>
      <c r="E126" s="106"/>
      <c r="F126" s="23"/>
      <c r="G126" s="23"/>
      <c r="H126" s="23"/>
      <c r="I126" s="23"/>
      <c r="J126" s="117"/>
      <c r="K126" s="23"/>
      <c r="L126" s="23"/>
      <c r="M126" s="23">
        <f t="shared" si="1"/>
        <v>0</v>
      </c>
      <c r="N126" s="19"/>
      <c r="O126" s="14"/>
      <c r="P126" s="1"/>
    </row>
    <row r="127" spans="1:16" s="27" customFormat="1" ht="28.5" hidden="1">
      <c r="A127" s="16" t="s">
        <v>154</v>
      </c>
      <c r="B127" s="28" t="s">
        <v>155</v>
      </c>
      <c r="C127" s="16" t="s">
        <v>17</v>
      </c>
      <c r="D127" s="88"/>
      <c r="E127" s="106"/>
      <c r="F127" s="18"/>
      <c r="G127" s="18"/>
      <c r="H127" s="18"/>
      <c r="I127" s="18"/>
      <c r="J127" s="116"/>
      <c r="K127" s="18"/>
      <c r="L127" s="18"/>
      <c r="M127" s="18">
        <f t="shared" si="1"/>
        <v>0</v>
      </c>
      <c r="N127" s="19"/>
      <c r="O127" s="14"/>
      <c r="P127" s="1"/>
    </row>
    <row r="128" spans="1:16" s="27" customFormat="1" ht="30" hidden="1">
      <c r="A128" s="25" t="s">
        <v>156</v>
      </c>
      <c r="B128" s="41" t="s">
        <v>157</v>
      </c>
      <c r="C128" s="25" t="s">
        <v>17</v>
      </c>
      <c r="D128" s="87"/>
      <c r="E128" s="105"/>
      <c r="F128" s="18"/>
      <c r="G128" s="18"/>
      <c r="H128" s="18"/>
      <c r="I128" s="18"/>
      <c r="J128" s="116"/>
      <c r="K128" s="18"/>
      <c r="L128" s="18"/>
      <c r="M128" s="18">
        <f t="shared" si="1"/>
        <v>0</v>
      </c>
      <c r="N128" s="19"/>
      <c r="O128" s="14"/>
      <c r="P128" s="1"/>
    </row>
    <row r="129" spans="1:16" s="27" customFormat="1" ht="30" hidden="1">
      <c r="A129" s="25" t="s">
        <v>156</v>
      </c>
      <c r="B129" s="41" t="s">
        <v>158</v>
      </c>
      <c r="C129" s="25" t="s">
        <v>17</v>
      </c>
      <c r="D129" s="87"/>
      <c r="E129" s="105"/>
      <c r="F129" s="18"/>
      <c r="G129" s="18"/>
      <c r="H129" s="18"/>
      <c r="I129" s="18"/>
      <c r="J129" s="116"/>
      <c r="K129" s="18"/>
      <c r="L129" s="18"/>
      <c r="M129" s="18">
        <f t="shared" si="1"/>
        <v>0</v>
      </c>
      <c r="N129" s="19"/>
      <c r="O129" s="14"/>
      <c r="P129" s="1"/>
    </row>
    <row r="130" spans="1:16" s="27" customFormat="1" ht="45" hidden="1">
      <c r="A130" s="30">
        <v>1</v>
      </c>
      <c r="B130" s="42" t="s">
        <v>159</v>
      </c>
      <c r="C130" s="30" t="s">
        <v>17</v>
      </c>
      <c r="D130" s="92"/>
      <c r="E130" s="109"/>
      <c r="F130" s="23"/>
      <c r="G130" s="23"/>
      <c r="H130" s="23"/>
      <c r="I130" s="23"/>
      <c r="J130" s="117"/>
      <c r="K130" s="23"/>
      <c r="L130" s="23"/>
      <c r="M130" s="23">
        <f t="shared" si="1"/>
        <v>0</v>
      </c>
      <c r="N130" s="19"/>
      <c r="O130" s="14"/>
      <c r="P130" s="1"/>
    </row>
    <row r="131" spans="1:16" ht="45" hidden="1">
      <c r="A131" s="21" t="s">
        <v>30</v>
      </c>
      <c r="B131" s="32" t="s">
        <v>160</v>
      </c>
      <c r="C131" s="21" t="s">
        <v>161</v>
      </c>
      <c r="D131" s="88"/>
      <c r="E131" s="106"/>
      <c r="F131" s="23"/>
      <c r="G131" s="23"/>
      <c r="H131" s="23"/>
      <c r="I131" s="23"/>
      <c r="J131" s="117"/>
      <c r="K131" s="23"/>
      <c r="L131" s="23"/>
      <c r="M131" s="23">
        <f t="shared" si="1"/>
        <v>0</v>
      </c>
      <c r="N131" s="19"/>
      <c r="O131" s="14"/>
    </row>
    <row r="132" spans="1:16" s="43" customFormat="1" ht="45" hidden="1">
      <c r="A132" s="21" t="s">
        <v>38</v>
      </c>
      <c r="B132" s="32" t="s">
        <v>162</v>
      </c>
      <c r="C132" s="21" t="s">
        <v>161</v>
      </c>
      <c r="D132" s="88"/>
      <c r="E132" s="106"/>
      <c r="F132" s="23"/>
      <c r="G132" s="23"/>
      <c r="H132" s="23"/>
      <c r="I132" s="23"/>
      <c r="J132" s="117"/>
      <c r="K132" s="23"/>
      <c r="L132" s="23"/>
      <c r="M132" s="23">
        <f t="shared" si="1"/>
        <v>0</v>
      </c>
      <c r="N132" s="20"/>
      <c r="O132" s="14"/>
      <c r="P132" s="1"/>
    </row>
    <row r="133" spans="1:16" s="43" customFormat="1" ht="30" hidden="1">
      <c r="A133" s="30">
        <v>2</v>
      </c>
      <c r="B133" s="42" t="s">
        <v>163</v>
      </c>
      <c r="C133" s="30"/>
      <c r="D133" s="88"/>
      <c r="E133" s="106"/>
      <c r="F133" s="23"/>
      <c r="G133" s="23"/>
      <c r="H133" s="23"/>
      <c r="I133" s="23"/>
      <c r="J133" s="117"/>
      <c r="K133" s="23"/>
      <c r="L133" s="23"/>
      <c r="M133" s="23">
        <f t="shared" si="1"/>
        <v>0</v>
      </c>
      <c r="N133" s="20"/>
      <c r="O133" s="14"/>
      <c r="P133" s="1"/>
    </row>
    <row r="134" spans="1:16" s="43" customFormat="1" ht="45" hidden="1">
      <c r="A134" s="21" t="s">
        <v>44</v>
      </c>
      <c r="B134" s="32" t="s">
        <v>164</v>
      </c>
      <c r="C134" s="21" t="s">
        <v>161</v>
      </c>
      <c r="D134" s="88"/>
      <c r="E134" s="106"/>
      <c r="F134" s="23"/>
      <c r="G134" s="23"/>
      <c r="H134" s="23"/>
      <c r="I134" s="23"/>
      <c r="J134" s="117"/>
      <c r="K134" s="23"/>
      <c r="L134" s="23"/>
      <c r="M134" s="23">
        <f t="shared" si="1"/>
        <v>0</v>
      </c>
      <c r="N134" s="20"/>
      <c r="O134" s="14"/>
      <c r="P134" s="1"/>
    </row>
    <row r="135" spans="1:16" s="43" customFormat="1" ht="45" hidden="1">
      <c r="A135" s="21" t="s">
        <v>45</v>
      </c>
      <c r="B135" s="32" t="s">
        <v>165</v>
      </c>
      <c r="C135" s="21" t="s">
        <v>161</v>
      </c>
      <c r="D135" s="88"/>
      <c r="E135" s="106"/>
      <c r="F135" s="23"/>
      <c r="G135" s="23"/>
      <c r="H135" s="23"/>
      <c r="I135" s="23"/>
      <c r="J135" s="117"/>
      <c r="K135" s="23"/>
      <c r="L135" s="23"/>
      <c r="M135" s="23">
        <f t="shared" si="1"/>
        <v>0</v>
      </c>
      <c r="N135" s="20"/>
      <c r="O135" s="14"/>
      <c r="P135" s="1"/>
    </row>
    <row r="136" spans="1:16" ht="33" hidden="1">
      <c r="A136" s="30">
        <v>3</v>
      </c>
      <c r="B136" s="42" t="s">
        <v>166</v>
      </c>
      <c r="C136" s="21" t="s">
        <v>161</v>
      </c>
      <c r="D136" s="88"/>
      <c r="E136" s="106"/>
      <c r="F136" s="23"/>
      <c r="G136" s="23"/>
      <c r="H136" s="23"/>
      <c r="I136" s="23"/>
      <c r="J136" s="117"/>
      <c r="K136" s="23"/>
      <c r="L136" s="23"/>
      <c r="M136" s="23">
        <f t="shared" si="1"/>
        <v>0</v>
      </c>
      <c r="N136" s="20"/>
      <c r="O136" s="14"/>
    </row>
    <row r="137" spans="1:16" ht="33" hidden="1">
      <c r="A137" s="30">
        <v>4</v>
      </c>
      <c r="B137" s="42" t="s">
        <v>167</v>
      </c>
      <c r="C137" s="21" t="s">
        <v>161</v>
      </c>
      <c r="D137" s="88"/>
      <c r="E137" s="106"/>
      <c r="F137" s="23"/>
      <c r="G137" s="23"/>
      <c r="H137" s="23"/>
      <c r="I137" s="23"/>
      <c r="J137" s="117"/>
      <c r="K137" s="23"/>
      <c r="L137" s="23"/>
      <c r="M137" s="23">
        <f t="shared" si="1"/>
        <v>0</v>
      </c>
      <c r="N137" s="20"/>
      <c r="O137" s="14"/>
    </row>
    <row r="138" spans="1:16" ht="45" hidden="1">
      <c r="A138" s="30">
        <v>5</v>
      </c>
      <c r="B138" s="42" t="s">
        <v>168</v>
      </c>
      <c r="C138" s="21" t="s">
        <v>161</v>
      </c>
      <c r="D138" s="91"/>
      <c r="E138" s="99"/>
      <c r="F138" s="23"/>
      <c r="G138" s="23"/>
      <c r="H138" s="23"/>
      <c r="I138" s="23"/>
      <c r="J138" s="117"/>
      <c r="K138" s="23"/>
      <c r="L138" s="23"/>
      <c r="M138" s="23">
        <f t="shared" si="1"/>
        <v>0</v>
      </c>
      <c r="N138" s="20"/>
      <c r="O138" s="14"/>
    </row>
    <row r="139" spans="1:16" hidden="1">
      <c r="A139" s="25" t="s">
        <v>169</v>
      </c>
      <c r="B139" s="44" t="s">
        <v>170</v>
      </c>
      <c r="C139" s="25" t="s">
        <v>17</v>
      </c>
      <c r="D139" s="88"/>
      <c r="E139" s="106"/>
      <c r="F139" s="18"/>
      <c r="G139" s="18"/>
      <c r="H139" s="18"/>
      <c r="I139" s="18"/>
      <c r="J139" s="116"/>
      <c r="K139" s="18"/>
      <c r="L139" s="18"/>
      <c r="M139" s="18">
        <f t="shared" si="1"/>
        <v>0</v>
      </c>
      <c r="N139" s="20"/>
      <c r="O139" s="14"/>
    </row>
    <row r="140" spans="1:16" ht="30" hidden="1">
      <c r="A140" s="30">
        <v>1</v>
      </c>
      <c r="B140" s="42" t="s">
        <v>171</v>
      </c>
      <c r="C140" s="30" t="s">
        <v>17</v>
      </c>
      <c r="D140" s="88"/>
      <c r="E140" s="106"/>
      <c r="F140" s="23"/>
      <c r="G140" s="23"/>
      <c r="H140" s="23"/>
      <c r="I140" s="23"/>
      <c r="J140" s="117"/>
      <c r="K140" s="23"/>
      <c r="L140" s="23"/>
      <c r="M140" s="23">
        <f t="shared" ref="M140:M174" si="2">L140</f>
        <v>0</v>
      </c>
      <c r="N140" s="20"/>
      <c r="O140" s="14"/>
    </row>
    <row r="141" spans="1:16" ht="45" hidden="1">
      <c r="A141" s="21" t="s">
        <v>30</v>
      </c>
      <c r="B141" s="32" t="s">
        <v>172</v>
      </c>
      <c r="C141" s="21" t="s">
        <v>161</v>
      </c>
      <c r="D141" s="88"/>
      <c r="E141" s="106"/>
      <c r="F141" s="23"/>
      <c r="G141" s="23"/>
      <c r="H141" s="23"/>
      <c r="I141" s="23"/>
      <c r="J141" s="117"/>
      <c r="K141" s="23"/>
      <c r="L141" s="23"/>
      <c r="M141" s="23">
        <f t="shared" si="2"/>
        <v>0</v>
      </c>
      <c r="N141" s="20"/>
      <c r="O141" s="14"/>
    </row>
    <row r="142" spans="1:16" ht="33" hidden="1">
      <c r="A142" s="21" t="s">
        <v>38</v>
      </c>
      <c r="B142" s="32" t="s">
        <v>173</v>
      </c>
      <c r="C142" s="21" t="s">
        <v>161</v>
      </c>
      <c r="D142" s="88"/>
      <c r="E142" s="106"/>
      <c r="F142" s="23"/>
      <c r="G142" s="23"/>
      <c r="H142" s="23"/>
      <c r="I142" s="23"/>
      <c r="J142" s="117"/>
      <c r="K142" s="23"/>
      <c r="L142" s="23"/>
      <c r="M142" s="23">
        <f t="shared" si="2"/>
        <v>0</v>
      </c>
      <c r="N142" s="20"/>
      <c r="O142" s="14"/>
    </row>
    <row r="143" spans="1:16" ht="30" hidden="1">
      <c r="A143" s="30">
        <v>2</v>
      </c>
      <c r="B143" s="42" t="s">
        <v>174</v>
      </c>
      <c r="C143" s="30" t="s">
        <v>17</v>
      </c>
      <c r="D143" s="88"/>
      <c r="E143" s="106"/>
      <c r="F143" s="23"/>
      <c r="G143" s="23"/>
      <c r="H143" s="23"/>
      <c r="I143" s="23"/>
      <c r="J143" s="117"/>
      <c r="K143" s="23"/>
      <c r="L143" s="23"/>
      <c r="M143" s="23">
        <f t="shared" si="2"/>
        <v>0</v>
      </c>
      <c r="N143" s="20"/>
      <c r="O143" s="14"/>
    </row>
    <row r="144" spans="1:16" ht="45" hidden="1">
      <c r="A144" s="21" t="s">
        <v>44</v>
      </c>
      <c r="B144" s="32" t="s">
        <v>175</v>
      </c>
      <c r="C144" s="21" t="s">
        <v>161</v>
      </c>
      <c r="D144" s="88"/>
      <c r="E144" s="106"/>
      <c r="F144" s="23"/>
      <c r="G144" s="23"/>
      <c r="H144" s="23"/>
      <c r="I144" s="23"/>
      <c r="J144" s="117"/>
      <c r="K144" s="23"/>
      <c r="L144" s="23"/>
      <c r="M144" s="23">
        <f t="shared" si="2"/>
        <v>0</v>
      </c>
      <c r="N144" s="20"/>
      <c r="O144" s="14"/>
    </row>
    <row r="145" spans="1:18" ht="33" hidden="1">
      <c r="A145" s="21" t="s">
        <v>45</v>
      </c>
      <c r="B145" s="32" t="s">
        <v>176</v>
      </c>
      <c r="C145" s="21" t="s">
        <v>161</v>
      </c>
      <c r="D145" s="88"/>
      <c r="E145" s="106"/>
      <c r="F145" s="23"/>
      <c r="G145" s="23"/>
      <c r="H145" s="23"/>
      <c r="I145" s="23"/>
      <c r="J145" s="117"/>
      <c r="K145" s="23"/>
      <c r="L145" s="23"/>
      <c r="M145" s="23">
        <f t="shared" si="2"/>
        <v>0</v>
      </c>
      <c r="N145" s="20"/>
      <c r="O145" s="14"/>
    </row>
    <row r="146" spans="1:18" ht="30" hidden="1">
      <c r="A146" s="25" t="s">
        <v>177</v>
      </c>
      <c r="B146" s="41" t="s">
        <v>178</v>
      </c>
      <c r="C146" s="25" t="s">
        <v>17</v>
      </c>
      <c r="D146" s="88"/>
      <c r="E146" s="106"/>
      <c r="F146" s="18"/>
      <c r="G146" s="18"/>
      <c r="H146" s="18"/>
      <c r="I146" s="18"/>
      <c r="J146" s="116"/>
      <c r="K146" s="18"/>
      <c r="L146" s="18"/>
      <c r="M146" s="18">
        <f t="shared" si="2"/>
        <v>0</v>
      </c>
      <c r="N146" s="20"/>
      <c r="O146" s="14"/>
    </row>
    <row r="147" spans="1:18" ht="18" hidden="1">
      <c r="A147" s="21"/>
      <c r="B147" s="22" t="s">
        <v>179</v>
      </c>
      <c r="C147" s="21" t="s">
        <v>23</v>
      </c>
      <c r="D147" s="91"/>
      <c r="E147" s="99"/>
      <c r="F147" s="23"/>
      <c r="G147" s="23"/>
      <c r="H147" s="23"/>
      <c r="I147" s="23"/>
      <c r="J147" s="117"/>
      <c r="K147" s="23"/>
      <c r="L147" s="23"/>
      <c r="M147" s="23">
        <f t="shared" si="2"/>
        <v>0</v>
      </c>
      <c r="N147" s="45"/>
      <c r="O147" s="14"/>
    </row>
    <row r="148" spans="1:18" ht="28.5">
      <c r="A148" s="16" t="s">
        <v>180</v>
      </c>
      <c r="B148" s="28" t="s">
        <v>181</v>
      </c>
      <c r="C148" s="16" t="s">
        <v>17</v>
      </c>
      <c r="D148" s="88">
        <v>0</v>
      </c>
      <c r="E148" s="106"/>
      <c r="F148" s="18">
        <v>1201863906.4014063</v>
      </c>
      <c r="G148" s="18"/>
      <c r="H148" s="18">
        <v>518799598.21237248</v>
      </c>
      <c r="I148" s="18"/>
      <c r="J148" s="116"/>
      <c r="K148" s="18"/>
      <c r="L148" s="18">
        <f>L149+L162+L167+L171</f>
        <v>683064308.18903387</v>
      </c>
      <c r="M148" s="18">
        <f t="shared" si="2"/>
        <v>683064308.18903387</v>
      </c>
      <c r="N148" s="20"/>
      <c r="O148" s="14"/>
      <c r="R148" s="1">
        <f>F11-H11-L11</f>
        <v>0</v>
      </c>
    </row>
    <row r="149" spans="1:18">
      <c r="A149" s="46" t="s">
        <v>182</v>
      </c>
      <c r="B149" s="47" t="s">
        <v>183</v>
      </c>
      <c r="C149" s="48"/>
      <c r="D149" s="93">
        <v>0</v>
      </c>
      <c r="E149" s="110"/>
      <c r="F149" s="18">
        <v>737414899.54295325</v>
      </c>
      <c r="G149" s="18"/>
      <c r="H149" s="18">
        <v>518799598.21237248</v>
      </c>
      <c r="I149" s="18"/>
      <c r="J149" s="116"/>
      <c r="K149" s="18"/>
      <c r="L149" s="18">
        <f>L150+L153</f>
        <v>218615301.3305808</v>
      </c>
      <c r="M149" s="18">
        <f t="shared" si="2"/>
        <v>218615301.3305808</v>
      </c>
      <c r="N149" s="20"/>
      <c r="O149" s="14"/>
      <c r="R149" s="1">
        <f t="shared" ref="R149:R174" si="3">F12-H12-L12</f>
        <v>0</v>
      </c>
    </row>
    <row r="150" spans="1:18" s="15" customFormat="1">
      <c r="A150" s="49" t="s">
        <v>30</v>
      </c>
      <c r="B150" s="50" t="s">
        <v>184</v>
      </c>
      <c r="C150" s="51"/>
      <c r="D150" s="93">
        <v>0</v>
      </c>
      <c r="E150" s="110"/>
      <c r="F150" s="23">
        <v>134456643.35999995</v>
      </c>
      <c r="G150" s="23"/>
      <c r="H150" s="23">
        <v>112023621.21599998</v>
      </c>
      <c r="I150" s="23"/>
      <c r="J150" s="117"/>
      <c r="K150" s="23"/>
      <c r="L150" s="23">
        <f>L151+L152</f>
        <v>22433022.143999986</v>
      </c>
      <c r="M150" s="23">
        <f t="shared" si="2"/>
        <v>22433022.143999986</v>
      </c>
      <c r="N150" s="20"/>
      <c r="O150" s="14"/>
      <c r="P150" s="1"/>
      <c r="R150" s="1">
        <f t="shared" si="3"/>
        <v>0</v>
      </c>
    </row>
    <row r="151" spans="1:18" ht="30">
      <c r="A151" s="52" t="s">
        <v>32</v>
      </c>
      <c r="B151" s="53" t="s">
        <v>185</v>
      </c>
      <c r="C151" s="54" t="s">
        <v>186</v>
      </c>
      <c r="D151" s="91">
        <v>11.631599999999997</v>
      </c>
      <c r="E151" s="99">
        <v>6935759.9999999991</v>
      </c>
      <c r="F151" s="23">
        <v>80673986.015999973</v>
      </c>
      <c r="G151" s="117">
        <v>11.631599999999997</v>
      </c>
      <c r="H151" s="23">
        <v>80673986.015999973</v>
      </c>
      <c r="I151" s="91"/>
      <c r="J151" s="117">
        <f>I151</f>
        <v>0</v>
      </c>
      <c r="K151" s="23">
        <f>E151</f>
        <v>6935759.9999999991</v>
      </c>
      <c r="L151" s="23">
        <f>I151*E151</f>
        <v>0</v>
      </c>
      <c r="M151" s="23">
        <f t="shared" si="2"/>
        <v>0</v>
      </c>
      <c r="N151" s="55"/>
      <c r="O151" s="56"/>
      <c r="Q151" s="1">
        <f>I152+G152-D152</f>
        <v>0</v>
      </c>
      <c r="R151" s="1">
        <f t="shared" si="3"/>
        <v>0</v>
      </c>
    </row>
    <row r="152" spans="1:18" ht="30">
      <c r="A152" s="52" t="s">
        <v>41</v>
      </c>
      <c r="B152" s="53" t="s">
        <v>187</v>
      </c>
      <c r="C152" s="54" t="s">
        <v>186</v>
      </c>
      <c r="D152" s="91">
        <v>11.631599999999997</v>
      </c>
      <c r="E152" s="99">
        <v>4623840</v>
      </c>
      <c r="F152" s="23">
        <v>53782657.343999989</v>
      </c>
      <c r="G152" s="117">
        <v>6.78</v>
      </c>
      <c r="H152" s="23">
        <v>31349635.200000003</v>
      </c>
      <c r="I152" s="91">
        <f>D152-G152</f>
        <v>4.8515999999999968</v>
      </c>
      <c r="J152" s="117">
        <v>4.8515999999999968</v>
      </c>
      <c r="K152" s="23">
        <f>E152</f>
        <v>4623840</v>
      </c>
      <c r="L152" s="23">
        <f>I152*E152</f>
        <v>22433022.143999986</v>
      </c>
      <c r="M152" s="23">
        <f t="shared" si="2"/>
        <v>22433022.143999986</v>
      </c>
      <c r="N152" s="55"/>
      <c r="O152" s="56"/>
      <c r="Q152" s="1">
        <f t="shared" ref="Q152:Q174" si="4">I153+G153-D153</f>
        <v>0</v>
      </c>
      <c r="R152" s="1">
        <f t="shared" si="3"/>
        <v>0</v>
      </c>
    </row>
    <row r="153" spans="1:18">
      <c r="A153" s="49" t="s">
        <v>38</v>
      </c>
      <c r="B153" s="57" t="s">
        <v>188</v>
      </c>
      <c r="C153" s="58"/>
      <c r="D153" s="88">
        <v>0</v>
      </c>
      <c r="E153" s="106"/>
      <c r="F153" s="23">
        <v>602958256.18295336</v>
      </c>
      <c r="G153" s="23"/>
      <c r="H153" s="23">
        <v>406775976.99637252</v>
      </c>
      <c r="I153" s="91">
        <f t="shared" ref="I153:I174" si="5">D153-G153</f>
        <v>0</v>
      </c>
      <c r="J153" s="117"/>
      <c r="K153" s="23"/>
      <c r="L153" s="23">
        <f>L154+L157+L158+L161</f>
        <v>196182279.18658081</v>
      </c>
      <c r="M153" s="23">
        <f t="shared" si="2"/>
        <v>196182279.18658081</v>
      </c>
      <c r="N153" s="20"/>
      <c r="O153" s="59"/>
      <c r="Q153" s="1">
        <f t="shared" si="4"/>
        <v>472173</v>
      </c>
      <c r="R153" s="1">
        <f t="shared" si="3"/>
        <v>0</v>
      </c>
    </row>
    <row r="154" spans="1:18" ht="30">
      <c r="A154" s="49" t="s">
        <v>40</v>
      </c>
      <c r="B154" s="37" t="s">
        <v>189</v>
      </c>
      <c r="C154" s="60" t="s">
        <v>190</v>
      </c>
      <c r="D154" s="99">
        <v>6451123</v>
      </c>
      <c r="E154" s="99"/>
      <c r="F154" s="23">
        <v>293648930.50640976</v>
      </c>
      <c r="G154" s="23">
        <v>6397688</v>
      </c>
      <c r="H154" s="23">
        <v>271557527.11546177</v>
      </c>
      <c r="I154" s="121">
        <f>I155+I156</f>
        <v>525608</v>
      </c>
      <c r="J154" s="121">
        <v>53435</v>
      </c>
      <c r="K154" s="23"/>
      <c r="L154" s="23">
        <f>L155+L156</f>
        <v>22091403.390948001</v>
      </c>
      <c r="M154" s="23">
        <f t="shared" si="2"/>
        <v>22091403.390948001</v>
      </c>
      <c r="N154" s="20"/>
      <c r="Q154" s="1">
        <f t="shared" si="4"/>
        <v>1057</v>
      </c>
      <c r="R154" s="1">
        <f t="shared" si="3"/>
        <v>0</v>
      </c>
    </row>
    <row r="155" spans="1:18">
      <c r="A155" s="49"/>
      <c r="B155" s="37" t="s">
        <v>191</v>
      </c>
      <c r="C155" s="60"/>
      <c r="D155" s="100">
        <v>72411</v>
      </c>
      <c r="E155" s="99">
        <v>413.42572080000002</v>
      </c>
      <c r="F155" s="23">
        <v>29936569.868848801</v>
      </c>
      <c r="G155" s="23">
        <v>18976</v>
      </c>
      <c r="H155" s="23">
        <v>7845166.4779008003</v>
      </c>
      <c r="I155" s="99">
        <v>54492</v>
      </c>
      <c r="J155" s="121">
        <v>53435</v>
      </c>
      <c r="K155" s="23">
        <f t="shared" ref="K155:K157" si="6">E155</f>
        <v>413.42572080000002</v>
      </c>
      <c r="L155" s="23">
        <f>J155*E155</f>
        <v>22091403.390948001</v>
      </c>
      <c r="M155" s="23">
        <f t="shared" si="2"/>
        <v>22091403.390948001</v>
      </c>
      <c r="N155" s="55"/>
      <c r="P155" s="1">
        <f>[1]thongkethucte!$I$55-G155</f>
        <v>54492</v>
      </c>
      <c r="Q155" s="1">
        <f t="shared" si="4"/>
        <v>471116</v>
      </c>
      <c r="R155" s="1">
        <f t="shared" si="3"/>
        <v>0</v>
      </c>
    </row>
    <row r="156" spans="1:18">
      <c r="A156" s="49"/>
      <c r="B156" s="37" t="s">
        <v>192</v>
      </c>
      <c r="C156" s="60"/>
      <c r="D156" s="100">
        <v>6378712</v>
      </c>
      <c r="E156" s="99">
        <v>41.342572080000004</v>
      </c>
      <c r="F156" s="23">
        <v>263712360.63756099</v>
      </c>
      <c r="G156" s="23">
        <v>6378712</v>
      </c>
      <c r="H156" s="23">
        <v>263712360.63756099</v>
      </c>
      <c r="I156" s="99">
        <v>471116</v>
      </c>
      <c r="J156" s="121">
        <v>0</v>
      </c>
      <c r="K156" s="23">
        <f t="shared" si="6"/>
        <v>41.342572080000004</v>
      </c>
      <c r="L156" s="23">
        <f>J156*E156</f>
        <v>0</v>
      </c>
      <c r="M156" s="23">
        <f t="shared" si="2"/>
        <v>0</v>
      </c>
      <c r="N156" s="55"/>
      <c r="O156" s="62"/>
      <c r="P156" s="1">
        <f>[1]thongkethucte!$I$56-G156</f>
        <v>471116</v>
      </c>
      <c r="Q156" s="1">
        <f t="shared" si="4"/>
        <v>5214</v>
      </c>
      <c r="R156" s="1">
        <f t="shared" si="3"/>
        <v>0</v>
      </c>
    </row>
    <row r="157" spans="1:18" ht="30">
      <c r="A157" s="49" t="s">
        <v>41</v>
      </c>
      <c r="B157" s="63" t="s">
        <v>193</v>
      </c>
      <c r="C157" s="60" t="s">
        <v>190</v>
      </c>
      <c r="D157" s="101">
        <v>240279</v>
      </c>
      <c r="E157" s="99">
        <v>732.47068080000008</v>
      </c>
      <c r="F157" s="23">
        <v>175997322.71194321</v>
      </c>
      <c r="G157" s="23">
        <v>60432</v>
      </c>
      <c r="H157" s="23">
        <v>44264668.182105608</v>
      </c>
      <c r="I157" s="99">
        <v>185061</v>
      </c>
      <c r="J157" s="121">
        <v>179847</v>
      </c>
      <c r="K157" s="23">
        <f t="shared" si="6"/>
        <v>732.47068080000008</v>
      </c>
      <c r="L157" s="23">
        <f>J157*E157</f>
        <v>131732654.52983761</v>
      </c>
      <c r="M157" s="23">
        <f t="shared" si="2"/>
        <v>131732654.52983761</v>
      </c>
      <c r="N157" s="61"/>
      <c r="P157" s="1">
        <f>[1]thongkethucte!$I$53-G157</f>
        <v>185061</v>
      </c>
      <c r="Q157" s="1">
        <f t="shared" si="4"/>
        <v>472173</v>
      </c>
      <c r="R157" s="1">
        <f t="shared" si="3"/>
        <v>0</v>
      </c>
    </row>
    <row r="158" spans="1:18" ht="30">
      <c r="A158" s="49" t="s">
        <v>42</v>
      </c>
      <c r="B158" s="37" t="s">
        <v>194</v>
      </c>
      <c r="C158" s="60" t="s">
        <v>190</v>
      </c>
      <c r="D158" s="101">
        <v>6451123</v>
      </c>
      <c r="E158" s="101"/>
      <c r="F158" s="23">
        <v>85293423.719485924</v>
      </c>
      <c r="G158" s="23">
        <v>6397688</v>
      </c>
      <c r="H158" s="23">
        <v>78876743.002369925</v>
      </c>
      <c r="I158" s="121">
        <f>I159+I160</f>
        <v>525608</v>
      </c>
      <c r="J158" s="121">
        <v>53435</v>
      </c>
      <c r="K158" s="23"/>
      <c r="L158" s="23">
        <f>L159+L160</f>
        <v>6416680.7171160001</v>
      </c>
      <c r="M158" s="23">
        <f t="shared" si="2"/>
        <v>6416680.7171160001</v>
      </c>
      <c r="N158" s="61"/>
      <c r="Q158" s="1">
        <f t="shared" si="4"/>
        <v>1057</v>
      </c>
      <c r="R158" s="1">
        <f t="shared" si="3"/>
        <v>0</v>
      </c>
    </row>
    <row r="159" spans="1:18">
      <c r="A159" s="49"/>
      <c r="B159" s="37" t="s">
        <v>191</v>
      </c>
      <c r="C159" s="60"/>
      <c r="D159" s="101">
        <v>72411</v>
      </c>
      <c r="E159" s="99">
        <v>120.0838536</v>
      </c>
      <c r="F159" s="23">
        <v>8695391.9230295997</v>
      </c>
      <c r="G159" s="23">
        <v>18976</v>
      </c>
      <c r="H159" s="23">
        <v>2278711.2059136</v>
      </c>
      <c r="I159" s="99">
        <v>54492</v>
      </c>
      <c r="J159" s="121">
        <v>53435</v>
      </c>
      <c r="K159" s="23">
        <f t="shared" ref="K159:K174" si="7">E159</f>
        <v>120.0838536</v>
      </c>
      <c r="L159" s="23">
        <f t="shared" ref="L159:L160" si="8">J159*E159</f>
        <v>6416680.7171160001</v>
      </c>
      <c r="M159" s="23">
        <f t="shared" si="2"/>
        <v>6416680.7171160001</v>
      </c>
      <c r="N159" s="61"/>
      <c r="Q159" s="1">
        <f t="shared" si="4"/>
        <v>471116</v>
      </c>
      <c r="R159" s="1">
        <f t="shared" si="3"/>
        <v>0</v>
      </c>
    </row>
    <row r="160" spans="1:18">
      <c r="A160" s="49"/>
      <c r="B160" s="37" t="s">
        <v>192</v>
      </c>
      <c r="C160" s="60"/>
      <c r="D160" s="101">
        <v>6378712</v>
      </c>
      <c r="E160" s="99">
        <v>12.00838536</v>
      </c>
      <c r="F160" s="23">
        <v>76598031.796456322</v>
      </c>
      <c r="G160" s="23">
        <v>6378712</v>
      </c>
      <c r="H160" s="23">
        <v>76598031.796456322</v>
      </c>
      <c r="I160" s="99">
        <v>471116</v>
      </c>
      <c r="J160" s="121">
        <v>0</v>
      </c>
      <c r="K160" s="23">
        <f t="shared" si="7"/>
        <v>12.00838536</v>
      </c>
      <c r="L160" s="23">
        <f t="shared" si="8"/>
        <v>0</v>
      </c>
      <c r="M160" s="23">
        <f t="shared" si="2"/>
        <v>0</v>
      </c>
      <c r="N160" s="55"/>
      <c r="Q160" s="1">
        <f t="shared" si="4"/>
        <v>5214</v>
      </c>
      <c r="R160" s="1">
        <f t="shared" si="3"/>
        <v>0</v>
      </c>
    </row>
    <row r="161" spans="1:18" ht="30">
      <c r="A161" s="49" t="s">
        <v>195</v>
      </c>
      <c r="B161" s="64" t="s">
        <v>196</v>
      </c>
      <c r="C161" s="60" t="s">
        <v>190</v>
      </c>
      <c r="D161" s="101">
        <v>240279</v>
      </c>
      <c r="E161" s="99">
        <v>199.84509360000001</v>
      </c>
      <c r="F161" s="23">
        <v>48018579.245114401</v>
      </c>
      <c r="G161" s="23">
        <v>60432</v>
      </c>
      <c r="H161" s="23">
        <v>12077038.6964352</v>
      </c>
      <c r="I161" s="99">
        <v>185061</v>
      </c>
      <c r="J161" s="121">
        <v>179847</v>
      </c>
      <c r="K161" s="23">
        <f t="shared" si="7"/>
        <v>199.84509360000001</v>
      </c>
      <c r="L161" s="23">
        <f>J161*E161</f>
        <v>35941540.548679203</v>
      </c>
      <c r="M161" s="23">
        <f t="shared" si="2"/>
        <v>35941540.548679203</v>
      </c>
      <c r="N161" s="61"/>
      <c r="Q161" s="1">
        <f t="shared" si="4"/>
        <v>0</v>
      </c>
      <c r="R161" s="1">
        <f t="shared" si="3"/>
        <v>0</v>
      </c>
    </row>
    <row r="162" spans="1:18">
      <c r="A162" s="65" t="s">
        <v>197</v>
      </c>
      <c r="B162" s="48" t="s">
        <v>198</v>
      </c>
      <c r="C162" s="48"/>
      <c r="D162" s="94">
        <v>0</v>
      </c>
      <c r="E162" s="101"/>
      <c r="F162" s="18">
        <v>275418477.94668412</v>
      </c>
      <c r="G162" s="18"/>
      <c r="H162" s="18"/>
      <c r="I162" s="91">
        <f t="shared" si="5"/>
        <v>0</v>
      </c>
      <c r="J162" s="116"/>
      <c r="K162" s="18"/>
      <c r="L162" s="18">
        <f>SUM(L163:L166)</f>
        <v>275418477.94668412</v>
      </c>
      <c r="M162" s="18">
        <f t="shared" si="2"/>
        <v>275418477.94668412</v>
      </c>
      <c r="N162" s="61"/>
      <c r="Q162" s="1">
        <f t="shared" si="4"/>
        <v>0</v>
      </c>
      <c r="R162" s="1">
        <f t="shared" si="3"/>
        <v>0</v>
      </c>
    </row>
    <row r="163" spans="1:18">
      <c r="A163" s="66" t="s">
        <v>44</v>
      </c>
      <c r="B163" s="67" t="s">
        <v>199</v>
      </c>
      <c r="C163" s="60" t="s">
        <v>186</v>
      </c>
      <c r="D163" s="91">
        <v>11.631599999999997</v>
      </c>
      <c r="E163" s="99">
        <v>10372831.763995692</v>
      </c>
      <c r="F163" s="23">
        <v>120652629.94609226</v>
      </c>
      <c r="G163" s="23"/>
      <c r="H163" s="23"/>
      <c r="I163" s="91">
        <f t="shared" si="5"/>
        <v>11.631599999999997</v>
      </c>
      <c r="J163" s="117">
        <v>11.631599999999997</v>
      </c>
      <c r="K163" s="23">
        <f t="shared" si="7"/>
        <v>10372831.763995692</v>
      </c>
      <c r="L163" s="23">
        <f t="shared" ref="L163:L166" si="9">J163*E163</f>
        <v>120652629.94609226</v>
      </c>
      <c r="M163" s="23">
        <f t="shared" si="2"/>
        <v>120652629.94609226</v>
      </c>
      <c r="N163" s="61"/>
      <c r="Q163" s="1">
        <f t="shared" si="4"/>
        <v>0</v>
      </c>
      <c r="R163" s="1">
        <f t="shared" si="3"/>
        <v>0</v>
      </c>
    </row>
    <row r="164" spans="1:18">
      <c r="A164" s="66" t="s">
        <v>45</v>
      </c>
      <c r="B164" s="67" t="s">
        <v>200</v>
      </c>
      <c r="C164" s="60" t="s">
        <v>186</v>
      </c>
      <c r="D164" s="91">
        <v>5.0076000000000001</v>
      </c>
      <c r="E164" s="99">
        <v>13829631.454558361</v>
      </c>
      <c r="F164" s="23">
        <v>69253262.471846446</v>
      </c>
      <c r="G164" s="23"/>
      <c r="H164" s="23"/>
      <c r="I164" s="91">
        <f t="shared" si="5"/>
        <v>5.0076000000000001</v>
      </c>
      <c r="J164" s="117">
        <v>5.0076000000000001</v>
      </c>
      <c r="K164" s="23">
        <f t="shared" si="7"/>
        <v>13829631.454558361</v>
      </c>
      <c r="L164" s="23">
        <f t="shared" si="9"/>
        <v>69253262.471846446</v>
      </c>
      <c r="M164" s="23">
        <f t="shared" si="2"/>
        <v>69253262.471846446</v>
      </c>
      <c r="N164" s="61"/>
      <c r="Q164" s="1">
        <f t="shared" si="4"/>
        <v>0</v>
      </c>
      <c r="R164" s="1">
        <f t="shared" si="3"/>
        <v>0</v>
      </c>
    </row>
    <row r="165" spans="1:18">
      <c r="A165" s="66" t="s">
        <v>46</v>
      </c>
      <c r="B165" s="67" t="s">
        <v>201</v>
      </c>
      <c r="C165" s="60" t="s">
        <v>186</v>
      </c>
      <c r="D165" s="91">
        <v>6.6240000000000014</v>
      </c>
      <c r="E165" s="99">
        <v>10372831.763995692</v>
      </c>
      <c r="F165" s="23">
        <v>68709637.604707479</v>
      </c>
      <c r="G165" s="23"/>
      <c r="H165" s="23"/>
      <c r="I165" s="91">
        <f t="shared" si="5"/>
        <v>6.6240000000000014</v>
      </c>
      <c r="J165" s="117">
        <v>6.6240000000000014</v>
      </c>
      <c r="K165" s="23">
        <f t="shared" si="7"/>
        <v>10372831.763995692</v>
      </c>
      <c r="L165" s="23">
        <f t="shared" si="9"/>
        <v>68709637.604707479</v>
      </c>
      <c r="M165" s="23">
        <f t="shared" si="2"/>
        <v>68709637.604707479</v>
      </c>
      <c r="N165" s="61"/>
      <c r="Q165" s="1">
        <f t="shared" si="4"/>
        <v>0</v>
      </c>
      <c r="R165" s="1">
        <f t="shared" si="3"/>
        <v>0</v>
      </c>
    </row>
    <row r="166" spans="1:18">
      <c r="A166" s="66" t="s">
        <v>202</v>
      </c>
      <c r="B166" s="67" t="s">
        <v>203</v>
      </c>
      <c r="C166" s="54" t="s">
        <v>186</v>
      </c>
      <c r="D166" s="91">
        <v>5.0076000000000001</v>
      </c>
      <c r="E166" s="99">
        <v>3355489.2411610256</v>
      </c>
      <c r="F166" s="23">
        <v>16802947.924037952</v>
      </c>
      <c r="G166" s="23"/>
      <c r="H166" s="23"/>
      <c r="I166" s="91">
        <f t="shared" si="5"/>
        <v>5.0076000000000001</v>
      </c>
      <c r="J166" s="117">
        <v>5.0076000000000001</v>
      </c>
      <c r="K166" s="23">
        <f t="shared" si="7"/>
        <v>3355489.2411610256</v>
      </c>
      <c r="L166" s="23">
        <f t="shared" si="9"/>
        <v>16802947.924037952</v>
      </c>
      <c r="M166" s="23">
        <f t="shared" si="2"/>
        <v>16802947.924037952</v>
      </c>
      <c r="N166" s="61"/>
      <c r="Q166" s="1">
        <f t="shared" si="4"/>
        <v>0</v>
      </c>
      <c r="R166" s="1">
        <f t="shared" si="3"/>
        <v>0</v>
      </c>
    </row>
    <row r="167" spans="1:18">
      <c r="A167" s="65" t="s">
        <v>204</v>
      </c>
      <c r="B167" s="48" t="s">
        <v>205</v>
      </c>
      <c r="C167" s="68"/>
      <c r="D167" s="94">
        <v>0</v>
      </c>
      <c r="E167" s="101"/>
      <c r="F167" s="18">
        <v>138541290.4717451</v>
      </c>
      <c r="G167" s="18"/>
      <c r="H167" s="18"/>
      <c r="I167" s="91">
        <f t="shared" si="5"/>
        <v>0</v>
      </c>
      <c r="J167" s="116"/>
      <c r="K167" s="18"/>
      <c r="L167" s="18">
        <f>SUM(L168:L170)</f>
        <v>138541290.4717451</v>
      </c>
      <c r="M167" s="18">
        <f>SUM(M168:M170)</f>
        <v>138541290.4717451</v>
      </c>
      <c r="N167" s="61"/>
      <c r="Q167" s="1">
        <f t="shared" si="4"/>
        <v>0</v>
      </c>
      <c r="R167" s="1">
        <f t="shared" si="3"/>
        <v>0</v>
      </c>
    </row>
    <row r="168" spans="1:18">
      <c r="A168" s="69" t="s">
        <v>48</v>
      </c>
      <c r="B168" s="37" t="s">
        <v>206</v>
      </c>
      <c r="C168" s="54" t="s">
        <v>186</v>
      </c>
      <c r="D168" s="91">
        <v>11.631599999999997</v>
      </c>
      <c r="E168" s="99">
        <v>1802429.4912549742</v>
      </c>
      <c r="F168" s="23">
        <v>20965138.870481353</v>
      </c>
      <c r="G168" s="23"/>
      <c r="H168" s="23"/>
      <c r="I168" s="91">
        <f t="shared" si="5"/>
        <v>11.631599999999997</v>
      </c>
      <c r="J168" s="117">
        <v>11.631599999999997</v>
      </c>
      <c r="K168" s="23">
        <f t="shared" si="7"/>
        <v>1802429.4912549742</v>
      </c>
      <c r="L168" s="23">
        <f t="shared" ref="L168:L170" si="10">J168*E168</f>
        <v>20965138.870481353</v>
      </c>
      <c r="M168" s="23">
        <f t="shared" si="2"/>
        <v>20965138.870481353</v>
      </c>
      <c r="N168" s="61"/>
      <c r="Q168" s="1">
        <f t="shared" si="4"/>
        <v>0</v>
      </c>
      <c r="R168" s="1">
        <f t="shared" si="3"/>
        <v>0</v>
      </c>
    </row>
    <row r="169" spans="1:18">
      <c r="A169" s="69" t="s">
        <v>49</v>
      </c>
      <c r="B169" s="37" t="s">
        <v>207</v>
      </c>
      <c r="C169" s="54" t="s">
        <v>186</v>
      </c>
      <c r="D169" s="91">
        <v>11.631599999999997</v>
      </c>
      <c r="E169" s="99">
        <v>7406465.1663236916</v>
      </c>
      <c r="F169" s="23">
        <v>86149040.228610635</v>
      </c>
      <c r="G169" s="23"/>
      <c r="H169" s="23"/>
      <c r="I169" s="91">
        <f t="shared" si="5"/>
        <v>11.631599999999997</v>
      </c>
      <c r="J169" s="117">
        <v>11.631599999999997</v>
      </c>
      <c r="K169" s="23">
        <f t="shared" si="7"/>
        <v>7406465.1663236916</v>
      </c>
      <c r="L169" s="23">
        <f t="shared" si="10"/>
        <v>86149040.228610635</v>
      </c>
      <c r="M169" s="23">
        <f t="shared" si="2"/>
        <v>86149040.228610635</v>
      </c>
      <c r="N169" s="61"/>
      <c r="Q169" s="1">
        <f t="shared" si="4"/>
        <v>0</v>
      </c>
      <c r="R169" s="1">
        <f t="shared" si="3"/>
        <v>0</v>
      </c>
    </row>
    <row r="170" spans="1:18">
      <c r="A170" s="69" t="s">
        <v>50</v>
      </c>
      <c r="B170" s="37" t="s">
        <v>208</v>
      </c>
      <c r="C170" s="54" t="s">
        <v>186</v>
      </c>
      <c r="D170" s="91">
        <v>11.631599999999997</v>
      </c>
      <c r="E170" s="99">
        <v>2701873.4630363081</v>
      </c>
      <c r="F170" s="23">
        <v>31427111.372653112</v>
      </c>
      <c r="G170" s="23"/>
      <c r="H170" s="23"/>
      <c r="I170" s="91">
        <f t="shared" si="5"/>
        <v>11.631599999999997</v>
      </c>
      <c r="J170" s="117">
        <v>11.631599999999997</v>
      </c>
      <c r="K170" s="23">
        <f t="shared" si="7"/>
        <v>2701873.4630363081</v>
      </c>
      <c r="L170" s="23">
        <f t="shared" si="10"/>
        <v>31427111.372653112</v>
      </c>
      <c r="M170" s="23">
        <f t="shared" si="2"/>
        <v>31427111.372653112</v>
      </c>
      <c r="N170" s="61"/>
      <c r="Q170" s="1">
        <f t="shared" si="4"/>
        <v>0</v>
      </c>
      <c r="R170" s="1">
        <f t="shared" si="3"/>
        <v>0</v>
      </c>
    </row>
    <row r="171" spans="1:18">
      <c r="A171" s="65" t="s">
        <v>209</v>
      </c>
      <c r="B171" s="47" t="s">
        <v>210</v>
      </c>
      <c r="C171" s="70"/>
      <c r="D171" s="94">
        <v>0</v>
      </c>
      <c r="E171" s="101"/>
      <c r="F171" s="18">
        <v>50489238.440023832</v>
      </c>
      <c r="G171" s="18"/>
      <c r="H171" s="18"/>
      <c r="I171" s="91">
        <f t="shared" si="5"/>
        <v>0</v>
      </c>
      <c r="J171" s="116"/>
      <c r="K171" s="18"/>
      <c r="L171" s="18">
        <f>SUM(L172:L174)</f>
        <v>50489238.440023832</v>
      </c>
      <c r="M171" s="18">
        <f>SUM(M172:M174)</f>
        <v>50489238.440023832</v>
      </c>
      <c r="N171" s="61"/>
      <c r="Q171" s="1">
        <f t="shared" si="4"/>
        <v>0</v>
      </c>
      <c r="R171" s="1">
        <f t="shared" si="3"/>
        <v>0</v>
      </c>
    </row>
    <row r="172" spans="1:18" ht="30">
      <c r="A172" s="38" t="s">
        <v>211</v>
      </c>
      <c r="B172" s="37" t="s">
        <v>212</v>
      </c>
      <c r="C172" s="54" t="s">
        <v>186</v>
      </c>
      <c r="D172" s="91">
        <v>11.631599999999997</v>
      </c>
      <c r="E172" s="99">
        <v>3745926.5718379486</v>
      </c>
      <c r="F172" s="23">
        <v>43571119.512990274</v>
      </c>
      <c r="G172" s="23"/>
      <c r="H172" s="23"/>
      <c r="I172" s="91">
        <f t="shared" si="5"/>
        <v>11.631599999999997</v>
      </c>
      <c r="J172" s="117">
        <v>11.631599999999997</v>
      </c>
      <c r="K172" s="23">
        <f t="shared" si="7"/>
        <v>3745926.5718379486</v>
      </c>
      <c r="L172" s="23">
        <f t="shared" ref="L172:L174" si="11">J172*E172</f>
        <v>43571119.512990274</v>
      </c>
      <c r="M172" s="23">
        <f t="shared" si="2"/>
        <v>43571119.512990274</v>
      </c>
      <c r="N172" s="61"/>
      <c r="Q172" s="1">
        <f t="shared" si="4"/>
        <v>0</v>
      </c>
      <c r="R172" s="1">
        <f t="shared" si="3"/>
        <v>0</v>
      </c>
    </row>
    <row r="173" spans="1:18">
      <c r="A173" s="38" t="s">
        <v>213</v>
      </c>
      <c r="B173" s="37" t="s">
        <v>214</v>
      </c>
      <c r="C173" s="54" t="s">
        <v>186</v>
      </c>
      <c r="D173" s="91">
        <v>11.631599999999997</v>
      </c>
      <c r="E173" s="99">
        <v>417616.16839066672</v>
      </c>
      <c r="F173" s="23">
        <v>4857544.2242528778</v>
      </c>
      <c r="G173" s="23"/>
      <c r="H173" s="23"/>
      <c r="I173" s="91">
        <f t="shared" si="5"/>
        <v>11.631599999999997</v>
      </c>
      <c r="J173" s="117">
        <v>11.631599999999997</v>
      </c>
      <c r="K173" s="23">
        <f t="shared" si="7"/>
        <v>417616.16839066672</v>
      </c>
      <c r="L173" s="23">
        <f t="shared" si="11"/>
        <v>4857544.2242528778</v>
      </c>
      <c r="M173" s="23">
        <f t="shared" si="2"/>
        <v>4857544.2242528778</v>
      </c>
      <c r="N173" s="61"/>
      <c r="Q173" s="1">
        <f t="shared" si="4"/>
        <v>0</v>
      </c>
      <c r="R173" s="1">
        <f t="shared" si="3"/>
        <v>0</v>
      </c>
    </row>
    <row r="174" spans="1:18">
      <c r="A174" s="38" t="s">
        <v>215</v>
      </c>
      <c r="B174" s="37" t="s">
        <v>216</v>
      </c>
      <c r="C174" s="54" t="s">
        <v>186</v>
      </c>
      <c r="D174" s="91">
        <v>11.631599999999997</v>
      </c>
      <c r="E174" s="99">
        <v>177153.16059533335</v>
      </c>
      <c r="F174" s="23">
        <v>2060574.7027806789</v>
      </c>
      <c r="G174" s="23"/>
      <c r="H174" s="23"/>
      <c r="I174" s="91">
        <f t="shared" si="5"/>
        <v>11.631599999999997</v>
      </c>
      <c r="J174" s="117">
        <v>11.631599999999997</v>
      </c>
      <c r="K174" s="23">
        <f t="shared" si="7"/>
        <v>177153.16059533335</v>
      </c>
      <c r="L174" s="23">
        <f t="shared" si="11"/>
        <v>2060574.7027806789</v>
      </c>
      <c r="M174" s="23">
        <f t="shared" si="2"/>
        <v>2060574.7027806789</v>
      </c>
      <c r="N174" s="61"/>
      <c r="Q174" s="1">
        <f t="shared" si="4"/>
        <v>0</v>
      </c>
      <c r="R174" s="1">
        <f t="shared" si="3"/>
        <v>0</v>
      </c>
    </row>
    <row r="175" spans="1:18" ht="28.5" hidden="1">
      <c r="A175" s="71" t="s">
        <v>217</v>
      </c>
      <c r="B175" s="72" t="s">
        <v>218</v>
      </c>
      <c r="C175" s="73"/>
      <c r="D175" s="94"/>
      <c r="E175" s="101"/>
      <c r="F175" s="18"/>
      <c r="G175" s="18"/>
      <c r="H175" s="18"/>
      <c r="I175" s="18"/>
      <c r="J175" s="116"/>
      <c r="K175" s="18"/>
      <c r="L175" s="18"/>
      <c r="M175" s="18"/>
      <c r="N175" s="61"/>
      <c r="Q175" s="1">
        <f t="shared" ref="Q175:Q188" si="12">D175-G175-J175</f>
        <v>0</v>
      </c>
    </row>
    <row r="176" spans="1:18" ht="30" hidden="1">
      <c r="A176" s="69">
        <v>1</v>
      </c>
      <c r="B176" s="74" t="s">
        <v>219</v>
      </c>
      <c r="C176" s="75" t="s">
        <v>23</v>
      </c>
      <c r="D176" s="94"/>
      <c r="E176" s="101"/>
      <c r="F176" s="23"/>
      <c r="G176" s="23"/>
      <c r="H176" s="23"/>
      <c r="I176" s="23"/>
      <c r="J176" s="117"/>
      <c r="K176" s="23"/>
      <c r="L176" s="23"/>
      <c r="M176" s="23"/>
      <c r="N176" s="61"/>
      <c r="Q176" s="1">
        <f t="shared" si="12"/>
        <v>0</v>
      </c>
    </row>
    <row r="177" spans="1:17" ht="30" hidden="1">
      <c r="A177" s="69">
        <v>2</v>
      </c>
      <c r="B177" s="74" t="s">
        <v>220</v>
      </c>
      <c r="C177" s="75" t="s">
        <v>23</v>
      </c>
      <c r="D177" s="94"/>
      <c r="E177" s="101"/>
      <c r="F177" s="23"/>
      <c r="G177" s="23"/>
      <c r="H177" s="23"/>
      <c r="I177" s="23"/>
      <c r="J177" s="117"/>
      <c r="K177" s="23"/>
      <c r="L177" s="23"/>
      <c r="M177" s="23"/>
      <c r="N177" s="61"/>
      <c r="Q177" s="1">
        <f t="shared" si="12"/>
        <v>0</v>
      </c>
    </row>
    <row r="178" spans="1:17" hidden="1">
      <c r="A178" s="16"/>
      <c r="B178" s="16" t="s">
        <v>221</v>
      </c>
      <c r="C178" s="16" t="s">
        <v>17</v>
      </c>
      <c r="D178" s="94"/>
      <c r="E178" s="101"/>
      <c r="F178" s="18">
        <v>1201863906.4014063</v>
      </c>
      <c r="G178" s="18"/>
      <c r="H178" s="18"/>
      <c r="I178" s="18"/>
      <c r="J178" s="116"/>
      <c r="K178" s="18"/>
      <c r="L178" s="18"/>
      <c r="M178" s="18"/>
      <c r="N178" s="18"/>
      <c r="Q178" s="1">
        <f t="shared" si="12"/>
        <v>0</v>
      </c>
    </row>
    <row r="179" spans="1:17" hidden="1">
      <c r="A179" s="16" t="s">
        <v>222</v>
      </c>
      <c r="B179" s="28" t="s">
        <v>223</v>
      </c>
      <c r="C179" s="16" t="s">
        <v>17</v>
      </c>
      <c r="D179" s="94"/>
      <c r="E179" s="101"/>
      <c r="F179" s="18"/>
      <c r="G179" s="18"/>
      <c r="H179" s="18"/>
      <c r="I179" s="18"/>
      <c r="J179" s="116"/>
      <c r="K179" s="18"/>
      <c r="L179" s="18"/>
      <c r="M179" s="18"/>
      <c r="N179" s="18"/>
      <c r="Q179" s="1">
        <f t="shared" si="12"/>
        <v>0</v>
      </c>
    </row>
    <row r="180" spans="1:17" ht="30" hidden="1">
      <c r="A180" s="21">
        <v>1</v>
      </c>
      <c r="B180" s="22" t="s">
        <v>224</v>
      </c>
      <c r="C180" s="21" t="s">
        <v>17</v>
      </c>
      <c r="D180" s="94"/>
      <c r="E180" s="101"/>
      <c r="F180" s="23"/>
      <c r="G180" s="23"/>
      <c r="H180" s="23"/>
      <c r="I180" s="23"/>
      <c r="J180" s="117"/>
      <c r="K180" s="23"/>
      <c r="L180" s="23"/>
      <c r="M180" s="23"/>
      <c r="N180" s="61"/>
      <c r="Q180" s="1">
        <f t="shared" si="12"/>
        <v>0</v>
      </c>
    </row>
    <row r="181" spans="1:17" hidden="1">
      <c r="A181" s="21">
        <v>2</v>
      </c>
      <c r="B181" s="22" t="s">
        <v>225</v>
      </c>
      <c r="C181" s="21" t="s">
        <v>17</v>
      </c>
      <c r="D181" s="94"/>
      <c r="E181" s="101"/>
      <c r="F181" s="23"/>
      <c r="G181" s="23"/>
      <c r="H181" s="23"/>
      <c r="I181" s="23"/>
      <c r="J181" s="117"/>
      <c r="K181" s="23"/>
      <c r="L181" s="23"/>
      <c r="M181" s="23"/>
      <c r="N181" s="61"/>
      <c r="Q181" s="1">
        <f t="shared" si="12"/>
        <v>0</v>
      </c>
    </row>
    <row r="182" spans="1:17" ht="18" hidden="1">
      <c r="A182" s="21">
        <v>3</v>
      </c>
      <c r="B182" s="22" t="s">
        <v>226</v>
      </c>
      <c r="C182" s="21" t="s">
        <v>227</v>
      </c>
      <c r="D182" s="94"/>
      <c r="E182" s="101"/>
      <c r="F182" s="23"/>
      <c r="G182" s="23"/>
      <c r="H182" s="23"/>
      <c r="I182" s="23"/>
      <c r="J182" s="117"/>
      <c r="K182" s="23"/>
      <c r="L182" s="23"/>
      <c r="M182" s="23"/>
      <c r="N182" s="61"/>
      <c r="Q182" s="1">
        <f t="shared" si="12"/>
        <v>0</v>
      </c>
    </row>
    <row r="183" spans="1:17" hidden="1">
      <c r="A183" s="21">
        <v>4</v>
      </c>
      <c r="B183" s="22" t="s">
        <v>228</v>
      </c>
      <c r="C183" s="21" t="s">
        <v>17</v>
      </c>
      <c r="D183" s="94"/>
      <c r="E183" s="101"/>
      <c r="F183" s="23"/>
      <c r="G183" s="23"/>
      <c r="H183" s="23"/>
      <c r="I183" s="23"/>
      <c r="J183" s="117"/>
      <c r="K183" s="23"/>
      <c r="L183" s="23"/>
      <c r="M183" s="23"/>
      <c r="N183" s="61"/>
      <c r="Q183" s="1">
        <f t="shared" si="12"/>
        <v>0</v>
      </c>
    </row>
    <row r="184" spans="1:17" hidden="1">
      <c r="A184" s="21" t="s">
        <v>211</v>
      </c>
      <c r="B184" s="22" t="s">
        <v>229</v>
      </c>
      <c r="C184" s="21"/>
      <c r="D184" s="94"/>
      <c r="E184" s="101"/>
      <c r="F184" s="23"/>
      <c r="G184" s="23"/>
      <c r="H184" s="23"/>
      <c r="I184" s="23"/>
      <c r="J184" s="117"/>
      <c r="K184" s="23"/>
      <c r="L184" s="23"/>
      <c r="M184" s="23"/>
      <c r="N184" s="61"/>
      <c r="Q184" s="1">
        <f t="shared" si="12"/>
        <v>0</v>
      </c>
    </row>
    <row r="185" spans="1:17" ht="30" hidden="1">
      <c r="A185" s="21"/>
      <c r="B185" s="22" t="s">
        <v>230</v>
      </c>
      <c r="C185" s="21" t="s">
        <v>99</v>
      </c>
      <c r="D185" s="94"/>
      <c r="E185" s="101"/>
      <c r="F185" s="23"/>
      <c r="G185" s="23"/>
      <c r="H185" s="23"/>
      <c r="I185" s="23"/>
      <c r="J185" s="117"/>
      <c r="K185" s="23"/>
      <c r="L185" s="23"/>
      <c r="M185" s="23"/>
      <c r="N185" s="61"/>
      <c r="Q185" s="1">
        <f t="shared" si="12"/>
        <v>0</v>
      </c>
    </row>
    <row r="186" spans="1:17" hidden="1">
      <c r="A186" s="21" t="s">
        <v>213</v>
      </c>
      <c r="B186" s="22" t="s">
        <v>231</v>
      </c>
      <c r="C186" s="21" t="s">
        <v>17</v>
      </c>
      <c r="D186" s="94"/>
      <c r="E186" s="101"/>
      <c r="F186" s="23"/>
      <c r="G186" s="23"/>
      <c r="H186" s="23"/>
      <c r="I186" s="23"/>
      <c r="J186" s="117"/>
      <c r="K186" s="23"/>
      <c r="L186" s="23"/>
      <c r="M186" s="23"/>
      <c r="N186" s="61"/>
      <c r="Q186" s="1">
        <f t="shared" si="12"/>
        <v>0</v>
      </c>
    </row>
    <row r="187" spans="1:17" ht="30" hidden="1">
      <c r="A187" s="21">
        <v>5</v>
      </c>
      <c r="B187" s="22" t="s">
        <v>232</v>
      </c>
      <c r="C187" s="21" t="s">
        <v>77</v>
      </c>
      <c r="D187" s="94"/>
      <c r="E187" s="101"/>
      <c r="F187" s="23"/>
      <c r="G187" s="23"/>
      <c r="H187" s="23"/>
      <c r="I187" s="23"/>
      <c r="J187" s="117"/>
      <c r="K187" s="23"/>
      <c r="L187" s="23"/>
      <c r="M187" s="23"/>
      <c r="N187" s="61"/>
      <c r="Q187" s="1">
        <f t="shared" si="12"/>
        <v>0</v>
      </c>
    </row>
    <row r="188" spans="1:17" ht="30" hidden="1">
      <c r="A188" s="21">
        <v>6</v>
      </c>
      <c r="B188" s="22" t="s">
        <v>233</v>
      </c>
      <c r="C188" s="21" t="s">
        <v>17</v>
      </c>
      <c r="D188" s="94"/>
      <c r="E188" s="101"/>
      <c r="F188" s="23"/>
      <c r="G188" s="23"/>
      <c r="H188" s="23"/>
      <c r="I188" s="23"/>
      <c r="J188" s="117"/>
      <c r="K188" s="23"/>
      <c r="L188" s="23"/>
      <c r="M188" s="23"/>
      <c r="N188" s="61"/>
      <c r="Q188" s="1">
        <f t="shared" si="12"/>
        <v>0</v>
      </c>
    </row>
    <row r="189" spans="1:17" ht="42.75">
      <c r="A189" s="76" t="s">
        <v>234</v>
      </c>
      <c r="B189" s="76" t="s">
        <v>235</v>
      </c>
      <c r="C189" s="76" t="s">
        <v>17</v>
      </c>
      <c r="D189" s="95"/>
      <c r="E189" s="111"/>
      <c r="F189" s="77"/>
      <c r="G189" s="77"/>
      <c r="H189" s="77"/>
      <c r="I189" s="77"/>
      <c r="J189" s="118"/>
      <c r="K189" s="77"/>
      <c r="L189" s="77"/>
      <c r="M189" s="77"/>
      <c r="N189" s="78"/>
    </row>
    <row r="190" spans="1:17">
      <c r="A190" s="80"/>
      <c r="B190" s="81" t="s">
        <v>236</v>
      </c>
      <c r="C190" s="82" t="s">
        <v>17</v>
      </c>
      <c r="D190" s="96"/>
      <c r="E190" s="112"/>
      <c r="F190" s="79">
        <v>1201863906.4014063</v>
      </c>
      <c r="G190" s="79"/>
      <c r="H190" s="79">
        <v>518799598.21237248</v>
      </c>
      <c r="I190" s="79"/>
      <c r="J190" s="119"/>
      <c r="K190" s="79"/>
      <c r="L190" s="79">
        <f>L148</f>
        <v>683064308.18903387</v>
      </c>
      <c r="M190" s="79">
        <f>M148</f>
        <v>683064308.18903387</v>
      </c>
      <c r="N190" s="79"/>
    </row>
    <row r="191" spans="1:17">
      <c r="A191" s="80"/>
      <c r="B191" s="81" t="s">
        <v>237</v>
      </c>
      <c r="C191" s="82" t="s">
        <v>17</v>
      </c>
      <c r="D191" s="96"/>
      <c r="E191" s="112"/>
      <c r="F191" s="83">
        <v>1202000000</v>
      </c>
      <c r="G191" s="83"/>
      <c r="H191" s="83">
        <f>ROUND(H190,-3)</f>
        <v>518800000</v>
      </c>
      <c r="I191" s="83"/>
      <c r="J191" s="120"/>
      <c r="K191" s="83"/>
      <c r="L191" s="83">
        <f>ROUND(L190,-3)</f>
        <v>683064000</v>
      </c>
      <c r="M191" s="83">
        <f>ROUND(M190,-3)</f>
        <v>683064000</v>
      </c>
      <c r="N191" s="83"/>
    </row>
    <row r="193" spans="6:6" hidden="1"/>
    <row r="194" spans="6:6" hidden="1">
      <c r="F194" s="1">
        <f>H190+L190</f>
        <v>1201863906.4014063</v>
      </c>
    </row>
  </sheetData>
  <mergeCells count="17">
    <mergeCell ref="M6:N6"/>
    <mergeCell ref="J7:N7"/>
    <mergeCell ref="L8:L9"/>
    <mergeCell ref="K8:K9"/>
    <mergeCell ref="J8:J9"/>
    <mergeCell ref="M8:N8"/>
    <mergeCell ref="A1:F1"/>
    <mergeCell ref="A2:F2"/>
    <mergeCell ref="A3:N3"/>
    <mergeCell ref="A4:N4"/>
    <mergeCell ref="A5:N5"/>
    <mergeCell ref="G7:H8"/>
    <mergeCell ref="A7:A9"/>
    <mergeCell ref="B7:B9"/>
    <mergeCell ref="C7:C9"/>
    <mergeCell ref="I7:I9"/>
    <mergeCell ref="D7:F8"/>
  </mergeCells>
  <pageMargins left="0.32" right="0.2" top="0.53" bottom="0.34" header="0.3" footer="0.3"/>
  <pageSetup paperSize="9" scale="75"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2"/>
  <sheetViews>
    <sheetView workbookViewId="0">
      <selection activeCell="H53" sqref="H53"/>
    </sheetView>
  </sheetViews>
  <sheetFormatPr defaultRowHeight="16.5"/>
  <cols>
    <col min="1" max="1" width="5.7109375" style="125" customWidth="1"/>
    <col min="2" max="2" width="16" style="125" customWidth="1"/>
    <col min="3" max="3" width="25.5703125" style="125" customWidth="1"/>
    <col min="4" max="5" width="9.140625" style="125" customWidth="1"/>
    <col min="6" max="6" width="13.140625" style="125" customWidth="1"/>
    <col min="7" max="7" width="9.140625" style="125" customWidth="1"/>
    <col min="8" max="8" width="15.140625" style="125" customWidth="1"/>
    <col min="9" max="9" width="15.7109375" style="125" customWidth="1"/>
    <col min="10" max="10" width="15.140625" style="163" customWidth="1"/>
    <col min="11" max="11" width="22.85546875" style="125" customWidth="1"/>
    <col min="12" max="13" width="10.28515625" style="125" bestFit="1" customWidth="1"/>
    <col min="14" max="256" width="9.140625" style="125"/>
    <col min="257" max="257" width="5.7109375" style="125" customWidth="1"/>
    <col min="258" max="258" width="16" style="125" customWidth="1"/>
    <col min="259" max="259" width="25.5703125" style="125" customWidth="1"/>
    <col min="260" max="261" width="9.140625" style="125" customWidth="1"/>
    <col min="262" max="262" width="13.140625" style="125" customWidth="1"/>
    <col min="263" max="263" width="9.140625" style="125" customWidth="1"/>
    <col min="264" max="264" width="15.140625" style="125" customWidth="1"/>
    <col min="265" max="265" width="15.7109375" style="125" customWidth="1"/>
    <col min="266" max="266" width="15.140625" style="125" customWidth="1"/>
    <col min="267" max="267" width="22.85546875" style="125" customWidth="1"/>
    <col min="268" max="269" width="10.28515625" style="125" bestFit="1" customWidth="1"/>
    <col min="270" max="512" width="9.140625" style="125"/>
    <col min="513" max="513" width="5.7109375" style="125" customWidth="1"/>
    <col min="514" max="514" width="16" style="125" customWidth="1"/>
    <col min="515" max="515" width="25.5703125" style="125" customWidth="1"/>
    <col min="516" max="517" width="9.140625" style="125" customWidth="1"/>
    <col min="518" max="518" width="13.140625" style="125" customWidth="1"/>
    <col min="519" max="519" width="9.140625" style="125" customWidth="1"/>
    <col min="520" max="520" width="15.140625" style="125" customWidth="1"/>
    <col min="521" max="521" width="15.7109375" style="125" customWidth="1"/>
    <col min="522" max="522" width="15.140625" style="125" customWidth="1"/>
    <col min="523" max="523" width="22.85546875" style="125" customWidth="1"/>
    <col min="524" max="525" width="10.28515625" style="125" bestFit="1" customWidth="1"/>
    <col min="526" max="768" width="9.140625" style="125"/>
    <col min="769" max="769" width="5.7109375" style="125" customWidth="1"/>
    <col min="770" max="770" width="16" style="125" customWidth="1"/>
    <col min="771" max="771" width="25.5703125" style="125" customWidth="1"/>
    <col min="772" max="773" width="9.140625" style="125" customWidth="1"/>
    <col min="774" max="774" width="13.140625" style="125" customWidth="1"/>
    <col min="775" max="775" width="9.140625" style="125" customWidth="1"/>
    <col min="776" max="776" width="15.140625" style="125" customWidth="1"/>
    <col min="777" max="777" width="15.7109375" style="125" customWidth="1"/>
    <col min="778" max="778" width="15.140625" style="125" customWidth="1"/>
    <col min="779" max="779" width="22.85546875" style="125" customWidth="1"/>
    <col min="780" max="781" width="10.28515625" style="125" bestFit="1" customWidth="1"/>
    <col min="782" max="1024" width="9.140625" style="125"/>
    <col min="1025" max="1025" width="5.7109375" style="125" customWidth="1"/>
    <col min="1026" max="1026" width="16" style="125" customWidth="1"/>
    <col min="1027" max="1027" width="25.5703125" style="125" customWidth="1"/>
    <col min="1028" max="1029" width="9.140625" style="125" customWidth="1"/>
    <col min="1030" max="1030" width="13.140625" style="125" customWidth="1"/>
    <col min="1031" max="1031" width="9.140625" style="125" customWidth="1"/>
    <col min="1032" max="1032" width="15.140625" style="125" customWidth="1"/>
    <col min="1033" max="1033" width="15.7109375" style="125" customWidth="1"/>
    <col min="1034" max="1034" width="15.140625" style="125" customWidth="1"/>
    <col min="1035" max="1035" width="22.85546875" style="125" customWidth="1"/>
    <col min="1036" max="1037" width="10.28515625" style="125" bestFit="1" customWidth="1"/>
    <col min="1038" max="1280" width="9.140625" style="125"/>
    <col min="1281" max="1281" width="5.7109375" style="125" customWidth="1"/>
    <col min="1282" max="1282" width="16" style="125" customWidth="1"/>
    <col min="1283" max="1283" width="25.5703125" style="125" customWidth="1"/>
    <col min="1284" max="1285" width="9.140625" style="125" customWidth="1"/>
    <col min="1286" max="1286" width="13.140625" style="125" customWidth="1"/>
    <col min="1287" max="1287" width="9.140625" style="125" customWidth="1"/>
    <col min="1288" max="1288" width="15.140625" style="125" customWidth="1"/>
    <col min="1289" max="1289" width="15.7109375" style="125" customWidth="1"/>
    <col min="1290" max="1290" width="15.140625" style="125" customWidth="1"/>
    <col min="1291" max="1291" width="22.85546875" style="125" customWidth="1"/>
    <col min="1292" max="1293" width="10.28515625" style="125" bestFit="1" customWidth="1"/>
    <col min="1294" max="1536" width="9.140625" style="125"/>
    <col min="1537" max="1537" width="5.7109375" style="125" customWidth="1"/>
    <col min="1538" max="1538" width="16" style="125" customWidth="1"/>
    <col min="1539" max="1539" width="25.5703125" style="125" customWidth="1"/>
    <col min="1540" max="1541" width="9.140625" style="125" customWidth="1"/>
    <col min="1542" max="1542" width="13.140625" style="125" customWidth="1"/>
    <col min="1543" max="1543" width="9.140625" style="125" customWidth="1"/>
    <col min="1544" max="1544" width="15.140625" style="125" customWidth="1"/>
    <col min="1545" max="1545" width="15.7109375" style="125" customWidth="1"/>
    <col min="1546" max="1546" width="15.140625" style="125" customWidth="1"/>
    <col min="1547" max="1547" width="22.85546875" style="125" customWidth="1"/>
    <col min="1548" max="1549" width="10.28515625" style="125" bestFit="1" customWidth="1"/>
    <col min="1550" max="1792" width="9.140625" style="125"/>
    <col min="1793" max="1793" width="5.7109375" style="125" customWidth="1"/>
    <col min="1794" max="1794" width="16" style="125" customWidth="1"/>
    <col min="1795" max="1795" width="25.5703125" style="125" customWidth="1"/>
    <col min="1796" max="1797" width="9.140625" style="125" customWidth="1"/>
    <col min="1798" max="1798" width="13.140625" style="125" customWidth="1"/>
    <col min="1799" max="1799" width="9.140625" style="125" customWidth="1"/>
    <col min="1800" max="1800" width="15.140625" style="125" customWidth="1"/>
    <col min="1801" max="1801" width="15.7109375" style="125" customWidth="1"/>
    <col min="1802" max="1802" width="15.140625" style="125" customWidth="1"/>
    <col min="1803" max="1803" width="22.85546875" style="125" customWidth="1"/>
    <col min="1804" max="1805" width="10.28515625" style="125" bestFit="1" customWidth="1"/>
    <col min="1806" max="2048" width="9.140625" style="125"/>
    <col min="2049" max="2049" width="5.7109375" style="125" customWidth="1"/>
    <col min="2050" max="2050" width="16" style="125" customWidth="1"/>
    <col min="2051" max="2051" width="25.5703125" style="125" customWidth="1"/>
    <col min="2052" max="2053" width="9.140625" style="125" customWidth="1"/>
    <col min="2054" max="2054" width="13.140625" style="125" customWidth="1"/>
    <col min="2055" max="2055" width="9.140625" style="125" customWidth="1"/>
    <col min="2056" max="2056" width="15.140625" style="125" customWidth="1"/>
    <col min="2057" max="2057" width="15.7109375" style="125" customWidth="1"/>
    <col min="2058" max="2058" width="15.140625" style="125" customWidth="1"/>
    <col min="2059" max="2059" width="22.85546875" style="125" customWidth="1"/>
    <col min="2060" max="2061" width="10.28515625" style="125" bestFit="1" customWidth="1"/>
    <col min="2062" max="2304" width="9.140625" style="125"/>
    <col min="2305" max="2305" width="5.7109375" style="125" customWidth="1"/>
    <col min="2306" max="2306" width="16" style="125" customWidth="1"/>
    <col min="2307" max="2307" width="25.5703125" style="125" customWidth="1"/>
    <col min="2308" max="2309" width="9.140625" style="125" customWidth="1"/>
    <col min="2310" max="2310" width="13.140625" style="125" customWidth="1"/>
    <col min="2311" max="2311" width="9.140625" style="125" customWidth="1"/>
    <col min="2312" max="2312" width="15.140625" style="125" customWidth="1"/>
    <col min="2313" max="2313" width="15.7109375" style="125" customWidth="1"/>
    <col min="2314" max="2314" width="15.140625" style="125" customWidth="1"/>
    <col min="2315" max="2315" width="22.85546875" style="125" customWidth="1"/>
    <col min="2316" max="2317" width="10.28515625" style="125" bestFit="1" customWidth="1"/>
    <col min="2318" max="2560" width="9.140625" style="125"/>
    <col min="2561" max="2561" width="5.7109375" style="125" customWidth="1"/>
    <col min="2562" max="2562" width="16" style="125" customWidth="1"/>
    <col min="2563" max="2563" width="25.5703125" style="125" customWidth="1"/>
    <col min="2564" max="2565" width="9.140625" style="125" customWidth="1"/>
    <col min="2566" max="2566" width="13.140625" style="125" customWidth="1"/>
    <col min="2567" max="2567" width="9.140625" style="125" customWidth="1"/>
    <col min="2568" max="2568" width="15.140625" style="125" customWidth="1"/>
    <col min="2569" max="2569" width="15.7109375" style="125" customWidth="1"/>
    <col min="2570" max="2570" width="15.140625" style="125" customWidth="1"/>
    <col min="2571" max="2571" width="22.85546875" style="125" customWidth="1"/>
    <col min="2572" max="2573" width="10.28515625" style="125" bestFit="1" customWidth="1"/>
    <col min="2574" max="2816" width="9.140625" style="125"/>
    <col min="2817" max="2817" width="5.7109375" style="125" customWidth="1"/>
    <col min="2818" max="2818" width="16" style="125" customWidth="1"/>
    <col min="2819" max="2819" width="25.5703125" style="125" customWidth="1"/>
    <col min="2820" max="2821" width="9.140625" style="125" customWidth="1"/>
    <col min="2822" max="2822" width="13.140625" style="125" customWidth="1"/>
    <col min="2823" max="2823" width="9.140625" style="125" customWidth="1"/>
    <col min="2824" max="2824" width="15.140625" style="125" customWidth="1"/>
    <col min="2825" max="2825" width="15.7109375" style="125" customWidth="1"/>
    <col min="2826" max="2826" width="15.140625" style="125" customWidth="1"/>
    <col min="2827" max="2827" width="22.85546875" style="125" customWidth="1"/>
    <col min="2828" max="2829" width="10.28515625" style="125" bestFit="1" customWidth="1"/>
    <col min="2830" max="3072" width="9.140625" style="125"/>
    <col min="3073" max="3073" width="5.7109375" style="125" customWidth="1"/>
    <col min="3074" max="3074" width="16" style="125" customWidth="1"/>
    <col min="3075" max="3075" width="25.5703125" style="125" customWidth="1"/>
    <col min="3076" max="3077" width="9.140625" style="125" customWidth="1"/>
    <col min="3078" max="3078" width="13.140625" style="125" customWidth="1"/>
    <col min="3079" max="3079" width="9.140625" style="125" customWidth="1"/>
    <col min="3080" max="3080" width="15.140625" style="125" customWidth="1"/>
    <col min="3081" max="3081" width="15.7109375" style="125" customWidth="1"/>
    <col min="3082" max="3082" width="15.140625" style="125" customWidth="1"/>
    <col min="3083" max="3083" width="22.85546875" style="125" customWidth="1"/>
    <col min="3084" max="3085" width="10.28515625" style="125" bestFit="1" customWidth="1"/>
    <col min="3086" max="3328" width="9.140625" style="125"/>
    <col min="3329" max="3329" width="5.7109375" style="125" customWidth="1"/>
    <col min="3330" max="3330" width="16" style="125" customWidth="1"/>
    <col min="3331" max="3331" width="25.5703125" style="125" customWidth="1"/>
    <col min="3332" max="3333" width="9.140625" style="125" customWidth="1"/>
    <col min="3334" max="3334" width="13.140625" style="125" customWidth="1"/>
    <col min="3335" max="3335" width="9.140625" style="125" customWidth="1"/>
    <col min="3336" max="3336" width="15.140625" style="125" customWidth="1"/>
    <col min="3337" max="3337" width="15.7109375" style="125" customWidth="1"/>
    <col min="3338" max="3338" width="15.140625" style="125" customWidth="1"/>
    <col min="3339" max="3339" width="22.85546875" style="125" customWidth="1"/>
    <col min="3340" max="3341" width="10.28515625" style="125" bestFit="1" customWidth="1"/>
    <col min="3342" max="3584" width="9.140625" style="125"/>
    <col min="3585" max="3585" width="5.7109375" style="125" customWidth="1"/>
    <col min="3586" max="3586" width="16" style="125" customWidth="1"/>
    <col min="3587" max="3587" width="25.5703125" style="125" customWidth="1"/>
    <col min="3588" max="3589" width="9.140625" style="125" customWidth="1"/>
    <col min="3590" max="3590" width="13.140625" style="125" customWidth="1"/>
    <col min="3591" max="3591" width="9.140625" style="125" customWidth="1"/>
    <col min="3592" max="3592" width="15.140625" style="125" customWidth="1"/>
    <col min="3593" max="3593" width="15.7109375" style="125" customWidth="1"/>
    <col min="3594" max="3594" width="15.140625" style="125" customWidth="1"/>
    <col min="3595" max="3595" width="22.85546875" style="125" customWidth="1"/>
    <col min="3596" max="3597" width="10.28515625" style="125" bestFit="1" customWidth="1"/>
    <col min="3598" max="3840" width="9.140625" style="125"/>
    <col min="3841" max="3841" width="5.7109375" style="125" customWidth="1"/>
    <col min="3842" max="3842" width="16" style="125" customWidth="1"/>
    <col min="3843" max="3843" width="25.5703125" style="125" customWidth="1"/>
    <col min="3844" max="3845" width="9.140625" style="125" customWidth="1"/>
    <col min="3846" max="3846" width="13.140625" style="125" customWidth="1"/>
    <col min="3847" max="3847" width="9.140625" style="125" customWidth="1"/>
    <col min="3848" max="3848" width="15.140625" style="125" customWidth="1"/>
    <col min="3849" max="3849" width="15.7109375" style="125" customWidth="1"/>
    <col min="3850" max="3850" width="15.140625" style="125" customWidth="1"/>
    <col min="3851" max="3851" width="22.85546875" style="125" customWidth="1"/>
    <col min="3852" max="3853" width="10.28515625" style="125" bestFit="1" customWidth="1"/>
    <col min="3854" max="4096" width="9.140625" style="125"/>
    <col min="4097" max="4097" width="5.7109375" style="125" customWidth="1"/>
    <col min="4098" max="4098" width="16" style="125" customWidth="1"/>
    <col min="4099" max="4099" width="25.5703125" style="125" customWidth="1"/>
    <col min="4100" max="4101" width="9.140625" style="125" customWidth="1"/>
    <col min="4102" max="4102" width="13.140625" style="125" customWidth="1"/>
    <col min="4103" max="4103" width="9.140625" style="125" customWidth="1"/>
    <col min="4104" max="4104" width="15.140625" style="125" customWidth="1"/>
    <col min="4105" max="4105" width="15.7109375" style="125" customWidth="1"/>
    <col min="4106" max="4106" width="15.140625" style="125" customWidth="1"/>
    <col min="4107" max="4107" width="22.85546875" style="125" customWidth="1"/>
    <col min="4108" max="4109" width="10.28515625" style="125" bestFit="1" customWidth="1"/>
    <col min="4110" max="4352" width="9.140625" style="125"/>
    <col min="4353" max="4353" width="5.7109375" style="125" customWidth="1"/>
    <col min="4354" max="4354" width="16" style="125" customWidth="1"/>
    <col min="4355" max="4355" width="25.5703125" style="125" customWidth="1"/>
    <col min="4356" max="4357" width="9.140625" style="125" customWidth="1"/>
    <col min="4358" max="4358" width="13.140625" style="125" customWidth="1"/>
    <col min="4359" max="4359" width="9.140625" style="125" customWidth="1"/>
    <col min="4360" max="4360" width="15.140625" style="125" customWidth="1"/>
    <col min="4361" max="4361" width="15.7109375" style="125" customWidth="1"/>
    <col min="4362" max="4362" width="15.140625" style="125" customWidth="1"/>
    <col min="4363" max="4363" width="22.85546875" style="125" customWidth="1"/>
    <col min="4364" max="4365" width="10.28515625" style="125" bestFit="1" customWidth="1"/>
    <col min="4366" max="4608" width="9.140625" style="125"/>
    <col min="4609" max="4609" width="5.7109375" style="125" customWidth="1"/>
    <col min="4610" max="4610" width="16" style="125" customWidth="1"/>
    <col min="4611" max="4611" width="25.5703125" style="125" customWidth="1"/>
    <col min="4612" max="4613" width="9.140625" style="125" customWidth="1"/>
    <col min="4614" max="4614" width="13.140625" style="125" customWidth="1"/>
    <col min="4615" max="4615" width="9.140625" style="125" customWidth="1"/>
    <col min="4616" max="4616" width="15.140625" style="125" customWidth="1"/>
    <col min="4617" max="4617" width="15.7109375" style="125" customWidth="1"/>
    <col min="4618" max="4618" width="15.140625" style="125" customWidth="1"/>
    <col min="4619" max="4619" width="22.85546875" style="125" customWidth="1"/>
    <col min="4620" max="4621" width="10.28515625" style="125" bestFit="1" customWidth="1"/>
    <col min="4622" max="4864" width="9.140625" style="125"/>
    <col min="4865" max="4865" width="5.7109375" style="125" customWidth="1"/>
    <col min="4866" max="4866" width="16" style="125" customWidth="1"/>
    <col min="4867" max="4867" width="25.5703125" style="125" customWidth="1"/>
    <col min="4868" max="4869" width="9.140625" style="125" customWidth="1"/>
    <col min="4870" max="4870" width="13.140625" style="125" customWidth="1"/>
    <col min="4871" max="4871" width="9.140625" style="125" customWidth="1"/>
    <col min="4872" max="4872" width="15.140625" style="125" customWidth="1"/>
    <col min="4873" max="4873" width="15.7109375" style="125" customWidth="1"/>
    <col min="4874" max="4874" width="15.140625" style="125" customWidth="1"/>
    <col min="4875" max="4875" width="22.85546875" style="125" customWidth="1"/>
    <col min="4876" max="4877" width="10.28515625" style="125" bestFit="1" customWidth="1"/>
    <col min="4878" max="5120" width="9.140625" style="125"/>
    <col min="5121" max="5121" width="5.7109375" style="125" customWidth="1"/>
    <col min="5122" max="5122" width="16" style="125" customWidth="1"/>
    <col min="5123" max="5123" width="25.5703125" style="125" customWidth="1"/>
    <col min="5124" max="5125" width="9.140625" style="125" customWidth="1"/>
    <col min="5126" max="5126" width="13.140625" style="125" customWidth="1"/>
    <col min="5127" max="5127" width="9.140625" style="125" customWidth="1"/>
    <col min="5128" max="5128" width="15.140625" style="125" customWidth="1"/>
    <col min="5129" max="5129" width="15.7109375" style="125" customWidth="1"/>
    <col min="5130" max="5130" width="15.140625" style="125" customWidth="1"/>
    <col min="5131" max="5131" width="22.85546875" style="125" customWidth="1"/>
    <col min="5132" max="5133" width="10.28515625" style="125" bestFit="1" customWidth="1"/>
    <col min="5134" max="5376" width="9.140625" style="125"/>
    <col min="5377" max="5377" width="5.7109375" style="125" customWidth="1"/>
    <col min="5378" max="5378" width="16" style="125" customWidth="1"/>
    <col min="5379" max="5379" width="25.5703125" style="125" customWidth="1"/>
    <col min="5380" max="5381" width="9.140625" style="125" customWidth="1"/>
    <col min="5382" max="5382" width="13.140625" style="125" customWidth="1"/>
    <col min="5383" max="5383" width="9.140625" style="125" customWidth="1"/>
    <col min="5384" max="5384" width="15.140625" style="125" customWidth="1"/>
    <col min="5385" max="5385" width="15.7109375" style="125" customWidth="1"/>
    <col min="5386" max="5386" width="15.140625" style="125" customWidth="1"/>
    <col min="5387" max="5387" width="22.85546875" style="125" customWidth="1"/>
    <col min="5388" max="5389" width="10.28515625" style="125" bestFit="1" customWidth="1"/>
    <col min="5390" max="5632" width="9.140625" style="125"/>
    <col min="5633" max="5633" width="5.7109375" style="125" customWidth="1"/>
    <col min="5634" max="5634" width="16" style="125" customWidth="1"/>
    <col min="5635" max="5635" width="25.5703125" style="125" customWidth="1"/>
    <col min="5636" max="5637" width="9.140625" style="125" customWidth="1"/>
    <col min="5638" max="5638" width="13.140625" style="125" customWidth="1"/>
    <col min="5639" max="5639" width="9.140625" style="125" customWidth="1"/>
    <col min="5640" max="5640" width="15.140625" style="125" customWidth="1"/>
    <col min="5641" max="5641" width="15.7109375" style="125" customWidth="1"/>
    <col min="5642" max="5642" width="15.140625" style="125" customWidth="1"/>
    <col min="5643" max="5643" width="22.85546875" style="125" customWidth="1"/>
    <col min="5644" max="5645" width="10.28515625" style="125" bestFit="1" customWidth="1"/>
    <col min="5646" max="5888" width="9.140625" style="125"/>
    <col min="5889" max="5889" width="5.7109375" style="125" customWidth="1"/>
    <col min="5890" max="5890" width="16" style="125" customWidth="1"/>
    <col min="5891" max="5891" width="25.5703125" style="125" customWidth="1"/>
    <col min="5892" max="5893" width="9.140625" style="125" customWidth="1"/>
    <col min="5894" max="5894" width="13.140625" style="125" customWidth="1"/>
    <col min="5895" max="5895" width="9.140625" style="125" customWidth="1"/>
    <col min="5896" max="5896" width="15.140625" style="125" customWidth="1"/>
    <col min="5897" max="5897" width="15.7109375" style="125" customWidth="1"/>
    <col min="5898" max="5898" width="15.140625" style="125" customWidth="1"/>
    <col min="5899" max="5899" width="22.85546875" style="125" customWidth="1"/>
    <col min="5900" max="5901" width="10.28515625" style="125" bestFit="1" customWidth="1"/>
    <col min="5902" max="6144" width="9.140625" style="125"/>
    <col min="6145" max="6145" width="5.7109375" style="125" customWidth="1"/>
    <col min="6146" max="6146" width="16" style="125" customWidth="1"/>
    <col min="6147" max="6147" width="25.5703125" style="125" customWidth="1"/>
    <col min="6148" max="6149" width="9.140625" style="125" customWidth="1"/>
    <col min="6150" max="6150" width="13.140625" style="125" customWidth="1"/>
    <col min="6151" max="6151" width="9.140625" style="125" customWidth="1"/>
    <col min="6152" max="6152" width="15.140625" style="125" customWidth="1"/>
    <col min="6153" max="6153" width="15.7109375" style="125" customWidth="1"/>
    <col min="6154" max="6154" width="15.140625" style="125" customWidth="1"/>
    <col min="6155" max="6155" width="22.85546875" style="125" customWidth="1"/>
    <col min="6156" max="6157" width="10.28515625" style="125" bestFit="1" customWidth="1"/>
    <col min="6158" max="6400" width="9.140625" style="125"/>
    <col min="6401" max="6401" width="5.7109375" style="125" customWidth="1"/>
    <col min="6402" max="6402" width="16" style="125" customWidth="1"/>
    <col min="6403" max="6403" width="25.5703125" style="125" customWidth="1"/>
    <col min="6404" max="6405" width="9.140625" style="125" customWidth="1"/>
    <col min="6406" max="6406" width="13.140625" style="125" customWidth="1"/>
    <col min="6407" max="6407" width="9.140625" style="125" customWidth="1"/>
    <col min="6408" max="6408" width="15.140625" style="125" customWidth="1"/>
    <col min="6409" max="6409" width="15.7109375" style="125" customWidth="1"/>
    <col min="6410" max="6410" width="15.140625" style="125" customWidth="1"/>
    <col min="6411" max="6411" width="22.85546875" style="125" customWidth="1"/>
    <col min="6412" max="6413" width="10.28515625" style="125" bestFit="1" customWidth="1"/>
    <col min="6414" max="6656" width="9.140625" style="125"/>
    <col min="6657" max="6657" width="5.7109375" style="125" customWidth="1"/>
    <col min="6658" max="6658" width="16" style="125" customWidth="1"/>
    <col min="6659" max="6659" width="25.5703125" style="125" customWidth="1"/>
    <col min="6660" max="6661" width="9.140625" style="125" customWidth="1"/>
    <col min="6662" max="6662" width="13.140625" style="125" customWidth="1"/>
    <col min="6663" max="6663" width="9.140625" style="125" customWidth="1"/>
    <col min="6664" max="6664" width="15.140625" style="125" customWidth="1"/>
    <col min="6665" max="6665" width="15.7109375" style="125" customWidth="1"/>
    <col min="6666" max="6666" width="15.140625" style="125" customWidth="1"/>
    <col min="6667" max="6667" width="22.85546875" style="125" customWidth="1"/>
    <col min="6668" max="6669" width="10.28515625" style="125" bestFit="1" customWidth="1"/>
    <col min="6670" max="6912" width="9.140625" style="125"/>
    <col min="6913" max="6913" width="5.7109375" style="125" customWidth="1"/>
    <col min="6914" max="6914" width="16" style="125" customWidth="1"/>
    <col min="6915" max="6915" width="25.5703125" style="125" customWidth="1"/>
    <col min="6916" max="6917" width="9.140625" style="125" customWidth="1"/>
    <col min="6918" max="6918" width="13.140625" style="125" customWidth="1"/>
    <col min="6919" max="6919" width="9.140625" style="125" customWidth="1"/>
    <col min="6920" max="6920" width="15.140625" style="125" customWidth="1"/>
    <col min="6921" max="6921" width="15.7109375" style="125" customWidth="1"/>
    <col min="6922" max="6922" width="15.140625" style="125" customWidth="1"/>
    <col min="6923" max="6923" width="22.85546875" style="125" customWidth="1"/>
    <col min="6924" max="6925" width="10.28515625" style="125" bestFit="1" customWidth="1"/>
    <col min="6926" max="7168" width="9.140625" style="125"/>
    <col min="7169" max="7169" width="5.7109375" style="125" customWidth="1"/>
    <col min="7170" max="7170" width="16" style="125" customWidth="1"/>
    <col min="7171" max="7171" width="25.5703125" style="125" customWidth="1"/>
    <col min="7172" max="7173" width="9.140625" style="125" customWidth="1"/>
    <col min="7174" max="7174" width="13.140625" style="125" customWidth="1"/>
    <col min="7175" max="7175" width="9.140625" style="125" customWidth="1"/>
    <col min="7176" max="7176" width="15.140625" style="125" customWidth="1"/>
    <col min="7177" max="7177" width="15.7109375" style="125" customWidth="1"/>
    <col min="7178" max="7178" width="15.140625" style="125" customWidth="1"/>
    <col min="7179" max="7179" width="22.85546875" style="125" customWidth="1"/>
    <col min="7180" max="7181" width="10.28515625" style="125" bestFit="1" customWidth="1"/>
    <col min="7182" max="7424" width="9.140625" style="125"/>
    <col min="7425" max="7425" width="5.7109375" style="125" customWidth="1"/>
    <col min="7426" max="7426" width="16" style="125" customWidth="1"/>
    <col min="7427" max="7427" width="25.5703125" style="125" customWidth="1"/>
    <col min="7428" max="7429" width="9.140625" style="125" customWidth="1"/>
    <col min="7430" max="7430" width="13.140625" style="125" customWidth="1"/>
    <col min="7431" max="7431" width="9.140625" style="125" customWidth="1"/>
    <col min="7432" max="7432" width="15.140625" style="125" customWidth="1"/>
    <col min="7433" max="7433" width="15.7109375" style="125" customWidth="1"/>
    <col min="7434" max="7434" width="15.140625" style="125" customWidth="1"/>
    <col min="7435" max="7435" width="22.85546875" style="125" customWidth="1"/>
    <col min="7436" max="7437" width="10.28515625" style="125" bestFit="1" customWidth="1"/>
    <col min="7438" max="7680" width="9.140625" style="125"/>
    <col min="7681" max="7681" width="5.7109375" style="125" customWidth="1"/>
    <col min="7682" max="7682" width="16" style="125" customWidth="1"/>
    <col min="7683" max="7683" width="25.5703125" style="125" customWidth="1"/>
    <col min="7684" max="7685" width="9.140625" style="125" customWidth="1"/>
    <col min="7686" max="7686" width="13.140625" style="125" customWidth="1"/>
    <col min="7687" max="7687" width="9.140625" style="125" customWidth="1"/>
    <col min="7688" max="7688" width="15.140625" style="125" customWidth="1"/>
    <col min="7689" max="7689" width="15.7109375" style="125" customWidth="1"/>
    <col min="7690" max="7690" width="15.140625" style="125" customWidth="1"/>
    <col min="7691" max="7691" width="22.85546875" style="125" customWidth="1"/>
    <col min="7692" max="7693" width="10.28515625" style="125" bestFit="1" customWidth="1"/>
    <col min="7694" max="7936" width="9.140625" style="125"/>
    <col min="7937" max="7937" width="5.7109375" style="125" customWidth="1"/>
    <col min="7938" max="7938" width="16" style="125" customWidth="1"/>
    <col min="7939" max="7939" width="25.5703125" style="125" customWidth="1"/>
    <col min="7940" max="7941" width="9.140625" style="125" customWidth="1"/>
    <col min="7942" max="7942" width="13.140625" style="125" customWidth="1"/>
    <col min="7943" max="7943" width="9.140625" style="125" customWidth="1"/>
    <col min="7944" max="7944" width="15.140625" style="125" customWidth="1"/>
    <col min="7945" max="7945" width="15.7109375" style="125" customWidth="1"/>
    <col min="7946" max="7946" width="15.140625" style="125" customWidth="1"/>
    <col min="7947" max="7947" width="22.85546875" style="125" customWidth="1"/>
    <col min="7948" max="7949" width="10.28515625" style="125" bestFit="1" customWidth="1"/>
    <col min="7950" max="8192" width="9.140625" style="125"/>
    <col min="8193" max="8193" width="5.7109375" style="125" customWidth="1"/>
    <col min="8194" max="8194" width="16" style="125" customWidth="1"/>
    <col min="8195" max="8195" width="25.5703125" style="125" customWidth="1"/>
    <col min="8196" max="8197" width="9.140625" style="125" customWidth="1"/>
    <col min="8198" max="8198" width="13.140625" style="125" customWidth="1"/>
    <col min="8199" max="8199" width="9.140625" style="125" customWidth="1"/>
    <col min="8200" max="8200" width="15.140625" style="125" customWidth="1"/>
    <col min="8201" max="8201" width="15.7109375" style="125" customWidth="1"/>
    <col min="8202" max="8202" width="15.140625" style="125" customWidth="1"/>
    <col min="8203" max="8203" width="22.85546875" style="125" customWidth="1"/>
    <col min="8204" max="8205" width="10.28515625" style="125" bestFit="1" customWidth="1"/>
    <col min="8206" max="8448" width="9.140625" style="125"/>
    <col min="8449" max="8449" width="5.7109375" style="125" customWidth="1"/>
    <col min="8450" max="8450" width="16" style="125" customWidth="1"/>
    <col min="8451" max="8451" width="25.5703125" style="125" customWidth="1"/>
    <col min="8452" max="8453" width="9.140625" style="125" customWidth="1"/>
    <col min="8454" max="8454" width="13.140625" style="125" customWidth="1"/>
    <col min="8455" max="8455" width="9.140625" style="125" customWidth="1"/>
    <col min="8456" max="8456" width="15.140625" style="125" customWidth="1"/>
    <col min="8457" max="8457" width="15.7109375" style="125" customWidth="1"/>
    <col min="8458" max="8458" width="15.140625" style="125" customWidth="1"/>
    <col min="8459" max="8459" width="22.85546875" style="125" customWidth="1"/>
    <col min="8460" max="8461" width="10.28515625" style="125" bestFit="1" customWidth="1"/>
    <col min="8462" max="8704" width="9.140625" style="125"/>
    <col min="8705" max="8705" width="5.7109375" style="125" customWidth="1"/>
    <col min="8706" max="8706" width="16" style="125" customWidth="1"/>
    <col min="8707" max="8707" width="25.5703125" style="125" customWidth="1"/>
    <col min="8708" max="8709" width="9.140625" style="125" customWidth="1"/>
    <col min="8710" max="8710" width="13.140625" style="125" customWidth="1"/>
    <col min="8711" max="8711" width="9.140625" style="125" customWidth="1"/>
    <col min="8712" max="8712" width="15.140625" style="125" customWidth="1"/>
    <col min="8713" max="8713" width="15.7109375" style="125" customWidth="1"/>
    <col min="8714" max="8714" width="15.140625" style="125" customWidth="1"/>
    <col min="8715" max="8715" width="22.85546875" style="125" customWidth="1"/>
    <col min="8716" max="8717" width="10.28515625" style="125" bestFit="1" customWidth="1"/>
    <col min="8718" max="8960" width="9.140625" style="125"/>
    <col min="8961" max="8961" width="5.7109375" style="125" customWidth="1"/>
    <col min="8962" max="8962" width="16" style="125" customWidth="1"/>
    <col min="8963" max="8963" width="25.5703125" style="125" customWidth="1"/>
    <col min="8964" max="8965" width="9.140625" style="125" customWidth="1"/>
    <col min="8966" max="8966" width="13.140625" style="125" customWidth="1"/>
    <col min="8967" max="8967" width="9.140625" style="125" customWidth="1"/>
    <col min="8968" max="8968" width="15.140625" style="125" customWidth="1"/>
    <col min="8969" max="8969" width="15.7109375" style="125" customWidth="1"/>
    <col min="8970" max="8970" width="15.140625" style="125" customWidth="1"/>
    <col min="8971" max="8971" width="22.85546875" style="125" customWidth="1"/>
    <col min="8972" max="8973" width="10.28515625" style="125" bestFit="1" customWidth="1"/>
    <col min="8974" max="9216" width="9.140625" style="125"/>
    <col min="9217" max="9217" width="5.7109375" style="125" customWidth="1"/>
    <col min="9218" max="9218" width="16" style="125" customWidth="1"/>
    <col min="9219" max="9219" width="25.5703125" style="125" customWidth="1"/>
    <col min="9220" max="9221" width="9.140625" style="125" customWidth="1"/>
    <col min="9222" max="9222" width="13.140625" style="125" customWidth="1"/>
    <col min="9223" max="9223" width="9.140625" style="125" customWidth="1"/>
    <col min="9224" max="9224" width="15.140625" style="125" customWidth="1"/>
    <col min="9225" max="9225" width="15.7109375" style="125" customWidth="1"/>
    <col min="9226" max="9226" width="15.140625" style="125" customWidth="1"/>
    <col min="9227" max="9227" width="22.85546875" style="125" customWidth="1"/>
    <col min="9228" max="9229" width="10.28515625" style="125" bestFit="1" customWidth="1"/>
    <col min="9230" max="9472" width="9.140625" style="125"/>
    <col min="9473" max="9473" width="5.7109375" style="125" customWidth="1"/>
    <col min="9474" max="9474" width="16" style="125" customWidth="1"/>
    <col min="9475" max="9475" width="25.5703125" style="125" customWidth="1"/>
    <col min="9476" max="9477" width="9.140625" style="125" customWidth="1"/>
    <col min="9478" max="9478" width="13.140625" style="125" customWidth="1"/>
    <col min="9479" max="9479" width="9.140625" style="125" customWidth="1"/>
    <col min="9480" max="9480" width="15.140625" style="125" customWidth="1"/>
    <col min="9481" max="9481" width="15.7109375" style="125" customWidth="1"/>
    <col min="9482" max="9482" width="15.140625" style="125" customWidth="1"/>
    <col min="9483" max="9483" width="22.85546875" style="125" customWidth="1"/>
    <col min="9484" max="9485" width="10.28515625" style="125" bestFit="1" customWidth="1"/>
    <col min="9486" max="9728" width="9.140625" style="125"/>
    <col min="9729" max="9729" width="5.7109375" style="125" customWidth="1"/>
    <col min="9730" max="9730" width="16" style="125" customWidth="1"/>
    <col min="9731" max="9731" width="25.5703125" style="125" customWidth="1"/>
    <col min="9732" max="9733" width="9.140625" style="125" customWidth="1"/>
    <col min="9734" max="9734" width="13.140625" style="125" customWidth="1"/>
    <col min="9735" max="9735" width="9.140625" style="125" customWidth="1"/>
    <col min="9736" max="9736" width="15.140625" style="125" customWidth="1"/>
    <col min="9737" max="9737" width="15.7109375" style="125" customWidth="1"/>
    <col min="9738" max="9738" width="15.140625" style="125" customWidth="1"/>
    <col min="9739" max="9739" width="22.85546875" style="125" customWidth="1"/>
    <col min="9740" max="9741" width="10.28515625" style="125" bestFit="1" customWidth="1"/>
    <col min="9742" max="9984" width="9.140625" style="125"/>
    <col min="9985" max="9985" width="5.7109375" style="125" customWidth="1"/>
    <col min="9986" max="9986" width="16" style="125" customWidth="1"/>
    <col min="9987" max="9987" width="25.5703125" style="125" customWidth="1"/>
    <col min="9988" max="9989" width="9.140625" style="125" customWidth="1"/>
    <col min="9990" max="9990" width="13.140625" style="125" customWidth="1"/>
    <col min="9991" max="9991" width="9.140625" style="125" customWidth="1"/>
    <col min="9992" max="9992" width="15.140625" style="125" customWidth="1"/>
    <col min="9993" max="9993" width="15.7109375" style="125" customWidth="1"/>
    <col min="9994" max="9994" width="15.140625" style="125" customWidth="1"/>
    <col min="9995" max="9995" width="22.85546875" style="125" customWidth="1"/>
    <col min="9996" max="9997" width="10.28515625" style="125" bestFit="1" customWidth="1"/>
    <col min="9998" max="10240" width="9.140625" style="125"/>
    <col min="10241" max="10241" width="5.7109375" style="125" customWidth="1"/>
    <col min="10242" max="10242" width="16" style="125" customWidth="1"/>
    <col min="10243" max="10243" width="25.5703125" style="125" customWidth="1"/>
    <col min="10244" max="10245" width="9.140625" style="125" customWidth="1"/>
    <col min="10246" max="10246" width="13.140625" style="125" customWidth="1"/>
    <col min="10247" max="10247" width="9.140625" style="125" customWidth="1"/>
    <col min="10248" max="10248" width="15.140625" style="125" customWidth="1"/>
    <col min="10249" max="10249" width="15.7109375" style="125" customWidth="1"/>
    <col min="10250" max="10250" width="15.140625" style="125" customWidth="1"/>
    <col min="10251" max="10251" width="22.85546875" style="125" customWidth="1"/>
    <col min="10252" max="10253" width="10.28515625" style="125" bestFit="1" customWidth="1"/>
    <col min="10254" max="10496" width="9.140625" style="125"/>
    <col min="10497" max="10497" width="5.7109375" style="125" customWidth="1"/>
    <col min="10498" max="10498" width="16" style="125" customWidth="1"/>
    <col min="10499" max="10499" width="25.5703125" style="125" customWidth="1"/>
    <col min="10500" max="10501" width="9.140625" style="125" customWidth="1"/>
    <col min="10502" max="10502" width="13.140625" style="125" customWidth="1"/>
    <col min="10503" max="10503" width="9.140625" style="125" customWidth="1"/>
    <col min="10504" max="10504" width="15.140625" style="125" customWidth="1"/>
    <col min="10505" max="10505" width="15.7109375" style="125" customWidth="1"/>
    <col min="10506" max="10506" width="15.140625" style="125" customWidth="1"/>
    <col min="10507" max="10507" width="22.85546875" style="125" customWidth="1"/>
    <col min="10508" max="10509" width="10.28515625" style="125" bestFit="1" customWidth="1"/>
    <col min="10510" max="10752" width="9.140625" style="125"/>
    <col min="10753" max="10753" width="5.7109375" style="125" customWidth="1"/>
    <col min="10754" max="10754" width="16" style="125" customWidth="1"/>
    <col min="10755" max="10755" width="25.5703125" style="125" customWidth="1"/>
    <col min="10756" max="10757" width="9.140625" style="125" customWidth="1"/>
    <col min="10758" max="10758" width="13.140625" style="125" customWidth="1"/>
    <col min="10759" max="10759" width="9.140625" style="125" customWidth="1"/>
    <col min="10760" max="10760" width="15.140625" style="125" customWidth="1"/>
    <col min="10761" max="10761" width="15.7109375" style="125" customWidth="1"/>
    <col min="10762" max="10762" width="15.140625" style="125" customWidth="1"/>
    <col min="10763" max="10763" width="22.85546875" style="125" customWidth="1"/>
    <col min="10764" max="10765" width="10.28515625" style="125" bestFit="1" customWidth="1"/>
    <col min="10766" max="11008" width="9.140625" style="125"/>
    <col min="11009" max="11009" width="5.7109375" style="125" customWidth="1"/>
    <col min="11010" max="11010" width="16" style="125" customWidth="1"/>
    <col min="11011" max="11011" width="25.5703125" style="125" customWidth="1"/>
    <col min="11012" max="11013" width="9.140625" style="125" customWidth="1"/>
    <col min="11014" max="11014" width="13.140625" style="125" customWidth="1"/>
    <col min="11015" max="11015" width="9.140625" style="125" customWidth="1"/>
    <col min="11016" max="11016" width="15.140625" style="125" customWidth="1"/>
    <col min="11017" max="11017" width="15.7109375" style="125" customWidth="1"/>
    <col min="11018" max="11018" width="15.140625" style="125" customWidth="1"/>
    <col min="11019" max="11019" width="22.85546875" style="125" customWidth="1"/>
    <col min="11020" max="11021" width="10.28515625" style="125" bestFit="1" customWidth="1"/>
    <col min="11022" max="11264" width="9.140625" style="125"/>
    <col min="11265" max="11265" width="5.7109375" style="125" customWidth="1"/>
    <col min="11266" max="11266" width="16" style="125" customWidth="1"/>
    <col min="11267" max="11267" width="25.5703125" style="125" customWidth="1"/>
    <col min="11268" max="11269" width="9.140625" style="125" customWidth="1"/>
    <col min="11270" max="11270" width="13.140625" style="125" customWidth="1"/>
    <col min="11271" max="11271" width="9.140625" style="125" customWidth="1"/>
    <col min="11272" max="11272" width="15.140625" style="125" customWidth="1"/>
    <col min="11273" max="11273" width="15.7109375" style="125" customWidth="1"/>
    <col min="11274" max="11274" width="15.140625" style="125" customWidth="1"/>
    <col min="11275" max="11275" width="22.85546875" style="125" customWidth="1"/>
    <col min="11276" max="11277" width="10.28515625" style="125" bestFit="1" customWidth="1"/>
    <col min="11278" max="11520" width="9.140625" style="125"/>
    <col min="11521" max="11521" width="5.7109375" style="125" customWidth="1"/>
    <col min="11522" max="11522" width="16" style="125" customWidth="1"/>
    <col min="11523" max="11523" width="25.5703125" style="125" customWidth="1"/>
    <col min="11524" max="11525" width="9.140625" style="125" customWidth="1"/>
    <col min="11526" max="11526" width="13.140625" style="125" customWidth="1"/>
    <col min="11527" max="11527" width="9.140625" style="125" customWidth="1"/>
    <col min="11528" max="11528" width="15.140625" style="125" customWidth="1"/>
    <col min="11529" max="11529" width="15.7109375" style="125" customWidth="1"/>
    <col min="11530" max="11530" width="15.140625" style="125" customWidth="1"/>
    <col min="11531" max="11531" width="22.85546875" style="125" customWidth="1"/>
    <col min="11532" max="11533" width="10.28515625" style="125" bestFit="1" customWidth="1"/>
    <col min="11534" max="11776" width="9.140625" style="125"/>
    <col min="11777" max="11777" width="5.7109375" style="125" customWidth="1"/>
    <col min="11778" max="11778" width="16" style="125" customWidth="1"/>
    <col min="11779" max="11779" width="25.5703125" style="125" customWidth="1"/>
    <col min="11780" max="11781" width="9.140625" style="125" customWidth="1"/>
    <col min="11782" max="11782" width="13.140625" style="125" customWidth="1"/>
    <col min="11783" max="11783" width="9.140625" style="125" customWidth="1"/>
    <col min="11784" max="11784" width="15.140625" style="125" customWidth="1"/>
    <col min="11785" max="11785" width="15.7109375" style="125" customWidth="1"/>
    <col min="11786" max="11786" width="15.140625" style="125" customWidth="1"/>
    <col min="11787" max="11787" width="22.85546875" style="125" customWidth="1"/>
    <col min="11788" max="11789" width="10.28515625" style="125" bestFit="1" customWidth="1"/>
    <col min="11790" max="12032" width="9.140625" style="125"/>
    <col min="12033" max="12033" width="5.7109375" style="125" customWidth="1"/>
    <col min="12034" max="12034" width="16" style="125" customWidth="1"/>
    <col min="12035" max="12035" width="25.5703125" style="125" customWidth="1"/>
    <col min="12036" max="12037" width="9.140625" style="125" customWidth="1"/>
    <col min="12038" max="12038" width="13.140625" style="125" customWidth="1"/>
    <col min="12039" max="12039" width="9.140625" style="125" customWidth="1"/>
    <col min="12040" max="12040" width="15.140625" style="125" customWidth="1"/>
    <col min="12041" max="12041" width="15.7109375" style="125" customWidth="1"/>
    <col min="12042" max="12042" width="15.140625" style="125" customWidth="1"/>
    <col min="12043" max="12043" width="22.85546875" style="125" customWidth="1"/>
    <col min="12044" max="12045" width="10.28515625" style="125" bestFit="1" customWidth="1"/>
    <col min="12046" max="12288" width="9.140625" style="125"/>
    <col min="12289" max="12289" width="5.7109375" style="125" customWidth="1"/>
    <col min="12290" max="12290" width="16" style="125" customWidth="1"/>
    <col min="12291" max="12291" width="25.5703125" style="125" customWidth="1"/>
    <col min="12292" max="12293" width="9.140625" style="125" customWidth="1"/>
    <col min="12294" max="12294" width="13.140625" style="125" customWidth="1"/>
    <col min="12295" max="12295" width="9.140625" style="125" customWidth="1"/>
    <col min="12296" max="12296" width="15.140625" style="125" customWidth="1"/>
    <col min="12297" max="12297" width="15.7109375" style="125" customWidth="1"/>
    <col min="12298" max="12298" width="15.140625" style="125" customWidth="1"/>
    <col min="12299" max="12299" width="22.85546875" style="125" customWidth="1"/>
    <col min="12300" max="12301" width="10.28515625" style="125" bestFit="1" customWidth="1"/>
    <col min="12302" max="12544" width="9.140625" style="125"/>
    <col min="12545" max="12545" width="5.7109375" style="125" customWidth="1"/>
    <col min="12546" max="12546" width="16" style="125" customWidth="1"/>
    <col min="12547" max="12547" width="25.5703125" style="125" customWidth="1"/>
    <col min="12548" max="12549" width="9.140625" style="125" customWidth="1"/>
    <col min="12550" max="12550" width="13.140625" style="125" customWidth="1"/>
    <col min="12551" max="12551" width="9.140625" style="125" customWidth="1"/>
    <col min="12552" max="12552" width="15.140625" style="125" customWidth="1"/>
    <col min="12553" max="12553" width="15.7109375" style="125" customWidth="1"/>
    <col min="12554" max="12554" width="15.140625" style="125" customWidth="1"/>
    <col min="12555" max="12555" width="22.85546875" style="125" customWidth="1"/>
    <col min="12556" max="12557" width="10.28515625" style="125" bestFit="1" customWidth="1"/>
    <col min="12558" max="12800" width="9.140625" style="125"/>
    <col min="12801" max="12801" width="5.7109375" style="125" customWidth="1"/>
    <col min="12802" max="12802" width="16" style="125" customWidth="1"/>
    <col min="12803" max="12803" width="25.5703125" style="125" customWidth="1"/>
    <col min="12804" max="12805" width="9.140625" style="125" customWidth="1"/>
    <col min="12806" max="12806" width="13.140625" style="125" customWidth="1"/>
    <col min="12807" max="12807" width="9.140625" style="125" customWidth="1"/>
    <col min="12808" max="12808" width="15.140625" style="125" customWidth="1"/>
    <col min="12809" max="12809" width="15.7109375" style="125" customWidth="1"/>
    <col min="12810" max="12810" width="15.140625" style="125" customWidth="1"/>
    <col min="12811" max="12811" width="22.85546875" style="125" customWidth="1"/>
    <col min="12812" max="12813" width="10.28515625" style="125" bestFit="1" customWidth="1"/>
    <col min="12814" max="13056" width="9.140625" style="125"/>
    <col min="13057" max="13057" width="5.7109375" style="125" customWidth="1"/>
    <col min="13058" max="13058" width="16" style="125" customWidth="1"/>
    <col min="13059" max="13059" width="25.5703125" style="125" customWidth="1"/>
    <col min="13060" max="13061" width="9.140625" style="125" customWidth="1"/>
    <col min="13062" max="13062" width="13.140625" style="125" customWidth="1"/>
    <col min="13063" max="13063" width="9.140625" style="125" customWidth="1"/>
    <col min="13064" max="13064" width="15.140625" style="125" customWidth="1"/>
    <col min="13065" max="13065" width="15.7109375" style="125" customWidth="1"/>
    <col min="13066" max="13066" width="15.140625" style="125" customWidth="1"/>
    <col min="13067" max="13067" width="22.85546875" style="125" customWidth="1"/>
    <col min="13068" max="13069" width="10.28515625" style="125" bestFit="1" customWidth="1"/>
    <col min="13070" max="13312" width="9.140625" style="125"/>
    <col min="13313" max="13313" width="5.7109375" style="125" customWidth="1"/>
    <col min="13314" max="13314" width="16" style="125" customWidth="1"/>
    <col min="13315" max="13315" width="25.5703125" style="125" customWidth="1"/>
    <col min="13316" max="13317" width="9.140625" style="125" customWidth="1"/>
    <col min="13318" max="13318" width="13.140625" style="125" customWidth="1"/>
    <col min="13319" max="13319" width="9.140625" style="125" customWidth="1"/>
    <col min="13320" max="13320" width="15.140625" style="125" customWidth="1"/>
    <col min="13321" max="13321" width="15.7109375" style="125" customWidth="1"/>
    <col min="13322" max="13322" width="15.140625" style="125" customWidth="1"/>
    <col min="13323" max="13323" width="22.85546875" style="125" customWidth="1"/>
    <col min="13324" max="13325" width="10.28515625" style="125" bestFit="1" customWidth="1"/>
    <col min="13326" max="13568" width="9.140625" style="125"/>
    <col min="13569" max="13569" width="5.7109375" style="125" customWidth="1"/>
    <col min="13570" max="13570" width="16" style="125" customWidth="1"/>
    <col min="13571" max="13571" width="25.5703125" style="125" customWidth="1"/>
    <col min="13572" max="13573" width="9.140625" style="125" customWidth="1"/>
    <col min="13574" max="13574" width="13.140625" style="125" customWidth="1"/>
    <col min="13575" max="13575" width="9.140625" style="125" customWidth="1"/>
    <col min="13576" max="13576" width="15.140625" style="125" customWidth="1"/>
    <col min="13577" max="13577" width="15.7109375" style="125" customWidth="1"/>
    <col min="13578" max="13578" width="15.140625" style="125" customWidth="1"/>
    <col min="13579" max="13579" width="22.85546875" style="125" customWidth="1"/>
    <col min="13580" max="13581" width="10.28515625" style="125" bestFit="1" customWidth="1"/>
    <col min="13582" max="13824" width="9.140625" style="125"/>
    <col min="13825" max="13825" width="5.7109375" style="125" customWidth="1"/>
    <col min="13826" max="13826" width="16" style="125" customWidth="1"/>
    <col min="13827" max="13827" width="25.5703125" style="125" customWidth="1"/>
    <col min="13828" max="13829" width="9.140625" style="125" customWidth="1"/>
    <col min="13830" max="13830" width="13.140625" style="125" customWidth="1"/>
    <col min="13831" max="13831" width="9.140625" style="125" customWidth="1"/>
    <col min="13832" max="13832" width="15.140625" style="125" customWidth="1"/>
    <col min="13833" max="13833" width="15.7109375" style="125" customWidth="1"/>
    <col min="13834" max="13834" width="15.140625" style="125" customWidth="1"/>
    <col min="13835" max="13835" width="22.85546875" style="125" customWidth="1"/>
    <col min="13836" max="13837" width="10.28515625" style="125" bestFit="1" customWidth="1"/>
    <col min="13838" max="14080" width="9.140625" style="125"/>
    <col min="14081" max="14081" width="5.7109375" style="125" customWidth="1"/>
    <col min="14082" max="14082" width="16" style="125" customWidth="1"/>
    <col min="14083" max="14083" width="25.5703125" style="125" customWidth="1"/>
    <col min="14084" max="14085" width="9.140625" style="125" customWidth="1"/>
    <col min="14086" max="14086" width="13.140625" style="125" customWidth="1"/>
    <col min="14087" max="14087" width="9.140625" style="125" customWidth="1"/>
    <col min="14088" max="14088" width="15.140625" style="125" customWidth="1"/>
    <col min="14089" max="14089" width="15.7109375" style="125" customWidth="1"/>
    <col min="14090" max="14090" width="15.140625" style="125" customWidth="1"/>
    <col min="14091" max="14091" width="22.85546875" style="125" customWidth="1"/>
    <col min="14092" max="14093" width="10.28515625" style="125" bestFit="1" customWidth="1"/>
    <col min="14094" max="14336" width="9.140625" style="125"/>
    <col min="14337" max="14337" width="5.7109375" style="125" customWidth="1"/>
    <col min="14338" max="14338" width="16" style="125" customWidth="1"/>
    <col min="14339" max="14339" width="25.5703125" style="125" customWidth="1"/>
    <col min="14340" max="14341" width="9.140625" style="125" customWidth="1"/>
    <col min="14342" max="14342" width="13.140625" style="125" customWidth="1"/>
    <col min="14343" max="14343" width="9.140625" style="125" customWidth="1"/>
    <col min="14344" max="14344" width="15.140625" style="125" customWidth="1"/>
    <col min="14345" max="14345" width="15.7109375" style="125" customWidth="1"/>
    <col min="14346" max="14346" width="15.140625" style="125" customWidth="1"/>
    <col min="14347" max="14347" width="22.85546875" style="125" customWidth="1"/>
    <col min="14348" max="14349" width="10.28515625" style="125" bestFit="1" customWidth="1"/>
    <col min="14350" max="14592" width="9.140625" style="125"/>
    <col min="14593" max="14593" width="5.7109375" style="125" customWidth="1"/>
    <col min="14594" max="14594" width="16" style="125" customWidth="1"/>
    <col min="14595" max="14595" width="25.5703125" style="125" customWidth="1"/>
    <col min="14596" max="14597" width="9.140625" style="125" customWidth="1"/>
    <col min="14598" max="14598" width="13.140625" style="125" customWidth="1"/>
    <col min="14599" max="14599" width="9.140625" style="125" customWidth="1"/>
    <col min="14600" max="14600" width="15.140625" style="125" customWidth="1"/>
    <col min="14601" max="14601" width="15.7109375" style="125" customWidth="1"/>
    <col min="14602" max="14602" width="15.140625" style="125" customWidth="1"/>
    <col min="14603" max="14603" width="22.85546875" style="125" customWidth="1"/>
    <col min="14604" max="14605" width="10.28515625" style="125" bestFit="1" customWidth="1"/>
    <col min="14606" max="14848" width="9.140625" style="125"/>
    <col min="14849" max="14849" width="5.7109375" style="125" customWidth="1"/>
    <col min="14850" max="14850" width="16" style="125" customWidth="1"/>
    <col min="14851" max="14851" width="25.5703125" style="125" customWidth="1"/>
    <col min="14852" max="14853" width="9.140625" style="125" customWidth="1"/>
    <col min="14854" max="14854" width="13.140625" style="125" customWidth="1"/>
    <col min="14855" max="14855" width="9.140625" style="125" customWidth="1"/>
    <col min="14856" max="14856" width="15.140625" style="125" customWidth="1"/>
    <col min="14857" max="14857" width="15.7109375" style="125" customWidth="1"/>
    <col min="14858" max="14858" width="15.140625" style="125" customWidth="1"/>
    <col min="14859" max="14859" width="22.85546875" style="125" customWidth="1"/>
    <col min="14860" max="14861" width="10.28515625" style="125" bestFit="1" customWidth="1"/>
    <col min="14862" max="15104" width="9.140625" style="125"/>
    <col min="15105" max="15105" width="5.7109375" style="125" customWidth="1"/>
    <col min="15106" max="15106" width="16" style="125" customWidth="1"/>
    <col min="15107" max="15107" width="25.5703125" style="125" customWidth="1"/>
    <col min="15108" max="15109" width="9.140625" style="125" customWidth="1"/>
    <col min="15110" max="15110" width="13.140625" style="125" customWidth="1"/>
    <col min="15111" max="15111" width="9.140625" style="125" customWidth="1"/>
    <col min="15112" max="15112" width="15.140625" style="125" customWidth="1"/>
    <col min="15113" max="15113" width="15.7109375" style="125" customWidth="1"/>
    <col min="15114" max="15114" width="15.140625" style="125" customWidth="1"/>
    <col min="15115" max="15115" width="22.85546875" style="125" customWidth="1"/>
    <col min="15116" max="15117" width="10.28515625" style="125" bestFit="1" customWidth="1"/>
    <col min="15118" max="15360" width="9.140625" style="125"/>
    <col min="15361" max="15361" width="5.7109375" style="125" customWidth="1"/>
    <col min="15362" max="15362" width="16" style="125" customWidth="1"/>
    <col min="15363" max="15363" width="25.5703125" style="125" customWidth="1"/>
    <col min="15364" max="15365" width="9.140625" style="125" customWidth="1"/>
    <col min="15366" max="15366" width="13.140625" style="125" customWidth="1"/>
    <col min="15367" max="15367" width="9.140625" style="125" customWidth="1"/>
    <col min="15368" max="15368" width="15.140625" style="125" customWidth="1"/>
    <col min="15369" max="15369" width="15.7109375" style="125" customWidth="1"/>
    <col min="15370" max="15370" width="15.140625" style="125" customWidth="1"/>
    <col min="15371" max="15371" width="22.85546875" style="125" customWidth="1"/>
    <col min="15372" max="15373" width="10.28515625" style="125" bestFit="1" customWidth="1"/>
    <col min="15374" max="15616" width="9.140625" style="125"/>
    <col min="15617" max="15617" width="5.7109375" style="125" customWidth="1"/>
    <col min="15618" max="15618" width="16" style="125" customWidth="1"/>
    <col min="15619" max="15619" width="25.5703125" style="125" customWidth="1"/>
    <col min="15620" max="15621" width="9.140625" style="125" customWidth="1"/>
    <col min="15622" max="15622" width="13.140625" style="125" customWidth="1"/>
    <col min="15623" max="15623" width="9.140625" style="125" customWidth="1"/>
    <col min="15624" max="15624" width="15.140625" style="125" customWidth="1"/>
    <col min="15625" max="15625" width="15.7109375" style="125" customWidth="1"/>
    <col min="15626" max="15626" width="15.140625" style="125" customWidth="1"/>
    <col min="15627" max="15627" width="22.85546875" style="125" customWidth="1"/>
    <col min="15628" max="15629" width="10.28515625" style="125" bestFit="1" customWidth="1"/>
    <col min="15630" max="15872" width="9.140625" style="125"/>
    <col min="15873" max="15873" width="5.7109375" style="125" customWidth="1"/>
    <col min="15874" max="15874" width="16" style="125" customWidth="1"/>
    <col min="15875" max="15875" width="25.5703125" style="125" customWidth="1"/>
    <col min="15876" max="15877" width="9.140625" style="125" customWidth="1"/>
    <col min="15878" max="15878" width="13.140625" style="125" customWidth="1"/>
    <col min="15879" max="15879" width="9.140625" style="125" customWidth="1"/>
    <col min="15880" max="15880" width="15.140625" style="125" customWidth="1"/>
    <col min="15881" max="15881" width="15.7109375" style="125" customWidth="1"/>
    <col min="15882" max="15882" width="15.140625" style="125" customWidth="1"/>
    <col min="15883" max="15883" width="22.85546875" style="125" customWidth="1"/>
    <col min="15884" max="15885" width="10.28515625" style="125" bestFit="1" customWidth="1"/>
    <col min="15886" max="16128" width="9.140625" style="125"/>
    <col min="16129" max="16129" width="5.7109375" style="125" customWidth="1"/>
    <col min="16130" max="16130" width="16" style="125" customWidth="1"/>
    <col min="16131" max="16131" width="25.5703125" style="125" customWidth="1"/>
    <col min="16132" max="16133" width="9.140625" style="125" customWidth="1"/>
    <col min="16134" max="16134" width="13.140625" style="125" customWidth="1"/>
    <col min="16135" max="16135" width="9.140625" style="125" customWidth="1"/>
    <col min="16136" max="16136" width="15.140625" style="125" customWidth="1"/>
    <col min="16137" max="16137" width="15.7109375" style="125" customWidth="1"/>
    <col min="16138" max="16138" width="15.140625" style="125" customWidth="1"/>
    <col min="16139" max="16139" width="22.85546875" style="125" customWidth="1"/>
    <col min="16140" max="16141" width="10.28515625" style="125" bestFit="1" customWidth="1"/>
    <col min="16142" max="16384" width="9.140625" style="125"/>
  </cols>
  <sheetData>
    <row r="1" spans="1:14" ht="16.899999999999999" customHeight="1">
      <c r="A1" s="192" t="s">
        <v>243</v>
      </c>
      <c r="B1" s="193"/>
      <c r="C1" s="193"/>
      <c r="D1" s="193"/>
      <c r="E1" s="193"/>
      <c r="F1" s="193"/>
      <c r="G1" s="193"/>
      <c r="H1" s="193"/>
      <c r="I1" s="193"/>
      <c r="J1" s="193"/>
    </row>
    <row r="2" spans="1:14" ht="16.899999999999999" customHeight="1">
      <c r="A2" s="194" t="s">
        <v>244</v>
      </c>
      <c r="B2" s="194" t="s">
        <v>245</v>
      </c>
      <c r="C2" s="194" t="s">
        <v>246</v>
      </c>
      <c r="D2" s="194" t="s">
        <v>247</v>
      </c>
      <c r="E2" s="194" t="s">
        <v>248</v>
      </c>
      <c r="F2" s="194" t="s">
        <v>249</v>
      </c>
      <c r="G2" s="194" t="s">
        <v>250</v>
      </c>
      <c r="H2" s="194" t="s">
        <v>251</v>
      </c>
      <c r="I2" s="194" t="s">
        <v>252</v>
      </c>
      <c r="J2" s="194" t="s">
        <v>253</v>
      </c>
      <c r="K2" s="190" t="s">
        <v>254</v>
      </c>
    </row>
    <row r="3" spans="1:14" ht="73.150000000000006" customHeight="1">
      <c r="A3" s="194"/>
      <c r="B3" s="194"/>
      <c r="C3" s="194"/>
      <c r="D3" s="194"/>
      <c r="E3" s="194"/>
      <c r="F3" s="194"/>
      <c r="G3" s="194"/>
      <c r="H3" s="194"/>
      <c r="I3" s="194"/>
      <c r="J3" s="194"/>
      <c r="K3" s="191"/>
    </row>
    <row r="4" spans="1:14">
      <c r="A4" s="126" t="s">
        <v>12</v>
      </c>
      <c r="B4" s="126" t="s">
        <v>15</v>
      </c>
      <c r="C4" s="127" t="s">
        <v>222</v>
      </c>
      <c r="D4" s="127" t="s">
        <v>234</v>
      </c>
      <c r="E4" s="127" t="s">
        <v>255</v>
      </c>
      <c r="F4" s="127">
        <v>1</v>
      </c>
      <c r="G4" s="127">
        <v>2</v>
      </c>
      <c r="H4" s="127"/>
      <c r="I4" s="127" t="s">
        <v>256</v>
      </c>
      <c r="J4" s="127">
        <v>4</v>
      </c>
      <c r="K4" s="128"/>
    </row>
    <row r="5" spans="1:14" ht="49.5">
      <c r="A5" s="179">
        <v>1</v>
      </c>
      <c r="B5" s="185" t="s">
        <v>257</v>
      </c>
      <c r="C5" s="129" t="s">
        <v>258</v>
      </c>
      <c r="D5" s="130" t="s">
        <v>259</v>
      </c>
      <c r="E5" s="130"/>
      <c r="F5" s="131">
        <v>40</v>
      </c>
      <c r="G5" s="130">
        <v>33</v>
      </c>
      <c r="H5" s="130">
        <v>1320</v>
      </c>
      <c r="I5" s="132">
        <f t="shared" ref="I5:I18" si="0">F5*G5</f>
        <v>1320</v>
      </c>
      <c r="J5" s="133">
        <f>I5/H5</f>
        <v>1</v>
      </c>
      <c r="K5" s="134" t="s">
        <v>260</v>
      </c>
      <c r="L5" s="135" t="s">
        <v>261</v>
      </c>
    </row>
    <row r="6" spans="1:14">
      <c r="A6" s="180"/>
      <c r="B6" s="186"/>
      <c r="C6" s="129" t="s">
        <v>262</v>
      </c>
      <c r="D6" s="129"/>
      <c r="E6" s="130" t="s">
        <v>259</v>
      </c>
      <c r="F6" s="131">
        <v>40</v>
      </c>
      <c r="G6" s="130">
        <v>5</v>
      </c>
      <c r="H6" s="130">
        <v>160</v>
      </c>
      <c r="I6" s="132">
        <f t="shared" si="0"/>
        <v>200</v>
      </c>
      <c r="J6" s="133">
        <f t="shared" ref="J6:J56" si="1">I6/H6</f>
        <v>1.25</v>
      </c>
      <c r="K6" s="136"/>
    </row>
    <row r="7" spans="1:14" ht="33">
      <c r="A7" s="180"/>
      <c r="B7" s="186"/>
      <c r="C7" s="129" t="s">
        <v>263</v>
      </c>
      <c r="D7" s="129"/>
      <c r="E7" s="130" t="s">
        <v>259</v>
      </c>
      <c r="F7" s="131">
        <v>40</v>
      </c>
      <c r="G7" s="130">
        <v>6</v>
      </c>
      <c r="H7" s="130">
        <v>120</v>
      </c>
      <c r="I7" s="132">
        <f t="shared" si="0"/>
        <v>240</v>
      </c>
      <c r="J7" s="133">
        <f t="shared" si="1"/>
        <v>2</v>
      </c>
      <c r="K7" s="136"/>
    </row>
    <row r="8" spans="1:14" ht="33">
      <c r="A8" s="180"/>
      <c r="B8" s="186"/>
      <c r="C8" s="129" t="s">
        <v>264</v>
      </c>
      <c r="D8" s="129"/>
      <c r="E8" s="130" t="s">
        <v>259</v>
      </c>
      <c r="F8" s="131">
        <v>40</v>
      </c>
      <c r="G8" s="130">
        <v>3</v>
      </c>
      <c r="H8" s="130">
        <v>120</v>
      </c>
      <c r="I8" s="132">
        <f t="shared" si="0"/>
        <v>120</v>
      </c>
      <c r="J8" s="133">
        <f t="shared" si="1"/>
        <v>1</v>
      </c>
      <c r="K8" s="136"/>
    </row>
    <row r="9" spans="1:14">
      <c r="A9" s="183"/>
      <c r="B9" s="187"/>
      <c r="C9" s="129" t="s">
        <v>265</v>
      </c>
      <c r="D9" s="129"/>
      <c r="E9" s="130" t="s">
        <v>259</v>
      </c>
      <c r="F9" s="131">
        <v>40</v>
      </c>
      <c r="G9" s="130">
        <v>4</v>
      </c>
      <c r="H9" s="130">
        <v>80</v>
      </c>
      <c r="I9" s="132">
        <f t="shared" si="0"/>
        <v>160</v>
      </c>
      <c r="J9" s="133">
        <f t="shared" si="1"/>
        <v>2</v>
      </c>
      <c r="K9" s="136"/>
    </row>
    <row r="10" spans="1:14" ht="33">
      <c r="A10" s="179">
        <v>2</v>
      </c>
      <c r="B10" s="185" t="s">
        <v>266</v>
      </c>
      <c r="C10" s="129" t="s">
        <v>267</v>
      </c>
      <c r="D10" s="130" t="s">
        <v>259</v>
      </c>
      <c r="E10" s="130"/>
      <c r="F10" s="131">
        <v>2</v>
      </c>
      <c r="G10" s="130">
        <v>12</v>
      </c>
      <c r="H10" s="130">
        <v>24</v>
      </c>
      <c r="I10" s="137">
        <f t="shared" si="0"/>
        <v>24</v>
      </c>
      <c r="J10" s="133">
        <f t="shared" si="1"/>
        <v>1</v>
      </c>
      <c r="K10" s="136"/>
      <c r="L10" s="125" t="s">
        <v>268</v>
      </c>
    </row>
    <row r="11" spans="1:14" ht="33">
      <c r="A11" s="180"/>
      <c r="B11" s="186"/>
      <c r="C11" s="129" t="s">
        <v>269</v>
      </c>
      <c r="D11" s="130" t="s">
        <v>270</v>
      </c>
      <c r="E11" s="130" t="s">
        <v>259</v>
      </c>
      <c r="F11" s="131">
        <v>2</v>
      </c>
      <c r="G11" s="130">
        <v>4</v>
      </c>
      <c r="H11" s="130">
        <v>8</v>
      </c>
      <c r="I11" s="137">
        <f t="shared" si="0"/>
        <v>8</v>
      </c>
      <c r="J11" s="133">
        <f t="shared" si="1"/>
        <v>1</v>
      </c>
      <c r="K11" s="136"/>
    </row>
    <row r="12" spans="1:14">
      <c r="A12" s="180"/>
      <c r="B12" s="186"/>
      <c r="C12" s="129" t="s">
        <v>265</v>
      </c>
      <c r="D12" s="129"/>
      <c r="E12" s="130" t="s">
        <v>259</v>
      </c>
      <c r="F12" s="131">
        <v>2</v>
      </c>
      <c r="G12" s="130">
        <v>2</v>
      </c>
      <c r="H12" s="130">
        <v>4</v>
      </c>
      <c r="I12" s="137">
        <f t="shared" si="0"/>
        <v>4</v>
      </c>
      <c r="J12" s="133">
        <f t="shared" si="1"/>
        <v>1</v>
      </c>
      <c r="K12" s="136"/>
    </row>
    <row r="13" spans="1:14" ht="33">
      <c r="A13" s="183"/>
      <c r="B13" s="187"/>
      <c r="C13" s="129" t="s">
        <v>271</v>
      </c>
      <c r="D13" s="129"/>
      <c r="E13" s="130" t="s">
        <v>259</v>
      </c>
      <c r="F13" s="131">
        <v>2</v>
      </c>
      <c r="G13" s="130">
        <v>2</v>
      </c>
      <c r="H13" s="130">
        <v>4</v>
      </c>
      <c r="I13" s="137">
        <f t="shared" si="0"/>
        <v>4</v>
      </c>
      <c r="J13" s="133">
        <f t="shared" si="1"/>
        <v>1</v>
      </c>
      <c r="K13" s="136"/>
      <c r="M13" s="125">
        <f>8+7+7+7+4+24+6</f>
        <v>63</v>
      </c>
    </row>
    <row r="14" spans="1:14" ht="168" customHeight="1">
      <c r="A14" s="179">
        <v>3</v>
      </c>
      <c r="B14" s="185" t="s">
        <v>272</v>
      </c>
      <c r="C14" s="138" t="s">
        <v>273</v>
      </c>
      <c r="D14" s="129"/>
      <c r="E14" s="130" t="s">
        <v>259</v>
      </c>
      <c r="F14" s="131">
        <v>744722</v>
      </c>
      <c r="G14" s="130">
        <v>5</v>
      </c>
      <c r="H14" s="139">
        <v>3723610</v>
      </c>
      <c r="I14" s="132">
        <f t="shared" si="0"/>
        <v>3723610</v>
      </c>
      <c r="J14" s="133">
        <f t="shared" si="1"/>
        <v>1</v>
      </c>
      <c r="K14" s="136" t="s">
        <v>274</v>
      </c>
      <c r="L14" s="140">
        <f>SUM(I14:I18)</f>
        <v>5992768</v>
      </c>
      <c r="M14" s="125">
        <v>5992768</v>
      </c>
      <c r="N14" s="140">
        <f>L14-M14</f>
        <v>0</v>
      </c>
    </row>
    <row r="15" spans="1:14" ht="33">
      <c r="A15" s="180"/>
      <c r="B15" s="186"/>
      <c r="C15" s="141" t="s">
        <v>275</v>
      </c>
      <c r="D15" s="142"/>
      <c r="E15" s="130" t="s">
        <v>259</v>
      </c>
      <c r="F15" s="131">
        <v>744722</v>
      </c>
      <c r="G15" s="130">
        <v>3</v>
      </c>
      <c r="H15" s="130">
        <v>2234166</v>
      </c>
      <c r="I15" s="132">
        <f t="shared" si="0"/>
        <v>2234166</v>
      </c>
      <c r="J15" s="133">
        <f t="shared" si="1"/>
        <v>1</v>
      </c>
      <c r="K15" s="136"/>
      <c r="L15" s="125">
        <f>4*25*365</f>
        <v>36500</v>
      </c>
    </row>
    <row r="16" spans="1:14" ht="33">
      <c r="A16" s="180"/>
      <c r="B16" s="186"/>
      <c r="C16" s="142" t="s">
        <v>276</v>
      </c>
      <c r="D16" s="142"/>
      <c r="E16" s="130" t="s">
        <v>259</v>
      </c>
      <c r="F16" s="131">
        <v>2187</v>
      </c>
      <c r="G16" s="130">
        <v>9</v>
      </c>
      <c r="H16" s="130">
        <v>19683</v>
      </c>
      <c r="I16" s="132">
        <f t="shared" si="0"/>
        <v>19683</v>
      </c>
      <c r="J16" s="133">
        <f t="shared" si="1"/>
        <v>1</v>
      </c>
      <c r="K16" s="136" t="s">
        <v>277</v>
      </c>
    </row>
    <row r="17" spans="1:13" ht="33">
      <c r="A17" s="180"/>
      <c r="B17" s="186"/>
      <c r="C17" s="142" t="s">
        <v>278</v>
      </c>
      <c r="D17" s="142"/>
      <c r="E17" s="130" t="s">
        <v>259</v>
      </c>
      <c r="F17" s="131">
        <v>2187</v>
      </c>
      <c r="G17" s="130">
        <v>7</v>
      </c>
      <c r="H17" s="130">
        <v>15309</v>
      </c>
      <c r="I17" s="132">
        <f t="shared" si="0"/>
        <v>15309</v>
      </c>
      <c r="J17" s="133">
        <f t="shared" si="1"/>
        <v>1</v>
      </c>
      <c r="K17" s="136"/>
    </row>
    <row r="18" spans="1:13" ht="33">
      <c r="A18" s="183"/>
      <c r="B18" s="187"/>
      <c r="C18" s="142" t="s">
        <v>279</v>
      </c>
      <c r="D18" s="142"/>
      <c r="E18" s="130" t="s">
        <v>259</v>
      </c>
      <c r="F18" s="131"/>
      <c r="G18" s="130">
        <v>4</v>
      </c>
      <c r="H18" s="130">
        <v>0</v>
      </c>
      <c r="I18" s="132">
        <f t="shared" si="0"/>
        <v>0</v>
      </c>
      <c r="J18" s="133" t="e">
        <f t="shared" si="1"/>
        <v>#DIV/0!</v>
      </c>
      <c r="K18" s="136"/>
    </row>
    <row r="19" spans="1:13">
      <c r="A19" s="179">
        <v>4</v>
      </c>
      <c r="B19" s="185" t="s">
        <v>280</v>
      </c>
      <c r="C19" s="142" t="s">
        <v>281</v>
      </c>
      <c r="D19" s="142"/>
      <c r="E19" s="130" t="s">
        <v>259</v>
      </c>
      <c r="F19" s="131">
        <v>58851</v>
      </c>
      <c r="G19" s="130">
        <v>12</v>
      </c>
      <c r="H19" s="130">
        <v>155400</v>
      </c>
      <c r="I19" s="132">
        <f>G19*F19</f>
        <v>706212</v>
      </c>
      <c r="J19" s="133">
        <f t="shared" si="1"/>
        <v>4.5444787644787645</v>
      </c>
      <c r="K19" s="136">
        <v>58851</v>
      </c>
      <c r="L19" s="125">
        <f>K19*G19</f>
        <v>706212</v>
      </c>
    </row>
    <row r="20" spans="1:13">
      <c r="A20" s="180"/>
      <c r="B20" s="186"/>
      <c r="C20" s="142" t="s">
        <v>282</v>
      </c>
      <c r="D20" s="142"/>
      <c r="E20" s="130" t="s">
        <v>259</v>
      </c>
      <c r="F20" s="131">
        <v>488</v>
      </c>
      <c r="G20" s="130">
        <v>8</v>
      </c>
      <c r="H20" s="130">
        <v>74456</v>
      </c>
      <c r="I20" s="132">
        <f t="shared" ref="I20:I29" si="2">G20*F20</f>
        <v>3904</v>
      </c>
      <c r="J20" s="133">
        <f t="shared" si="1"/>
        <v>5.243365208982486E-2</v>
      </c>
      <c r="K20" s="136">
        <v>488</v>
      </c>
      <c r="L20" s="125">
        <f>K20*G20</f>
        <v>3904</v>
      </c>
    </row>
    <row r="21" spans="1:13">
      <c r="A21" s="180"/>
      <c r="B21" s="186"/>
      <c r="C21" s="142" t="s">
        <v>283</v>
      </c>
      <c r="D21" s="142"/>
      <c r="E21" s="130" t="s">
        <v>259</v>
      </c>
      <c r="F21" s="131">
        <v>414</v>
      </c>
      <c r="G21" s="130">
        <v>8</v>
      </c>
      <c r="H21" s="130">
        <v>103600</v>
      </c>
      <c r="I21" s="132">
        <f t="shared" si="2"/>
        <v>3312</v>
      </c>
      <c r="J21" s="133">
        <f t="shared" si="1"/>
        <v>3.1969111969111966E-2</v>
      </c>
      <c r="K21" s="136">
        <v>414</v>
      </c>
      <c r="L21" s="125">
        <f>K21*G21</f>
        <v>3312</v>
      </c>
    </row>
    <row r="22" spans="1:13">
      <c r="A22" s="180"/>
      <c r="B22" s="186"/>
      <c r="C22" s="142" t="s">
        <v>284</v>
      </c>
      <c r="D22" s="142"/>
      <c r="E22" s="130" t="s">
        <v>259</v>
      </c>
      <c r="F22" s="131"/>
      <c r="G22" s="130">
        <v>4</v>
      </c>
      <c r="H22" s="130">
        <v>0</v>
      </c>
      <c r="I22" s="132">
        <f t="shared" si="2"/>
        <v>0</v>
      </c>
      <c r="J22" s="133" t="e">
        <f t="shared" si="1"/>
        <v>#DIV/0!</v>
      </c>
      <c r="K22" s="136" t="s">
        <v>285</v>
      </c>
      <c r="L22" s="143">
        <f>SUM(L19:L21)-SUM(I19:I21)</f>
        <v>0</v>
      </c>
    </row>
    <row r="23" spans="1:13">
      <c r="A23" s="180"/>
      <c r="B23" s="186"/>
      <c r="C23" s="142" t="s">
        <v>286</v>
      </c>
      <c r="D23" s="142"/>
      <c r="E23" s="130" t="s">
        <v>259</v>
      </c>
      <c r="F23" s="131">
        <v>0</v>
      </c>
      <c r="G23" s="130">
        <v>9</v>
      </c>
      <c r="H23" s="130">
        <v>0</v>
      </c>
      <c r="I23" s="132">
        <f t="shared" si="2"/>
        <v>0</v>
      </c>
      <c r="J23" s="133" t="e">
        <f t="shared" si="1"/>
        <v>#DIV/0!</v>
      </c>
      <c r="K23" s="136"/>
    </row>
    <row r="24" spans="1:13">
      <c r="A24" s="180"/>
      <c r="B24" s="186"/>
      <c r="C24" s="142" t="s">
        <v>287</v>
      </c>
      <c r="D24" s="142"/>
      <c r="E24" s="130" t="s">
        <v>259</v>
      </c>
      <c r="F24" s="131">
        <v>2187</v>
      </c>
      <c r="G24" s="130">
        <v>9</v>
      </c>
      <c r="H24" s="130">
        <v>19683</v>
      </c>
      <c r="I24" s="132">
        <f t="shared" si="2"/>
        <v>19683</v>
      </c>
      <c r="J24" s="133">
        <f t="shared" si="1"/>
        <v>1</v>
      </c>
      <c r="K24" s="136"/>
    </row>
    <row r="25" spans="1:13">
      <c r="A25" s="180"/>
      <c r="B25" s="186"/>
      <c r="C25" s="142" t="s">
        <v>288</v>
      </c>
      <c r="D25" s="142"/>
      <c r="E25" s="130" t="s">
        <v>259</v>
      </c>
      <c r="F25" s="131">
        <v>2187</v>
      </c>
      <c r="G25" s="130">
        <v>8</v>
      </c>
      <c r="H25" s="130">
        <v>17496</v>
      </c>
      <c r="I25" s="132">
        <f t="shared" si="2"/>
        <v>17496</v>
      </c>
      <c r="J25" s="133">
        <f t="shared" si="1"/>
        <v>1</v>
      </c>
      <c r="K25" s="136"/>
    </row>
    <row r="26" spans="1:13">
      <c r="A26" s="180"/>
      <c r="B26" s="186"/>
      <c r="C26" s="142" t="s">
        <v>289</v>
      </c>
      <c r="D26" s="142"/>
      <c r="E26" s="130" t="s">
        <v>259</v>
      </c>
      <c r="F26" s="131">
        <v>2187</v>
      </c>
      <c r="G26" s="130">
        <v>7</v>
      </c>
      <c r="H26" s="130">
        <v>15309</v>
      </c>
      <c r="I26" s="132">
        <f t="shared" si="2"/>
        <v>15309</v>
      </c>
      <c r="J26" s="133">
        <f t="shared" si="1"/>
        <v>1</v>
      </c>
      <c r="K26" s="136"/>
    </row>
    <row r="27" spans="1:13">
      <c r="A27" s="180"/>
      <c r="B27" s="186"/>
      <c r="C27" s="142" t="s">
        <v>290</v>
      </c>
      <c r="D27" s="142"/>
      <c r="E27" s="130" t="s">
        <v>259</v>
      </c>
      <c r="F27" s="131"/>
      <c r="G27" s="130">
        <v>3</v>
      </c>
      <c r="H27" s="130">
        <v>0</v>
      </c>
      <c r="I27" s="132">
        <f t="shared" si="2"/>
        <v>0</v>
      </c>
      <c r="J27" s="133" t="e">
        <f t="shared" si="1"/>
        <v>#DIV/0!</v>
      </c>
      <c r="K27" s="136"/>
    </row>
    <row r="28" spans="1:13">
      <c r="A28" s="180"/>
      <c r="B28" s="186"/>
      <c r="C28" s="142" t="s">
        <v>291</v>
      </c>
      <c r="D28" s="142"/>
      <c r="E28" s="130" t="s">
        <v>259</v>
      </c>
      <c r="F28" s="131"/>
      <c r="G28" s="130">
        <v>9</v>
      </c>
      <c r="H28" s="130">
        <v>0</v>
      </c>
      <c r="I28" s="132">
        <f t="shared" si="2"/>
        <v>0</v>
      </c>
      <c r="J28" s="133" t="e">
        <f t="shared" si="1"/>
        <v>#DIV/0!</v>
      </c>
      <c r="K28" s="136"/>
    </row>
    <row r="29" spans="1:13" ht="33">
      <c r="A29" s="183"/>
      <c r="B29" s="187"/>
      <c r="C29" s="142" t="s">
        <v>292</v>
      </c>
      <c r="D29" s="142"/>
      <c r="E29" s="130" t="s">
        <v>259</v>
      </c>
      <c r="F29" s="131"/>
      <c r="G29" s="130">
        <v>3</v>
      </c>
      <c r="H29" s="130">
        <v>0</v>
      </c>
      <c r="I29" s="132">
        <f t="shared" si="2"/>
        <v>0</v>
      </c>
      <c r="J29" s="133" t="e">
        <f t="shared" si="1"/>
        <v>#DIV/0!</v>
      </c>
      <c r="K29" s="136"/>
    </row>
    <row r="30" spans="1:13" ht="33">
      <c r="A30" s="179">
        <v>5</v>
      </c>
      <c r="B30" s="188" t="s">
        <v>293</v>
      </c>
      <c r="C30" s="142" t="s">
        <v>294</v>
      </c>
      <c r="D30" s="130" t="s">
        <v>259</v>
      </c>
      <c r="E30" s="130"/>
      <c r="F30" s="131">
        <v>2829</v>
      </c>
      <c r="G30" s="131">
        <v>40</v>
      </c>
      <c r="H30" s="131">
        <v>0</v>
      </c>
      <c r="I30" s="132">
        <f>F30*G30</f>
        <v>113160</v>
      </c>
      <c r="J30" s="133" t="e">
        <f t="shared" si="1"/>
        <v>#DIV/0!</v>
      </c>
      <c r="K30" s="136"/>
    </row>
    <row r="31" spans="1:13" s="148" customFormat="1" ht="49.5">
      <c r="A31" s="180"/>
      <c r="B31" s="189"/>
      <c r="C31" s="144" t="s">
        <v>295</v>
      </c>
      <c r="D31" s="130" t="s">
        <v>259</v>
      </c>
      <c r="E31" s="145"/>
      <c r="F31" s="131">
        <v>1195</v>
      </c>
      <c r="G31" s="145">
        <v>40</v>
      </c>
      <c r="H31" s="145">
        <v>21600</v>
      </c>
      <c r="I31" s="146">
        <f>G31*F31</f>
        <v>47800</v>
      </c>
      <c r="J31" s="133">
        <f t="shared" si="1"/>
        <v>2.2129629629629628</v>
      </c>
      <c r="K31" s="147" t="s">
        <v>296</v>
      </c>
      <c r="L31" s="148">
        <v>1195</v>
      </c>
      <c r="M31" s="148">
        <f>G31*L31</f>
        <v>47800</v>
      </c>
    </row>
    <row r="32" spans="1:13" ht="49.5">
      <c r="A32" s="180"/>
      <c r="B32" s="189"/>
      <c r="C32" s="142" t="s">
        <v>297</v>
      </c>
      <c r="D32" s="142"/>
      <c r="E32" s="130" t="s">
        <v>259</v>
      </c>
      <c r="F32" s="130"/>
      <c r="G32" s="130"/>
      <c r="H32" s="130">
        <v>0</v>
      </c>
      <c r="I32" s="132">
        <v>0</v>
      </c>
      <c r="J32" s="133"/>
      <c r="K32" s="136"/>
      <c r="L32" s="125" t="s">
        <v>285</v>
      </c>
      <c r="M32" s="143">
        <f>M31-I31</f>
        <v>0</v>
      </c>
    </row>
    <row r="33" spans="1:14" ht="49.5">
      <c r="A33" s="180"/>
      <c r="B33" s="189"/>
      <c r="C33" s="142" t="s">
        <v>298</v>
      </c>
      <c r="D33" s="142"/>
      <c r="E33" s="130" t="s">
        <v>259</v>
      </c>
      <c r="F33" s="130">
        <v>300</v>
      </c>
      <c r="G33" s="130">
        <v>40</v>
      </c>
      <c r="H33" s="130">
        <v>0</v>
      </c>
      <c r="I33" s="146">
        <f>G33*F33</f>
        <v>12000</v>
      </c>
      <c r="J33" s="133"/>
      <c r="K33" s="136"/>
    </row>
    <row r="34" spans="1:14" ht="33.6" customHeight="1">
      <c r="A34" s="149">
        <v>7</v>
      </c>
      <c r="B34" s="129" t="s">
        <v>299</v>
      </c>
      <c r="C34" s="129" t="s">
        <v>299</v>
      </c>
      <c r="D34" s="127" t="s">
        <v>259</v>
      </c>
      <c r="E34" s="130" t="s">
        <v>270</v>
      </c>
      <c r="F34" s="150"/>
      <c r="G34" s="130">
        <v>36</v>
      </c>
      <c r="H34" s="130">
        <v>1332</v>
      </c>
      <c r="I34" s="132">
        <f>G34*F34</f>
        <v>0</v>
      </c>
      <c r="J34" s="133"/>
      <c r="K34" s="136" t="s">
        <v>300</v>
      </c>
    </row>
    <row r="35" spans="1:14" ht="49.5">
      <c r="A35" s="149">
        <v>8</v>
      </c>
      <c r="B35" s="129" t="s">
        <v>301</v>
      </c>
      <c r="C35" s="129" t="s">
        <v>301</v>
      </c>
      <c r="D35" s="127" t="s">
        <v>259</v>
      </c>
      <c r="E35" s="130"/>
      <c r="F35" s="130"/>
      <c r="G35" s="130"/>
      <c r="H35" s="130">
        <v>0</v>
      </c>
      <c r="I35" s="132">
        <v>0</v>
      </c>
      <c r="J35" s="133"/>
      <c r="K35" s="136"/>
    </row>
    <row r="36" spans="1:14" ht="66">
      <c r="A36" s="149">
        <v>9</v>
      </c>
      <c r="B36" s="129" t="s">
        <v>302</v>
      </c>
      <c r="C36" s="129" t="s">
        <v>302</v>
      </c>
      <c r="D36" s="127" t="s">
        <v>259</v>
      </c>
      <c r="E36" s="130"/>
      <c r="F36" s="130"/>
      <c r="G36" s="130"/>
      <c r="H36" s="130">
        <v>0</v>
      </c>
      <c r="I36" s="132">
        <v>0</v>
      </c>
      <c r="J36" s="133"/>
      <c r="K36" s="136"/>
    </row>
    <row r="37" spans="1:14" ht="33">
      <c r="A37" s="149">
        <v>10</v>
      </c>
      <c r="B37" s="129" t="s">
        <v>303</v>
      </c>
      <c r="C37" s="129" t="s">
        <v>303</v>
      </c>
      <c r="D37" s="129"/>
      <c r="E37" s="130" t="s">
        <v>259</v>
      </c>
      <c r="F37" s="130"/>
      <c r="G37" s="130"/>
      <c r="H37" s="130">
        <v>0</v>
      </c>
      <c r="I37" s="132">
        <v>0</v>
      </c>
      <c r="J37" s="133"/>
      <c r="K37" s="136"/>
    </row>
    <row r="38" spans="1:14" ht="49.5">
      <c r="A38" s="149">
        <v>11</v>
      </c>
      <c r="B38" s="129" t="s">
        <v>304</v>
      </c>
      <c r="C38" s="129" t="s">
        <v>304</v>
      </c>
      <c r="D38" s="130" t="s">
        <v>259</v>
      </c>
      <c r="E38" s="130"/>
      <c r="F38" s="131">
        <v>1951</v>
      </c>
      <c r="G38" s="131">
        <v>31</v>
      </c>
      <c r="H38" s="131">
        <v>229803</v>
      </c>
      <c r="I38" s="132">
        <f>F38*G38</f>
        <v>60481</v>
      </c>
      <c r="J38" s="133">
        <f t="shared" si="1"/>
        <v>0.26318629434776741</v>
      </c>
      <c r="K38" s="136" t="s">
        <v>305</v>
      </c>
      <c r="M38" s="125">
        <v>2922</v>
      </c>
      <c r="N38" s="140">
        <f>M38*G38-I38</f>
        <v>30101</v>
      </c>
    </row>
    <row r="39" spans="1:14" ht="49.5">
      <c r="A39" s="151" t="s">
        <v>306</v>
      </c>
      <c r="B39" s="129" t="s">
        <v>307</v>
      </c>
      <c r="C39" s="129"/>
      <c r="D39" s="130" t="s">
        <v>259</v>
      </c>
      <c r="E39" s="130"/>
      <c r="F39" s="131"/>
      <c r="G39" s="131"/>
      <c r="H39" s="131"/>
      <c r="I39" s="132"/>
      <c r="J39" s="133" t="e">
        <f t="shared" si="1"/>
        <v>#DIV/0!</v>
      </c>
      <c r="K39" s="136"/>
    </row>
    <row r="40" spans="1:14">
      <c r="A40" s="151" t="s">
        <v>308</v>
      </c>
      <c r="B40" s="129" t="s">
        <v>309</v>
      </c>
      <c r="C40" s="129"/>
      <c r="D40" s="130" t="s">
        <v>259</v>
      </c>
      <c r="E40" s="130"/>
      <c r="F40" s="131"/>
      <c r="G40" s="131"/>
      <c r="H40" s="131"/>
      <c r="I40" s="132"/>
      <c r="J40" s="133" t="e">
        <f t="shared" si="1"/>
        <v>#DIV/0!</v>
      </c>
      <c r="K40" s="136"/>
    </row>
    <row r="41" spans="1:14">
      <c r="A41" s="151" t="s">
        <v>310</v>
      </c>
      <c r="B41" s="129" t="s">
        <v>311</v>
      </c>
      <c r="C41" s="129"/>
      <c r="D41" s="130" t="s">
        <v>259</v>
      </c>
      <c r="E41" s="130"/>
      <c r="F41" s="131"/>
      <c r="G41" s="131"/>
      <c r="H41" s="131"/>
      <c r="I41" s="132"/>
      <c r="J41" s="133" t="e">
        <f t="shared" si="1"/>
        <v>#DIV/0!</v>
      </c>
      <c r="K41" s="136"/>
    </row>
    <row r="42" spans="1:14">
      <c r="A42" s="151" t="s">
        <v>312</v>
      </c>
      <c r="B42" s="152" t="s">
        <v>313</v>
      </c>
      <c r="C42" s="129"/>
      <c r="D42" s="130" t="s">
        <v>259</v>
      </c>
      <c r="E42" s="130"/>
      <c r="F42" s="131"/>
      <c r="G42" s="131"/>
      <c r="H42" s="131"/>
      <c r="I42" s="132"/>
      <c r="J42" s="133" t="e">
        <f t="shared" si="1"/>
        <v>#DIV/0!</v>
      </c>
      <c r="K42" s="136"/>
    </row>
    <row r="43" spans="1:14">
      <c r="A43" s="179">
        <v>12</v>
      </c>
      <c r="B43" s="181" t="s">
        <v>107</v>
      </c>
      <c r="C43" s="153" t="s">
        <v>314</v>
      </c>
      <c r="D43" s="130"/>
      <c r="E43" s="130" t="s">
        <v>259</v>
      </c>
      <c r="F43" s="131">
        <v>858</v>
      </c>
      <c r="G43" s="154">
        <v>35</v>
      </c>
      <c r="H43" s="154">
        <v>26845</v>
      </c>
      <c r="I43" s="132">
        <f>G43*F43</f>
        <v>30030</v>
      </c>
      <c r="J43" s="133">
        <f t="shared" si="1"/>
        <v>1.1186440677966101</v>
      </c>
      <c r="K43" s="136" t="s">
        <v>315</v>
      </c>
      <c r="L43" s="125">
        <v>858</v>
      </c>
      <c r="M43" s="155">
        <f>L43*G43</f>
        <v>30030</v>
      </c>
    </row>
    <row r="44" spans="1:14">
      <c r="A44" s="180"/>
      <c r="B44" s="182"/>
      <c r="C44" s="153" t="s">
        <v>316</v>
      </c>
      <c r="D44" s="130"/>
      <c r="E44" s="130" t="s">
        <v>259</v>
      </c>
      <c r="F44" s="131">
        <v>709</v>
      </c>
      <c r="G44" s="154">
        <v>18</v>
      </c>
      <c r="H44" s="154">
        <v>12762</v>
      </c>
      <c r="I44" s="132">
        <f t="shared" ref="I44:I51" si="3">G44*F44</f>
        <v>12762</v>
      </c>
      <c r="J44" s="133">
        <f t="shared" si="1"/>
        <v>1</v>
      </c>
      <c r="K44" s="136"/>
      <c r="L44" s="125">
        <v>709</v>
      </c>
      <c r="M44" s="155">
        <f>L44*G44</f>
        <v>12762</v>
      </c>
    </row>
    <row r="45" spans="1:14">
      <c r="A45" s="180"/>
      <c r="B45" s="182"/>
      <c r="C45" s="153" t="s">
        <v>317</v>
      </c>
      <c r="D45" s="130"/>
      <c r="E45" s="130" t="s">
        <v>259</v>
      </c>
      <c r="F45" s="131">
        <v>41</v>
      </c>
      <c r="G45" s="154">
        <v>10</v>
      </c>
      <c r="H45" s="154">
        <v>400</v>
      </c>
      <c r="I45" s="132">
        <f t="shared" si="3"/>
        <v>410</v>
      </c>
      <c r="J45" s="133">
        <f t="shared" si="1"/>
        <v>1.0249999999999999</v>
      </c>
      <c r="K45" s="136"/>
      <c r="L45" s="125">
        <v>41</v>
      </c>
      <c r="M45" s="155">
        <f>L45*G45</f>
        <v>410</v>
      </c>
    </row>
    <row r="46" spans="1:14">
      <c r="A46" s="156"/>
      <c r="B46" s="157"/>
      <c r="C46" s="153" t="s">
        <v>318</v>
      </c>
      <c r="D46" s="130"/>
      <c r="E46" s="130" t="s">
        <v>259</v>
      </c>
      <c r="F46" s="131">
        <v>646</v>
      </c>
      <c r="G46" s="131">
        <v>14</v>
      </c>
      <c r="H46" s="131">
        <v>9212</v>
      </c>
      <c r="I46" s="132">
        <f t="shared" si="3"/>
        <v>9044</v>
      </c>
      <c r="J46" s="133">
        <f t="shared" si="1"/>
        <v>0.98176291793313075</v>
      </c>
      <c r="K46" s="136"/>
      <c r="L46" s="125">
        <v>646</v>
      </c>
      <c r="M46" s="155">
        <f>L46*G46</f>
        <v>9044</v>
      </c>
    </row>
    <row r="47" spans="1:14">
      <c r="A47" s="156"/>
      <c r="B47" s="157"/>
      <c r="C47" s="153" t="s">
        <v>319</v>
      </c>
      <c r="D47" s="130"/>
      <c r="E47" s="130" t="s">
        <v>259</v>
      </c>
      <c r="F47" s="131">
        <v>68</v>
      </c>
      <c r="G47" s="131">
        <v>8</v>
      </c>
      <c r="H47" s="131">
        <v>536</v>
      </c>
      <c r="I47" s="132">
        <f t="shared" si="3"/>
        <v>544</v>
      </c>
      <c r="J47" s="133">
        <f t="shared" si="1"/>
        <v>1.0149253731343284</v>
      </c>
      <c r="K47" s="136"/>
      <c r="L47" s="125">
        <v>68</v>
      </c>
      <c r="M47" s="155">
        <f>L47*G47</f>
        <v>544</v>
      </c>
    </row>
    <row r="48" spans="1:14">
      <c r="A48" s="156"/>
      <c r="B48" s="157"/>
      <c r="C48" s="153" t="s">
        <v>320</v>
      </c>
      <c r="D48" s="130"/>
      <c r="E48" s="130" t="s">
        <v>259</v>
      </c>
      <c r="F48" s="131">
        <v>0</v>
      </c>
      <c r="G48" s="131">
        <v>8</v>
      </c>
      <c r="H48" s="131">
        <v>0</v>
      </c>
      <c r="I48" s="132">
        <f t="shared" si="3"/>
        <v>0</v>
      </c>
      <c r="J48" s="133"/>
      <c r="K48" s="136"/>
      <c r="M48" s="158">
        <f>SUM(M43:M47)</f>
        <v>52790</v>
      </c>
      <c r="N48" s="159">
        <f>M48-SUM(I43:I48)</f>
        <v>0</v>
      </c>
    </row>
    <row r="49" spans="1:14" ht="49.5">
      <c r="A49" s="179">
        <v>13</v>
      </c>
      <c r="B49" s="184" t="s">
        <v>321</v>
      </c>
      <c r="C49" s="129" t="s">
        <v>258</v>
      </c>
      <c r="D49" s="130" t="s">
        <v>259</v>
      </c>
      <c r="E49" s="130"/>
      <c r="F49" s="131">
        <v>722</v>
      </c>
      <c r="G49" s="154">
        <v>22</v>
      </c>
      <c r="H49" s="154">
        <v>1760</v>
      </c>
      <c r="I49" s="132">
        <f t="shared" si="3"/>
        <v>15884</v>
      </c>
      <c r="J49" s="133">
        <f t="shared" si="1"/>
        <v>9.0250000000000004</v>
      </c>
      <c r="K49" s="136">
        <v>67</v>
      </c>
      <c r="M49" s="143"/>
      <c r="N49" s="160">
        <f>SUMPRODUCT(K49:K51,G49:G51)-SUM(I49:I51)</f>
        <v>-21615</v>
      </c>
    </row>
    <row r="50" spans="1:14">
      <c r="A50" s="180"/>
      <c r="B50" s="184"/>
      <c r="C50" s="129" t="s">
        <v>262</v>
      </c>
      <c r="D50" s="130"/>
      <c r="E50" s="130" t="s">
        <v>259</v>
      </c>
      <c r="F50" s="131">
        <v>722</v>
      </c>
      <c r="G50" s="154">
        <v>5</v>
      </c>
      <c r="H50" s="154">
        <v>320</v>
      </c>
      <c r="I50" s="132">
        <f t="shared" si="3"/>
        <v>3610</v>
      </c>
      <c r="J50" s="133">
        <f t="shared" si="1"/>
        <v>11.28125</v>
      </c>
      <c r="K50" s="136">
        <v>67</v>
      </c>
    </row>
    <row r="51" spans="1:14" ht="33">
      <c r="A51" s="183"/>
      <c r="B51" s="184"/>
      <c r="C51" s="129" t="s">
        <v>263</v>
      </c>
      <c r="D51" s="130"/>
      <c r="E51" s="130" t="s">
        <v>259</v>
      </c>
      <c r="F51" s="131">
        <v>722</v>
      </c>
      <c r="G51" s="154">
        <v>6</v>
      </c>
      <c r="H51" s="154">
        <v>240</v>
      </c>
      <c r="I51" s="132">
        <f t="shared" si="3"/>
        <v>4332</v>
      </c>
      <c r="J51" s="133">
        <f t="shared" si="1"/>
        <v>18.05</v>
      </c>
      <c r="K51" s="136">
        <v>67</v>
      </c>
    </row>
    <row r="52" spans="1:14">
      <c r="A52" s="149">
        <v>14</v>
      </c>
      <c r="B52" s="153" t="s">
        <v>322</v>
      </c>
      <c r="C52" s="129"/>
      <c r="D52" s="130" t="s">
        <v>259</v>
      </c>
      <c r="E52" s="130"/>
      <c r="F52" s="131">
        <v>145</v>
      </c>
      <c r="G52" s="131"/>
      <c r="H52" s="131">
        <v>6040</v>
      </c>
      <c r="I52" s="132">
        <f>[1]bandochuyende!G24</f>
        <v>6824</v>
      </c>
      <c r="J52" s="133">
        <f t="shared" si="1"/>
        <v>1.1298013245033112</v>
      </c>
      <c r="K52" s="136"/>
    </row>
    <row r="53" spans="1:14">
      <c r="A53" s="149"/>
      <c r="B53" s="153" t="s">
        <v>323</v>
      </c>
      <c r="C53" s="129"/>
      <c r="D53" s="130"/>
      <c r="E53" s="130"/>
      <c r="F53" s="131"/>
      <c r="G53" s="131"/>
      <c r="H53" s="131">
        <v>240279</v>
      </c>
      <c r="I53" s="161">
        <f>I52+I49+I38+I34+I10+I5+I31+I30</f>
        <v>245493</v>
      </c>
      <c r="J53" s="133">
        <f t="shared" si="1"/>
        <v>1.0216997740127103</v>
      </c>
    </row>
    <row r="54" spans="1:14">
      <c r="A54" s="149"/>
      <c r="B54" s="153" t="s">
        <v>324</v>
      </c>
      <c r="C54" s="129"/>
      <c r="D54" s="130"/>
      <c r="E54" s="130"/>
      <c r="F54" s="131"/>
      <c r="G54" s="131"/>
      <c r="H54" s="131">
        <v>6451123</v>
      </c>
      <c r="I54" s="161">
        <f>I55+I56</f>
        <v>6923296</v>
      </c>
      <c r="J54" s="133">
        <f t="shared" si="1"/>
        <v>1.0731923728628334</v>
      </c>
    </row>
    <row r="55" spans="1:14">
      <c r="A55" s="162"/>
      <c r="B55" s="153" t="s">
        <v>191</v>
      </c>
      <c r="C55" s="162"/>
      <c r="D55" s="162"/>
      <c r="E55" s="162"/>
      <c r="F55" s="162"/>
      <c r="G55" s="162"/>
      <c r="H55" s="162">
        <v>72411</v>
      </c>
      <c r="I55" s="161">
        <v>73468</v>
      </c>
      <c r="J55" s="133">
        <f t="shared" si="1"/>
        <v>1.0145972297026695</v>
      </c>
    </row>
    <row r="56" spans="1:14">
      <c r="A56" s="162"/>
      <c r="B56" s="153" t="s">
        <v>192</v>
      </c>
      <c r="C56" s="162"/>
      <c r="D56" s="162"/>
      <c r="E56" s="162"/>
      <c r="F56" s="162"/>
      <c r="G56" s="162"/>
      <c r="H56" s="162">
        <v>6378712</v>
      </c>
      <c r="I56" s="161">
        <f>I14+I15+I16+I17+I19+I20+I21+I24+I25+I26+91144</f>
        <v>6849828</v>
      </c>
      <c r="J56" s="133">
        <f t="shared" si="1"/>
        <v>1.073857543654581</v>
      </c>
    </row>
    <row r="58" spans="1:14">
      <c r="B58" s="125" t="s">
        <v>325</v>
      </c>
      <c r="C58" s="140">
        <f>I5+I10+I34+I38+I49+I52</f>
        <v>84533</v>
      </c>
    </row>
    <row r="59" spans="1:14">
      <c r="B59" s="125" t="s">
        <v>326</v>
      </c>
      <c r="C59" s="140">
        <f>I6+I7+I8+I9+I11+I12+I13+I14+I15+I16+I17+I18+I19+I20+I21+I22+I24+I25+I26+I27+I31+I50+I51+I48+I47+I46+I45+I44+I43</f>
        <v>6867952</v>
      </c>
    </row>
    <row r="60" spans="1:14">
      <c r="B60" s="125" t="s">
        <v>327</v>
      </c>
    </row>
    <row r="61" spans="1:14">
      <c r="B61" s="125" t="s">
        <v>192</v>
      </c>
      <c r="C61" s="140">
        <f>I14+I15+I16+I17+I19+I20+I21+I24+I25+I26</f>
        <v>6758684</v>
      </c>
    </row>
    <row r="62" spans="1:14">
      <c r="B62" s="125" t="s">
        <v>191</v>
      </c>
      <c r="C62" s="140">
        <f>C59-C61</f>
        <v>109268</v>
      </c>
    </row>
  </sheetData>
  <mergeCells count="26">
    <mergeCell ref="A1:J1"/>
    <mergeCell ref="A2:A3"/>
    <mergeCell ref="B2:B3"/>
    <mergeCell ref="C2:C3"/>
    <mergeCell ref="D2:D3"/>
    <mergeCell ref="E2:E3"/>
    <mergeCell ref="F2:F3"/>
    <mergeCell ref="G2:G3"/>
    <mergeCell ref="H2:H3"/>
    <mergeCell ref="I2:I3"/>
    <mergeCell ref="J2:J3"/>
    <mergeCell ref="K2:K3"/>
    <mergeCell ref="A5:A9"/>
    <mergeCell ref="B5:B9"/>
    <mergeCell ref="A10:A13"/>
    <mergeCell ref="B10:B13"/>
    <mergeCell ref="A43:A45"/>
    <mergeCell ref="B43:B45"/>
    <mergeCell ref="A49:A51"/>
    <mergeCell ref="B49:B51"/>
    <mergeCell ref="A14:A18"/>
    <mergeCell ref="B14:B18"/>
    <mergeCell ref="A19:A29"/>
    <mergeCell ref="B19:B29"/>
    <mergeCell ref="A30:A33"/>
    <mergeCell ref="B30:B3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bieu 07</vt:lpstr>
      <vt:lpstr>Sheet2</vt:lpstr>
      <vt:lpstr>'bieu 07'!Print_Titles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2021-09-27T08:38:12Z</dcterms:modified>
</cp:coreProperties>
</file>