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765" activeTab="1"/>
  </bookViews>
  <sheets>
    <sheet name="Desc" sheetId="1" r:id="rId1"/>
    <sheet name="Basic" sheetId="2" r:id="rId2"/>
    <sheet name="Level" sheetId="3" r:id="rId3"/>
    <sheet name="Context" sheetId="4" r:id="rId4"/>
    <sheet name="hadoop-density" sheetId="5" r:id="rId5"/>
    <sheet name="hadoop-level" sheetId="6" r:id="rId6"/>
    <sheet name="hadoop-context" sheetId="7" r:id="rId7"/>
    <sheet name="es-level" sheetId="8" r:id="rId8"/>
    <sheet name="sb-level" sheetId="9" r:id="rId9"/>
    <sheet name="Sheet1" sheetId="10" r:id="rId10"/>
  </sheets>
  <definedNames>
    <definedName name="_xlnm._FilterDatabase" localSheetId="0" hidden="1">Desc!$A$1:$A$101</definedName>
    <definedName name="_xlnm._FilterDatabase" localSheetId="1" hidden="1">Basic!$A$1:$A$26</definedName>
    <definedName name="_xlnm._FilterDatabase" localSheetId="2" hidden="1">Level!$A$1:$A$46</definedName>
    <definedName name="_xlnm._FilterDatabase" localSheetId="3" hidden="1">Context!$A$1:$A$31</definedName>
  </definedNames>
  <calcPr calcId="144525"/>
</workbook>
</file>

<file path=xl/sharedStrings.xml><?xml version="1.0" encoding="utf-8"?>
<sst xmlns="http://schemas.openxmlformats.org/spreadsheetml/2006/main" count="237">
  <si>
    <t>Rank</t>
  </si>
  <si>
    <t>Project</t>
  </si>
  <si>
    <t>Desc</t>
  </si>
  <si>
    <t>Type</t>
  </si>
  <si>
    <t>LOC</t>
  </si>
  <si>
    <t>#Logging Statements</t>
  </si>
  <si>
    <t>iluwatar/java-design-patterns</t>
  </si>
  <si>
    <t>Not a project</t>
  </si>
  <si>
    <t>ReactiveX/RxJava</t>
  </si>
  <si>
    <t>RxJava – Reactive Extensions for the JVM – a library for composing asynchronous and event-based programs using observable sequences for the Java VM.</t>
  </si>
  <si>
    <t>Library</t>
  </si>
  <si>
    <t>elastic/elasticsearch</t>
  </si>
  <si>
    <t>Open Source, Distributed, RESTful Search Engine</t>
  </si>
  <si>
    <t>Product-Distributed system,engine</t>
  </si>
  <si>
    <t>square/retrofit</t>
  </si>
  <si>
    <t>Android</t>
  </si>
  <si>
    <t>square/okhttp</t>
  </si>
  <si>
    <t>spring-projects/spring-boot</t>
  </si>
  <si>
    <t>Spring Boot</t>
  </si>
  <si>
    <t>Framework</t>
  </si>
  <si>
    <t>google/guava</t>
  </si>
  <si>
    <t>Google core libraries for Java</t>
  </si>
  <si>
    <t>kdn251/interviews</t>
  </si>
  <si>
    <t>PhilJay/MPAndroidChart</t>
  </si>
  <si>
    <t>bumptech/glide</t>
  </si>
  <si>
    <t>JakeWharton/butterknife</t>
  </si>
  <si>
    <t>spring-projects/spring-framework</t>
  </si>
  <si>
    <t>Spring Framework</t>
  </si>
  <si>
    <t>airbnb/lottie-android</t>
  </si>
  <si>
    <t>square/leakcanary</t>
  </si>
  <si>
    <t>apache/incubator-dubbo</t>
  </si>
  <si>
    <t>Apache Dubbo (incubating) is a high-performance, java based, open source RPC framework.</t>
  </si>
  <si>
    <t>zxing/zxing</t>
  </si>
  <si>
    <t>greenrobot/EventBus</t>
  </si>
  <si>
    <t>Blankj/AndroidUtilCode</t>
  </si>
  <si>
    <t>nostra13/Android-Universal-Image-Loader</t>
  </si>
  <si>
    <t>ReactiveX/RxAndroid</t>
  </si>
  <si>
    <t>google/iosched</t>
  </si>
  <si>
    <t>square/picasso</t>
  </si>
  <si>
    <t>skylot/jadx</t>
  </si>
  <si>
    <t>Dex to Java decompiler</t>
  </si>
  <si>
    <t>Decompiler</t>
  </si>
  <si>
    <t>facebook/fresco</t>
  </si>
  <si>
    <t>libgdx/libgdx</t>
  </si>
  <si>
    <t>Desktop/Android/HTML5/iOS Java game development framework</t>
  </si>
  <si>
    <t>netty/netty</t>
  </si>
  <si>
    <t>Netty project - an event-driven asynchronous network application framework</t>
  </si>
  <si>
    <t>Netflix/Hystrix</t>
  </si>
  <si>
    <t>Hystrix is a latency and fault tolerance library designed to isolate points of access to remote systems, services and 3rd party libraries, stop cascading failure and enable resilience in complex distributed systems where failure is inevitable.</t>
  </si>
  <si>
    <t>alibaba/fastjson</t>
  </si>
  <si>
    <t>A fast JSON parser/generator for Java</t>
  </si>
  <si>
    <t>CymChad/BaseRecyclerViewAdapterHelper</t>
  </si>
  <si>
    <t>afollestad/material-dialogs</t>
  </si>
  <si>
    <t>chrisbanes/PhotoView</t>
  </si>
  <si>
    <t>Tencent/tinker</t>
  </si>
  <si>
    <t>scwang90/SmartRefreshLayout</t>
  </si>
  <si>
    <t>android10/Android-CleanArchitecture</t>
  </si>
  <si>
    <t>lgvalle/Material-Animations</t>
  </si>
  <si>
    <t>alibaba/druid</t>
  </si>
  <si>
    <t>Druid is one of the best database connection pools written in JAVA. Druid provides powerful monitoring functionalities and more.</t>
  </si>
  <si>
    <t>jfeinstein10/SlidingMenu</t>
  </si>
  <si>
    <t>nickbutcher/plaid</t>
  </si>
  <si>
    <t>SeleniumHQ/selenium</t>
  </si>
  <si>
    <t>A browser automation framework and ecosystem.</t>
  </si>
  <si>
    <t>androidannotations/androidannotations</t>
  </si>
  <si>
    <t>loopj/android-async-http</t>
  </si>
  <si>
    <t>daimajia/AndroidSwipeLayout</t>
  </si>
  <si>
    <t>greenrobot/greenDAO</t>
  </si>
  <si>
    <t>shuzheng/zheng</t>
  </si>
  <si>
    <t>基于Spring+SpringMVC+Mybatis分布式敏捷开发系统架构，提供整套公共微服务服务模块：集中权限管理（单点登录）、内容管理、支付中心、用户管理（支持第三方登录）、微信平台、存储系统、配置中心、日志分析、任务和通知等，支持服务治理、监控和追踪，努力为中小型企业打造全方位J2EE企业级开发解决方案。</t>
  </si>
  <si>
    <t>google/ExoPlayer</t>
  </si>
  <si>
    <t>JakeWharton/ViewPagerIndicator</t>
  </si>
  <si>
    <t>DrKLO/Telegram</t>
  </si>
  <si>
    <t>hdodenhof/CircleImageView</t>
  </si>
  <si>
    <t>facebook/stetho</t>
  </si>
  <si>
    <t>realm/realm-java</t>
  </si>
  <si>
    <t>signalapp/Signal-Android</t>
  </si>
  <si>
    <t>daimajia/AndroidViewAnimations</t>
  </si>
  <si>
    <t>googlesamples/android-UniversalMusicPlayer</t>
  </si>
  <si>
    <t>Konloch/bytecode-viewer</t>
  </si>
  <si>
    <t>pockethub/PocketHub</t>
  </si>
  <si>
    <t>apache/incubator-weex</t>
  </si>
  <si>
    <t>mikepenz/MaterialDrawer</t>
  </si>
  <si>
    <t>winterbe/java8-tutorial</t>
  </si>
  <si>
    <t>nathanmarz/storm</t>
  </si>
  <si>
    <t>Distributed and fault-tolerant realtime computation: stream processing, continuous computation, distributed RPC, and more</t>
  </si>
  <si>
    <t>orhanobut/logger</t>
  </si>
  <si>
    <t>liaohuqiu/android-Ultra-Pull-To-Refresh</t>
  </si>
  <si>
    <t>bazelbuild/bazel</t>
  </si>
  <si>
    <t>a fast, scalable, multi-language and extensible build system</t>
  </si>
  <si>
    <t>Product-Build system</t>
  </si>
  <si>
    <t>EnterpriseQualityCoding/FizzBuzzEnterpriseEdition</t>
  </si>
  <si>
    <t>FizzBuzz Enterprise Edition is a no-nonsense implementation of FizzBuzz made by serious businessmen for serious business purposes.</t>
  </si>
  <si>
    <t>Game</t>
  </si>
  <si>
    <t>deeplearning4j/deeplearning4j</t>
  </si>
  <si>
    <t>Deep Learning for Java, Scala &amp; Clojure on Hadoop &amp; Spark With GPUs - From Skymind</t>
  </si>
  <si>
    <t>ksoichiro/Android-ObservableScrollView</t>
  </si>
  <si>
    <t>navasmdc/MaterialDesignLibrary</t>
  </si>
  <si>
    <t>chrisbanes/Android-PullToRefresh</t>
  </si>
  <si>
    <t>openzipkin/zipkin</t>
  </si>
  <si>
    <t>Zipkin is a distributed tracing system</t>
  </si>
  <si>
    <t>Product-Distributed system</t>
  </si>
  <si>
    <t>apache/kafka</t>
  </si>
  <si>
    <t>Mirror of Apache Kafka</t>
  </si>
  <si>
    <t>Product</t>
  </si>
  <si>
    <t>wasabeef/recyclerview-animators</t>
  </si>
  <si>
    <t>alibaba/vlayout</t>
  </si>
  <si>
    <t>HannahMitt/HomeMirror</t>
  </si>
  <si>
    <t>eclipse/vert.x</t>
  </si>
  <si>
    <t>Vert.x is a tool-kit for building reactive applications on the JVM</t>
  </si>
  <si>
    <t xml:space="preserve">roughike/BottomBar </t>
  </si>
  <si>
    <t>Tencent/VasSonic</t>
  </si>
  <si>
    <t>chrisjenx/Calligraphy</t>
  </si>
  <si>
    <t>apl-devs/AppIntro</t>
  </si>
  <si>
    <t>LMAX-Exchange/disruptor</t>
  </si>
  <si>
    <t>High Performance Inter-Thread Messaging Library</t>
  </si>
  <si>
    <t>umano/AndroidSlidingUpPanel</t>
  </si>
  <si>
    <t xml:space="preserve">aosp-mirror/platform_frameworks_base </t>
  </si>
  <si>
    <t>monkeyWie/proxyee-down</t>
  </si>
  <si>
    <t>http下载工具，基于http代理，支持多连接分块下载</t>
  </si>
  <si>
    <t>prestodb/presto</t>
  </si>
  <si>
    <t>Distributed SQL query engine for big data</t>
  </si>
  <si>
    <t>Product-engine</t>
  </si>
  <si>
    <t>Curzibn/Luban</t>
  </si>
  <si>
    <t>chrisbanes/cheesesquare</t>
  </si>
  <si>
    <t>mybatis/mybatis-3</t>
  </si>
  <si>
    <t>MyBatis SQL mapper framework for Java</t>
  </si>
  <si>
    <t>jeasonlzy/okhttp-OkGo</t>
  </si>
  <si>
    <t>perwendel/spark</t>
  </si>
  <si>
    <t>A simple expressive web framework for java. News: Spark now has a kotlin DSL</t>
  </si>
  <si>
    <t>JakeWharton/RxBinding</t>
  </si>
  <si>
    <t>81813780/AVLoadingIndicatorView</t>
  </si>
  <si>
    <t xml:space="preserve">JakeWharton/ActionBarSherlock </t>
  </si>
  <si>
    <t>florent37/MaterialViewPager</t>
  </si>
  <si>
    <t>JackyAndroid/AndroidInterview-Q-A</t>
  </si>
  <si>
    <t>wix/react-native-navigation</t>
  </si>
  <si>
    <t>permissions-dispatcher/PermissionsDispatcher</t>
  </si>
  <si>
    <t>Bigkoo/Android-PickerView</t>
  </si>
  <si>
    <t>Freelander/Android_Data</t>
  </si>
  <si>
    <t>clojure/clojure</t>
  </si>
  <si>
    <t>The Clojure programming language</t>
  </si>
  <si>
    <t>Language</t>
  </si>
  <si>
    <t>google/agera</t>
  </si>
  <si>
    <t>Yalantis/uCrop</t>
  </si>
  <si>
    <t>apache/hadoop</t>
  </si>
  <si>
    <t>Mirror of Apache Hadoop</t>
  </si>
  <si>
    <t>ID</t>
  </si>
  <si>
    <t>per 10000</t>
  </si>
  <si>
    <t>Fatal</t>
  </si>
  <si>
    <t>Error</t>
  </si>
  <si>
    <t>Warn</t>
  </si>
  <si>
    <t>Info</t>
  </si>
  <si>
    <t>Debug</t>
  </si>
  <si>
    <t>Trace</t>
  </si>
  <si>
    <t>P2</t>
  </si>
  <si>
    <t>方差分析：单因素方差分析</t>
  </si>
  <si>
    <t>P5</t>
  </si>
  <si>
    <t>P20</t>
  </si>
  <si>
    <t>SUMMARY</t>
  </si>
  <si>
    <t>P28</t>
  </si>
  <si>
    <t>组</t>
  </si>
  <si>
    <t>观测数</t>
  </si>
  <si>
    <t>求和</t>
  </si>
  <si>
    <t>平均</t>
  </si>
  <si>
    <t>方差</t>
  </si>
  <si>
    <t>方差分析</t>
  </si>
  <si>
    <t>差异源</t>
  </si>
  <si>
    <t>SS</t>
  </si>
  <si>
    <t>df</t>
  </si>
  <si>
    <t>MS</t>
  </si>
  <si>
    <t>F</t>
  </si>
  <si>
    <t>P-value</t>
  </si>
  <si>
    <t>F crit</t>
  </si>
  <si>
    <t>组间</t>
  </si>
  <si>
    <t>组内</t>
  </si>
  <si>
    <t>总计</t>
  </si>
  <si>
    <t>MethodDeclaration</t>
  </si>
  <si>
    <t>IfStmt</t>
  </si>
  <si>
    <t>CatchClause</t>
  </si>
  <si>
    <t>TryStmt</t>
  </si>
  <si>
    <t>ForeachStmt</t>
  </si>
  <si>
    <t>ForStmt</t>
  </si>
  <si>
    <t>WhileStmt</t>
  </si>
  <si>
    <t>DoStmt</t>
  </si>
  <si>
    <t>Loop</t>
  </si>
  <si>
    <t>SwitchStmt</t>
  </si>
  <si>
    <t>SwitchEntryStmt</t>
  </si>
  <si>
    <t>Switch</t>
  </si>
  <si>
    <t>ConstructorDeclaration</t>
  </si>
  <si>
    <t>BlockStmt</t>
  </si>
  <si>
    <t>LambdaExpr</t>
  </si>
  <si>
    <t>SynchronizedStmt</t>
  </si>
  <si>
    <t>InitializerDeclaration</t>
  </si>
  <si>
    <t>MethodCallExpr</t>
  </si>
  <si>
    <t>ObjectCreationExpr</t>
  </si>
  <si>
    <t>VariableDeclarator</t>
  </si>
  <si>
    <t>Other</t>
  </si>
  <si>
    <t xml:space="preserve"> </t>
  </si>
  <si>
    <t>Name</t>
  </si>
  <si>
    <t>Log</t>
  </si>
  <si>
    <t>Density</t>
  </si>
  <si>
    <t>Todd Lipcon</t>
  </si>
  <si>
    <t>Vinod Kumar Vavilapalli</t>
  </si>
  <si>
    <t>Steve Loughran</t>
  </si>
  <si>
    <t>Jian He</t>
  </si>
  <si>
    <t>Wangda Tan</t>
  </si>
  <si>
    <t>Chris Nauroth</t>
  </si>
  <si>
    <t>Anu Engineer</t>
  </si>
  <si>
    <t>Akira Ajisaka</t>
  </si>
  <si>
    <t>Arun Murthy</t>
  </si>
  <si>
    <t>Alejandro Abdelnur</t>
  </si>
  <si>
    <t>Owen O'Malley</t>
  </si>
  <si>
    <t>Arpit Agarwal</t>
  </si>
  <si>
    <t>Subru Krishnan</t>
  </si>
  <si>
    <t>Jing Zhao</t>
  </si>
  <si>
    <t>Arun Suresh</t>
  </si>
  <si>
    <t>Tsz-wo Sze</t>
  </si>
  <si>
    <t>Junping Du</t>
  </si>
  <si>
    <t>Andrew Wang</t>
  </si>
  <si>
    <t>Karthik Kambatla</t>
  </si>
  <si>
    <t>Suresh Srinivas</t>
  </si>
  <si>
    <t>Max</t>
  </si>
  <si>
    <t>Simon Willnauer</t>
  </si>
  <si>
    <t>Nik Everett</t>
  </si>
  <si>
    <t>Jason Tedor</t>
  </si>
  <si>
    <t>Colin Goodheart-Smithe</t>
  </si>
  <si>
    <t>Martijn van Groningen</t>
  </si>
  <si>
    <t>kimchy</t>
  </si>
  <si>
    <t>Adrien Grand</t>
  </si>
  <si>
    <t>Costin Leau</t>
  </si>
  <si>
    <t>Igor Motov</t>
  </si>
  <si>
    <t>uboness</t>
  </si>
  <si>
    <t>Phillip Webb</t>
  </si>
  <si>
    <t>Andy Wilkinson</t>
  </si>
  <si>
    <t>Stephane Nicoll</t>
  </si>
  <si>
    <t>Dave Syer</t>
  </si>
  <si>
    <t>Madhura Bhave</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</si>
</sst>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2">
    <font>
      <sz val="11"/>
      <color theme="1"/>
      <name val="等线"/>
      <charset val="134"/>
      <scheme val="minor"/>
    </font>
    <font>
      <sz val="11"/>
      <color theme="0"/>
      <name val="等线"/>
      <charset val="134"/>
      <scheme val="minor"/>
    </font>
    <font>
      <sz val="11"/>
      <color rgb="FF9C0006"/>
      <name val="等线"/>
      <charset val="134"/>
      <scheme val="minor"/>
    </font>
    <font>
      <sz val="11"/>
      <color rgb="FF006100"/>
      <name val="等线"/>
      <charset val="134"/>
      <scheme val="minor"/>
    </font>
    <font>
      <sz val="11"/>
      <color rgb="FFFF0000"/>
      <name val="等线"/>
      <charset val="134"/>
      <scheme val="minor"/>
    </font>
    <font>
      <sz val="11"/>
      <color rgb="FF9C5700"/>
      <name val="等线"/>
      <charset val="134"/>
      <scheme val="minor"/>
    </font>
    <font>
      <sz val="11"/>
      <color theme="0"/>
      <name val="等线"/>
      <charset val="0"/>
      <scheme val="minor"/>
    </font>
    <font>
      <b/>
      <sz val="11"/>
      <color rgb="FF3F3F3F"/>
      <name val="等线"/>
      <charset val="0"/>
      <scheme val="minor"/>
    </font>
    <font>
      <b/>
      <sz val="13"/>
      <color theme="3"/>
      <name val="等线"/>
      <charset val="134"/>
      <scheme val="minor"/>
    </font>
    <font>
      <sz val="11"/>
      <color rgb="FFFF0000"/>
      <name val="等线"/>
      <charset val="0"/>
      <scheme val="minor"/>
    </font>
    <font>
      <sz val="11"/>
      <color theme="1"/>
      <name val="等线"/>
      <charset val="0"/>
      <scheme val="minor"/>
    </font>
    <font>
      <b/>
      <sz val="15"/>
      <color theme="3"/>
      <name val="等线"/>
      <charset val="134"/>
      <scheme val="minor"/>
    </font>
    <font>
      <sz val="11"/>
      <color rgb="FF3F3F76"/>
      <name val="等线"/>
      <charset val="0"/>
      <scheme val="minor"/>
    </font>
    <font>
      <b/>
      <sz val="11"/>
      <color rgb="FFFFFFFF"/>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b/>
      <sz val="11"/>
      <color theme="1"/>
      <name val="等线"/>
      <charset val="0"/>
      <scheme val="minor"/>
    </font>
    <font>
      <i/>
      <sz val="11"/>
      <color rgb="FF7F7F7F"/>
      <name val="等线"/>
      <charset val="0"/>
      <scheme val="minor"/>
    </font>
    <font>
      <u/>
      <sz val="11"/>
      <color rgb="FF800080"/>
      <name val="等线"/>
      <charset val="0"/>
      <scheme val="minor"/>
    </font>
    <font>
      <sz val="11"/>
      <color rgb="FFFA7D00"/>
      <name val="等线"/>
      <charset val="0"/>
      <scheme val="minor"/>
    </font>
    <font>
      <b/>
      <sz val="11"/>
      <color rgb="FFFA7D00"/>
      <name val="等线"/>
      <charset val="0"/>
      <scheme val="minor"/>
    </font>
  </fonts>
  <fills count="33">
    <fill>
      <patternFill patternType="none"/>
    </fill>
    <fill>
      <patternFill patternType="gray125"/>
    </fill>
    <fill>
      <patternFill patternType="solid">
        <fgColor theme="8"/>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theme="7"/>
        <bgColor indexed="64"/>
      </patternFill>
    </fill>
    <fill>
      <patternFill patternType="solid">
        <fgColor theme="4"/>
        <bgColor indexed="64"/>
      </patternFill>
    </fill>
    <fill>
      <patternFill patternType="solid">
        <fgColor rgb="FFF2F2F2"/>
        <bgColor indexed="64"/>
      </patternFill>
    </fill>
    <fill>
      <patternFill patternType="solid">
        <fgColor theme="9" tint="0.599993896298105"/>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6"/>
        <bgColor indexed="64"/>
      </patternFill>
    </fill>
    <fill>
      <patternFill patternType="solid">
        <fgColor theme="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1">
    <border>
      <left/>
      <right/>
      <top/>
      <bottom/>
      <diagonal/>
    </border>
    <border>
      <left/>
      <right/>
      <top style="medium">
        <color auto="1"/>
      </top>
      <bottom style="thin">
        <color auto="1"/>
      </bottom>
      <diagonal/>
    </border>
    <border>
      <left/>
      <right/>
      <top/>
      <bottom style="medium">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10" fillId="19" borderId="0" applyNumberFormat="0" applyBorder="0" applyAlignment="0" applyProtection="0">
      <alignment vertical="center"/>
    </xf>
    <xf numFmtId="0" fontId="12" fillId="11"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2" borderId="0" applyNumberFormat="0" applyBorder="0" applyAlignment="0" applyProtection="0">
      <alignment vertical="center"/>
    </xf>
    <xf numFmtId="0" fontId="2" fillId="3" borderId="0" applyNumberFormat="0" applyBorder="0" applyAlignment="0" applyProtection="0">
      <alignment vertical="center"/>
    </xf>
    <xf numFmtId="43" fontId="0" fillId="0" borderId="0" applyFont="0" applyFill="0" applyBorder="0" applyAlignment="0" applyProtection="0">
      <alignment vertical="center"/>
    </xf>
    <xf numFmtId="0" fontId="6" fillId="21"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0" borderId="5" applyNumberFormat="0" applyFont="0" applyAlignment="0" applyProtection="0">
      <alignment vertical="center"/>
    </xf>
    <xf numFmtId="0" fontId="6" fillId="28" borderId="0" applyNumberFormat="0" applyBorder="0" applyAlignment="0" applyProtection="0">
      <alignment vertical="center"/>
    </xf>
    <xf numFmtId="0" fontId="14"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1" fillId="0" borderId="4" applyNumberFormat="0" applyFill="0" applyAlignment="0" applyProtection="0">
      <alignment vertical="center"/>
    </xf>
    <xf numFmtId="0" fontId="8" fillId="0" borderId="4" applyNumberFormat="0" applyFill="0" applyAlignment="0" applyProtection="0">
      <alignment vertical="center"/>
    </xf>
    <xf numFmtId="0" fontId="6" fillId="27" borderId="0" applyNumberFormat="0" applyBorder="0" applyAlignment="0" applyProtection="0">
      <alignment vertical="center"/>
    </xf>
    <xf numFmtId="0" fontId="14" fillId="0" borderId="8" applyNumberFormat="0" applyFill="0" applyAlignment="0" applyProtection="0">
      <alignment vertical="center"/>
    </xf>
    <xf numFmtId="0" fontId="6" fillId="26" borderId="0" applyNumberFormat="0" applyBorder="0" applyAlignment="0" applyProtection="0">
      <alignment vertical="center"/>
    </xf>
    <xf numFmtId="0" fontId="7" fillId="8" borderId="3" applyNumberFormat="0" applyAlignment="0" applyProtection="0">
      <alignment vertical="center"/>
    </xf>
    <xf numFmtId="0" fontId="21" fillId="8" borderId="6" applyNumberFormat="0" applyAlignment="0" applyProtection="0">
      <alignment vertical="center"/>
    </xf>
    <xf numFmtId="0" fontId="13" fillId="17" borderId="7" applyNumberFormat="0" applyAlignment="0" applyProtection="0">
      <alignment vertical="center"/>
    </xf>
    <xf numFmtId="0" fontId="10" fillId="18" borderId="0" applyNumberFormat="0" applyBorder="0" applyAlignment="0" applyProtection="0">
      <alignment vertical="center"/>
    </xf>
    <xf numFmtId="0" fontId="6" fillId="24" borderId="0" applyNumberFormat="0" applyBorder="0" applyAlignment="0" applyProtection="0">
      <alignment vertical="center"/>
    </xf>
    <xf numFmtId="0" fontId="20" fillId="0" borderId="10" applyNumberFormat="0" applyFill="0" applyAlignment="0" applyProtection="0">
      <alignment vertical="center"/>
    </xf>
    <xf numFmtId="0" fontId="17" fillId="0" borderId="9" applyNumberFormat="0" applyFill="0" applyAlignment="0" applyProtection="0">
      <alignment vertical="center"/>
    </xf>
    <xf numFmtId="0" fontId="3" fillId="4" borderId="0" applyNumberFormat="0" applyBorder="0" applyAlignment="0" applyProtection="0">
      <alignment vertical="center"/>
    </xf>
    <xf numFmtId="0" fontId="5" fillId="5" borderId="0" applyNumberFormat="0" applyBorder="0" applyAlignment="0" applyProtection="0">
      <alignment vertical="center"/>
    </xf>
    <xf numFmtId="0" fontId="10" fillId="32" borderId="0" applyNumberFormat="0" applyBorder="0" applyAlignment="0" applyProtection="0">
      <alignment vertical="center"/>
    </xf>
    <xf numFmtId="0" fontId="6" fillId="7" borderId="0" applyNumberFormat="0" applyBorder="0" applyAlignment="0" applyProtection="0">
      <alignment vertical="center"/>
    </xf>
    <xf numFmtId="0" fontId="10" fillId="31" borderId="0" applyNumberFormat="0" applyBorder="0" applyAlignment="0" applyProtection="0">
      <alignment vertical="center"/>
    </xf>
    <xf numFmtId="0" fontId="10" fillId="16" borderId="0" applyNumberFormat="0" applyBorder="0" applyAlignment="0" applyProtection="0">
      <alignment vertical="center"/>
    </xf>
    <xf numFmtId="0" fontId="10" fillId="30" borderId="0" applyNumberFormat="0" applyBorder="0" applyAlignment="0" applyProtection="0">
      <alignment vertical="center"/>
    </xf>
    <xf numFmtId="0" fontId="10" fillId="15" borderId="0" applyNumberFormat="0" applyBorder="0" applyAlignment="0" applyProtection="0">
      <alignment vertical="center"/>
    </xf>
    <xf numFmtId="0" fontId="6" fillId="23" borderId="0" applyNumberFormat="0" applyBorder="0" applyAlignment="0" applyProtection="0">
      <alignment vertical="center"/>
    </xf>
    <xf numFmtId="0" fontId="6" fillId="6" borderId="0" applyNumberFormat="0" applyBorder="0" applyAlignment="0" applyProtection="0">
      <alignment vertical="center"/>
    </xf>
    <xf numFmtId="0" fontId="10" fillId="29" borderId="0" applyNumberFormat="0" applyBorder="0" applyAlignment="0" applyProtection="0">
      <alignment vertical="center"/>
    </xf>
    <xf numFmtId="0" fontId="10" fillId="14" borderId="0" applyNumberFormat="0" applyBorder="0" applyAlignment="0" applyProtection="0">
      <alignment vertical="center"/>
    </xf>
    <xf numFmtId="0" fontId="1" fillId="2" borderId="0" applyNumberFormat="0" applyBorder="0" applyAlignment="0" applyProtection="0">
      <alignment vertical="center"/>
    </xf>
    <xf numFmtId="0" fontId="10" fillId="13" borderId="0" applyNumberFormat="0" applyBorder="0" applyAlignment="0" applyProtection="0">
      <alignment vertical="center"/>
    </xf>
    <xf numFmtId="0" fontId="6" fillId="25" borderId="0" applyNumberFormat="0" applyBorder="0" applyAlignment="0" applyProtection="0">
      <alignment vertical="center"/>
    </xf>
    <xf numFmtId="0" fontId="6" fillId="22" borderId="0" applyNumberFormat="0" applyBorder="0" applyAlignment="0" applyProtection="0">
      <alignment vertical="center"/>
    </xf>
    <xf numFmtId="0" fontId="10" fillId="9" borderId="0" applyNumberFormat="0" applyBorder="0" applyAlignment="0" applyProtection="0">
      <alignment vertical="center"/>
    </xf>
    <xf numFmtId="0" fontId="6" fillId="20" borderId="0" applyNumberFormat="0" applyBorder="0" applyAlignment="0" applyProtection="0">
      <alignment vertical="center"/>
    </xf>
  </cellStyleXfs>
  <cellXfs count="14">
    <xf numFmtId="0" fontId="0" fillId="0" borderId="0" xfId="0"/>
    <xf numFmtId="0" fontId="1" fillId="2" borderId="0" xfId="43" applyAlignment="1"/>
    <xf numFmtId="0" fontId="2" fillId="3" borderId="0" xfId="7" applyAlignment="1"/>
    <xf numFmtId="0" fontId="3" fillId="4" borderId="0" xfId="31" applyAlignment="1"/>
    <xf numFmtId="0" fontId="0" fillId="0" borderId="1" xfId="0" applyFont="1" applyFill="1" applyBorder="1" applyAlignment="1">
      <alignment horizontal="center"/>
    </xf>
    <xf numFmtId="0" fontId="0" fillId="0" borderId="0" xfId="0" applyFill="1" applyBorder="1" applyAlignment="1"/>
    <xf numFmtId="0" fontId="0" fillId="0" borderId="2" xfId="0" applyFill="1" applyBorder="1" applyAlignment="1"/>
    <xf numFmtId="0" fontId="4" fillId="0" borderId="0" xfId="0" applyFont="1"/>
    <xf numFmtId="0" fontId="4" fillId="0" borderId="0" xfId="0" applyFont="1"/>
    <xf numFmtId="0" fontId="4" fillId="4" borderId="0" xfId="31" applyFont="1" applyAlignment="1"/>
    <xf numFmtId="0" fontId="4" fillId="3" borderId="0" xfId="7" applyFont="1" applyAlignment="1"/>
    <xf numFmtId="0" fontId="4" fillId="3" borderId="0" xfId="7" applyFont="1" applyAlignment="1"/>
    <xf numFmtId="0" fontId="4" fillId="4" borderId="0" xfId="31" applyFont="1" applyAlignment="1"/>
    <xf numFmtId="0" fontId="5" fillId="5" borderId="0" xfId="32"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F101"/>
  <sheetViews>
    <sheetView workbookViewId="0">
      <pane ySplit="1" topLeftCell="A4" activePane="bottomLeft" state="frozen"/>
      <selection/>
      <selection pane="bottomLeft" activeCell="F104" sqref="F104"/>
    </sheetView>
  </sheetViews>
  <sheetFormatPr defaultColWidth="9" defaultRowHeight="13.5" outlineLevelCol="5"/>
  <cols>
    <col min="1" max="1" width="7.5" customWidth="1"/>
    <col min="2" max="2" width="29.625" customWidth="1"/>
    <col min="3" max="3" width="25.625" customWidth="1"/>
    <col min="4" max="4" width="31.875" customWidth="1"/>
    <col min="5" max="5" width="8.5" customWidth="1"/>
    <col min="6" max="6" width="20.125" customWidth="1"/>
  </cols>
  <sheetData>
    <row r="1" spans="1:6">
      <c r="A1" s="1" t="s">
        <v>0</v>
      </c>
      <c r="B1" s="1" t="s">
        <v>1</v>
      </c>
      <c r="C1" s="1" t="s">
        <v>2</v>
      </c>
      <c r="D1" s="1" t="s">
        <v>3</v>
      </c>
      <c r="E1" s="1" t="s">
        <v>4</v>
      </c>
      <c r="F1" s="1" t="s">
        <v>5</v>
      </c>
    </row>
    <row r="2" hidden="1" spans="1:3">
      <c r="A2" s="2">
        <v>1</v>
      </c>
      <c r="B2" t="s">
        <v>6</v>
      </c>
      <c r="C2" t="s">
        <v>7</v>
      </c>
    </row>
    <row r="3" hidden="1" spans="1:6">
      <c r="A3" s="13">
        <v>2</v>
      </c>
      <c r="B3" t="s">
        <v>8</v>
      </c>
      <c r="C3" t="s">
        <v>9</v>
      </c>
      <c r="D3" t="s">
        <v>10</v>
      </c>
      <c r="E3">
        <v>267961</v>
      </c>
      <c r="F3">
        <v>0</v>
      </c>
    </row>
    <row r="4" spans="1:6">
      <c r="A4" s="3">
        <v>3</v>
      </c>
      <c r="B4" t="s">
        <v>11</v>
      </c>
      <c r="C4" t="s">
        <v>12</v>
      </c>
      <c r="D4" t="s">
        <v>13</v>
      </c>
      <c r="E4">
        <v>1042117</v>
      </c>
      <c r="F4">
        <v>6308</v>
      </c>
    </row>
    <row r="5" hidden="1" spans="1:3">
      <c r="A5" s="2">
        <v>4</v>
      </c>
      <c r="B5" t="s">
        <v>14</v>
      </c>
      <c r="C5" t="s">
        <v>15</v>
      </c>
    </row>
    <row r="6" hidden="1" spans="1:3">
      <c r="A6" s="2">
        <v>5</v>
      </c>
      <c r="B6" t="s">
        <v>16</v>
      </c>
      <c r="C6" t="s">
        <v>15</v>
      </c>
    </row>
    <row r="7" spans="1:6">
      <c r="A7" s="3">
        <v>6</v>
      </c>
      <c r="B7" t="s">
        <v>17</v>
      </c>
      <c r="C7" t="s">
        <v>18</v>
      </c>
      <c r="D7" t="s">
        <v>19</v>
      </c>
      <c r="E7">
        <v>245672</v>
      </c>
      <c r="F7">
        <v>565</v>
      </c>
    </row>
    <row r="8" spans="1:6">
      <c r="A8" s="3">
        <v>7</v>
      </c>
      <c r="B8" t="s">
        <v>20</v>
      </c>
      <c r="C8" t="s">
        <v>21</v>
      </c>
      <c r="D8" t="s">
        <v>10</v>
      </c>
      <c r="E8">
        <v>339228</v>
      </c>
      <c r="F8">
        <v>97</v>
      </c>
    </row>
    <row r="9" hidden="1" spans="1:3">
      <c r="A9" s="2">
        <v>8</v>
      </c>
      <c r="B9" t="s">
        <v>22</v>
      </c>
      <c r="C9" t="s">
        <v>7</v>
      </c>
    </row>
    <row r="10" hidden="1" spans="1:3">
      <c r="A10" s="2">
        <v>9</v>
      </c>
      <c r="B10" t="s">
        <v>23</v>
      </c>
      <c r="C10" t="s">
        <v>15</v>
      </c>
    </row>
    <row r="11" hidden="1" spans="1:3">
      <c r="A11" s="2">
        <v>10</v>
      </c>
      <c r="B11" t="s">
        <v>24</v>
      </c>
      <c r="C11" t="s">
        <v>15</v>
      </c>
    </row>
    <row r="12" hidden="1" spans="1:3">
      <c r="A12" s="2">
        <v>11</v>
      </c>
      <c r="B12" t="s">
        <v>25</v>
      </c>
      <c r="C12" t="s">
        <v>15</v>
      </c>
    </row>
    <row r="13" spans="1:6">
      <c r="A13" s="3">
        <v>12</v>
      </c>
      <c r="B13" t="s">
        <v>26</v>
      </c>
      <c r="C13" t="s">
        <v>27</v>
      </c>
      <c r="D13" t="s">
        <v>19</v>
      </c>
      <c r="E13">
        <v>600285</v>
      </c>
      <c r="F13">
        <v>2067</v>
      </c>
    </row>
    <row r="14" hidden="1" spans="1:3">
      <c r="A14" s="2">
        <v>13</v>
      </c>
      <c r="B14" t="s">
        <v>28</v>
      </c>
      <c r="C14" t="s">
        <v>15</v>
      </c>
    </row>
    <row r="15" hidden="1" spans="1:3">
      <c r="A15" s="2">
        <v>14</v>
      </c>
      <c r="B15" t="s">
        <v>29</v>
      </c>
      <c r="C15" t="s">
        <v>15</v>
      </c>
    </row>
    <row r="16" spans="1:6">
      <c r="A16" s="3">
        <v>15</v>
      </c>
      <c r="B16" t="s">
        <v>30</v>
      </c>
      <c r="C16" t="s">
        <v>31</v>
      </c>
      <c r="D16" t="s">
        <v>19</v>
      </c>
      <c r="E16">
        <v>98853</v>
      </c>
      <c r="F16">
        <v>634</v>
      </c>
    </row>
    <row r="17" hidden="1" spans="1:3">
      <c r="A17" s="2">
        <v>16</v>
      </c>
      <c r="B17" t="s">
        <v>32</v>
      </c>
      <c r="C17" t="s">
        <v>15</v>
      </c>
    </row>
    <row r="18" hidden="1" spans="1:3">
      <c r="A18" s="2">
        <v>17</v>
      </c>
      <c r="B18" t="s">
        <v>33</v>
      </c>
      <c r="C18" t="s">
        <v>15</v>
      </c>
    </row>
    <row r="19" hidden="1" spans="1:3">
      <c r="A19" s="2">
        <v>18</v>
      </c>
      <c r="B19" t="s">
        <v>34</v>
      </c>
      <c r="C19" t="s">
        <v>15</v>
      </c>
    </row>
    <row r="20" hidden="1" spans="1:3">
      <c r="A20" s="2">
        <v>19</v>
      </c>
      <c r="B20" t="s">
        <v>35</v>
      </c>
      <c r="C20" t="s">
        <v>15</v>
      </c>
    </row>
    <row r="21" hidden="1" spans="1:3">
      <c r="A21" s="2">
        <v>20</v>
      </c>
      <c r="B21" t="s">
        <v>36</v>
      </c>
      <c r="C21" t="s">
        <v>15</v>
      </c>
    </row>
    <row r="22" hidden="1" spans="1:3">
      <c r="A22" s="2">
        <v>21</v>
      </c>
      <c r="B22" t="s">
        <v>37</v>
      </c>
      <c r="C22" t="s">
        <v>15</v>
      </c>
    </row>
    <row r="23" hidden="1" spans="1:3">
      <c r="A23" s="2">
        <v>22</v>
      </c>
      <c r="B23" t="s">
        <v>38</v>
      </c>
      <c r="C23" t="s">
        <v>15</v>
      </c>
    </row>
    <row r="24" spans="1:6">
      <c r="A24" s="3">
        <v>23</v>
      </c>
      <c r="B24" t="s">
        <v>39</v>
      </c>
      <c r="C24" t="s">
        <v>40</v>
      </c>
      <c r="D24" t="s">
        <v>41</v>
      </c>
      <c r="E24">
        <v>43931</v>
      </c>
      <c r="F24">
        <v>180</v>
      </c>
    </row>
    <row r="25" hidden="1" spans="1:3">
      <c r="A25" s="2">
        <v>24</v>
      </c>
      <c r="B25" t="s">
        <v>42</v>
      </c>
      <c r="C25" t="s">
        <v>15</v>
      </c>
    </row>
    <row r="26" spans="1:6">
      <c r="A26" s="3">
        <v>25</v>
      </c>
      <c r="B26" t="s">
        <v>43</v>
      </c>
      <c r="C26" t="s">
        <v>44</v>
      </c>
      <c r="D26" t="s">
        <v>19</v>
      </c>
      <c r="E26">
        <v>274431</v>
      </c>
      <c r="F26">
        <v>85</v>
      </c>
    </row>
    <row r="27" spans="1:6">
      <c r="A27" s="3">
        <v>26</v>
      </c>
      <c r="B27" t="s">
        <v>45</v>
      </c>
      <c r="C27" t="s">
        <v>46</v>
      </c>
      <c r="D27" t="s">
        <v>19</v>
      </c>
      <c r="E27">
        <v>249322</v>
      </c>
      <c r="F27">
        <v>729</v>
      </c>
    </row>
    <row r="28" spans="1:6">
      <c r="A28" s="3">
        <v>27</v>
      </c>
      <c r="B28" t="s">
        <v>47</v>
      </c>
      <c r="C28" t="s">
        <v>48</v>
      </c>
      <c r="D28" t="s">
        <v>10</v>
      </c>
      <c r="E28">
        <v>50506</v>
      </c>
      <c r="F28">
        <v>106</v>
      </c>
    </row>
    <row r="29" spans="1:6">
      <c r="A29" s="3">
        <v>28</v>
      </c>
      <c r="B29" t="s">
        <v>49</v>
      </c>
      <c r="C29" t="s">
        <v>50</v>
      </c>
      <c r="D29" t="s">
        <v>10</v>
      </c>
      <c r="E29">
        <v>149361</v>
      </c>
      <c r="F29">
        <v>4</v>
      </c>
    </row>
    <row r="30" hidden="1" spans="1:3">
      <c r="A30" s="2">
        <v>29</v>
      </c>
      <c r="B30" t="s">
        <v>51</v>
      </c>
      <c r="C30" t="s">
        <v>15</v>
      </c>
    </row>
    <row r="31" hidden="1" spans="1:3">
      <c r="A31" s="2">
        <v>30</v>
      </c>
      <c r="B31" t="s">
        <v>52</v>
      </c>
      <c r="C31" t="s">
        <v>15</v>
      </c>
    </row>
    <row r="32" hidden="1" spans="1:3">
      <c r="A32" s="2">
        <v>31</v>
      </c>
      <c r="B32" t="s">
        <v>53</v>
      </c>
      <c r="C32" t="s">
        <v>15</v>
      </c>
    </row>
    <row r="33" hidden="1" spans="1:3">
      <c r="A33" s="2">
        <v>32</v>
      </c>
      <c r="B33" t="s">
        <v>54</v>
      </c>
      <c r="C33" t="s">
        <v>15</v>
      </c>
    </row>
    <row r="34" hidden="1" spans="1:3">
      <c r="A34" s="2">
        <v>33</v>
      </c>
      <c r="B34" t="s">
        <v>55</v>
      </c>
      <c r="C34" t="s">
        <v>15</v>
      </c>
    </row>
    <row r="35" hidden="1" spans="1:3">
      <c r="A35" s="2">
        <v>34</v>
      </c>
      <c r="B35" t="s">
        <v>56</v>
      </c>
      <c r="C35" t="s">
        <v>15</v>
      </c>
    </row>
    <row r="36" hidden="1" spans="1:3">
      <c r="A36" s="2">
        <v>35</v>
      </c>
      <c r="B36" t="s">
        <v>57</v>
      </c>
      <c r="C36" t="s">
        <v>15</v>
      </c>
    </row>
    <row r="37" spans="1:6">
      <c r="A37" s="3">
        <v>36</v>
      </c>
      <c r="B37" t="s">
        <v>58</v>
      </c>
      <c r="C37" t="s">
        <v>59</v>
      </c>
      <c r="D37" t="s">
        <v>10</v>
      </c>
      <c r="E37">
        <v>293884</v>
      </c>
      <c r="F37">
        <v>298</v>
      </c>
    </row>
    <row r="38" hidden="1" spans="1:3">
      <c r="A38" s="2">
        <v>37</v>
      </c>
      <c r="B38" t="s">
        <v>60</v>
      </c>
      <c r="C38" t="s">
        <v>15</v>
      </c>
    </row>
    <row r="39" hidden="1" spans="1:3">
      <c r="A39" s="2">
        <v>38</v>
      </c>
      <c r="B39" t="s">
        <v>61</v>
      </c>
      <c r="C39" t="s">
        <v>15</v>
      </c>
    </row>
    <row r="40" spans="1:6">
      <c r="A40" s="3">
        <v>39</v>
      </c>
      <c r="B40" t="s">
        <v>62</v>
      </c>
      <c r="C40" t="s">
        <v>63</v>
      </c>
      <c r="D40" t="s">
        <v>19</v>
      </c>
      <c r="E40">
        <v>421459</v>
      </c>
      <c r="F40">
        <v>155</v>
      </c>
    </row>
    <row r="41" hidden="1" spans="1:3">
      <c r="A41" s="2">
        <v>40</v>
      </c>
      <c r="B41" t="s">
        <v>64</v>
      </c>
      <c r="C41" t="s">
        <v>15</v>
      </c>
    </row>
    <row r="42" hidden="1" spans="1:3">
      <c r="A42" s="2">
        <v>41</v>
      </c>
      <c r="B42" t="s">
        <v>65</v>
      </c>
      <c r="C42" t="s">
        <v>15</v>
      </c>
    </row>
    <row r="43" hidden="1" spans="1:3">
      <c r="A43" s="2">
        <v>42</v>
      </c>
      <c r="B43" t="s">
        <v>66</v>
      </c>
      <c r="C43" t="s">
        <v>15</v>
      </c>
    </row>
    <row r="44" hidden="1" spans="1:3">
      <c r="A44" s="2">
        <v>43</v>
      </c>
      <c r="B44" t="s">
        <v>67</v>
      </c>
      <c r="C44" t="s">
        <v>15</v>
      </c>
    </row>
    <row r="45" spans="1:6">
      <c r="A45" s="3">
        <v>44</v>
      </c>
      <c r="B45" t="s">
        <v>68</v>
      </c>
      <c r="C45" t="s">
        <v>69</v>
      </c>
      <c r="D45" t="s">
        <v>19</v>
      </c>
      <c r="E45">
        <v>30057</v>
      </c>
      <c r="F45">
        <v>86</v>
      </c>
    </row>
    <row r="46" hidden="1" spans="1:3">
      <c r="A46" s="2">
        <v>45</v>
      </c>
      <c r="B46" t="s">
        <v>70</v>
      </c>
      <c r="C46" t="s">
        <v>15</v>
      </c>
    </row>
    <row r="47" hidden="1" spans="1:3">
      <c r="A47" s="2">
        <v>46</v>
      </c>
      <c r="B47" t="s">
        <v>71</v>
      </c>
      <c r="C47" t="s">
        <v>15</v>
      </c>
    </row>
    <row r="48" hidden="1" spans="1:3">
      <c r="A48" s="2">
        <v>47</v>
      </c>
      <c r="B48" t="s">
        <v>72</v>
      </c>
      <c r="C48" t="s">
        <v>15</v>
      </c>
    </row>
    <row r="49" hidden="1" spans="1:3">
      <c r="A49" s="2">
        <v>48</v>
      </c>
      <c r="B49" t="s">
        <v>73</v>
      </c>
      <c r="C49" t="s">
        <v>15</v>
      </c>
    </row>
    <row r="50" hidden="1" spans="1:3">
      <c r="A50" s="2">
        <v>49</v>
      </c>
      <c r="B50" t="s">
        <v>74</v>
      </c>
      <c r="C50" t="s">
        <v>15</v>
      </c>
    </row>
    <row r="51" hidden="1" spans="1:3">
      <c r="A51" s="2">
        <v>50</v>
      </c>
      <c r="B51" t="s">
        <v>75</v>
      </c>
      <c r="C51" t="s">
        <v>15</v>
      </c>
    </row>
    <row r="52" hidden="1" spans="1:3">
      <c r="A52" s="2">
        <v>51</v>
      </c>
      <c r="B52" t="s">
        <v>76</v>
      </c>
      <c r="C52" t="s">
        <v>15</v>
      </c>
    </row>
    <row r="53" hidden="1" spans="1:3">
      <c r="A53" s="2">
        <v>52</v>
      </c>
      <c r="B53" t="s">
        <v>77</v>
      </c>
      <c r="C53" t="s">
        <v>15</v>
      </c>
    </row>
    <row r="54" hidden="1" spans="1:3">
      <c r="A54" s="2">
        <v>53</v>
      </c>
      <c r="B54" t="s">
        <v>78</v>
      </c>
      <c r="C54" t="s">
        <v>15</v>
      </c>
    </row>
    <row r="55" hidden="1" spans="1:3">
      <c r="A55" s="2">
        <v>54</v>
      </c>
      <c r="B55" t="s">
        <v>79</v>
      </c>
      <c r="C55" t="s">
        <v>15</v>
      </c>
    </row>
    <row r="56" hidden="1" spans="1:3">
      <c r="A56" s="2">
        <v>55</v>
      </c>
      <c r="B56" t="s">
        <v>80</v>
      </c>
      <c r="C56" t="s">
        <v>15</v>
      </c>
    </row>
    <row r="57" hidden="1" spans="1:3">
      <c r="A57" s="2">
        <v>56</v>
      </c>
      <c r="B57" t="s">
        <v>81</v>
      </c>
      <c r="C57" t="s">
        <v>15</v>
      </c>
    </row>
    <row r="58" hidden="1" spans="1:3">
      <c r="A58" s="2">
        <v>57</v>
      </c>
      <c r="B58" t="s">
        <v>82</v>
      </c>
      <c r="C58" t="s">
        <v>15</v>
      </c>
    </row>
    <row r="59" hidden="1" spans="1:3">
      <c r="A59" s="2">
        <v>58</v>
      </c>
      <c r="B59" t="s">
        <v>83</v>
      </c>
      <c r="C59" t="s">
        <v>7</v>
      </c>
    </row>
    <row r="60" spans="1:6">
      <c r="A60" s="3">
        <v>59</v>
      </c>
      <c r="B60" t="s">
        <v>84</v>
      </c>
      <c r="C60" t="s">
        <v>85</v>
      </c>
      <c r="D60" t="s">
        <v>19</v>
      </c>
      <c r="E60">
        <v>46306</v>
      </c>
      <c r="F60">
        <v>59</v>
      </c>
    </row>
    <row r="61" hidden="1" spans="1:3">
      <c r="A61" s="2">
        <v>60</v>
      </c>
      <c r="B61" t="s">
        <v>86</v>
      </c>
      <c r="C61" t="s">
        <v>15</v>
      </c>
    </row>
    <row r="62" hidden="1" spans="1:3">
      <c r="A62" s="2">
        <v>61</v>
      </c>
      <c r="B62" t="s">
        <v>87</v>
      </c>
      <c r="C62" t="s">
        <v>15</v>
      </c>
    </row>
    <row r="63" spans="1:6">
      <c r="A63" s="3">
        <v>62</v>
      </c>
      <c r="B63" t="s">
        <v>88</v>
      </c>
      <c r="C63" t="s">
        <v>89</v>
      </c>
      <c r="D63" t="s">
        <v>90</v>
      </c>
      <c r="E63">
        <v>674039</v>
      </c>
      <c r="F63">
        <v>228</v>
      </c>
    </row>
    <row r="64" hidden="1" spans="1:6">
      <c r="A64" s="13">
        <v>63</v>
      </c>
      <c r="B64" t="s">
        <v>91</v>
      </c>
      <c r="C64" t="s">
        <v>92</v>
      </c>
      <c r="D64" t="s">
        <v>93</v>
      </c>
      <c r="E64">
        <v>1387</v>
      </c>
      <c r="F64">
        <v>0</v>
      </c>
    </row>
    <row r="65" spans="1:6">
      <c r="A65" s="3">
        <v>64</v>
      </c>
      <c r="B65" t="s">
        <v>94</v>
      </c>
      <c r="C65" t="s">
        <v>95</v>
      </c>
      <c r="D65" t="s">
        <v>10</v>
      </c>
      <c r="E65">
        <v>196101</v>
      </c>
      <c r="F65">
        <v>933</v>
      </c>
    </row>
    <row r="66" hidden="1" spans="1:3">
      <c r="A66" s="2">
        <v>65</v>
      </c>
      <c r="B66" t="s">
        <v>96</v>
      </c>
      <c r="C66" t="s">
        <v>15</v>
      </c>
    </row>
    <row r="67" hidden="1" spans="1:3">
      <c r="A67" s="2">
        <v>66</v>
      </c>
      <c r="B67" t="s">
        <v>97</v>
      </c>
      <c r="C67" t="s">
        <v>15</v>
      </c>
    </row>
    <row r="68" hidden="1" spans="1:3">
      <c r="A68" s="2">
        <v>67</v>
      </c>
      <c r="B68" t="s">
        <v>98</v>
      </c>
      <c r="C68" t="s">
        <v>15</v>
      </c>
    </row>
    <row r="69" spans="1:6">
      <c r="A69" s="3">
        <v>68</v>
      </c>
      <c r="B69" t="s">
        <v>99</v>
      </c>
      <c r="C69" t="s">
        <v>100</v>
      </c>
      <c r="D69" t="s">
        <v>101</v>
      </c>
      <c r="E69">
        <v>44722</v>
      </c>
      <c r="F69">
        <v>66</v>
      </c>
    </row>
    <row r="70" spans="1:6">
      <c r="A70" s="3">
        <v>69</v>
      </c>
      <c r="B70" t="s">
        <v>102</v>
      </c>
      <c r="C70" t="s">
        <v>103</v>
      </c>
      <c r="D70" t="s">
        <v>104</v>
      </c>
      <c r="E70">
        <v>205117</v>
      </c>
      <c r="F70">
        <v>1318</v>
      </c>
    </row>
    <row r="71" hidden="1" spans="1:3">
      <c r="A71" s="2">
        <v>70</v>
      </c>
      <c r="B71" t="s">
        <v>105</v>
      </c>
      <c r="C71" t="s">
        <v>15</v>
      </c>
    </row>
    <row r="72" hidden="1" spans="1:3">
      <c r="A72" s="2">
        <v>71</v>
      </c>
      <c r="B72" t="s">
        <v>106</v>
      </c>
      <c r="C72" t="s">
        <v>15</v>
      </c>
    </row>
    <row r="73" hidden="1" spans="1:3">
      <c r="A73" s="2">
        <v>72</v>
      </c>
      <c r="B73" t="s">
        <v>107</v>
      </c>
      <c r="C73" t="s">
        <v>15</v>
      </c>
    </row>
    <row r="74" spans="1:6">
      <c r="A74" s="3">
        <v>73</v>
      </c>
      <c r="B74" t="s">
        <v>108</v>
      </c>
      <c r="C74" t="s">
        <v>109</v>
      </c>
      <c r="D74" t="s">
        <v>19</v>
      </c>
      <c r="E74">
        <v>105020</v>
      </c>
      <c r="F74">
        <v>305</v>
      </c>
    </row>
    <row r="75" hidden="1" spans="1:3">
      <c r="A75" s="2">
        <v>74</v>
      </c>
      <c r="B75" t="s">
        <v>110</v>
      </c>
      <c r="C75" t="s">
        <v>15</v>
      </c>
    </row>
    <row r="76" hidden="1" spans="1:3">
      <c r="A76" s="2">
        <v>75</v>
      </c>
      <c r="B76" t="s">
        <v>111</v>
      </c>
      <c r="C76" t="s">
        <v>15</v>
      </c>
    </row>
    <row r="77" hidden="1" spans="1:3">
      <c r="A77" s="2">
        <v>76</v>
      </c>
      <c r="B77" t="s">
        <v>112</v>
      </c>
      <c r="C77" t="s">
        <v>15</v>
      </c>
    </row>
    <row r="78" hidden="1" spans="1:3">
      <c r="A78" s="2">
        <v>77</v>
      </c>
      <c r="B78" t="s">
        <v>113</v>
      </c>
      <c r="C78" t="s">
        <v>15</v>
      </c>
    </row>
    <row r="79" spans="1:6">
      <c r="A79" s="3">
        <v>78</v>
      </c>
      <c r="B79" t="s">
        <v>114</v>
      </c>
      <c r="C79" t="s">
        <v>115</v>
      </c>
      <c r="D79" t="s">
        <v>10</v>
      </c>
      <c r="E79">
        <v>13108</v>
      </c>
      <c r="F79">
        <v>6</v>
      </c>
    </row>
    <row r="80" hidden="1" spans="1:3">
      <c r="A80" s="2">
        <v>79</v>
      </c>
      <c r="B80" t="s">
        <v>116</v>
      </c>
      <c r="C80" t="s">
        <v>15</v>
      </c>
    </row>
    <row r="81" hidden="1" spans="1:3">
      <c r="A81" s="2">
        <v>80</v>
      </c>
      <c r="B81" t="s">
        <v>117</v>
      </c>
      <c r="C81" t="s">
        <v>15</v>
      </c>
    </row>
    <row r="82" spans="1:6">
      <c r="A82" s="3">
        <v>81</v>
      </c>
      <c r="B82" t="s">
        <v>118</v>
      </c>
      <c r="C82" t="s">
        <v>119</v>
      </c>
      <c r="D82" t="s">
        <v>104</v>
      </c>
      <c r="E82">
        <v>7788</v>
      </c>
      <c r="F82">
        <v>40</v>
      </c>
    </row>
    <row r="83" spans="1:6">
      <c r="A83" s="3">
        <v>82</v>
      </c>
      <c r="B83" t="s">
        <v>120</v>
      </c>
      <c r="C83" t="s">
        <v>121</v>
      </c>
      <c r="D83" t="s">
        <v>122</v>
      </c>
      <c r="E83">
        <v>542938</v>
      </c>
      <c r="F83">
        <v>426</v>
      </c>
    </row>
    <row r="84" hidden="1" spans="1:3">
      <c r="A84" s="2">
        <v>83</v>
      </c>
      <c r="B84" t="s">
        <v>123</v>
      </c>
      <c r="C84" t="s">
        <v>15</v>
      </c>
    </row>
    <row r="85" hidden="1" spans="1:3">
      <c r="A85" s="2">
        <v>84</v>
      </c>
      <c r="B85" t="s">
        <v>124</v>
      </c>
      <c r="C85" t="s">
        <v>15</v>
      </c>
    </row>
    <row r="86" spans="1:6">
      <c r="A86" s="3">
        <v>85</v>
      </c>
      <c r="B86" t="s">
        <v>125</v>
      </c>
      <c r="C86" t="s">
        <v>126</v>
      </c>
      <c r="D86" t="s">
        <v>19</v>
      </c>
      <c r="E86">
        <v>54209</v>
      </c>
      <c r="F86">
        <v>124</v>
      </c>
    </row>
    <row r="87" hidden="1" spans="1:3">
      <c r="A87" s="2">
        <v>86</v>
      </c>
      <c r="B87" t="s">
        <v>127</v>
      </c>
      <c r="C87" t="s">
        <v>15</v>
      </c>
    </row>
    <row r="88" spans="1:6">
      <c r="A88" s="3">
        <v>87</v>
      </c>
      <c r="B88" t="s">
        <v>128</v>
      </c>
      <c r="C88" t="s">
        <v>129</v>
      </c>
      <c r="D88" t="s">
        <v>122</v>
      </c>
      <c r="E88">
        <v>10801</v>
      </c>
      <c r="F88">
        <v>55</v>
      </c>
    </row>
    <row r="89" hidden="1" spans="1:3">
      <c r="A89" s="2">
        <v>88</v>
      </c>
      <c r="B89" t="s">
        <v>130</v>
      </c>
      <c r="C89" t="s">
        <v>15</v>
      </c>
    </row>
    <row r="90" hidden="1" spans="1:3">
      <c r="A90" s="2">
        <v>89</v>
      </c>
      <c r="B90" t="s">
        <v>131</v>
      </c>
      <c r="C90" t="s">
        <v>15</v>
      </c>
    </row>
    <row r="91" hidden="1" spans="1:3">
      <c r="A91" s="2">
        <v>90</v>
      </c>
      <c r="B91" t="s">
        <v>132</v>
      </c>
      <c r="C91" t="s">
        <v>15</v>
      </c>
    </row>
    <row r="92" hidden="1" spans="1:3">
      <c r="A92" s="2">
        <v>91</v>
      </c>
      <c r="B92" t="s">
        <v>133</v>
      </c>
      <c r="C92" t="s">
        <v>15</v>
      </c>
    </row>
    <row r="93" hidden="1" spans="1:3">
      <c r="A93" s="2">
        <v>92</v>
      </c>
      <c r="B93" t="s">
        <v>134</v>
      </c>
      <c r="C93" t="s">
        <v>15</v>
      </c>
    </row>
    <row r="94" hidden="1" spans="1:3">
      <c r="A94" s="2">
        <v>93</v>
      </c>
      <c r="B94" t="s">
        <v>135</v>
      </c>
      <c r="C94" t="s">
        <v>15</v>
      </c>
    </row>
    <row r="95" hidden="1" spans="1:3">
      <c r="A95" s="2">
        <v>94</v>
      </c>
      <c r="B95" t="s">
        <v>136</v>
      </c>
      <c r="C95" t="s">
        <v>15</v>
      </c>
    </row>
    <row r="96" hidden="1" spans="1:3">
      <c r="A96" s="2">
        <v>95</v>
      </c>
      <c r="B96" t="s">
        <v>137</v>
      </c>
      <c r="C96" t="s">
        <v>15</v>
      </c>
    </row>
    <row r="97" hidden="1" spans="1:3">
      <c r="A97" s="2">
        <v>96</v>
      </c>
      <c r="B97" t="s">
        <v>138</v>
      </c>
      <c r="C97" t="s">
        <v>7</v>
      </c>
    </row>
    <row r="98" hidden="1" spans="1:6">
      <c r="A98" s="13">
        <v>97</v>
      </c>
      <c r="B98" t="s">
        <v>139</v>
      </c>
      <c r="C98" t="s">
        <v>140</v>
      </c>
      <c r="D98" t="s">
        <v>141</v>
      </c>
      <c r="E98">
        <v>40402</v>
      </c>
      <c r="F98">
        <v>0</v>
      </c>
    </row>
    <row r="99" hidden="1" spans="1:3">
      <c r="A99" s="2">
        <v>98</v>
      </c>
      <c r="B99" t="s">
        <v>142</v>
      </c>
      <c r="C99" t="s">
        <v>15</v>
      </c>
    </row>
    <row r="100" hidden="1" spans="1:3">
      <c r="A100" s="2">
        <v>99</v>
      </c>
      <c r="B100" t="s">
        <v>143</v>
      </c>
      <c r="C100" t="s">
        <v>15</v>
      </c>
    </row>
    <row r="101" spans="1:6">
      <c r="A101" s="3">
        <v>100</v>
      </c>
      <c r="B101" t="s">
        <v>144</v>
      </c>
      <c r="C101" t="s">
        <v>145</v>
      </c>
      <c r="D101" t="s">
        <v>101</v>
      </c>
      <c r="E101">
        <v>1566462</v>
      </c>
      <c r="F101">
        <v>15665</v>
      </c>
    </row>
  </sheetData>
  <autoFilter ref="A1:A101">
    <filterColumn colId="0">
      <colorFilter dxfId="0"/>
    </filterColumn>
    <extLst/>
  </autoFilter>
  <pageMargins left="0.699305555555556" right="0.699305555555556" top="0.75" bottom="0.75" header="0.3" footer="0.3"/>
  <pageSetup paperSize="9" orientation="portrait" horizontalDpi="1200" verticalDpi="12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H29" sqref="H29"/>
    </sheetView>
  </sheetViews>
  <sheetFormatPr defaultColWidth="9" defaultRowHeight="13.5"/>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tabSelected="1" workbookViewId="0">
      <pane ySplit="1" topLeftCell="A2" activePane="bottomLeft" state="frozen"/>
      <selection/>
      <selection pane="bottomLeft" activeCell="A2" sqref="$A2:$XFD26"/>
    </sheetView>
  </sheetViews>
  <sheetFormatPr defaultColWidth="9" defaultRowHeight="13.5" outlineLevelCol="6"/>
  <cols>
    <col min="1" max="1" width="3.5" customWidth="1"/>
    <col min="2" max="2" width="24.125" customWidth="1"/>
    <col min="3" max="3" width="56.125" customWidth="1"/>
    <col min="4" max="4" width="11.875" customWidth="1"/>
    <col min="5" max="5" width="8.5" customWidth="1"/>
    <col min="6" max="6" width="10.25" customWidth="1"/>
    <col min="7" max="7" width="48.75" customWidth="1"/>
  </cols>
  <sheetData>
    <row r="1" spans="1:7">
      <c r="A1" s="1" t="s">
        <v>146</v>
      </c>
      <c r="B1" s="1" t="s">
        <v>0</v>
      </c>
      <c r="C1" s="1" t="s">
        <v>1</v>
      </c>
      <c r="D1" s="1" t="s">
        <v>3</v>
      </c>
      <c r="E1" s="1" t="s">
        <v>4</v>
      </c>
      <c r="F1" s="1" t="s">
        <v>5</v>
      </c>
      <c r="G1" s="1" t="s">
        <v>147</v>
      </c>
    </row>
    <row r="2" spans="1:7">
      <c r="A2" s="2">
        <v>2</v>
      </c>
      <c r="B2" s="3">
        <v>3</v>
      </c>
      <c r="C2" t="s">
        <v>11</v>
      </c>
      <c r="D2" t="s">
        <v>13</v>
      </c>
      <c r="E2">
        <v>1042117</v>
      </c>
      <c r="F2">
        <v>6308</v>
      </c>
      <c r="G2">
        <f t="shared" ref="G2:G26" si="0">F2/E2*10000</f>
        <v>60.5306313974343</v>
      </c>
    </row>
    <row r="3" spans="1:7">
      <c r="A3" s="3">
        <v>3</v>
      </c>
      <c r="B3" s="3">
        <v>6</v>
      </c>
      <c r="C3" t="s">
        <v>17</v>
      </c>
      <c r="D3" t="s">
        <v>19</v>
      </c>
      <c r="E3">
        <v>245672</v>
      </c>
      <c r="F3">
        <v>565</v>
      </c>
      <c r="G3">
        <f t="shared" si="0"/>
        <v>22.9981438666189</v>
      </c>
    </row>
    <row r="4" spans="1:7">
      <c r="A4" s="3">
        <v>4</v>
      </c>
      <c r="B4" s="3">
        <v>7</v>
      </c>
      <c r="C4" t="s">
        <v>20</v>
      </c>
      <c r="D4" t="s">
        <v>10</v>
      </c>
      <c r="E4">
        <v>339228</v>
      </c>
      <c r="F4">
        <v>97</v>
      </c>
      <c r="G4">
        <f t="shared" si="0"/>
        <v>2.85943377315552</v>
      </c>
    </row>
    <row r="5" spans="1:7">
      <c r="A5" s="3">
        <v>5</v>
      </c>
      <c r="B5" s="3">
        <v>12</v>
      </c>
      <c r="C5" t="s">
        <v>26</v>
      </c>
      <c r="D5" t="s">
        <v>19</v>
      </c>
      <c r="E5">
        <v>600285</v>
      </c>
      <c r="F5">
        <v>2067</v>
      </c>
      <c r="G5">
        <f t="shared" si="0"/>
        <v>34.4336440190909</v>
      </c>
    </row>
    <row r="6" spans="1:7">
      <c r="A6" s="3">
        <v>6</v>
      </c>
      <c r="B6" s="3">
        <v>15</v>
      </c>
      <c r="C6" t="s">
        <v>30</v>
      </c>
      <c r="D6" t="s">
        <v>19</v>
      </c>
      <c r="E6">
        <v>98853</v>
      </c>
      <c r="F6">
        <v>634</v>
      </c>
      <c r="G6">
        <f t="shared" si="0"/>
        <v>64.1356357419603</v>
      </c>
    </row>
    <row r="7" spans="1:7">
      <c r="A7">
        <v>7</v>
      </c>
      <c r="B7" s="3">
        <v>23</v>
      </c>
      <c r="C7" t="s">
        <v>39</v>
      </c>
      <c r="D7" t="s">
        <v>41</v>
      </c>
      <c r="E7">
        <v>43931</v>
      </c>
      <c r="F7">
        <v>180</v>
      </c>
      <c r="G7">
        <f t="shared" si="0"/>
        <v>40.9733445630648</v>
      </c>
    </row>
    <row r="8" spans="1:7">
      <c r="A8" s="3">
        <v>8</v>
      </c>
      <c r="B8" s="3">
        <v>25</v>
      </c>
      <c r="C8" t="s">
        <v>43</v>
      </c>
      <c r="D8" t="s">
        <v>19</v>
      </c>
      <c r="E8">
        <v>274431</v>
      </c>
      <c r="F8">
        <v>85</v>
      </c>
      <c r="G8">
        <f t="shared" si="0"/>
        <v>3.09731772285201</v>
      </c>
    </row>
    <row r="9" spans="1:7">
      <c r="A9" s="3">
        <v>9</v>
      </c>
      <c r="B9" s="3">
        <v>26</v>
      </c>
      <c r="C9" t="s">
        <v>45</v>
      </c>
      <c r="D9" t="s">
        <v>19</v>
      </c>
      <c r="E9">
        <v>249322</v>
      </c>
      <c r="F9">
        <v>729</v>
      </c>
      <c r="G9">
        <f t="shared" si="0"/>
        <v>29.2392969733918</v>
      </c>
    </row>
    <row r="10" spans="1:7">
      <c r="A10" s="3">
        <v>10</v>
      </c>
      <c r="B10" s="3">
        <v>27</v>
      </c>
      <c r="C10" t="s">
        <v>47</v>
      </c>
      <c r="D10" t="s">
        <v>10</v>
      </c>
      <c r="E10">
        <v>50506</v>
      </c>
      <c r="F10">
        <v>106</v>
      </c>
      <c r="G10">
        <f t="shared" si="0"/>
        <v>20.9876054330179</v>
      </c>
    </row>
    <row r="11" spans="1:7">
      <c r="A11" s="3">
        <v>11</v>
      </c>
      <c r="B11" s="3">
        <v>28</v>
      </c>
      <c r="C11" t="s">
        <v>49</v>
      </c>
      <c r="D11" t="s">
        <v>10</v>
      </c>
      <c r="E11">
        <v>149361</v>
      </c>
      <c r="F11">
        <v>4</v>
      </c>
      <c r="G11">
        <f t="shared" si="0"/>
        <v>0.267807526730539</v>
      </c>
    </row>
    <row r="12" spans="1:7">
      <c r="A12" s="3">
        <v>12</v>
      </c>
      <c r="B12" s="3">
        <v>36</v>
      </c>
      <c r="C12" t="s">
        <v>58</v>
      </c>
      <c r="D12" t="s">
        <v>10</v>
      </c>
      <c r="E12">
        <v>293884</v>
      </c>
      <c r="F12">
        <v>298</v>
      </c>
      <c r="G12">
        <f t="shared" si="0"/>
        <v>10.1400552598985</v>
      </c>
    </row>
    <row r="13" s="7" customFormat="1" spans="1:7">
      <c r="A13" s="9">
        <v>13</v>
      </c>
      <c r="B13" s="9">
        <v>39</v>
      </c>
      <c r="C13" s="7" t="s">
        <v>62</v>
      </c>
      <c r="D13" s="7" t="s">
        <v>19</v>
      </c>
      <c r="E13" s="7">
        <v>421459</v>
      </c>
      <c r="F13" s="7">
        <v>155</v>
      </c>
      <c r="G13" s="7">
        <f t="shared" si="0"/>
        <v>3.67770055924776</v>
      </c>
    </row>
    <row r="14" spans="1:7">
      <c r="A14" s="3">
        <v>14</v>
      </c>
      <c r="B14" s="3">
        <v>44</v>
      </c>
      <c r="C14" t="s">
        <v>68</v>
      </c>
      <c r="D14" t="s">
        <v>19</v>
      </c>
      <c r="E14">
        <v>30057</v>
      </c>
      <c r="F14">
        <v>86</v>
      </c>
      <c r="G14">
        <f t="shared" si="0"/>
        <v>28.6123032904149</v>
      </c>
    </row>
    <row r="15" spans="1:7">
      <c r="A15" s="3">
        <v>15</v>
      </c>
      <c r="B15" s="3">
        <v>59</v>
      </c>
      <c r="C15" t="s">
        <v>84</v>
      </c>
      <c r="D15" t="s">
        <v>19</v>
      </c>
      <c r="E15">
        <v>46306</v>
      </c>
      <c r="F15">
        <v>59</v>
      </c>
      <c r="G15">
        <f t="shared" si="0"/>
        <v>12.7413294173541</v>
      </c>
    </row>
    <row r="16" s="7" customFormat="1" spans="1:7">
      <c r="A16" s="10">
        <v>16</v>
      </c>
      <c r="B16" s="9">
        <v>62</v>
      </c>
      <c r="C16" s="7" t="s">
        <v>88</v>
      </c>
      <c r="D16" s="7" t="s">
        <v>90</v>
      </c>
      <c r="E16" s="7">
        <v>674039</v>
      </c>
      <c r="F16" s="7">
        <v>228</v>
      </c>
      <c r="G16" s="7">
        <f t="shared" si="0"/>
        <v>3.38259358879827</v>
      </c>
    </row>
    <row r="17" spans="1:7">
      <c r="A17" s="3">
        <v>18</v>
      </c>
      <c r="B17" s="3">
        <v>64</v>
      </c>
      <c r="C17" t="s">
        <v>94</v>
      </c>
      <c r="D17" t="s">
        <v>10</v>
      </c>
      <c r="E17">
        <v>196101</v>
      </c>
      <c r="F17">
        <v>933</v>
      </c>
      <c r="G17">
        <f t="shared" si="0"/>
        <v>47.5775238270075</v>
      </c>
    </row>
    <row r="18" s="8" customFormat="1" spans="1:7">
      <c r="A18" s="11">
        <v>19</v>
      </c>
      <c r="B18" s="12">
        <v>68</v>
      </c>
      <c r="C18" s="7" t="s">
        <v>99</v>
      </c>
      <c r="D18" s="7" t="s">
        <v>101</v>
      </c>
      <c r="E18" s="8">
        <v>44722</v>
      </c>
      <c r="F18" s="8">
        <v>66</v>
      </c>
      <c r="G18" s="8">
        <f t="shared" si="0"/>
        <v>14.7578373060239</v>
      </c>
    </row>
    <row r="19" spans="1:7">
      <c r="A19" s="2">
        <v>20</v>
      </c>
      <c r="B19" s="3">
        <v>69</v>
      </c>
      <c r="C19" t="s">
        <v>102</v>
      </c>
      <c r="D19" t="s">
        <v>104</v>
      </c>
      <c r="E19">
        <v>205117</v>
      </c>
      <c r="F19">
        <v>1318</v>
      </c>
      <c r="G19">
        <f t="shared" si="0"/>
        <v>64.2560099845454</v>
      </c>
    </row>
    <row r="20" spans="1:7">
      <c r="A20" s="3">
        <v>21</v>
      </c>
      <c r="B20" s="3">
        <v>73</v>
      </c>
      <c r="C20" t="s">
        <v>108</v>
      </c>
      <c r="D20" t="s">
        <v>19</v>
      </c>
      <c r="E20">
        <v>105020</v>
      </c>
      <c r="F20">
        <v>305</v>
      </c>
      <c r="G20">
        <f t="shared" si="0"/>
        <v>29.0420872214816</v>
      </c>
    </row>
    <row r="21" spans="1:7">
      <c r="A21" s="3">
        <v>22</v>
      </c>
      <c r="B21" s="3">
        <v>78</v>
      </c>
      <c r="C21" t="s">
        <v>114</v>
      </c>
      <c r="D21" t="s">
        <v>10</v>
      </c>
      <c r="E21">
        <v>13108</v>
      </c>
      <c r="F21">
        <v>6</v>
      </c>
      <c r="G21">
        <f t="shared" si="0"/>
        <v>4.5773573390296</v>
      </c>
    </row>
    <row r="22" spans="1:7">
      <c r="A22" s="2">
        <v>23</v>
      </c>
      <c r="B22" s="3">
        <v>81</v>
      </c>
      <c r="C22" t="s">
        <v>118</v>
      </c>
      <c r="D22" t="s">
        <v>104</v>
      </c>
      <c r="E22">
        <v>7788</v>
      </c>
      <c r="F22">
        <v>40</v>
      </c>
      <c r="G22">
        <f t="shared" si="0"/>
        <v>51.3610683102209</v>
      </c>
    </row>
    <row r="23" spans="1:7">
      <c r="A23" s="2">
        <v>24</v>
      </c>
      <c r="B23" s="3">
        <v>82</v>
      </c>
      <c r="C23" t="s">
        <v>120</v>
      </c>
      <c r="D23" t="s">
        <v>122</v>
      </c>
      <c r="E23">
        <v>542938</v>
      </c>
      <c r="F23">
        <v>426</v>
      </c>
      <c r="G23">
        <f t="shared" si="0"/>
        <v>7.84619975024773</v>
      </c>
    </row>
    <row r="24" spans="1:7">
      <c r="A24" s="3">
        <v>25</v>
      </c>
      <c r="B24" s="3">
        <v>85</v>
      </c>
      <c r="C24" t="s">
        <v>125</v>
      </c>
      <c r="D24" t="s">
        <v>19</v>
      </c>
      <c r="E24">
        <v>54209</v>
      </c>
      <c r="F24">
        <v>124</v>
      </c>
      <c r="G24">
        <f t="shared" si="0"/>
        <v>22.874430445129</v>
      </c>
    </row>
    <row r="25" spans="1:7">
      <c r="A25" s="2">
        <v>26</v>
      </c>
      <c r="B25" s="3">
        <v>87</v>
      </c>
      <c r="C25" t="s">
        <v>128</v>
      </c>
      <c r="D25" t="s">
        <v>122</v>
      </c>
      <c r="E25">
        <v>10801</v>
      </c>
      <c r="F25">
        <v>55</v>
      </c>
      <c r="G25">
        <f t="shared" si="0"/>
        <v>50.9212109989816</v>
      </c>
    </row>
    <row r="26" spans="1:7">
      <c r="A26" s="2">
        <v>28</v>
      </c>
      <c r="B26" s="3">
        <v>100</v>
      </c>
      <c r="C26" t="s">
        <v>144</v>
      </c>
      <c r="D26" t="s">
        <v>101</v>
      </c>
      <c r="E26">
        <v>1566462</v>
      </c>
      <c r="F26">
        <v>15665</v>
      </c>
      <c r="G26">
        <f t="shared" si="0"/>
        <v>100.002425848824</v>
      </c>
    </row>
  </sheetData>
  <autoFilter ref="A1:A26">
    <extLst/>
  </autoFilter>
  <pageMargins left="0.699305555555556" right="0.699305555555556" top="0.75" bottom="0.75" header="0.3" footer="0.3"/>
  <pageSetup paperSize="9" orientation="portrait" horizontalDpi="1200" verticalDpi="12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6"/>
  <sheetViews>
    <sheetView topLeftCell="D1" workbookViewId="0">
      <pane ySplit="1" topLeftCell="A17" activePane="bottomLeft" state="frozen"/>
      <selection/>
      <selection pane="bottomLeft" activeCell="U13" sqref="U13:Z13"/>
    </sheetView>
  </sheetViews>
  <sheetFormatPr defaultColWidth="9" defaultRowHeight="13.5"/>
  <cols>
    <col min="1" max="1" width="3.5" customWidth="1"/>
    <col min="2" max="2" width="5.5" customWidth="1"/>
    <col min="3" max="3" width="16.125" customWidth="1"/>
    <col min="4" max="4" width="11.875" customWidth="1"/>
  </cols>
  <sheetData>
    <row r="1" spans="1:10">
      <c r="A1" s="1" t="s">
        <v>146</v>
      </c>
      <c r="B1" s="1" t="s">
        <v>0</v>
      </c>
      <c r="C1" s="1" t="s">
        <v>1</v>
      </c>
      <c r="D1" s="1" t="s">
        <v>3</v>
      </c>
      <c r="E1" s="1" t="s">
        <v>148</v>
      </c>
      <c r="F1" s="1" t="s">
        <v>149</v>
      </c>
      <c r="G1" s="1" t="s">
        <v>150</v>
      </c>
      <c r="H1" s="1" t="s">
        <v>151</v>
      </c>
      <c r="I1" s="1" t="s">
        <v>152</v>
      </c>
      <c r="J1" s="1" t="s">
        <v>153</v>
      </c>
    </row>
    <row r="2" spans="1:11">
      <c r="A2" s="2">
        <v>2</v>
      </c>
      <c r="B2" s="3">
        <v>3</v>
      </c>
      <c r="C2" t="s">
        <v>11</v>
      </c>
      <c r="D2" t="s">
        <v>13</v>
      </c>
      <c r="E2">
        <v>2</v>
      </c>
      <c r="F2">
        <v>454</v>
      </c>
      <c r="G2">
        <v>631</v>
      </c>
      <c r="H2">
        <v>3376</v>
      </c>
      <c r="I2">
        <v>1049</v>
      </c>
      <c r="J2">
        <v>796</v>
      </c>
      <c r="K2" s="3">
        <f>SUM(E2:J2)</f>
        <v>6308</v>
      </c>
    </row>
    <row r="3" spans="1:11">
      <c r="A3" s="3">
        <v>3</v>
      </c>
      <c r="B3" s="3">
        <v>6</v>
      </c>
      <c r="C3" t="s">
        <v>17</v>
      </c>
      <c r="D3" t="s">
        <v>19</v>
      </c>
      <c r="E3">
        <v>16</v>
      </c>
      <c r="F3">
        <v>59</v>
      </c>
      <c r="G3">
        <v>79</v>
      </c>
      <c r="H3">
        <v>193</v>
      </c>
      <c r="I3">
        <v>163</v>
      </c>
      <c r="J3">
        <v>55</v>
      </c>
      <c r="K3">
        <f t="shared" ref="K3:K26" si="0">SUM(E3:J3)</f>
        <v>565</v>
      </c>
    </row>
    <row r="4" spans="1:11">
      <c r="A4" s="3">
        <v>4</v>
      </c>
      <c r="B4" s="3">
        <v>7</v>
      </c>
      <c r="C4" t="s">
        <v>20</v>
      </c>
      <c r="D4" t="s">
        <v>10</v>
      </c>
      <c r="E4">
        <v>0</v>
      </c>
      <c r="F4">
        <v>41</v>
      </c>
      <c r="G4">
        <v>34</v>
      </c>
      <c r="H4">
        <v>16</v>
      </c>
      <c r="I4">
        <v>6</v>
      </c>
      <c r="J4">
        <v>0</v>
      </c>
      <c r="K4">
        <f t="shared" si="0"/>
        <v>97</v>
      </c>
    </row>
    <row r="5" spans="1:26">
      <c r="A5" s="3">
        <v>5</v>
      </c>
      <c r="B5" s="3">
        <v>12</v>
      </c>
      <c r="C5" t="s">
        <v>26</v>
      </c>
      <c r="D5" t="s">
        <v>19</v>
      </c>
      <c r="E5">
        <v>3</v>
      </c>
      <c r="F5">
        <v>203</v>
      </c>
      <c r="G5">
        <v>200</v>
      </c>
      <c r="H5">
        <v>246</v>
      </c>
      <c r="I5">
        <v>1039</v>
      </c>
      <c r="J5">
        <v>376</v>
      </c>
      <c r="K5" s="3">
        <f t="shared" si="0"/>
        <v>2067</v>
      </c>
      <c r="N5">
        <v>16</v>
      </c>
      <c r="O5">
        <v>59</v>
      </c>
      <c r="P5">
        <v>79</v>
      </c>
      <c r="Q5">
        <v>193</v>
      </c>
      <c r="R5">
        <v>163</v>
      </c>
      <c r="S5">
        <v>55</v>
      </c>
      <c r="U5">
        <v>2</v>
      </c>
      <c r="V5">
        <v>454</v>
      </c>
      <c r="W5">
        <v>631</v>
      </c>
      <c r="X5">
        <v>3376</v>
      </c>
      <c r="Y5">
        <v>1049</v>
      </c>
      <c r="Z5">
        <v>796</v>
      </c>
    </row>
    <row r="6" spans="1:26">
      <c r="A6" s="3">
        <v>6</v>
      </c>
      <c r="B6" s="3">
        <v>15</v>
      </c>
      <c r="C6" t="s">
        <v>30</v>
      </c>
      <c r="D6" t="s">
        <v>19</v>
      </c>
      <c r="E6">
        <v>0</v>
      </c>
      <c r="F6">
        <v>166</v>
      </c>
      <c r="G6">
        <v>255</v>
      </c>
      <c r="H6">
        <v>136</v>
      </c>
      <c r="I6">
        <v>57</v>
      </c>
      <c r="J6">
        <v>20</v>
      </c>
      <c r="K6">
        <f t="shared" si="0"/>
        <v>634</v>
      </c>
      <c r="N6">
        <v>0</v>
      </c>
      <c r="O6">
        <v>41</v>
      </c>
      <c r="P6">
        <v>34</v>
      </c>
      <c r="Q6">
        <v>16</v>
      </c>
      <c r="R6">
        <v>6</v>
      </c>
      <c r="S6">
        <v>0</v>
      </c>
      <c r="U6">
        <v>0</v>
      </c>
      <c r="V6">
        <v>36</v>
      </c>
      <c r="W6">
        <v>90</v>
      </c>
      <c r="X6">
        <v>97</v>
      </c>
      <c r="Y6">
        <v>4</v>
      </c>
      <c r="Z6">
        <v>1</v>
      </c>
    </row>
    <row r="7" spans="1:26">
      <c r="A7">
        <v>7</v>
      </c>
      <c r="B7" s="3">
        <v>23</v>
      </c>
      <c r="C7" t="s">
        <v>39</v>
      </c>
      <c r="D7" t="s">
        <v>41</v>
      </c>
      <c r="E7">
        <v>0</v>
      </c>
      <c r="F7">
        <v>70</v>
      </c>
      <c r="G7">
        <v>38</v>
      </c>
      <c r="H7">
        <v>18</v>
      </c>
      <c r="I7">
        <v>54</v>
      </c>
      <c r="J7">
        <v>0</v>
      </c>
      <c r="K7">
        <f t="shared" si="0"/>
        <v>180</v>
      </c>
      <c r="N7">
        <v>3</v>
      </c>
      <c r="O7">
        <v>203</v>
      </c>
      <c r="P7">
        <v>200</v>
      </c>
      <c r="Q7">
        <v>246</v>
      </c>
      <c r="R7">
        <v>1039</v>
      </c>
      <c r="S7">
        <v>376</v>
      </c>
      <c r="U7">
        <v>0</v>
      </c>
      <c r="V7">
        <v>7</v>
      </c>
      <c r="W7">
        <v>24</v>
      </c>
      <c r="X7">
        <v>20</v>
      </c>
      <c r="Y7">
        <v>6</v>
      </c>
      <c r="Z7">
        <v>9</v>
      </c>
    </row>
    <row r="8" spans="1:26">
      <c r="A8" s="3">
        <v>8</v>
      </c>
      <c r="B8" s="3">
        <v>25</v>
      </c>
      <c r="C8" t="s">
        <v>43</v>
      </c>
      <c r="D8" t="s">
        <v>19</v>
      </c>
      <c r="E8">
        <v>0</v>
      </c>
      <c r="F8">
        <v>30</v>
      </c>
      <c r="G8">
        <v>0</v>
      </c>
      <c r="H8">
        <v>17</v>
      </c>
      <c r="I8">
        <v>38</v>
      </c>
      <c r="J8">
        <v>0</v>
      </c>
      <c r="K8">
        <f t="shared" si="0"/>
        <v>85</v>
      </c>
      <c r="N8">
        <v>0</v>
      </c>
      <c r="O8">
        <v>166</v>
      </c>
      <c r="P8">
        <v>255</v>
      </c>
      <c r="Q8">
        <v>136</v>
      </c>
      <c r="R8">
        <v>57</v>
      </c>
      <c r="S8">
        <v>20</v>
      </c>
      <c r="U8">
        <v>3</v>
      </c>
      <c r="V8">
        <v>259</v>
      </c>
      <c r="W8">
        <v>139</v>
      </c>
      <c r="X8">
        <v>349</v>
      </c>
      <c r="Y8">
        <v>375</v>
      </c>
      <c r="Z8">
        <v>193</v>
      </c>
    </row>
    <row r="9" spans="1:26">
      <c r="A9" s="3">
        <v>9</v>
      </c>
      <c r="B9" s="3">
        <v>26</v>
      </c>
      <c r="C9" t="s">
        <v>45</v>
      </c>
      <c r="D9" t="s">
        <v>19</v>
      </c>
      <c r="E9">
        <v>0</v>
      </c>
      <c r="F9">
        <v>71</v>
      </c>
      <c r="G9">
        <v>195</v>
      </c>
      <c r="H9">
        <v>148</v>
      </c>
      <c r="I9">
        <v>275</v>
      </c>
      <c r="J9">
        <v>40</v>
      </c>
      <c r="K9">
        <f t="shared" si="0"/>
        <v>729</v>
      </c>
      <c r="N9">
        <v>0</v>
      </c>
      <c r="O9">
        <v>30</v>
      </c>
      <c r="P9">
        <v>0</v>
      </c>
      <c r="Q9">
        <v>17</v>
      </c>
      <c r="R9">
        <v>38</v>
      </c>
      <c r="S9">
        <v>0</v>
      </c>
      <c r="U9">
        <v>0</v>
      </c>
      <c r="V9">
        <v>22</v>
      </c>
      <c r="W9">
        <v>7</v>
      </c>
      <c r="X9">
        <v>0</v>
      </c>
      <c r="Y9">
        <v>11</v>
      </c>
      <c r="Z9">
        <v>0</v>
      </c>
    </row>
    <row r="10" spans="1:26">
      <c r="A10" s="3">
        <v>10</v>
      </c>
      <c r="B10" s="3">
        <v>27</v>
      </c>
      <c r="C10" t="s">
        <v>47</v>
      </c>
      <c r="D10" t="s">
        <v>10</v>
      </c>
      <c r="E10">
        <v>0</v>
      </c>
      <c r="F10">
        <v>58</v>
      </c>
      <c r="G10">
        <v>16</v>
      </c>
      <c r="H10">
        <v>2</v>
      </c>
      <c r="I10">
        <v>30</v>
      </c>
      <c r="J10">
        <v>0</v>
      </c>
      <c r="K10">
        <f t="shared" si="0"/>
        <v>106</v>
      </c>
      <c r="N10">
        <v>0</v>
      </c>
      <c r="O10">
        <v>71</v>
      </c>
      <c r="P10">
        <v>195</v>
      </c>
      <c r="Q10">
        <v>148</v>
      </c>
      <c r="R10">
        <v>275</v>
      </c>
      <c r="S10">
        <v>40</v>
      </c>
      <c r="U10">
        <v>0</v>
      </c>
      <c r="V10">
        <v>81</v>
      </c>
      <c r="W10">
        <v>85</v>
      </c>
      <c r="X10">
        <v>143</v>
      </c>
      <c r="Y10">
        <v>117</v>
      </c>
      <c r="Z10">
        <v>0</v>
      </c>
    </row>
    <row r="11" spans="1:26">
      <c r="A11" s="3">
        <v>11</v>
      </c>
      <c r="B11" s="3">
        <v>28</v>
      </c>
      <c r="C11" t="s">
        <v>49</v>
      </c>
      <c r="D11" t="s">
        <v>10</v>
      </c>
      <c r="E11">
        <v>0</v>
      </c>
      <c r="F11">
        <v>0</v>
      </c>
      <c r="G11">
        <v>0</v>
      </c>
      <c r="H11">
        <v>2</v>
      </c>
      <c r="I11">
        <v>2</v>
      </c>
      <c r="J11">
        <v>0</v>
      </c>
      <c r="K11">
        <f t="shared" si="0"/>
        <v>4</v>
      </c>
      <c r="N11">
        <v>0</v>
      </c>
      <c r="O11">
        <v>58</v>
      </c>
      <c r="P11">
        <v>16</v>
      </c>
      <c r="Q11">
        <v>2</v>
      </c>
      <c r="R11">
        <v>30</v>
      </c>
      <c r="S11">
        <v>0</v>
      </c>
      <c r="U11">
        <v>0</v>
      </c>
      <c r="V11">
        <v>10</v>
      </c>
      <c r="W11">
        <v>8</v>
      </c>
      <c r="X11">
        <v>20</v>
      </c>
      <c r="Y11">
        <v>17</v>
      </c>
      <c r="Z11">
        <v>0</v>
      </c>
    </row>
    <row r="12" spans="1:26">
      <c r="A12" s="3">
        <v>12</v>
      </c>
      <c r="B12" s="3">
        <v>36</v>
      </c>
      <c r="C12" t="s">
        <v>58</v>
      </c>
      <c r="D12" t="s">
        <v>10</v>
      </c>
      <c r="E12">
        <v>0</v>
      </c>
      <c r="F12">
        <v>191</v>
      </c>
      <c r="G12">
        <v>37</v>
      </c>
      <c r="H12">
        <v>32</v>
      </c>
      <c r="I12">
        <v>37</v>
      </c>
      <c r="J12">
        <v>1</v>
      </c>
      <c r="K12">
        <f t="shared" si="0"/>
        <v>298</v>
      </c>
      <c r="N12">
        <v>0</v>
      </c>
      <c r="O12">
        <v>0</v>
      </c>
      <c r="P12">
        <v>0</v>
      </c>
      <c r="Q12">
        <v>2</v>
      </c>
      <c r="R12">
        <v>2</v>
      </c>
      <c r="S12">
        <v>0</v>
      </c>
      <c r="U12">
        <v>27</v>
      </c>
      <c r="V12">
        <v>2359</v>
      </c>
      <c r="W12">
        <v>2187</v>
      </c>
      <c r="X12">
        <v>7312</v>
      </c>
      <c r="Y12">
        <v>3380</v>
      </c>
      <c r="Z12">
        <v>400</v>
      </c>
    </row>
    <row r="13" spans="1:26">
      <c r="A13" s="3">
        <v>13</v>
      </c>
      <c r="B13" s="3">
        <v>39</v>
      </c>
      <c r="C13" t="s">
        <v>62</v>
      </c>
      <c r="D13" t="s">
        <v>19</v>
      </c>
      <c r="E13">
        <v>0</v>
      </c>
      <c r="F13">
        <v>13</v>
      </c>
      <c r="G13">
        <v>33</v>
      </c>
      <c r="H13">
        <v>105</v>
      </c>
      <c r="I13">
        <v>3</v>
      </c>
      <c r="J13">
        <v>1</v>
      </c>
      <c r="K13">
        <f t="shared" si="0"/>
        <v>155</v>
      </c>
      <c r="N13">
        <v>0</v>
      </c>
      <c r="O13">
        <v>191</v>
      </c>
      <c r="P13">
        <v>37</v>
      </c>
      <c r="Q13">
        <v>32</v>
      </c>
      <c r="R13">
        <v>37</v>
      </c>
      <c r="S13">
        <v>1</v>
      </c>
      <c r="U13">
        <f>SUM(U5:U12)</f>
        <v>32</v>
      </c>
      <c r="V13">
        <f t="shared" ref="V13:Z13" si="1">SUM(V5:V12)</f>
        <v>3228</v>
      </c>
      <c r="W13">
        <f t="shared" si="1"/>
        <v>3171</v>
      </c>
      <c r="X13">
        <f t="shared" si="1"/>
        <v>11317</v>
      </c>
      <c r="Y13">
        <f t="shared" si="1"/>
        <v>4959</v>
      </c>
      <c r="Z13">
        <f t="shared" si="1"/>
        <v>1399</v>
      </c>
    </row>
    <row r="14" spans="1:19">
      <c r="A14" s="3">
        <v>14</v>
      </c>
      <c r="B14" s="3">
        <v>44</v>
      </c>
      <c r="C14" t="s">
        <v>68</v>
      </c>
      <c r="D14" t="s">
        <v>19</v>
      </c>
      <c r="E14">
        <v>0</v>
      </c>
      <c r="F14">
        <v>18</v>
      </c>
      <c r="G14">
        <v>1</v>
      </c>
      <c r="H14">
        <v>49</v>
      </c>
      <c r="I14">
        <v>18</v>
      </c>
      <c r="J14">
        <v>0</v>
      </c>
      <c r="K14">
        <f t="shared" si="0"/>
        <v>86</v>
      </c>
      <c r="N14">
        <v>0</v>
      </c>
      <c r="O14">
        <v>13</v>
      </c>
      <c r="P14">
        <v>33</v>
      </c>
      <c r="Q14">
        <v>105</v>
      </c>
      <c r="R14">
        <v>3</v>
      </c>
      <c r="S14">
        <v>1</v>
      </c>
    </row>
    <row r="15" spans="1:19">
      <c r="A15" s="3">
        <v>15</v>
      </c>
      <c r="B15" s="3">
        <v>59</v>
      </c>
      <c r="C15" t="s">
        <v>84</v>
      </c>
      <c r="D15" t="s">
        <v>19</v>
      </c>
      <c r="E15">
        <v>0</v>
      </c>
      <c r="F15">
        <v>8</v>
      </c>
      <c r="G15">
        <v>7</v>
      </c>
      <c r="H15">
        <v>25</v>
      </c>
      <c r="I15">
        <v>19</v>
      </c>
      <c r="J15">
        <v>0</v>
      </c>
      <c r="K15">
        <f t="shared" si="0"/>
        <v>59</v>
      </c>
      <c r="N15">
        <v>0</v>
      </c>
      <c r="O15">
        <v>18</v>
      </c>
      <c r="P15">
        <v>1</v>
      </c>
      <c r="Q15">
        <v>49</v>
      </c>
      <c r="R15">
        <v>18</v>
      </c>
      <c r="S15">
        <v>0</v>
      </c>
    </row>
    <row r="16" spans="1:19">
      <c r="A16" s="2">
        <v>16</v>
      </c>
      <c r="B16" s="3">
        <v>62</v>
      </c>
      <c r="C16" t="s">
        <v>88</v>
      </c>
      <c r="D16" t="s">
        <v>90</v>
      </c>
      <c r="E16">
        <v>0</v>
      </c>
      <c r="F16">
        <v>36</v>
      </c>
      <c r="G16">
        <v>90</v>
      </c>
      <c r="H16">
        <v>97</v>
      </c>
      <c r="I16">
        <v>4</v>
      </c>
      <c r="J16">
        <v>1</v>
      </c>
      <c r="K16">
        <f t="shared" si="0"/>
        <v>228</v>
      </c>
      <c r="N16">
        <v>0</v>
      </c>
      <c r="O16">
        <v>8</v>
      </c>
      <c r="P16">
        <v>7</v>
      </c>
      <c r="Q16">
        <v>25</v>
      </c>
      <c r="R16">
        <v>19</v>
      </c>
      <c r="S16">
        <v>0</v>
      </c>
    </row>
    <row r="17" spans="1:19">
      <c r="A17" s="3">
        <v>18</v>
      </c>
      <c r="B17" s="3">
        <v>64</v>
      </c>
      <c r="C17" t="s">
        <v>94</v>
      </c>
      <c r="D17" t="s">
        <v>10</v>
      </c>
      <c r="E17">
        <v>0</v>
      </c>
      <c r="F17">
        <v>65</v>
      </c>
      <c r="G17">
        <v>177</v>
      </c>
      <c r="H17">
        <v>597</v>
      </c>
      <c r="I17">
        <v>86</v>
      </c>
      <c r="J17">
        <v>8</v>
      </c>
      <c r="K17">
        <f t="shared" si="0"/>
        <v>933</v>
      </c>
      <c r="N17">
        <v>0</v>
      </c>
      <c r="O17">
        <v>65</v>
      </c>
      <c r="P17">
        <v>177</v>
      </c>
      <c r="Q17">
        <v>597</v>
      </c>
      <c r="R17">
        <v>86</v>
      </c>
      <c r="S17">
        <v>8</v>
      </c>
    </row>
    <row r="18" spans="1:19">
      <c r="A18" s="2">
        <v>19</v>
      </c>
      <c r="B18" s="3">
        <v>68</v>
      </c>
      <c r="C18" t="s">
        <v>99</v>
      </c>
      <c r="D18" t="s">
        <v>101</v>
      </c>
      <c r="E18">
        <v>0</v>
      </c>
      <c r="F18">
        <v>7</v>
      </c>
      <c r="G18">
        <v>24</v>
      </c>
      <c r="H18">
        <v>20</v>
      </c>
      <c r="I18">
        <v>6</v>
      </c>
      <c r="J18">
        <v>9</v>
      </c>
      <c r="K18">
        <f t="shared" si="0"/>
        <v>66</v>
      </c>
      <c r="N18">
        <v>4</v>
      </c>
      <c r="O18">
        <v>115</v>
      </c>
      <c r="P18">
        <v>65</v>
      </c>
      <c r="Q18">
        <v>65</v>
      </c>
      <c r="R18">
        <v>43</v>
      </c>
      <c r="S18">
        <v>13</v>
      </c>
    </row>
    <row r="19" spans="1:19">
      <c r="A19" s="2">
        <v>20</v>
      </c>
      <c r="B19" s="3">
        <v>69</v>
      </c>
      <c r="C19" t="s">
        <v>102</v>
      </c>
      <c r="D19" t="s">
        <v>104</v>
      </c>
      <c r="E19">
        <v>3</v>
      </c>
      <c r="F19">
        <v>259</v>
      </c>
      <c r="G19">
        <v>139</v>
      </c>
      <c r="H19">
        <v>349</v>
      </c>
      <c r="I19">
        <v>375</v>
      </c>
      <c r="J19">
        <v>193</v>
      </c>
      <c r="K19" s="3">
        <f t="shared" si="0"/>
        <v>1318</v>
      </c>
      <c r="N19">
        <v>0</v>
      </c>
      <c r="O19">
        <v>3</v>
      </c>
      <c r="P19">
        <v>0</v>
      </c>
      <c r="Q19">
        <v>3</v>
      </c>
      <c r="R19">
        <v>0</v>
      </c>
      <c r="S19">
        <v>0</v>
      </c>
    </row>
    <row r="20" spans="1:19">
      <c r="A20" s="3">
        <v>21</v>
      </c>
      <c r="B20" s="3">
        <v>73</v>
      </c>
      <c r="C20" t="s">
        <v>108</v>
      </c>
      <c r="D20" t="s">
        <v>19</v>
      </c>
      <c r="E20">
        <v>4</v>
      </c>
      <c r="F20">
        <v>115</v>
      </c>
      <c r="G20">
        <v>65</v>
      </c>
      <c r="H20">
        <v>65</v>
      </c>
      <c r="I20">
        <v>43</v>
      </c>
      <c r="J20">
        <v>13</v>
      </c>
      <c r="K20">
        <f t="shared" si="0"/>
        <v>305</v>
      </c>
      <c r="N20">
        <v>0</v>
      </c>
      <c r="O20">
        <v>26</v>
      </c>
      <c r="P20">
        <v>14</v>
      </c>
      <c r="Q20">
        <v>0</v>
      </c>
      <c r="R20">
        <v>72</v>
      </c>
      <c r="S20">
        <v>12</v>
      </c>
    </row>
    <row r="21" spans="1:19">
      <c r="A21" s="3">
        <v>22</v>
      </c>
      <c r="B21" s="3">
        <v>78</v>
      </c>
      <c r="C21" t="s">
        <v>114</v>
      </c>
      <c r="D21" t="s">
        <v>10</v>
      </c>
      <c r="E21">
        <v>0</v>
      </c>
      <c r="F21">
        <v>3</v>
      </c>
      <c r="G21">
        <v>0</v>
      </c>
      <c r="H21">
        <v>3</v>
      </c>
      <c r="I21">
        <v>0</v>
      </c>
      <c r="J21">
        <v>0</v>
      </c>
      <c r="K21">
        <f t="shared" si="0"/>
        <v>6</v>
      </c>
      <c r="N21">
        <f>SUM(N5:N20)</f>
        <v>23</v>
      </c>
      <c r="O21">
        <f t="shared" ref="O21:S21" si="2">SUM(O5:O20)</f>
        <v>1067</v>
      </c>
      <c r="P21">
        <f t="shared" si="2"/>
        <v>1113</v>
      </c>
      <c r="Q21">
        <f t="shared" si="2"/>
        <v>1636</v>
      </c>
      <c r="R21">
        <f t="shared" si="2"/>
        <v>1888</v>
      </c>
      <c r="S21">
        <f t="shared" si="2"/>
        <v>526</v>
      </c>
    </row>
    <row r="22" spans="1:11">
      <c r="A22" s="2">
        <v>23</v>
      </c>
      <c r="B22" s="3">
        <v>81</v>
      </c>
      <c r="C22" t="s">
        <v>118</v>
      </c>
      <c r="D22" t="s">
        <v>104</v>
      </c>
      <c r="E22">
        <v>0</v>
      </c>
      <c r="F22">
        <v>22</v>
      </c>
      <c r="G22">
        <v>7</v>
      </c>
      <c r="H22">
        <v>0</v>
      </c>
      <c r="I22">
        <v>11</v>
      </c>
      <c r="J22">
        <v>0</v>
      </c>
      <c r="K22">
        <f t="shared" si="0"/>
        <v>40</v>
      </c>
    </row>
    <row r="23" spans="1:11">
      <c r="A23" s="2">
        <v>24</v>
      </c>
      <c r="B23" s="3">
        <v>82</v>
      </c>
      <c r="C23" t="s">
        <v>120</v>
      </c>
      <c r="D23" t="s">
        <v>122</v>
      </c>
      <c r="E23">
        <v>0</v>
      </c>
      <c r="F23">
        <v>81</v>
      </c>
      <c r="G23">
        <v>85</v>
      </c>
      <c r="H23">
        <v>143</v>
      </c>
      <c r="I23">
        <v>117</v>
      </c>
      <c r="J23">
        <v>0</v>
      </c>
      <c r="K23">
        <f t="shared" si="0"/>
        <v>426</v>
      </c>
    </row>
    <row r="24" spans="1:11">
      <c r="A24" s="3">
        <v>25</v>
      </c>
      <c r="B24" s="3">
        <v>85</v>
      </c>
      <c r="C24" t="s">
        <v>125</v>
      </c>
      <c r="D24" t="s">
        <v>19</v>
      </c>
      <c r="E24">
        <v>0</v>
      </c>
      <c r="F24">
        <v>26</v>
      </c>
      <c r="G24">
        <v>14</v>
      </c>
      <c r="H24">
        <v>0</v>
      </c>
      <c r="I24">
        <v>72</v>
      </c>
      <c r="J24">
        <v>12</v>
      </c>
      <c r="K24">
        <f t="shared" si="0"/>
        <v>124</v>
      </c>
    </row>
    <row r="25" spans="1:11">
      <c r="A25" s="2">
        <v>26</v>
      </c>
      <c r="B25" s="3">
        <v>87</v>
      </c>
      <c r="C25" t="s">
        <v>128</v>
      </c>
      <c r="D25" t="s">
        <v>122</v>
      </c>
      <c r="E25">
        <v>0</v>
      </c>
      <c r="F25">
        <v>10</v>
      </c>
      <c r="G25">
        <v>8</v>
      </c>
      <c r="H25">
        <v>20</v>
      </c>
      <c r="I25">
        <v>17</v>
      </c>
      <c r="J25">
        <v>0</v>
      </c>
      <c r="K25">
        <f t="shared" si="0"/>
        <v>55</v>
      </c>
    </row>
    <row r="26" spans="1:11">
      <c r="A26" s="2">
        <v>28</v>
      </c>
      <c r="B26" s="3">
        <v>100</v>
      </c>
      <c r="C26" t="s">
        <v>144</v>
      </c>
      <c r="D26" t="s">
        <v>101</v>
      </c>
      <c r="E26">
        <v>27</v>
      </c>
      <c r="F26">
        <v>2359</v>
      </c>
      <c r="G26">
        <v>2187</v>
      </c>
      <c r="H26">
        <v>7312</v>
      </c>
      <c r="I26">
        <v>3380</v>
      </c>
      <c r="J26">
        <v>400</v>
      </c>
      <c r="K26" s="3">
        <f t="shared" si="0"/>
        <v>15665</v>
      </c>
    </row>
    <row r="27" spans="5:10">
      <c r="E27">
        <f t="shared" ref="E27:J27" si="3">SUM(E2:E26)</f>
        <v>55</v>
      </c>
      <c r="F27">
        <f t="shared" si="3"/>
        <v>4365</v>
      </c>
      <c r="G27">
        <f t="shared" si="3"/>
        <v>4322</v>
      </c>
      <c r="H27">
        <f t="shared" si="3"/>
        <v>12971</v>
      </c>
      <c r="I27">
        <f t="shared" si="3"/>
        <v>6901</v>
      </c>
      <c r="J27">
        <f t="shared" si="3"/>
        <v>1925</v>
      </c>
    </row>
    <row r="31" spans="4:13">
      <c r="D31" t="s">
        <v>154</v>
      </c>
      <c r="E31">
        <v>2</v>
      </c>
      <c r="F31">
        <v>454</v>
      </c>
      <c r="G31">
        <v>631</v>
      </c>
      <c r="H31">
        <v>3376</v>
      </c>
      <c r="I31">
        <v>1049</v>
      </c>
      <c r="J31">
        <v>796</v>
      </c>
      <c r="M31" t="s">
        <v>155</v>
      </c>
    </row>
    <row r="32" spans="4:10">
      <c r="D32" t="s">
        <v>156</v>
      </c>
      <c r="E32">
        <v>3</v>
      </c>
      <c r="F32">
        <v>203</v>
      </c>
      <c r="G32">
        <v>200</v>
      </c>
      <c r="H32">
        <v>246</v>
      </c>
      <c r="I32">
        <v>1039</v>
      </c>
      <c r="J32">
        <v>376</v>
      </c>
    </row>
    <row r="33" ht="14.25" spans="4:13">
      <c r="D33" t="s">
        <v>157</v>
      </c>
      <c r="E33">
        <v>3</v>
      </c>
      <c r="F33">
        <v>259</v>
      </c>
      <c r="G33">
        <v>139</v>
      </c>
      <c r="H33">
        <v>349</v>
      </c>
      <c r="I33">
        <v>375</v>
      </c>
      <c r="J33">
        <v>193</v>
      </c>
      <c r="M33" t="s">
        <v>158</v>
      </c>
    </row>
    <row r="34" spans="4:17">
      <c r="D34" t="s">
        <v>159</v>
      </c>
      <c r="E34">
        <v>27</v>
      </c>
      <c r="F34">
        <v>2359</v>
      </c>
      <c r="G34">
        <v>2187</v>
      </c>
      <c r="H34">
        <v>7312</v>
      </c>
      <c r="I34">
        <v>3380</v>
      </c>
      <c r="J34">
        <v>400</v>
      </c>
      <c r="M34" s="4" t="s">
        <v>160</v>
      </c>
      <c r="N34" s="4" t="s">
        <v>161</v>
      </c>
      <c r="O34" s="4" t="s">
        <v>162</v>
      </c>
      <c r="P34" s="4" t="s">
        <v>163</v>
      </c>
      <c r="Q34" s="4" t="s">
        <v>164</v>
      </c>
    </row>
    <row r="35" spans="13:17">
      <c r="M35" s="5" t="s">
        <v>154</v>
      </c>
      <c r="N35" s="5">
        <v>6</v>
      </c>
      <c r="O35" s="5">
        <v>6308</v>
      </c>
      <c r="P35" s="5">
        <v>1051.33333333333</v>
      </c>
      <c r="Q35" s="5">
        <v>1420772.66666667</v>
      </c>
    </row>
    <row r="36" spans="4:17">
      <c r="D36" t="s">
        <v>154</v>
      </c>
      <c r="E36">
        <f>E31/6308*100</f>
        <v>0.0317057704502219</v>
      </c>
      <c r="F36">
        <f t="shared" ref="F36:J36" si="4">F31/6308*100</f>
        <v>7.19720989220038</v>
      </c>
      <c r="G36">
        <f t="shared" si="4"/>
        <v>10.003170577045</v>
      </c>
      <c r="H36">
        <f t="shared" si="4"/>
        <v>53.5193405199746</v>
      </c>
      <c r="I36">
        <f t="shared" si="4"/>
        <v>16.6296766011414</v>
      </c>
      <c r="J36">
        <f t="shared" si="4"/>
        <v>12.6188966391883</v>
      </c>
      <c r="M36" s="5" t="s">
        <v>156</v>
      </c>
      <c r="N36" s="5">
        <v>6</v>
      </c>
      <c r="O36" s="5">
        <v>2067</v>
      </c>
      <c r="P36" s="5">
        <v>344.5</v>
      </c>
      <c r="Q36" s="5">
        <v>130109.9</v>
      </c>
    </row>
    <row r="37" spans="4:17">
      <c r="D37" t="s">
        <v>156</v>
      </c>
      <c r="E37">
        <f>E32/2067*100</f>
        <v>0.145137880986938</v>
      </c>
      <c r="F37">
        <f t="shared" ref="F37:J37" si="5">F32/2067*100</f>
        <v>9.82099661344944</v>
      </c>
      <c r="G37">
        <f t="shared" si="5"/>
        <v>9.6758587324625</v>
      </c>
      <c r="H37">
        <f t="shared" si="5"/>
        <v>11.9013062409289</v>
      </c>
      <c r="I37">
        <f t="shared" si="5"/>
        <v>50.2660861151427</v>
      </c>
      <c r="J37">
        <f t="shared" si="5"/>
        <v>18.1906144170295</v>
      </c>
      <c r="M37" s="5" t="s">
        <v>157</v>
      </c>
      <c r="N37" s="5">
        <v>6</v>
      </c>
      <c r="O37" s="5">
        <v>1318</v>
      </c>
      <c r="P37" s="5">
        <v>219.666666666667</v>
      </c>
      <c r="Q37" s="5">
        <v>19313.0666666667</v>
      </c>
    </row>
    <row r="38" ht="14.25" spans="4:17">
      <c r="D38" t="s">
        <v>157</v>
      </c>
      <c r="E38">
        <f>E33/1318*100</f>
        <v>0.227617602427921</v>
      </c>
      <c r="F38">
        <f t="shared" ref="F38:J38" si="6">F33/1318*100</f>
        <v>19.6509863429439</v>
      </c>
      <c r="G38">
        <f t="shared" si="6"/>
        <v>10.546282245827</v>
      </c>
      <c r="H38">
        <f t="shared" si="6"/>
        <v>26.4795144157815</v>
      </c>
      <c r="I38">
        <f t="shared" si="6"/>
        <v>28.4522003034901</v>
      </c>
      <c r="J38">
        <f t="shared" si="6"/>
        <v>14.6433990895296</v>
      </c>
      <c r="M38" s="6" t="s">
        <v>159</v>
      </c>
      <c r="N38" s="6">
        <v>6</v>
      </c>
      <c r="O38" s="6">
        <v>15665</v>
      </c>
      <c r="P38" s="6">
        <v>2610.83333333333</v>
      </c>
      <c r="Q38" s="6">
        <v>6899923.76666667</v>
      </c>
    </row>
    <row r="39" spans="4:10">
      <c r="D39" t="s">
        <v>159</v>
      </c>
      <c r="E39">
        <f>27/15665*100</f>
        <v>0.17235876157038</v>
      </c>
      <c r="F39">
        <f t="shared" ref="F39:J39" si="7">27/15665*100</f>
        <v>0.17235876157038</v>
      </c>
      <c r="G39">
        <f t="shared" si="7"/>
        <v>0.17235876157038</v>
      </c>
      <c r="H39">
        <f t="shared" si="7"/>
        <v>0.17235876157038</v>
      </c>
      <c r="I39">
        <f t="shared" si="7"/>
        <v>0.17235876157038</v>
      </c>
      <c r="J39">
        <f t="shared" si="7"/>
        <v>0.17235876157038</v>
      </c>
    </row>
    <row r="41" ht="14.25" spans="13:13">
      <c r="M41" t="s">
        <v>165</v>
      </c>
    </row>
    <row r="42" spans="13:19">
      <c r="M42" s="4" t="s">
        <v>166</v>
      </c>
      <c r="N42" s="4" t="s">
        <v>167</v>
      </c>
      <c r="O42" s="4" t="s">
        <v>168</v>
      </c>
      <c r="P42" s="4" t="s">
        <v>169</v>
      </c>
      <c r="Q42" s="4" t="s">
        <v>170</v>
      </c>
      <c r="R42" s="4" t="s">
        <v>171</v>
      </c>
      <c r="S42" s="4" t="s">
        <v>172</v>
      </c>
    </row>
    <row r="43" spans="13:19">
      <c r="M43" s="5" t="s">
        <v>173</v>
      </c>
      <c r="N43" s="5">
        <v>21739276.8333333</v>
      </c>
      <c r="O43" s="5">
        <v>3</v>
      </c>
      <c r="P43" s="5">
        <v>7246425.61111111</v>
      </c>
      <c r="Q43" s="5">
        <v>3.42211261442719</v>
      </c>
      <c r="R43" s="5">
        <v>0.0370346996815926</v>
      </c>
      <c r="S43" s="5">
        <v>3.09839121214078</v>
      </c>
    </row>
    <row r="44" spans="13:19">
      <c r="M44" s="5" t="s">
        <v>174</v>
      </c>
      <c r="N44" s="5">
        <v>42350597</v>
      </c>
      <c r="O44" s="5">
        <v>20</v>
      </c>
      <c r="P44" s="5">
        <v>2117529.85</v>
      </c>
      <c r="Q44" s="5"/>
      <c r="R44" s="5"/>
      <c r="S44" s="5"/>
    </row>
    <row r="45" spans="13:19">
      <c r="M45" s="5"/>
      <c r="N45" s="5"/>
      <c r="O45" s="5"/>
      <c r="P45" s="5"/>
      <c r="Q45" s="5"/>
      <c r="R45" s="5"/>
      <c r="S45" s="5"/>
    </row>
    <row r="46" ht="14.25" spans="13:19">
      <c r="M46" s="6" t="s">
        <v>175</v>
      </c>
      <c r="N46" s="6">
        <v>64089873.8333333</v>
      </c>
      <c r="O46" s="6">
        <v>23</v>
      </c>
      <c r="P46" s="6"/>
      <c r="Q46" s="6"/>
      <c r="R46" s="6"/>
      <c r="S46" s="6"/>
    </row>
  </sheetData>
  <autoFilter ref="A1:A46">
    <extLst/>
  </autoFilter>
  <pageMargins left="0.699305555555556" right="0.699305555555556" top="0.75" bottom="0.75" header="0.3" footer="0.3"/>
  <pageSetup paperSize="9" orientation="portrait" horizontalDpi="1200" verticalDpi="12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31"/>
  <sheetViews>
    <sheetView topLeftCell="D1" workbookViewId="0">
      <pane ySplit="1" topLeftCell="A2" activePane="bottomLeft" state="frozen"/>
      <selection/>
      <selection pane="bottomLeft" activeCell="AD33" sqref="AD33"/>
    </sheetView>
  </sheetViews>
  <sheetFormatPr defaultColWidth="9" defaultRowHeight="13.5"/>
  <cols>
    <col min="1" max="1" width="3.5" customWidth="1"/>
    <col min="2" max="2" width="5.5" customWidth="1"/>
    <col min="3" max="3" width="12.375" customWidth="1"/>
    <col min="4" max="4" width="20.5" customWidth="1"/>
    <col min="5" max="8" width="9" customWidth="1"/>
    <col min="9" max="12" width="9" hidden="1" customWidth="1"/>
    <col min="14" max="15" width="9" hidden="1" customWidth="1"/>
    <col min="20" max="24" width="9" hidden="1" customWidth="1"/>
  </cols>
  <sheetData>
    <row r="1" spans="1:25">
      <c r="A1" s="1" t="s">
        <v>146</v>
      </c>
      <c r="B1" s="1" t="s">
        <v>0</v>
      </c>
      <c r="C1" s="1" t="s">
        <v>1</v>
      </c>
      <c r="D1" s="1" t="s">
        <v>3</v>
      </c>
      <c r="E1" s="1" t="s">
        <v>176</v>
      </c>
      <c r="F1" s="1" t="s">
        <v>177</v>
      </c>
      <c r="G1" s="1" t="s">
        <v>178</v>
      </c>
      <c r="H1" s="1" t="s">
        <v>179</v>
      </c>
      <c r="I1" s="1" t="s">
        <v>180</v>
      </c>
      <c r="J1" s="1" t="s">
        <v>181</v>
      </c>
      <c r="K1" s="1" t="s">
        <v>182</v>
      </c>
      <c r="L1" s="1" t="s">
        <v>183</v>
      </c>
      <c r="M1" s="1" t="s">
        <v>184</v>
      </c>
      <c r="N1" s="1" t="s">
        <v>185</v>
      </c>
      <c r="O1" s="1" t="s">
        <v>186</v>
      </c>
      <c r="P1" s="1" t="s">
        <v>187</v>
      </c>
      <c r="Q1" s="1" t="s">
        <v>188</v>
      </c>
      <c r="R1" s="1" t="s">
        <v>189</v>
      </c>
      <c r="S1" s="1" t="s">
        <v>190</v>
      </c>
      <c r="T1" s="1" t="s">
        <v>191</v>
      </c>
      <c r="U1" s="1" t="s">
        <v>192</v>
      </c>
      <c r="V1" s="1" t="s">
        <v>193</v>
      </c>
      <c r="W1" s="1" t="s">
        <v>194</v>
      </c>
      <c r="X1" s="1" t="s">
        <v>195</v>
      </c>
      <c r="Y1" s="1" t="s">
        <v>196</v>
      </c>
    </row>
    <row r="2" spans="1:36">
      <c r="A2" s="2">
        <v>2</v>
      </c>
      <c r="B2" s="3">
        <v>3</v>
      </c>
      <c r="C2" t="s">
        <v>11</v>
      </c>
      <c r="D2" t="s">
        <v>13</v>
      </c>
      <c r="E2">
        <v>3412</v>
      </c>
      <c r="F2">
        <v>1543</v>
      </c>
      <c r="G2">
        <v>627</v>
      </c>
      <c r="H2">
        <v>313</v>
      </c>
      <c r="I2">
        <v>120</v>
      </c>
      <c r="J2">
        <v>84</v>
      </c>
      <c r="K2">
        <v>15</v>
      </c>
      <c r="L2">
        <v>3</v>
      </c>
      <c r="M2">
        <f>I2+J2+K2+L2</f>
        <v>222</v>
      </c>
      <c r="N2">
        <v>27</v>
      </c>
      <c r="O2">
        <v>0</v>
      </c>
      <c r="P2">
        <f>N2+O2</f>
        <v>27</v>
      </c>
      <c r="Q2">
        <v>43</v>
      </c>
      <c r="R2">
        <v>7</v>
      </c>
      <c r="S2">
        <v>90</v>
      </c>
      <c r="T2">
        <v>6</v>
      </c>
      <c r="U2">
        <v>0</v>
      </c>
      <c r="V2">
        <v>17</v>
      </c>
      <c r="W2">
        <v>1</v>
      </c>
      <c r="X2">
        <v>0</v>
      </c>
      <c r="Y2">
        <f t="shared" ref="Y2:Y26" si="0">SUM(T2:X2)</f>
        <v>24</v>
      </c>
      <c r="AA2">
        <v>273</v>
      </c>
      <c r="AB2">
        <v>176</v>
      </c>
      <c r="AC2">
        <v>59</v>
      </c>
      <c r="AD2">
        <v>16</v>
      </c>
      <c r="AE2">
        <v>5</v>
      </c>
      <c r="AF2">
        <v>6</v>
      </c>
      <c r="AG2">
        <v>2</v>
      </c>
      <c r="AH2">
        <v>0</v>
      </c>
      <c r="AI2">
        <v>0</v>
      </c>
      <c r="AJ2">
        <v>28</v>
      </c>
    </row>
    <row r="3" spans="1:36">
      <c r="A3" s="3">
        <v>3</v>
      </c>
      <c r="B3" s="3">
        <v>6</v>
      </c>
      <c r="C3" t="s">
        <v>17</v>
      </c>
      <c r="D3" t="s">
        <v>19</v>
      </c>
      <c r="E3">
        <v>273</v>
      </c>
      <c r="F3">
        <v>176</v>
      </c>
      <c r="G3">
        <v>59</v>
      </c>
      <c r="H3">
        <v>16</v>
      </c>
      <c r="I3">
        <v>3</v>
      </c>
      <c r="J3">
        <v>2</v>
      </c>
      <c r="K3">
        <v>0</v>
      </c>
      <c r="L3">
        <v>0</v>
      </c>
      <c r="M3">
        <f t="shared" ref="M3:M26" si="1">I3+J3+K3+L3</f>
        <v>5</v>
      </c>
      <c r="N3">
        <v>6</v>
      </c>
      <c r="O3">
        <v>0</v>
      </c>
      <c r="P3">
        <f t="shared" ref="P3:P26" si="2">N3+O3</f>
        <v>6</v>
      </c>
      <c r="Q3">
        <v>2</v>
      </c>
      <c r="R3">
        <v>0</v>
      </c>
      <c r="S3">
        <v>0</v>
      </c>
      <c r="T3">
        <v>2</v>
      </c>
      <c r="U3">
        <v>26</v>
      </c>
      <c r="V3">
        <v>0</v>
      </c>
      <c r="W3">
        <v>0</v>
      </c>
      <c r="X3">
        <v>0</v>
      </c>
      <c r="Y3">
        <f t="shared" si="0"/>
        <v>28</v>
      </c>
      <c r="AA3">
        <v>8</v>
      </c>
      <c r="AB3">
        <v>32</v>
      </c>
      <c r="AC3">
        <v>55</v>
      </c>
      <c r="AD3">
        <v>2</v>
      </c>
      <c r="AE3">
        <v>0</v>
      </c>
      <c r="AF3">
        <v>0</v>
      </c>
      <c r="AG3">
        <v>0</v>
      </c>
      <c r="AH3">
        <v>0</v>
      </c>
      <c r="AI3">
        <v>0</v>
      </c>
      <c r="AJ3">
        <v>0</v>
      </c>
    </row>
    <row r="4" spans="1:36">
      <c r="A4" s="3">
        <v>4</v>
      </c>
      <c r="B4" s="3">
        <v>7</v>
      </c>
      <c r="C4" t="s">
        <v>20</v>
      </c>
      <c r="D4" t="s">
        <v>10</v>
      </c>
      <c r="E4">
        <v>8</v>
      </c>
      <c r="F4">
        <v>32</v>
      </c>
      <c r="G4">
        <v>55</v>
      </c>
      <c r="H4">
        <v>2</v>
      </c>
      <c r="I4">
        <v>0</v>
      </c>
      <c r="J4">
        <v>0</v>
      </c>
      <c r="K4">
        <v>0</v>
      </c>
      <c r="L4">
        <v>0</v>
      </c>
      <c r="M4">
        <f t="shared" si="1"/>
        <v>0</v>
      </c>
      <c r="N4">
        <v>0</v>
      </c>
      <c r="O4">
        <v>0</v>
      </c>
      <c r="P4">
        <f t="shared" si="2"/>
        <v>0</v>
      </c>
      <c r="Q4">
        <v>0</v>
      </c>
      <c r="R4">
        <v>0</v>
      </c>
      <c r="S4">
        <v>0</v>
      </c>
      <c r="T4">
        <v>0</v>
      </c>
      <c r="U4">
        <v>0</v>
      </c>
      <c r="V4">
        <v>0</v>
      </c>
      <c r="W4">
        <v>0</v>
      </c>
      <c r="X4">
        <v>0</v>
      </c>
      <c r="Y4">
        <f t="shared" si="0"/>
        <v>0</v>
      </c>
      <c r="AA4">
        <v>143</v>
      </c>
      <c r="AB4">
        <v>1619</v>
      </c>
      <c r="AC4">
        <v>252</v>
      </c>
      <c r="AD4">
        <v>26</v>
      </c>
      <c r="AE4">
        <v>7</v>
      </c>
      <c r="AF4">
        <v>1</v>
      </c>
      <c r="AG4">
        <v>0</v>
      </c>
      <c r="AH4">
        <v>1</v>
      </c>
      <c r="AI4">
        <v>5</v>
      </c>
      <c r="AJ4">
        <v>13</v>
      </c>
    </row>
    <row r="5" spans="1:36">
      <c r="A5" s="3">
        <v>5</v>
      </c>
      <c r="B5" s="3">
        <v>12</v>
      </c>
      <c r="C5" t="s">
        <v>26</v>
      </c>
      <c r="D5" t="s">
        <v>19</v>
      </c>
      <c r="E5">
        <v>143</v>
      </c>
      <c r="F5">
        <v>1619</v>
      </c>
      <c r="G5">
        <v>252</v>
      </c>
      <c r="H5">
        <v>26</v>
      </c>
      <c r="I5">
        <v>1</v>
      </c>
      <c r="J5">
        <v>0</v>
      </c>
      <c r="K5">
        <v>6</v>
      </c>
      <c r="L5">
        <v>0</v>
      </c>
      <c r="M5">
        <f t="shared" si="1"/>
        <v>7</v>
      </c>
      <c r="N5">
        <v>1</v>
      </c>
      <c r="O5">
        <v>0</v>
      </c>
      <c r="P5">
        <f t="shared" si="2"/>
        <v>1</v>
      </c>
      <c r="Q5">
        <v>0</v>
      </c>
      <c r="R5">
        <v>1</v>
      </c>
      <c r="S5">
        <v>5</v>
      </c>
      <c r="T5">
        <v>4</v>
      </c>
      <c r="U5">
        <v>0</v>
      </c>
      <c r="V5">
        <v>9</v>
      </c>
      <c r="W5">
        <v>0</v>
      </c>
      <c r="X5">
        <v>0</v>
      </c>
      <c r="Y5">
        <f t="shared" si="0"/>
        <v>13</v>
      </c>
      <c r="AA5">
        <v>82</v>
      </c>
      <c r="AB5">
        <v>248</v>
      </c>
      <c r="AC5">
        <v>278</v>
      </c>
      <c r="AD5">
        <v>20</v>
      </c>
      <c r="AE5">
        <v>4</v>
      </c>
      <c r="AF5">
        <v>1</v>
      </c>
      <c r="AG5">
        <v>1</v>
      </c>
      <c r="AH5">
        <v>0</v>
      </c>
      <c r="AI5">
        <v>0</v>
      </c>
      <c r="AJ5">
        <v>0</v>
      </c>
    </row>
    <row r="6" spans="1:36">
      <c r="A6" s="3">
        <v>6</v>
      </c>
      <c r="B6" s="3">
        <v>15</v>
      </c>
      <c r="C6" t="s">
        <v>30</v>
      </c>
      <c r="D6" t="s">
        <v>19</v>
      </c>
      <c r="E6">
        <v>82</v>
      </c>
      <c r="F6">
        <v>248</v>
      </c>
      <c r="G6">
        <v>278</v>
      </c>
      <c r="H6">
        <v>20</v>
      </c>
      <c r="I6">
        <v>2</v>
      </c>
      <c r="J6">
        <v>1</v>
      </c>
      <c r="K6">
        <v>1</v>
      </c>
      <c r="L6">
        <v>0</v>
      </c>
      <c r="M6">
        <f t="shared" si="1"/>
        <v>4</v>
      </c>
      <c r="N6">
        <v>1</v>
      </c>
      <c r="O6">
        <v>0</v>
      </c>
      <c r="P6">
        <f t="shared" si="2"/>
        <v>1</v>
      </c>
      <c r="Q6">
        <v>1</v>
      </c>
      <c r="R6">
        <v>0</v>
      </c>
      <c r="S6">
        <v>0</v>
      </c>
      <c r="T6">
        <v>0</v>
      </c>
      <c r="U6">
        <v>0</v>
      </c>
      <c r="V6">
        <v>0</v>
      </c>
      <c r="W6">
        <v>0</v>
      </c>
      <c r="X6">
        <v>0</v>
      </c>
      <c r="Y6">
        <f t="shared" si="0"/>
        <v>0</v>
      </c>
      <c r="AA6">
        <v>11</v>
      </c>
      <c r="AB6">
        <v>26</v>
      </c>
      <c r="AC6">
        <v>2</v>
      </c>
      <c r="AD6">
        <v>0</v>
      </c>
      <c r="AE6">
        <v>0</v>
      </c>
      <c r="AF6">
        <v>0</v>
      </c>
      <c r="AG6">
        <v>2</v>
      </c>
      <c r="AH6">
        <v>44</v>
      </c>
      <c r="AI6">
        <v>0</v>
      </c>
      <c r="AJ6">
        <v>0</v>
      </c>
    </row>
    <row r="7" spans="1:36">
      <c r="A7">
        <v>7</v>
      </c>
      <c r="B7" s="3">
        <v>23</v>
      </c>
      <c r="C7" t="s">
        <v>39</v>
      </c>
      <c r="D7" t="s">
        <v>41</v>
      </c>
      <c r="E7">
        <v>26</v>
      </c>
      <c r="F7">
        <v>71</v>
      </c>
      <c r="G7">
        <v>66</v>
      </c>
      <c r="H7">
        <v>12</v>
      </c>
      <c r="I7">
        <v>4</v>
      </c>
      <c r="J7">
        <v>0</v>
      </c>
      <c r="K7">
        <v>0</v>
      </c>
      <c r="L7">
        <v>0</v>
      </c>
      <c r="M7">
        <f t="shared" si="1"/>
        <v>4</v>
      </c>
      <c r="N7">
        <v>1</v>
      </c>
      <c r="O7">
        <v>0</v>
      </c>
      <c r="P7">
        <f t="shared" si="2"/>
        <v>1</v>
      </c>
      <c r="Q7">
        <v>0</v>
      </c>
      <c r="R7">
        <v>0</v>
      </c>
      <c r="S7">
        <v>0</v>
      </c>
      <c r="T7">
        <v>0</v>
      </c>
      <c r="U7">
        <v>0</v>
      </c>
      <c r="V7">
        <v>0</v>
      </c>
      <c r="W7">
        <v>0</v>
      </c>
      <c r="X7">
        <v>0</v>
      </c>
      <c r="Y7">
        <f t="shared" si="0"/>
        <v>0</v>
      </c>
      <c r="AA7">
        <v>263</v>
      </c>
      <c r="AB7">
        <v>282</v>
      </c>
      <c r="AC7">
        <v>119</v>
      </c>
      <c r="AD7">
        <v>37</v>
      </c>
      <c r="AE7">
        <v>13</v>
      </c>
      <c r="AF7">
        <v>0</v>
      </c>
      <c r="AG7">
        <v>2</v>
      </c>
      <c r="AH7">
        <v>0</v>
      </c>
      <c r="AI7">
        <v>0</v>
      </c>
      <c r="AJ7">
        <v>13</v>
      </c>
    </row>
    <row r="8" spans="1:36">
      <c r="A8" s="3">
        <v>8</v>
      </c>
      <c r="B8" s="3">
        <v>25</v>
      </c>
      <c r="C8" t="s">
        <v>43</v>
      </c>
      <c r="D8" t="s">
        <v>19</v>
      </c>
      <c r="E8">
        <v>11</v>
      </c>
      <c r="F8">
        <v>26</v>
      </c>
      <c r="G8">
        <v>2</v>
      </c>
      <c r="H8">
        <v>0</v>
      </c>
      <c r="I8">
        <v>0</v>
      </c>
      <c r="J8">
        <v>0</v>
      </c>
      <c r="K8">
        <v>0</v>
      </c>
      <c r="L8">
        <v>0</v>
      </c>
      <c r="M8">
        <f t="shared" si="1"/>
        <v>0</v>
      </c>
      <c r="N8">
        <v>0</v>
      </c>
      <c r="O8">
        <v>0</v>
      </c>
      <c r="P8">
        <f t="shared" si="2"/>
        <v>0</v>
      </c>
      <c r="Q8">
        <v>2</v>
      </c>
      <c r="R8">
        <v>44</v>
      </c>
      <c r="S8">
        <v>0</v>
      </c>
      <c r="T8">
        <v>0</v>
      </c>
      <c r="U8">
        <v>0</v>
      </c>
      <c r="V8">
        <v>0</v>
      </c>
      <c r="W8">
        <v>0</v>
      </c>
      <c r="X8">
        <v>0</v>
      </c>
      <c r="Y8">
        <f t="shared" si="0"/>
        <v>0</v>
      </c>
      <c r="AA8">
        <v>16</v>
      </c>
      <c r="AB8">
        <v>26</v>
      </c>
      <c r="AC8">
        <v>63</v>
      </c>
      <c r="AD8">
        <v>0</v>
      </c>
      <c r="AE8">
        <v>1</v>
      </c>
      <c r="AF8">
        <v>0</v>
      </c>
      <c r="AG8">
        <v>0</v>
      </c>
      <c r="AH8">
        <v>0</v>
      </c>
      <c r="AI8">
        <v>0</v>
      </c>
      <c r="AJ8">
        <v>0</v>
      </c>
    </row>
    <row r="9" spans="1:36">
      <c r="A9" s="3">
        <v>9</v>
      </c>
      <c r="B9" s="3">
        <v>26</v>
      </c>
      <c r="C9" t="s">
        <v>45</v>
      </c>
      <c r="D9" t="s">
        <v>19</v>
      </c>
      <c r="E9">
        <v>263</v>
      </c>
      <c r="F9">
        <v>282</v>
      </c>
      <c r="G9">
        <v>119</v>
      </c>
      <c r="H9">
        <v>37</v>
      </c>
      <c r="I9">
        <v>9</v>
      </c>
      <c r="J9">
        <v>2</v>
      </c>
      <c r="K9">
        <v>2</v>
      </c>
      <c r="L9">
        <v>0</v>
      </c>
      <c r="M9">
        <f t="shared" si="1"/>
        <v>13</v>
      </c>
      <c r="N9">
        <v>0</v>
      </c>
      <c r="O9">
        <v>0</v>
      </c>
      <c r="P9">
        <f t="shared" si="2"/>
        <v>0</v>
      </c>
      <c r="Q9">
        <v>2</v>
      </c>
      <c r="R9">
        <v>0</v>
      </c>
      <c r="S9">
        <v>0</v>
      </c>
      <c r="T9">
        <v>0</v>
      </c>
      <c r="U9">
        <v>13</v>
      </c>
      <c r="V9">
        <v>0</v>
      </c>
      <c r="W9">
        <v>0</v>
      </c>
      <c r="X9">
        <v>0</v>
      </c>
      <c r="Y9">
        <f t="shared" si="0"/>
        <v>13</v>
      </c>
      <c r="AA9">
        <v>2</v>
      </c>
      <c r="AB9">
        <v>2</v>
      </c>
      <c r="AC9">
        <v>0</v>
      </c>
      <c r="AD9">
        <v>0</v>
      </c>
      <c r="AE9">
        <v>0</v>
      </c>
      <c r="AF9">
        <v>0</v>
      </c>
      <c r="AG9">
        <v>0</v>
      </c>
      <c r="AH9">
        <v>0</v>
      </c>
      <c r="AI9">
        <v>0</v>
      </c>
      <c r="AJ9">
        <v>0</v>
      </c>
    </row>
    <row r="10" spans="1:36">
      <c r="A10" s="3">
        <v>10</v>
      </c>
      <c r="B10" s="3">
        <v>27</v>
      </c>
      <c r="C10" t="s">
        <v>47</v>
      </c>
      <c r="D10" t="s">
        <v>10</v>
      </c>
      <c r="E10">
        <v>16</v>
      </c>
      <c r="F10">
        <v>26</v>
      </c>
      <c r="G10">
        <v>63</v>
      </c>
      <c r="H10">
        <v>0</v>
      </c>
      <c r="I10">
        <v>1</v>
      </c>
      <c r="J10">
        <v>0</v>
      </c>
      <c r="K10">
        <v>0</v>
      </c>
      <c r="L10">
        <v>0</v>
      </c>
      <c r="M10">
        <f t="shared" si="1"/>
        <v>1</v>
      </c>
      <c r="N10">
        <v>0</v>
      </c>
      <c r="O10">
        <v>0</v>
      </c>
      <c r="P10">
        <f t="shared" si="2"/>
        <v>0</v>
      </c>
      <c r="Q10">
        <v>0</v>
      </c>
      <c r="R10">
        <v>0</v>
      </c>
      <c r="S10">
        <v>0</v>
      </c>
      <c r="T10">
        <v>0</v>
      </c>
      <c r="U10">
        <v>0</v>
      </c>
      <c r="V10">
        <v>0</v>
      </c>
      <c r="W10">
        <v>0</v>
      </c>
      <c r="X10">
        <v>0</v>
      </c>
      <c r="Y10">
        <f t="shared" si="0"/>
        <v>0</v>
      </c>
      <c r="AA10">
        <v>82</v>
      </c>
      <c r="AB10">
        <v>76</v>
      </c>
      <c r="AC10">
        <v>138</v>
      </c>
      <c r="AD10">
        <v>0</v>
      </c>
      <c r="AE10">
        <v>2</v>
      </c>
      <c r="AF10">
        <v>0</v>
      </c>
      <c r="AG10">
        <v>0</v>
      </c>
      <c r="AH10">
        <v>0</v>
      </c>
      <c r="AI10">
        <v>0</v>
      </c>
      <c r="AJ10">
        <v>0</v>
      </c>
    </row>
    <row r="11" spans="1:36">
      <c r="A11" s="3">
        <v>11</v>
      </c>
      <c r="B11" s="3">
        <v>28</v>
      </c>
      <c r="C11" t="s">
        <v>49</v>
      </c>
      <c r="D11" t="s">
        <v>10</v>
      </c>
      <c r="E11">
        <v>2</v>
      </c>
      <c r="F11">
        <v>2</v>
      </c>
      <c r="G11">
        <v>0</v>
      </c>
      <c r="H11">
        <v>0</v>
      </c>
      <c r="I11">
        <v>0</v>
      </c>
      <c r="J11">
        <v>0</v>
      </c>
      <c r="K11">
        <v>0</v>
      </c>
      <c r="L11">
        <v>0</v>
      </c>
      <c r="M11">
        <f t="shared" si="1"/>
        <v>0</v>
      </c>
      <c r="N11">
        <v>0</v>
      </c>
      <c r="O11">
        <v>0</v>
      </c>
      <c r="P11">
        <f t="shared" si="2"/>
        <v>0</v>
      </c>
      <c r="Q11">
        <v>0</v>
      </c>
      <c r="R11">
        <v>0</v>
      </c>
      <c r="S11">
        <v>0</v>
      </c>
      <c r="T11">
        <v>0</v>
      </c>
      <c r="U11">
        <v>0</v>
      </c>
      <c r="V11">
        <v>0</v>
      </c>
      <c r="W11">
        <v>0</v>
      </c>
      <c r="X11">
        <v>0</v>
      </c>
      <c r="Y11">
        <f t="shared" si="0"/>
        <v>0</v>
      </c>
      <c r="AA11">
        <v>78</v>
      </c>
      <c r="AB11">
        <v>33</v>
      </c>
      <c r="AC11">
        <v>30</v>
      </c>
      <c r="AD11">
        <v>10</v>
      </c>
      <c r="AE11">
        <v>1</v>
      </c>
      <c r="AF11">
        <v>1</v>
      </c>
      <c r="AG11">
        <v>0</v>
      </c>
      <c r="AH11">
        <v>0</v>
      </c>
      <c r="AI11">
        <v>1</v>
      </c>
      <c r="AJ11">
        <v>1</v>
      </c>
    </row>
    <row r="12" spans="1:36">
      <c r="A12" s="3">
        <v>12</v>
      </c>
      <c r="B12" s="3">
        <v>36</v>
      </c>
      <c r="C12" t="s">
        <v>58</v>
      </c>
      <c r="D12" t="s">
        <v>10</v>
      </c>
      <c r="E12">
        <v>82</v>
      </c>
      <c r="F12">
        <v>76</v>
      </c>
      <c r="G12">
        <v>138</v>
      </c>
      <c r="H12">
        <v>0</v>
      </c>
      <c r="I12">
        <v>2</v>
      </c>
      <c r="J12">
        <v>0</v>
      </c>
      <c r="K12">
        <v>0</v>
      </c>
      <c r="L12">
        <v>0</v>
      </c>
      <c r="M12">
        <f t="shared" si="1"/>
        <v>2</v>
      </c>
      <c r="N12">
        <v>0</v>
      </c>
      <c r="O12">
        <v>0</v>
      </c>
      <c r="P12">
        <f t="shared" si="2"/>
        <v>0</v>
      </c>
      <c r="Q12">
        <v>0</v>
      </c>
      <c r="R12">
        <v>0</v>
      </c>
      <c r="S12">
        <v>0</v>
      </c>
      <c r="T12">
        <v>0</v>
      </c>
      <c r="U12">
        <v>0</v>
      </c>
      <c r="V12">
        <v>0</v>
      </c>
      <c r="W12">
        <v>0</v>
      </c>
      <c r="X12">
        <v>0</v>
      </c>
      <c r="Y12">
        <f t="shared" si="0"/>
        <v>0</v>
      </c>
      <c r="AA12">
        <v>56</v>
      </c>
      <c r="AB12">
        <v>7</v>
      </c>
      <c r="AC12">
        <v>17</v>
      </c>
      <c r="AD12">
        <v>4</v>
      </c>
      <c r="AE12">
        <v>2</v>
      </c>
      <c r="AF12">
        <v>0</v>
      </c>
      <c r="AG12">
        <v>0</v>
      </c>
      <c r="AH12">
        <v>0</v>
      </c>
      <c r="AI12">
        <v>0</v>
      </c>
      <c r="AJ12">
        <v>0</v>
      </c>
    </row>
    <row r="13" spans="1:36">
      <c r="A13" s="3">
        <v>13</v>
      </c>
      <c r="B13" s="3">
        <v>39</v>
      </c>
      <c r="C13" t="s">
        <v>62</v>
      </c>
      <c r="D13" t="s">
        <v>19</v>
      </c>
      <c r="E13">
        <v>78</v>
      </c>
      <c r="F13">
        <v>33</v>
      </c>
      <c r="G13">
        <v>30</v>
      </c>
      <c r="H13">
        <v>10</v>
      </c>
      <c r="I13">
        <v>1</v>
      </c>
      <c r="J13">
        <v>0</v>
      </c>
      <c r="K13">
        <v>0</v>
      </c>
      <c r="L13">
        <v>0</v>
      </c>
      <c r="M13">
        <f t="shared" si="1"/>
        <v>1</v>
      </c>
      <c r="N13">
        <v>1</v>
      </c>
      <c r="O13">
        <v>0</v>
      </c>
      <c r="P13">
        <f t="shared" si="2"/>
        <v>1</v>
      </c>
      <c r="Q13">
        <v>0</v>
      </c>
      <c r="R13">
        <v>0</v>
      </c>
      <c r="S13">
        <v>1</v>
      </c>
      <c r="T13">
        <v>0</v>
      </c>
      <c r="U13">
        <v>0</v>
      </c>
      <c r="V13">
        <v>1</v>
      </c>
      <c r="W13">
        <v>0</v>
      </c>
      <c r="X13">
        <v>0</v>
      </c>
      <c r="Y13">
        <f t="shared" si="0"/>
        <v>1</v>
      </c>
      <c r="AA13">
        <v>13</v>
      </c>
      <c r="AB13">
        <v>20</v>
      </c>
      <c r="AC13">
        <v>15</v>
      </c>
      <c r="AD13">
        <v>8</v>
      </c>
      <c r="AE13">
        <v>2</v>
      </c>
      <c r="AF13">
        <v>0</v>
      </c>
      <c r="AG13">
        <v>0</v>
      </c>
      <c r="AH13">
        <v>1</v>
      </c>
      <c r="AI13">
        <v>0</v>
      </c>
      <c r="AJ13">
        <v>0</v>
      </c>
    </row>
    <row r="14" spans="1:36">
      <c r="A14" s="3">
        <v>14</v>
      </c>
      <c r="B14" s="3">
        <v>44</v>
      </c>
      <c r="C14" t="s">
        <v>68</v>
      </c>
      <c r="D14" t="s">
        <v>19</v>
      </c>
      <c r="E14">
        <v>56</v>
      </c>
      <c r="F14">
        <v>7</v>
      </c>
      <c r="G14">
        <v>17</v>
      </c>
      <c r="H14">
        <v>4</v>
      </c>
      <c r="I14">
        <v>2</v>
      </c>
      <c r="J14">
        <v>0</v>
      </c>
      <c r="K14">
        <v>0</v>
      </c>
      <c r="L14">
        <v>0</v>
      </c>
      <c r="M14">
        <f t="shared" si="1"/>
        <v>2</v>
      </c>
      <c r="N14">
        <v>0</v>
      </c>
      <c r="O14">
        <v>0</v>
      </c>
      <c r="P14">
        <f t="shared" si="2"/>
        <v>0</v>
      </c>
      <c r="Q14">
        <v>0</v>
      </c>
      <c r="R14">
        <v>0</v>
      </c>
      <c r="S14">
        <v>0</v>
      </c>
      <c r="T14">
        <v>0</v>
      </c>
      <c r="U14">
        <v>0</v>
      </c>
      <c r="V14">
        <v>0</v>
      </c>
      <c r="W14">
        <v>0</v>
      </c>
      <c r="X14">
        <v>0</v>
      </c>
      <c r="Y14">
        <f t="shared" si="0"/>
        <v>0</v>
      </c>
      <c r="AA14">
        <v>353</v>
      </c>
      <c r="AB14">
        <v>277</v>
      </c>
      <c r="AC14">
        <v>105</v>
      </c>
      <c r="AD14">
        <v>29</v>
      </c>
      <c r="AE14">
        <v>89</v>
      </c>
      <c r="AF14">
        <v>5</v>
      </c>
      <c r="AG14">
        <v>9</v>
      </c>
      <c r="AH14">
        <v>66</v>
      </c>
      <c r="AI14">
        <v>0</v>
      </c>
      <c r="AJ14">
        <v>0</v>
      </c>
    </row>
    <row r="15" spans="1:36">
      <c r="A15" s="3">
        <v>15</v>
      </c>
      <c r="B15" s="3">
        <v>59</v>
      </c>
      <c r="C15" t="s">
        <v>84</v>
      </c>
      <c r="D15" t="s">
        <v>19</v>
      </c>
      <c r="E15">
        <v>13</v>
      </c>
      <c r="F15">
        <v>20</v>
      </c>
      <c r="G15">
        <v>15</v>
      </c>
      <c r="H15">
        <v>8</v>
      </c>
      <c r="I15">
        <v>1</v>
      </c>
      <c r="J15">
        <v>0</v>
      </c>
      <c r="K15">
        <v>1</v>
      </c>
      <c r="L15">
        <v>0</v>
      </c>
      <c r="M15">
        <f t="shared" si="1"/>
        <v>2</v>
      </c>
      <c r="N15">
        <v>0</v>
      </c>
      <c r="O15">
        <v>0</v>
      </c>
      <c r="P15">
        <f t="shared" si="2"/>
        <v>0</v>
      </c>
      <c r="Q15">
        <v>0</v>
      </c>
      <c r="R15">
        <v>1</v>
      </c>
      <c r="S15">
        <v>0</v>
      </c>
      <c r="T15">
        <v>0</v>
      </c>
      <c r="U15">
        <v>0</v>
      </c>
      <c r="V15">
        <v>0</v>
      </c>
      <c r="W15">
        <v>0</v>
      </c>
      <c r="X15">
        <v>0</v>
      </c>
      <c r="Y15">
        <f t="shared" si="0"/>
        <v>0</v>
      </c>
      <c r="AA15">
        <v>76</v>
      </c>
      <c r="AB15">
        <v>127</v>
      </c>
      <c r="AC15">
        <v>29</v>
      </c>
      <c r="AD15">
        <v>1</v>
      </c>
      <c r="AE15">
        <v>1</v>
      </c>
      <c r="AF15">
        <v>5</v>
      </c>
      <c r="AG15">
        <v>1</v>
      </c>
      <c r="AH15">
        <v>1</v>
      </c>
      <c r="AI15">
        <v>63</v>
      </c>
      <c r="AJ15">
        <v>1</v>
      </c>
    </row>
    <row r="16" spans="1:36">
      <c r="A16" s="2">
        <v>16</v>
      </c>
      <c r="B16" s="3">
        <v>62</v>
      </c>
      <c r="C16" t="s">
        <v>88</v>
      </c>
      <c r="D16" t="s">
        <v>90</v>
      </c>
      <c r="E16">
        <v>63</v>
      </c>
      <c r="F16">
        <v>68</v>
      </c>
      <c r="G16">
        <v>78</v>
      </c>
      <c r="H16">
        <v>10</v>
      </c>
      <c r="I16">
        <v>3</v>
      </c>
      <c r="J16">
        <v>0</v>
      </c>
      <c r="K16">
        <v>1</v>
      </c>
      <c r="L16">
        <v>0</v>
      </c>
      <c r="M16">
        <f t="shared" si="1"/>
        <v>4</v>
      </c>
      <c r="N16">
        <v>3</v>
      </c>
      <c r="O16">
        <v>0</v>
      </c>
      <c r="P16">
        <f t="shared" si="2"/>
        <v>3</v>
      </c>
      <c r="Q16">
        <v>1</v>
      </c>
      <c r="R16">
        <v>0</v>
      </c>
      <c r="S16">
        <v>1</v>
      </c>
      <c r="T16">
        <v>0</v>
      </c>
      <c r="U16">
        <v>0</v>
      </c>
      <c r="V16">
        <v>0</v>
      </c>
      <c r="W16">
        <v>0</v>
      </c>
      <c r="X16">
        <v>0</v>
      </c>
      <c r="Y16">
        <f t="shared" si="0"/>
        <v>0</v>
      </c>
      <c r="AA16">
        <v>6</v>
      </c>
      <c r="AB16">
        <v>0</v>
      </c>
      <c r="AC16">
        <v>0</v>
      </c>
      <c r="AD16">
        <v>0</v>
      </c>
      <c r="AE16">
        <v>0</v>
      </c>
      <c r="AF16">
        <v>0</v>
      </c>
      <c r="AG16">
        <v>0</v>
      </c>
      <c r="AH16">
        <v>0</v>
      </c>
      <c r="AI16">
        <v>0</v>
      </c>
      <c r="AJ16">
        <v>0</v>
      </c>
    </row>
    <row r="17" spans="1:36">
      <c r="A17" s="3">
        <v>18</v>
      </c>
      <c r="B17" s="3">
        <v>64</v>
      </c>
      <c r="C17" t="s">
        <v>94</v>
      </c>
      <c r="D17" t="s">
        <v>10</v>
      </c>
      <c r="E17">
        <v>353</v>
      </c>
      <c r="F17">
        <v>277</v>
      </c>
      <c r="G17">
        <v>105</v>
      </c>
      <c r="H17">
        <v>29</v>
      </c>
      <c r="I17">
        <v>53</v>
      </c>
      <c r="J17">
        <v>23</v>
      </c>
      <c r="K17">
        <v>13</v>
      </c>
      <c r="L17">
        <v>0</v>
      </c>
      <c r="M17">
        <f t="shared" si="1"/>
        <v>89</v>
      </c>
      <c r="N17">
        <v>4</v>
      </c>
      <c r="O17">
        <v>1</v>
      </c>
      <c r="P17">
        <f t="shared" si="2"/>
        <v>5</v>
      </c>
      <c r="Q17">
        <v>9</v>
      </c>
      <c r="R17">
        <v>66</v>
      </c>
      <c r="S17">
        <v>0</v>
      </c>
      <c r="T17">
        <v>0</v>
      </c>
      <c r="U17">
        <v>0</v>
      </c>
      <c r="V17">
        <v>0</v>
      </c>
      <c r="W17">
        <v>0</v>
      </c>
      <c r="X17">
        <v>0</v>
      </c>
      <c r="Y17">
        <f t="shared" si="0"/>
        <v>0</v>
      </c>
      <c r="AA17">
        <v>56</v>
      </c>
      <c r="AB17">
        <v>54</v>
      </c>
      <c r="AC17">
        <v>14</v>
      </c>
      <c r="AD17">
        <v>0</v>
      </c>
      <c r="AE17">
        <v>0</v>
      </c>
      <c r="AF17">
        <v>0</v>
      </c>
      <c r="AG17">
        <v>0</v>
      </c>
      <c r="AH17">
        <v>0</v>
      </c>
      <c r="AI17">
        <v>0</v>
      </c>
      <c r="AJ17">
        <v>0</v>
      </c>
    </row>
    <row r="18" spans="1:36">
      <c r="A18" s="2">
        <v>19</v>
      </c>
      <c r="B18" s="3">
        <v>68</v>
      </c>
      <c r="C18" t="s">
        <v>99</v>
      </c>
      <c r="D18" t="s">
        <v>101</v>
      </c>
      <c r="E18">
        <v>16</v>
      </c>
      <c r="F18">
        <v>24</v>
      </c>
      <c r="G18">
        <v>15</v>
      </c>
      <c r="H18">
        <v>9</v>
      </c>
      <c r="I18">
        <v>1</v>
      </c>
      <c r="J18">
        <v>0</v>
      </c>
      <c r="K18">
        <v>1</v>
      </c>
      <c r="L18">
        <v>0</v>
      </c>
      <c r="M18">
        <f t="shared" si="1"/>
        <v>2</v>
      </c>
      <c r="N18">
        <v>0</v>
      </c>
      <c r="O18">
        <v>0</v>
      </c>
      <c r="P18">
        <f t="shared" si="2"/>
        <v>0</v>
      </c>
      <c r="Q18">
        <v>0</v>
      </c>
      <c r="R18">
        <v>0</v>
      </c>
      <c r="S18">
        <v>0</v>
      </c>
      <c r="T18">
        <v>0</v>
      </c>
      <c r="U18">
        <v>0</v>
      </c>
      <c r="V18">
        <v>0</v>
      </c>
      <c r="W18">
        <v>0</v>
      </c>
      <c r="X18">
        <v>0</v>
      </c>
      <c r="Y18">
        <f t="shared" si="0"/>
        <v>0</v>
      </c>
      <c r="AA18">
        <f>SUM(AA2:AA17)</f>
        <v>1518</v>
      </c>
      <c r="AB18">
        <f t="shared" ref="AB18:AJ18" si="3">SUM(AB2:AB17)</f>
        <v>3005</v>
      </c>
      <c r="AC18">
        <f t="shared" si="3"/>
        <v>1176</v>
      </c>
      <c r="AD18">
        <f t="shared" si="3"/>
        <v>153</v>
      </c>
      <c r="AE18">
        <f t="shared" si="3"/>
        <v>127</v>
      </c>
      <c r="AF18">
        <f t="shared" si="3"/>
        <v>19</v>
      </c>
      <c r="AG18">
        <f t="shared" si="3"/>
        <v>17</v>
      </c>
      <c r="AH18">
        <f t="shared" si="3"/>
        <v>113</v>
      </c>
      <c r="AI18">
        <f t="shared" si="3"/>
        <v>69</v>
      </c>
      <c r="AJ18">
        <f t="shared" si="3"/>
        <v>56</v>
      </c>
    </row>
    <row r="19" spans="1:25">
      <c r="A19" s="2">
        <v>20</v>
      </c>
      <c r="B19" s="3">
        <v>69</v>
      </c>
      <c r="C19" t="s">
        <v>102</v>
      </c>
      <c r="D19" t="s">
        <v>104</v>
      </c>
      <c r="E19">
        <v>371</v>
      </c>
      <c r="F19">
        <v>504</v>
      </c>
      <c r="G19">
        <v>213</v>
      </c>
      <c r="H19">
        <v>84</v>
      </c>
      <c r="I19">
        <v>40</v>
      </c>
      <c r="J19">
        <v>4</v>
      </c>
      <c r="K19">
        <v>9</v>
      </c>
      <c r="L19">
        <v>2</v>
      </c>
      <c r="M19">
        <f t="shared" si="1"/>
        <v>55</v>
      </c>
      <c r="N19">
        <v>25</v>
      </c>
      <c r="O19">
        <v>0</v>
      </c>
      <c r="P19">
        <f t="shared" si="2"/>
        <v>25</v>
      </c>
      <c r="Q19">
        <v>10</v>
      </c>
      <c r="R19">
        <v>42</v>
      </c>
      <c r="S19">
        <v>0</v>
      </c>
      <c r="T19">
        <v>14</v>
      </c>
      <c r="U19">
        <v>0</v>
      </c>
      <c r="V19">
        <v>0</v>
      </c>
      <c r="W19">
        <v>0</v>
      </c>
      <c r="X19">
        <v>0</v>
      </c>
      <c r="Y19">
        <f t="shared" si="0"/>
        <v>14</v>
      </c>
    </row>
    <row r="20" spans="1:25">
      <c r="A20" s="3">
        <v>21</v>
      </c>
      <c r="B20" s="3">
        <v>73</v>
      </c>
      <c r="C20" t="s">
        <v>108</v>
      </c>
      <c r="D20" t="s">
        <v>19</v>
      </c>
      <c r="E20">
        <v>76</v>
      </c>
      <c r="F20">
        <v>127</v>
      </c>
      <c r="G20">
        <v>29</v>
      </c>
      <c r="H20">
        <v>1</v>
      </c>
      <c r="I20">
        <v>1</v>
      </c>
      <c r="J20">
        <v>0</v>
      </c>
      <c r="K20">
        <v>0</v>
      </c>
      <c r="L20">
        <v>0</v>
      </c>
      <c r="M20">
        <f t="shared" si="1"/>
        <v>1</v>
      </c>
      <c r="N20">
        <v>5</v>
      </c>
      <c r="O20">
        <v>0</v>
      </c>
      <c r="P20">
        <f t="shared" si="2"/>
        <v>5</v>
      </c>
      <c r="Q20">
        <v>1</v>
      </c>
      <c r="R20">
        <v>1</v>
      </c>
      <c r="S20">
        <v>63</v>
      </c>
      <c r="T20">
        <v>0</v>
      </c>
      <c r="U20">
        <v>0</v>
      </c>
      <c r="V20">
        <v>0</v>
      </c>
      <c r="W20">
        <v>0</v>
      </c>
      <c r="X20">
        <v>1</v>
      </c>
      <c r="Y20">
        <f t="shared" si="0"/>
        <v>1</v>
      </c>
    </row>
    <row r="21" spans="1:36">
      <c r="A21" s="3">
        <v>22</v>
      </c>
      <c r="B21" s="3">
        <v>78</v>
      </c>
      <c r="C21" t="s">
        <v>114</v>
      </c>
      <c r="D21" t="s">
        <v>10</v>
      </c>
      <c r="E21">
        <v>6</v>
      </c>
      <c r="F21">
        <v>0</v>
      </c>
      <c r="G21">
        <v>0</v>
      </c>
      <c r="H21">
        <v>0</v>
      </c>
      <c r="I21">
        <v>0</v>
      </c>
      <c r="J21">
        <v>0</v>
      </c>
      <c r="K21">
        <v>0</v>
      </c>
      <c r="L21">
        <v>0</v>
      </c>
      <c r="M21">
        <f t="shared" si="1"/>
        <v>0</v>
      </c>
      <c r="N21">
        <v>0</v>
      </c>
      <c r="O21">
        <v>0</v>
      </c>
      <c r="P21">
        <f t="shared" si="2"/>
        <v>0</v>
      </c>
      <c r="Q21">
        <v>0</v>
      </c>
      <c r="R21">
        <v>0</v>
      </c>
      <c r="S21">
        <v>0</v>
      </c>
      <c r="T21">
        <v>0</v>
      </c>
      <c r="U21">
        <v>0</v>
      </c>
      <c r="V21">
        <v>0</v>
      </c>
      <c r="W21">
        <v>0</v>
      </c>
      <c r="X21">
        <v>0</v>
      </c>
      <c r="Y21">
        <f t="shared" si="0"/>
        <v>0</v>
      </c>
      <c r="AA21">
        <v>3412</v>
      </c>
      <c r="AB21">
        <v>1543</v>
      </c>
      <c r="AC21">
        <v>627</v>
      </c>
      <c r="AD21">
        <v>313</v>
      </c>
      <c r="AE21">
        <v>222</v>
      </c>
      <c r="AF21">
        <v>27</v>
      </c>
      <c r="AG21">
        <v>43</v>
      </c>
      <c r="AH21">
        <v>7</v>
      </c>
      <c r="AI21">
        <v>90</v>
      </c>
      <c r="AJ21">
        <v>24</v>
      </c>
    </row>
    <row r="22" spans="1:36">
      <c r="A22" s="2">
        <v>23</v>
      </c>
      <c r="B22" s="3">
        <v>81</v>
      </c>
      <c r="C22" t="s">
        <v>118</v>
      </c>
      <c r="D22" t="s">
        <v>104</v>
      </c>
      <c r="E22">
        <v>7</v>
      </c>
      <c r="F22">
        <v>8</v>
      </c>
      <c r="G22">
        <v>23</v>
      </c>
      <c r="H22">
        <v>1</v>
      </c>
      <c r="I22">
        <v>0</v>
      </c>
      <c r="J22">
        <v>0</v>
      </c>
      <c r="K22">
        <v>0</v>
      </c>
      <c r="L22">
        <v>0</v>
      </c>
      <c r="M22">
        <f t="shared" si="1"/>
        <v>0</v>
      </c>
      <c r="N22">
        <v>0</v>
      </c>
      <c r="O22">
        <v>0</v>
      </c>
      <c r="P22">
        <f t="shared" si="2"/>
        <v>0</v>
      </c>
      <c r="Q22">
        <v>0</v>
      </c>
      <c r="R22">
        <v>0</v>
      </c>
      <c r="S22">
        <v>0</v>
      </c>
      <c r="T22">
        <v>1</v>
      </c>
      <c r="U22">
        <v>0</v>
      </c>
      <c r="V22">
        <v>0</v>
      </c>
      <c r="W22">
        <v>0</v>
      </c>
      <c r="X22">
        <v>0</v>
      </c>
      <c r="Y22">
        <f t="shared" si="0"/>
        <v>1</v>
      </c>
      <c r="AA22">
        <v>63</v>
      </c>
      <c r="AB22">
        <v>68</v>
      </c>
      <c r="AC22">
        <v>78</v>
      </c>
      <c r="AD22">
        <v>10</v>
      </c>
      <c r="AE22">
        <v>4</v>
      </c>
      <c r="AF22">
        <v>3</v>
      </c>
      <c r="AG22">
        <v>1</v>
      </c>
      <c r="AH22">
        <v>0</v>
      </c>
      <c r="AI22">
        <v>1</v>
      </c>
      <c r="AJ22">
        <v>0</v>
      </c>
    </row>
    <row r="23" spans="1:36">
      <c r="A23" s="2">
        <v>24</v>
      </c>
      <c r="B23" s="3">
        <v>82</v>
      </c>
      <c r="C23" t="s">
        <v>120</v>
      </c>
      <c r="D23" t="s">
        <v>122</v>
      </c>
      <c r="E23">
        <v>128</v>
      </c>
      <c r="F23">
        <v>117</v>
      </c>
      <c r="G23">
        <v>104</v>
      </c>
      <c r="H23">
        <v>34</v>
      </c>
      <c r="I23">
        <v>23</v>
      </c>
      <c r="J23">
        <v>0</v>
      </c>
      <c r="K23">
        <v>4</v>
      </c>
      <c r="L23">
        <v>0</v>
      </c>
      <c r="M23">
        <f t="shared" si="1"/>
        <v>27</v>
      </c>
      <c r="N23">
        <v>2</v>
      </c>
      <c r="O23">
        <v>1</v>
      </c>
      <c r="P23">
        <f t="shared" si="2"/>
        <v>3</v>
      </c>
      <c r="Q23">
        <v>7</v>
      </c>
      <c r="R23">
        <v>0</v>
      </c>
      <c r="S23">
        <v>5</v>
      </c>
      <c r="T23">
        <v>0</v>
      </c>
      <c r="U23">
        <v>0</v>
      </c>
      <c r="V23">
        <v>1</v>
      </c>
      <c r="W23">
        <v>0</v>
      </c>
      <c r="X23">
        <v>0</v>
      </c>
      <c r="Y23">
        <f t="shared" si="0"/>
        <v>1</v>
      </c>
      <c r="AA23">
        <v>16</v>
      </c>
      <c r="AB23">
        <v>24</v>
      </c>
      <c r="AC23">
        <v>15</v>
      </c>
      <c r="AD23">
        <v>9</v>
      </c>
      <c r="AE23">
        <v>2</v>
      </c>
      <c r="AF23">
        <v>0</v>
      </c>
      <c r="AG23">
        <v>0</v>
      </c>
      <c r="AH23">
        <v>0</v>
      </c>
      <c r="AI23">
        <v>0</v>
      </c>
      <c r="AJ23">
        <v>0</v>
      </c>
    </row>
    <row r="24" spans="1:36">
      <c r="A24" s="3">
        <v>25</v>
      </c>
      <c r="B24" s="3">
        <v>85</v>
      </c>
      <c r="C24" t="s">
        <v>125</v>
      </c>
      <c r="D24" t="s">
        <v>19</v>
      </c>
      <c r="E24">
        <v>56</v>
      </c>
      <c r="F24">
        <v>54</v>
      </c>
      <c r="G24">
        <v>14</v>
      </c>
      <c r="H24">
        <v>0</v>
      </c>
      <c r="I24">
        <v>0</v>
      </c>
      <c r="J24">
        <v>0</v>
      </c>
      <c r="K24">
        <v>0</v>
      </c>
      <c r="L24">
        <v>0</v>
      </c>
      <c r="M24">
        <f t="shared" si="1"/>
        <v>0</v>
      </c>
      <c r="N24">
        <v>0</v>
      </c>
      <c r="O24">
        <v>0</v>
      </c>
      <c r="P24">
        <f t="shared" si="2"/>
        <v>0</v>
      </c>
      <c r="Q24">
        <v>0</v>
      </c>
      <c r="R24">
        <v>0</v>
      </c>
      <c r="S24">
        <v>0</v>
      </c>
      <c r="T24">
        <v>0</v>
      </c>
      <c r="U24">
        <v>0</v>
      </c>
      <c r="V24">
        <v>0</v>
      </c>
      <c r="W24">
        <v>0</v>
      </c>
      <c r="X24">
        <v>0</v>
      </c>
      <c r="Y24">
        <f t="shared" si="0"/>
        <v>0</v>
      </c>
      <c r="AA24">
        <v>371</v>
      </c>
      <c r="AB24">
        <v>504</v>
      </c>
      <c r="AC24">
        <v>213</v>
      </c>
      <c r="AD24">
        <v>84</v>
      </c>
      <c r="AE24">
        <v>55</v>
      </c>
      <c r="AF24">
        <v>25</v>
      </c>
      <c r="AG24">
        <v>10</v>
      </c>
      <c r="AH24">
        <v>42</v>
      </c>
      <c r="AI24">
        <v>0</v>
      </c>
      <c r="AJ24">
        <v>14</v>
      </c>
    </row>
    <row r="25" spans="1:36">
      <c r="A25" s="2">
        <v>26</v>
      </c>
      <c r="B25" s="3">
        <v>87</v>
      </c>
      <c r="C25" t="s">
        <v>128</v>
      </c>
      <c r="D25" t="s">
        <v>122</v>
      </c>
      <c r="E25">
        <v>12</v>
      </c>
      <c r="F25">
        <v>20</v>
      </c>
      <c r="G25">
        <v>13</v>
      </c>
      <c r="H25">
        <v>3</v>
      </c>
      <c r="I25">
        <v>1</v>
      </c>
      <c r="J25">
        <v>0</v>
      </c>
      <c r="K25">
        <v>0</v>
      </c>
      <c r="L25">
        <v>0</v>
      </c>
      <c r="M25">
        <f t="shared" si="1"/>
        <v>1</v>
      </c>
      <c r="N25">
        <v>0</v>
      </c>
      <c r="O25">
        <v>0</v>
      </c>
      <c r="P25">
        <f t="shared" si="2"/>
        <v>0</v>
      </c>
      <c r="Q25">
        <v>0</v>
      </c>
      <c r="R25">
        <v>0</v>
      </c>
      <c r="S25">
        <v>6</v>
      </c>
      <c r="T25">
        <v>0</v>
      </c>
      <c r="U25">
        <v>0</v>
      </c>
      <c r="V25">
        <v>0</v>
      </c>
      <c r="W25">
        <v>0</v>
      </c>
      <c r="X25">
        <v>0</v>
      </c>
      <c r="Y25">
        <f t="shared" si="0"/>
        <v>0</v>
      </c>
      <c r="AA25">
        <v>7</v>
      </c>
      <c r="AB25">
        <v>8</v>
      </c>
      <c r="AC25">
        <v>23</v>
      </c>
      <c r="AD25">
        <v>1</v>
      </c>
      <c r="AE25">
        <v>0</v>
      </c>
      <c r="AF25">
        <v>0</v>
      </c>
      <c r="AG25">
        <v>0</v>
      </c>
      <c r="AH25">
        <v>0</v>
      </c>
      <c r="AI25">
        <v>0</v>
      </c>
      <c r="AJ25">
        <v>1</v>
      </c>
    </row>
    <row r="26" spans="1:36">
      <c r="A26" s="2">
        <v>28</v>
      </c>
      <c r="B26" s="3">
        <v>100</v>
      </c>
      <c r="C26" t="s">
        <v>144</v>
      </c>
      <c r="D26" t="s">
        <v>101</v>
      </c>
      <c r="E26">
        <v>4007</v>
      </c>
      <c r="F26">
        <v>6083</v>
      </c>
      <c r="G26">
        <v>3212</v>
      </c>
      <c r="H26">
        <v>1127</v>
      </c>
      <c r="I26">
        <v>326</v>
      </c>
      <c r="J26">
        <v>203</v>
      </c>
      <c r="K26">
        <v>263</v>
      </c>
      <c r="L26">
        <v>7</v>
      </c>
      <c r="M26">
        <f t="shared" si="1"/>
        <v>799</v>
      </c>
      <c r="N26">
        <v>133</v>
      </c>
      <c r="O26">
        <v>37</v>
      </c>
      <c r="P26">
        <f t="shared" si="2"/>
        <v>170</v>
      </c>
      <c r="Q26">
        <v>152</v>
      </c>
      <c r="R26">
        <v>57</v>
      </c>
      <c r="S26">
        <v>26</v>
      </c>
      <c r="T26">
        <v>23</v>
      </c>
      <c r="U26">
        <v>6</v>
      </c>
      <c r="V26">
        <v>3</v>
      </c>
      <c r="W26">
        <v>0</v>
      </c>
      <c r="X26">
        <v>0</v>
      </c>
      <c r="Y26">
        <f t="shared" si="0"/>
        <v>32</v>
      </c>
      <c r="AA26">
        <v>128</v>
      </c>
      <c r="AB26">
        <v>117</v>
      </c>
      <c r="AC26">
        <v>104</v>
      </c>
      <c r="AD26">
        <v>34</v>
      </c>
      <c r="AE26">
        <v>27</v>
      </c>
      <c r="AF26">
        <v>3</v>
      </c>
      <c r="AG26">
        <v>7</v>
      </c>
      <c r="AH26">
        <v>0</v>
      </c>
      <c r="AI26">
        <v>5</v>
      </c>
      <c r="AJ26">
        <v>1</v>
      </c>
    </row>
    <row r="27" spans="5:36">
      <c r="E27">
        <f>SUM(E2:E26)</f>
        <v>9560</v>
      </c>
      <c r="F27">
        <f t="shared" ref="F27:Y27" si="4">SUM(F2:F26)</f>
        <v>11443</v>
      </c>
      <c r="G27">
        <f t="shared" si="4"/>
        <v>5527</v>
      </c>
      <c r="H27">
        <f t="shared" si="4"/>
        <v>1746</v>
      </c>
      <c r="I27">
        <f t="shared" si="4"/>
        <v>594</v>
      </c>
      <c r="J27">
        <f t="shared" si="4"/>
        <v>319</v>
      </c>
      <c r="K27">
        <f t="shared" si="4"/>
        <v>316</v>
      </c>
      <c r="L27">
        <f t="shared" si="4"/>
        <v>12</v>
      </c>
      <c r="M27">
        <f t="shared" si="4"/>
        <v>1241</v>
      </c>
      <c r="N27">
        <f t="shared" si="4"/>
        <v>209</v>
      </c>
      <c r="O27">
        <f t="shared" si="4"/>
        <v>39</v>
      </c>
      <c r="P27">
        <f t="shared" si="4"/>
        <v>248</v>
      </c>
      <c r="Q27">
        <f t="shared" si="4"/>
        <v>230</v>
      </c>
      <c r="R27">
        <f t="shared" si="4"/>
        <v>219</v>
      </c>
      <c r="S27">
        <f t="shared" si="4"/>
        <v>197</v>
      </c>
      <c r="T27">
        <f t="shared" si="4"/>
        <v>50</v>
      </c>
      <c r="U27">
        <f t="shared" si="4"/>
        <v>45</v>
      </c>
      <c r="V27">
        <f t="shared" si="4"/>
        <v>31</v>
      </c>
      <c r="W27">
        <f t="shared" si="4"/>
        <v>1</v>
      </c>
      <c r="X27">
        <f t="shared" si="4"/>
        <v>1</v>
      </c>
      <c r="Y27">
        <f t="shared" si="4"/>
        <v>128</v>
      </c>
      <c r="AA27">
        <v>12</v>
      </c>
      <c r="AB27">
        <v>20</v>
      </c>
      <c r="AC27">
        <v>13</v>
      </c>
      <c r="AD27">
        <v>3</v>
      </c>
      <c r="AE27">
        <v>1</v>
      </c>
      <c r="AF27">
        <v>0</v>
      </c>
      <c r="AG27">
        <v>0</v>
      </c>
      <c r="AH27">
        <v>0</v>
      </c>
      <c r="AI27">
        <v>6</v>
      </c>
      <c r="AJ27">
        <v>0</v>
      </c>
    </row>
    <row r="28" spans="27:36">
      <c r="AA28">
        <v>4007</v>
      </c>
      <c r="AB28">
        <v>6083</v>
      </c>
      <c r="AC28">
        <v>3212</v>
      </c>
      <c r="AD28">
        <v>1127</v>
      </c>
      <c r="AE28">
        <v>799</v>
      </c>
      <c r="AF28">
        <v>170</v>
      </c>
      <c r="AG28">
        <v>152</v>
      </c>
      <c r="AH28">
        <v>57</v>
      </c>
      <c r="AI28">
        <v>26</v>
      </c>
      <c r="AJ28">
        <v>32</v>
      </c>
    </row>
    <row r="29" spans="27:36">
      <c r="AA29">
        <f>SUM(AA21:AA28)</f>
        <v>8016</v>
      </c>
      <c r="AB29">
        <f t="shared" ref="AB29:AJ29" si="5">SUM(AB21:AB28)</f>
        <v>8367</v>
      </c>
      <c r="AC29">
        <f t="shared" si="5"/>
        <v>4285</v>
      </c>
      <c r="AD29">
        <f t="shared" si="5"/>
        <v>1581</v>
      </c>
      <c r="AE29">
        <f t="shared" si="5"/>
        <v>1110</v>
      </c>
      <c r="AF29">
        <f t="shared" si="5"/>
        <v>228</v>
      </c>
      <c r="AG29">
        <f t="shared" si="5"/>
        <v>213</v>
      </c>
      <c r="AH29">
        <f t="shared" si="5"/>
        <v>106</v>
      </c>
      <c r="AI29">
        <f t="shared" si="5"/>
        <v>128</v>
      </c>
      <c r="AJ29">
        <f t="shared" si="5"/>
        <v>72</v>
      </c>
    </row>
    <row r="31" spans="7:7">
      <c r="G31" t="s">
        <v>197</v>
      </c>
    </row>
  </sheetData>
  <autoFilter ref="A1:A31">
    <extLst/>
  </autoFilter>
  <pageMargins left="0.699305555555556" right="0.699305555555556" top="0.75" bottom="0.75" header="0.3" footer="0.3"/>
  <pageSetup paperSize="9" orientation="portrait" horizontalDpi="1200" verticalDpi="12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1"/>
  <sheetViews>
    <sheetView workbookViewId="0">
      <selection activeCell="E22" sqref="E22"/>
    </sheetView>
  </sheetViews>
  <sheetFormatPr defaultColWidth="9" defaultRowHeight="13.5" outlineLevelCol="4"/>
  <cols>
    <col min="1" max="1" width="21.625" customWidth="1"/>
    <col min="2" max="2" width="10" customWidth="1"/>
  </cols>
  <sheetData>
    <row r="1" spans="1:5">
      <c r="A1" s="1" t="s">
        <v>198</v>
      </c>
      <c r="B1" s="1" t="s">
        <v>0</v>
      </c>
      <c r="C1" s="1" t="s">
        <v>199</v>
      </c>
      <c r="D1" s="1" t="s">
        <v>4</v>
      </c>
      <c r="E1" s="1" t="s">
        <v>200</v>
      </c>
    </row>
    <row r="2" spans="1:5">
      <c r="A2" t="s">
        <v>201</v>
      </c>
      <c r="B2">
        <v>1</v>
      </c>
      <c r="C2">
        <v>1861</v>
      </c>
      <c r="D2">
        <v>280620</v>
      </c>
      <c r="E2">
        <f>C2/D2*1000</f>
        <v>6.63174399543867</v>
      </c>
    </row>
    <row r="3" spans="1:5">
      <c r="A3" t="s">
        <v>202</v>
      </c>
      <c r="B3">
        <v>3</v>
      </c>
      <c r="C3">
        <v>967</v>
      </c>
      <c r="D3">
        <v>210351</v>
      </c>
      <c r="E3">
        <f t="shared" ref="E3:E21" si="0">C3/D3*1000</f>
        <v>4.59707821688511</v>
      </c>
    </row>
    <row r="4" spans="1:5">
      <c r="A4" t="s">
        <v>203</v>
      </c>
      <c r="B4">
        <v>2</v>
      </c>
      <c r="C4">
        <v>1148</v>
      </c>
      <c r="D4">
        <v>92971</v>
      </c>
      <c r="E4">
        <f t="shared" si="0"/>
        <v>12.3479364533026</v>
      </c>
    </row>
    <row r="5" spans="1:5">
      <c r="A5" t="s">
        <v>204</v>
      </c>
      <c r="B5">
        <v>4</v>
      </c>
      <c r="C5">
        <v>609</v>
      </c>
      <c r="D5">
        <v>80283</v>
      </c>
      <c r="E5">
        <f t="shared" si="0"/>
        <v>7.58566570755951</v>
      </c>
    </row>
    <row r="6" spans="1:5">
      <c r="A6" t="s">
        <v>205</v>
      </c>
      <c r="B6">
        <v>7</v>
      </c>
      <c r="C6">
        <v>349</v>
      </c>
      <c r="D6">
        <v>68395</v>
      </c>
      <c r="E6">
        <f t="shared" si="0"/>
        <v>5.10271218656335</v>
      </c>
    </row>
    <row r="7" spans="1:5">
      <c r="A7" t="s">
        <v>206</v>
      </c>
      <c r="B7">
        <v>25</v>
      </c>
      <c r="C7">
        <v>186</v>
      </c>
      <c r="D7">
        <v>52144</v>
      </c>
      <c r="E7">
        <f t="shared" si="0"/>
        <v>3.56704510586069</v>
      </c>
    </row>
    <row r="8" spans="1:5">
      <c r="A8" t="s">
        <v>207</v>
      </c>
      <c r="B8">
        <v>8</v>
      </c>
      <c r="C8">
        <v>342</v>
      </c>
      <c r="D8">
        <v>51240</v>
      </c>
      <c r="E8">
        <f t="shared" si="0"/>
        <v>6.67447306791569</v>
      </c>
    </row>
    <row r="9" spans="1:5">
      <c r="A9" t="s">
        <v>208</v>
      </c>
      <c r="B9">
        <v>11</v>
      </c>
      <c r="C9">
        <v>290</v>
      </c>
      <c r="D9">
        <v>48850</v>
      </c>
      <c r="E9">
        <f t="shared" si="0"/>
        <v>5.93654042988741</v>
      </c>
    </row>
    <row r="10" spans="1:5">
      <c r="A10" t="s">
        <v>209</v>
      </c>
      <c r="B10">
        <v>19</v>
      </c>
      <c r="C10">
        <v>245</v>
      </c>
      <c r="D10">
        <v>47108</v>
      </c>
      <c r="E10">
        <f t="shared" si="0"/>
        <v>5.20081514817016</v>
      </c>
    </row>
    <row r="11" spans="1:5">
      <c r="A11" t="s">
        <v>210</v>
      </c>
      <c r="B11">
        <v>23</v>
      </c>
      <c r="C11">
        <v>196</v>
      </c>
      <c r="D11">
        <v>46508</v>
      </c>
      <c r="E11">
        <f t="shared" si="0"/>
        <v>4.21432871763998</v>
      </c>
    </row>
    <row r="12" spans="1:5">
      <c r="A12" t="s">
        <v>211</v>
      </c>
      <c r="B12">
        <v>36</v>
      </c>
      <c r="C12">
        <v>126</v>
      </c>
      <c r="D12">
        <v>45422</v>
      </c>
      <c r="E12">
        <f t="shared" si="0"/>
        <v>2.77398617410066</v>
      </c>
    </row>
    <row r="13" spans="1:5">
      <c r="A13" t="s">
        <v>212</v>
      </c>
      <c r="B13">
        <v>16</v>
      </c>
      <c r="C13">
        <v>250</v>
      </c>
      <c r="D13">
        <v>43879</v>
      </c>
      <c r="E13">
        <f t="shared" si="0"/>
        <v>5.69748626905809</v>
      </c>
    </row>
    <row r="14" spans="1:5">
      <c r="A14" t="s">
        <v>213</v>
      </c>
      <c r="B14">
        <v>6</v>
      </c>
      <c r="C14">
        <v>355</v>
      </c>
      <c r="D14">
        <v>42168</v>
      </c>
      <c r="E14">
        <f t="shared" si="0"/>
        <v>8.41870612786948</v>
      </c>
    </row>
    <row r="15" spans="1:5">
      <c r="A15" t="s">
        <v>214</v>
      </c>
      <c r="B15">
        <v>14</v>
      </c>
      <c r="C15">
        <v>262</v>
      </c>
      <c r="D15">
        <v>40671</v>
      </c>
      <c r="E15">
        <f t="shared" si="0"/>
        <v>6.44193651496152</v>
      </c>
    </row>
    <row r="16" spans="1:5">
      <c r="A16" t="s">
        <v>215</v>
      </c>
      <c r="B16">
        <v>15</v>
      </c>
      <c r="C16">
        <v>254</v>
      </c>
      <c r="D16">
        <v>40246</v>
      </c>
      <c r="E16">
        <f t="shared" si="0"/>
        <v>6.31118620484023</v>
      </c>
    </row>
    <row r="17" spans="1:5">
      <c r="A17" t="s">
        <v>216</v>
      </c>
      <c r="B17">
        <v>20</v>
      </c>
      <c r="C17">
        <v>232</v>
      </c>
      <c r="D17">
        <v>40189</v>
      </c>
      <c r="E17">
        <f t="shared" si="0"/>
        <v>5.77272387966857</v>
      </c>
    </row>
    <row r="18" spans="1:5">
      <c r="A18" t="s">
        <v>217</v>
      </c>
      <c r="B18">
        <v>9</v>
      </c>
      <c r="C18">
        <v>319</v>
      </c>
      <c r="D18">
        <v>37000</v>
      </c>
      <c r="E18">
        <f t="shared" si="0"/>
        <v>8.62162162162162</v>
      </c>
    </row>
    <row r="19" spans="1:5">
      <c r="A19" t="s">
        <v>218</v>
      </c>
      <c r="B19">
        <v>5</v>
      </c>
      <c r="C19">
        <v>358</v>
      </c>
      <c r="D19">
        <v>36075</v>
      </c>
      <c r="E19">
        <f t="shared" si="0"/>
        <v>9.92376992376992</v>
      </c>
    </row>
    <row r="20" spans="1:5">
      <c r="A20" t="s">
        <v>219</v>
      </c>
      <c r="B20">
        <v>22</v>
      </c>
      <c r="C20">
        <v>204</v>
      </c>
      <c r="D20">
        <v>34736</v>
      </c>
      <c r="E20">
        <f t="shared" si="0"/>
        <v>5.87286964532473</v>
      </c>
    </row>
    <row r="21" spans="1:5">
      <c r="A21" t="s">
        <v>220</v>
      </c>
      <c r="B21">
        <v>27</v>
      </c>
      <c r="C21">
        <v>178</v>
      </c>
      <c r="D21">
        <v>33838</v>
      </c>
      <c r="E21">
        <f t="shared" si="0"/>
        <v>5.26035817719723</v>
      </c>
    </row>
  </sheetData>
  <pageMargins left="0.699305555555556" right="0.699305555555556" top="0.75" bottom="0.75" header="0.3" footer="0.3"/>
  <pageSetup paperSize="9" orientation="portrait" horizontalDpi="1200" verticalDpi="12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8"/>
  <sheetViews>
    <sheetView workbookViewId="0">
      <selection activeCell="M8" sqref="M8"/>
    </sheetView>
  </sheetViews>
  <sheetFormatPr defaultColWidth="9" defaultRowHeight="13.5"/>
  <cols>
    <col min="1" max="1" width="21.625" customWidth="1"/>
  </cols>
  <sheetData>
    <row r="1" spans="1:7">
      <c r="A1" s="1" t="s">
        <v>198</v>
      </c>
      <c r="B1" s="1" t="s">
        <v>148</v>
      </c>
      <c r="C1" s="1" t="s">
        <v>149</v>
      </c>
      <c r="D1" s="1" t="s">
        <v>150</v>
      </c>
      <c r="E1" s="1" t="s">
        <v>151</v>
      </c>
      <c r="F1" s="1" t="s">
        <v>152</v>
      </c>
      <c r="G1" s="1" t="s">
        <v>153</v>
      </c>
    </row>
    <row r="2" spans="1:8">
      <c r="A2" t="s">
        <v>201</v>
      </c>
      <c r="B2">
        <v>6</v>
      </c>
      <c r="C2">
        <v>204</v>
      </c>
      <c r="D2">
        <v>255</v>
      </c>
      <c r="E2">
        <v>1158</v>
      </c>
      <c r="F2">
        <v>225</v>
      </c>
      <c r="G2">
        <v>13</v>
      </c>
      <c r="H2">
        <f>SUM(B2:G2)</f>
        <v>1861</v>
      </c>
    </row>
    <row r="3" spans="1:8">
      <c r="A3" t="s">
        <v>202</v>
      </c>
      <c r="B3">
        <v>0</v>
      </c>
      <c r="C3">
        <v>148</v>
      </c>
      <c r="D3">
        <v>132</v>
      </c>
      <c r="E3">
        <v>548</v>
      </c>
      <c r="F3">
        <v>136</v>
      </c>
      <c r="G3">
        <v>3</v>
      </c>
      <c r="H3">
        <f t="shared" ref="H3:H11" si="0">SUM(B3:G3)</f>
        <v>967</v>
      </c>
    </row>
    <row r="4" spans="1:8">
      <c r="A4" t="s">
        <v>203</v>
      </c>
      <c r="B4">
        <v>0</v>
      </c>
      <c r="C4">
        <v>117</v>
      </c>
      <c r="D4">
        <v>148</v>
      </c>
      <c r="E4">
        <v>380</v>
      </c>
      <c r="F4">
        <v>490</v>
      </c>
      <c r="G4">
        <v>13</v>
      </c>
      <c r="H4">
        <f t="shared" si="0"/>
        <v>1148</v>
      </c>
    </row>
    <row r="5" spans="1:8">
      <c r="A5" t="s">
        <v>204</v>
      </c>
      <c r="B5">
        <v>0</v>
      </c>
      <c r="C5">
        <v>120</v>
      </c>
      <c r="D5">
        <v>62</v>
      </c>
      <c r="E5">
        <v>280</v>
      </c>
      <c r="F5">
        <v>147</v>
      </c>
      <c r="G5">
        <v>0</v>
      </c>
      <c r="H5">
        <f t="shared" si="0"/>
        <v>609</v>
      </c>
    </row>
    <row r="6" spans="1:8">
      <c r="A6" t="s">
        <v>205</v>
      </c>
      <c r="B6">
        <v>1</v>
      </c>
      <c r="C6">
        <v>38</v>
      </c>
      <c r="D6">
        <v>56</v>
      </c>
      <c r="E6">
        <v>153</v>
      </c>
      <c r="F6">
        <v>89</v>
      </c>
      <c r="G6">
        <v>3</v>
      </c>
      <c r="H6">
        <f t="shared" si="0"/>
        <v>340</v>
      </c>
    </row>
    <row r="7" spans="1:8">
      <c r="A7" t="s">
        <v>206</v>
      </c>
      <c r="B7">
        <v>0</v>
      </c>
      <c r="C7">
        <v>33</v>
      </c>
      <c r="D7">
        <v>21</v>
      </c>
      <c r="E7">
        <v>47</v>
      </c>
      <c r="F7">
        <v>84</v>
      </c>
      <c r="G7">
        <v>1</v>
      </c>
      <c r="H7">
        <f t="shared" si="0"/>
        <v>186</v>
      </c>
    </row>
    <row r="8" spans="1:18">
      <c r="A8" t="s">
        <v>207</v>
      </c>
      <c r="B8">
        <v>0</v>
      </c>
      <c r="C8">
        <v>107</v>
      </c>
      <c r="D8">
        <v>21</v>
      </c>
      <c r="E8">
        <v>93</v>
      </c>
      <c r="F8">
        <v>75</v>
      </c>
      <c r="G8">
        <v>46</v>
      </c>
      <c r="H8">
        <f t="shared" si="0"/>
        <v>342</v>
      </c>
      <c r="M8">
        <f>ROUND(B2/1861*100,2)</f>
        <v>0.32</v>
      </c>
      <c r="N8">
        <f t="shared" ref="N8:R8" si="1">ROUND(C2/1861*100,2)</f>
        <v>10.96</v>
      </c>
      <c r="O8">
        <f t="shared" si="1"/>
        <v>13.7</v>
      </c>
      <c r="P8">
        <f t="shared" si="1"/>
        <v>62.22</v>
      </c>
      <c r="Q8">
        <f t="shared" si="1"/>
        <v>12.09</v>
      </c>
      <c r="R8">
        <f t="shared" si="1"/>
        <v>0.7</v>
      </c>
    </row>
    <row r="9" spans="1:18">
      <c r="A9" t="s">
        <v>208</v>
      </c>
      <c r="B9">
        <v>1</v>
      </c>
      <c r="C9">
        <v>97</v>
      </c>
      <c r="D9">
        <v>25</v>
      </c>
      <c r="E9">
        <v>101</v>
      </c>
      <c r="F9">
        <v>65</v>
      </c>
      <c r="G9">
        <v>1</v>
      </c>
      <c r="H9">
        <f t="shared" si="0"/>
        <v>290</v>
      </c>
      <c r="M9">
        <f>ROUND(B3/967*100,2)</f>
        <v>0</v>
      </c>
      <c r="N9">
        <f t="shared" ref="N9:R9" si="2">ROUND(C3/967*100,2)</f>
        <v>15.31</v>
      </c>
      <c r="O9">
        <f t="shared" si="2"/>
        <v>13.65</v>
      </c>
      <c r="P9">
        <f t="shared" si="2"/>
        <v>56.67</v>
      </c>
      <c r="Q9">
        <f t="shared" si="2"/>
        <v>14.06</v>
      </c>
      <c r="R9">
        <f t="shared" si="2"/>
        <v>0.31</v>
      </c>
    </row>
    <row r="10" spans="1:18">
      <c r="A10" t="s">
        <v>209</v>
      </c>
      <c r="B10">
        <v>0</v>
      </c>
      <c r="C10">
        <v>33</v>
      </c>
      <c r="D10">
        <v>27</v>
      </c>
      <c r="E10">
        <v>119</v>
      </c>
      <c r="F10">
        <v>63</v>
      </c>
      <c r="G10">
        <v>3</v>
      </c>
      <c r="H10">
        <f t="shared" si="0"/>
        <v>245</v>
      </c>
      <c r="M10">
        <f>ROUND(B4/1148*100,2)</f>
        <v>0</v>
      </c>
      <c r="N10">
        <f t="shared" ref="N10:R10" si="3">ROUND(C4/1148*100,2)</f>
        <v>10.19</v>
      </c>
      <c r="O10">
        <f t="shared" si="3"/>
        <v>12.89</v>
      </c>
      <c r="P10">
        <f t="shared" si="3"/>
        <v>33.1</v>
      </c>
      <c r="Q10">
        <f t="shared" si="3"/>
        <v>42.68</v>
      </c>
      <c r="R10">
        <f t="shared" si="3"/>
        <v>1.13</v>
      </c>
    </row>
    <row r="11" spans="1:18">
      <c r="A11" t="s">
        <v>210</v>
      </c>
      <c r="B11">
        <v>0</v>
      </c>
      <c r="C11">
        <v>14</v>
      </c>
      <c r="D11">
        <v>25</v>
      </c>
      <c r="E11">
        <v>104</v>
      </c>
      <c r="F11">
        <v>53</v>
      </c>
      <c r="G11">
        <v>0</v>
      </c>
      <c r="H11">
        <f t="shared" si="0"/>
        <v>196</v>
      </c>
      <c r="M11">
        <f>ROUND(B5/609*100,2)</f>
        <v>0</v>
      </c>
      <c r="N11">
        <f t="shared" ref="N11:R11" si="4">ROUND(C5/609*100,2)</f>
        <v>19.7</v>
      </c>
      <c r="O11">
        <f t="shared" si="4"/>
        <v>10.18</v>
      </c>
      <c r="P11">
        <f t="shared" si="4"/>
        <v>45.98</v>
      </c>
      <c r="Q11">
        <f t="shared" si="4"/>
        <v>24.14</v>
      </c>
      <c r="R11">
        <f t="shared" si="4"/>
        <v>0</v>
      </c>
    </row>
    <row r="12" spans="13:18">
      <c r="M12">
        <f>ROUND(B6/340*100,2)</f>
        <v>0.29</v>
      </c>
      <c r="N12">
        <f t="shared" ref="N12:R12" si="5">ROUND(C6/340*100,2)</f>
        <v>11.18</v>
      </c>
      <c r="O12">
        <f t="shared" si="5"/>
        <v>16.47</v>
      </c>
      <c r="P12">
        <f t="shared" si="5"/>
        <v>45</v>
      </c>
      <c r="Q12">
        <f t="shared" si="5"/>
        <v>26.18</v>
      </c>
      <c r="R12">
        <f t="shared" si="5"/>
        <v>0.88</v>
      </c>
    </row>
    <row r="13" spans="13:18">
      <c r="M13">
        <f>ROUND(B7/186*100,2)</f>
        <v>0</v>
      </c>
      <c r="N13">
        <f t="shared" ref="N13:R13" si="6">ROUND(C7/186*100,2)</f>
        <v>17.74</v>
      </c>
      <c r="O13">
        <f t="shared" si="6"/>
        <v>11.29</v>
      </c>
      <c r="P13">
        <f t="shared" si="6"/>
        <v>25.27</v>
      </c>
      <c r="Q13">
        <f t="shared" si="6"/>
        <v>45.16</v>
      </c>
      <c r="R13">
        <f t="shared" si="6"/>
        <v>0.54</v>
      </c>
    </row>
    <row r="14" spans="13:18">
      <c r="M14">
        <f>ROUND(B8/342*100,2)</f>
        <v>0</v>
      </c>
      <c r="N14">
        <f t="shared" ref="N14:R14" si="7">ROUND(C8/342*100,2)</f>
        <v>31.29</v>
      </c>
      <c r="O14">
        <f t="shared" si="7"/>
        <v>6.14</v>
      </c>
      <c r="P14">
        <f t="shared" si="7"/>
        <v>27.19</v>
      </c>
      <c r="Q14">
        <f t="shared" si="7"/>
        <v>21.93</v>
      </c>
      <c r="R14">
        <f t="shared" si="7"/>
        <v>13.45</v>
      </c>
    </row>
    <row r="15" spans="13:18">
      <c r="M15">
        <f>ROUND(B9/290*100,2)</f>
        <v>0.34</v>
      </c>
      <c r="N15">
        <f t="shared" ref="N15:R15" si="8">ROUND(C9/290*100,2)</f>
        <v>33.45</v>
      </c>
      <c r="O15">
        <f t="shared" si="8"/>
        <v>8.62</v>
      </c>
      <c r="P15">
        <f t="shared" si="8"/>
        <v>34.83</v>
      </c>
      <c r="Q15">
        <f t="shared" si="8"/>
        <v>22.41</v>
      </c>
      <c r="R15">
        <f t="shared" si="8"/>
        <v>0.34</v>
      </c>
    </row>
    <row r="16" spans="13:18">
      <c r="M16">
        <f>ROUND(B10/245*100,2)</f>
        <v>0</v>
      </c>
      <c r="N16">
        <f t="shared" ref="N16:R16" si="9">ROUND(C10/245*100,2)</f>
        <v>13.47</v>
      </c>
      <c r="O16">
        <f t="shared" si="9"/>
        <v>11.02</v>
      </c>
      <c r="P16">
        <f t="shared" si="9"/>
        <v>48.57</v>
      </c>
      <c r="Q16">
        <f t="shared" si="9"/>
        <v>25.71</v>
      </c>
      <c r="R16">
        <f t="shared" si="9"/>
        <v>1.22</v>
      </c>
    </row>
    <row r="17" spans="13:18">
      <c r="M17">
        <f>ROUND(B11/196*100,2)</f>
        <v>0</v>
      </c>
      <c r="N17">
        <f t="shared" ref="N17:R17" si="10">ROUND(C11/196*100,2)</f>
        <v>7.14</v>
      </c>
      <c r="O17">
        <f t="shared" si="10"/>
        <v>12.76</v>
      </c>
      <c r="P17">
        <f t="shared" si="10"/>
        <v>53.06</v>
      </c>
      <c r="Q17">
        <f t="shared" si="10"/>
        <v>27.04</v>
      </c>
      <c r="R17">
        <f t="shared" si="10"/>
        <v>0</v>
      </c>
    </row>
    <row r="18" spans="12:18">
      <c r="L18" t="s">
        <v>221</v>
      </c>
      <c r="M18">
        <f>MAX(M8:M17)</f>
        <v>0.34</v>
      </c>
      <c r="N18">
        <f t="shared" ref="N18:R18" si="11">MAX(N8:N17)</f>
        <v>33.45</v>
      </c>
      <c r="O18">
        <f t="shared" si="11"/>
        <v>16.47</v>
      </c>
      <c r="P18">
        <f t="shared" si="11"/>
        <v>62.22</v>
      </c>
      <c r="Q18">
        <f t="shared" si="11"/>
        <v>45.16</v>
      </c>
      <c r="R18">
        <f t="shared" si="11"/>
        <v>13.45</v>
      </c>
    </row>
  </sheetData>
  <pageMargins left="0.699305555555556" right="0.699305555555556" top="0.75" bottom="0.75" header="0.3" footer="0.3"/>
  <pageSetup paperSize="9" orientation="portrait" horizontalDpi="1200" verticalDpi="12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8"/>
  <sheetViews>
    <sheetView workbookViewId="0">
      <selection activeCell="H28" sqref="H28"/>
    </sheetView>
  </sheetViews>
  <sheetFormatPr defaultColWidth="9" defaultRowHeight="13.5"/>
  <cols>
    <col min="1" max="1" width="21.625" customWidth="1"/>
  </cols>
  <sheetData>
    <row r="1" spans="1:9">
      <c r="A1" s="1" t="s">
        <v>198</v>
      </c>
      <c r="B1" s="1" t="s">
        <v>176</v>
      </c>
      <c r="C1" s="1" t="s">
        <v>177</v>
      </c>
      <c r="D1" s="1" t="s">
        <v>178</v>
      </c>
      <c r="E1" s="1" t="s">
        <v>179</v>
      </c>
      <c r="F1" s="1" t="s">
        <v>184</v>
      </c>
      <c r="G1" s="1" t="s">
        <v>187</v>
      </c>
      <c r="H1" s="1" t="s">
        <v>188</v>
      </c>
      <c r="I1" s="1" t="s">
        <v>196</v>
      </c>
    </row>
    <row r="2" spans="1:10">
      <c r="A2" t="s">
        <v>201</v>
      </c>
      <c r="B2">
        <v>622</v>
      </c>
      <c r="C2">
        <v>531</v>
      </c>
      <c r="D2">
        <v>301</v>
      </c>
      <c r="E2">
        <v>203</v>
      </c>
      <c r="F2">
        <f>57+53+37</f>
        <v>147</v>
      </c>
      <c r="G2">
        <v>18</v>
      </c>
      <c r="H2">
        <v>15</v>
      </c>
      <c r="I2">
        <v>24</v>
      </c>
      <c r="J2">
        <f>SUM(B2:I2)</f>
        <v>1861</v>
      </c>
    </row>
    <row r="3" spans="1:10">
      <c r="A3" t="s">
        <v>202</v>
      </c>
      <c r="B3">
        <v>300</v>
      </c>
      <c r="C3">
        <v>325</v>
      </c>
      <c r="D3">
        <v>214</v>
      </c>
      <c r="E3">
        <v>52</v>
      </c>
      <c r="F3">
        <f>36+17+2+1</f>
        <v>56</v>
      </c>
      <c r="G3">
        <v>11</v>
      </c>
      <c r="H3">
        <v>8</v>
      </c>
      <c r="I3">
        <v>1</v>
      </c>
      <c r="J3">
        <f t="shared" ref="J3:J11" si="0">SUM(B3:I3)</f>
        <v>967</v>
      </c>
    </row>
    <row r="4" spans="1:10">
      <c r="A4" t="s">
        <v>203</v>
      </c>
      <c r="B4">
        <v>320</v>
      </c>
      <c r="C4">
        <v>456</v>
      </c>
      <c r="D4">
        <v>221</v>
      </c>
      <c r="E4">
        <v>75</v>
      </c>
      <c r="F4">
        <f>19+12+10</f>
        <v>41</v>
      </c>
      <c r="G4">
        <v>8</v>
      </c>
      <c r="H4">
        <v>17</v>
      </c>
      <c r="I4">
        <v>10</v>
      </c>
      <c r="J4">
        <f t="shared" si="0"/>
        <v>1148</v>
      </c>
    </row>
    <row r="5" spans="1:10">
      <c r="A5" t="s">
        <v>204</v>
      </c>
      <c r="B5">
        <v>114</v>
      </c>
      <c r="C5">
        <v>292</v>
      </c>
      <c r="D5">
        <v>114</v>
      </c>
      <c r="E5">
        <v>54</v>
      </c>
      <c r="F5">
        <f>11+11+4</f>
        <v>26</v>
      </c>
      <c r="G5">
        <v>6</v>
      </c>
      <c r="H5">
        <v>2</v>
      </c>
      <c r="I5">
        <v>1</v>
      </c>
      <c r="J5">
        <f t="shared" si="0"/>
        <v>609</v>
      </c>
    </row>
    <row r="6" spans="1:10">
      <c r="A6" t="s">
        <v>205</v>
      </c>
      <c r="B6">
        <v>82</v>
      </c>
      <c r="C6">
        <v>178</v>
      </c>
      <c r="D6">
        <v>42</v>
      </c>
      <c r="E6">
        <v>16</v>
      </c>
      <c r="F6">
        <f>10+3+2+1</f>
        <v>16</v>
      </c>
      <c r="G6">
        <v>7</v>
      </c>
      <c r="H6">
        <v>8</v>
      </c>
      <c r="I6">
        <v>0</v>
      </c>
      <c r="J6">
        <f t="shared" si="0"/>
        <v>349</v>
      </c>
    </row>
    <row r="7" spans="1:10">
      <c r="A7" t="s">
        <v>206</v>
      </c>
      <c r="B7">
        <v>50</v>
      </c>
      <c r="C7">
        <v>88</v>
      </c>
      <c r="D7">
        <v>34</v>
      </c>
      <c r="E7">
        <v>7</v>
      </c>
      <c r="F7">
        <v>5</v>
      </c>
      <c r="G7">
        <v>0</v>
      </c>
      <c r="H7">
        <v>2</v>
      </c>
      <c r="I7">
        <v>0</v>
      </c>
      <c r="J7">
        <f t="shared" si="0"/>
        <v>186</v>
      </c>
    </row>
    <row r="8" spans="1:10">
      <c r="A8" t="s">
        <v>207</v>
      </c>
      <c r="B8">
        <v>82</v>
      </c>
      <c r="C8">
        <v>138</v>
      </c>
      <c r="D8">
        <v>76</v>
      </c>
      <c r="E8">
        <v>34</v>
      </c>
      <c r="F8">
        <v>5</v>
      </c>
      <c r="G8">
        <v>1</v>
      </c>
      <c r="H8">
        <v>4</v>
      </c>
      <c r="I8">
        <v>1</v>
      </c>
      <c r="J8">
        <f t="shared" si="0"/>
        <v>341</v>
      </c>
    </row>
    <row r="9" spans="1:10">
      <c r="A9" t="s">
        <v>208</v>
      </c>
      <c r="B9">
        <v>70</v>
      </c>
      <c r="C9">
        <v>78</v>
      </c>
      <c r="D9">
        <v>86</v>
      </c>
      <c r="E9">
        <v>30</v>
      </c>
      <c r="F9">
        <v>13</v>
      </c>
      <c r="G9">
        <v>2</v>
      </c>
      <c r="H9">
        <v>10</v>
      </c>
      <c r="I9">
        <v>1</v>
      </c>
      <c r="J9">
        <f t="shared" si="0"/>
        <v>290</v>
      </c>
    </row>
    <row r="10" spans="1:10">
      <c r="A10" t="s">
        <v>209</v>
      </c>
      <c r="B10">
        <v>101</v>
      </c>
      <c r="C10">
        <v>61</v>
      </c>
      <c r="D10">
        <v>55</v>
      </c>
      <c r="E10">
        <v>6</v>
      </c>
      <c r="F10">
        <v>16</v>
      </c>
      <c r="G10">
        <v>5</v>
      </c>
      <c r="H10">
        <v>1</v>
      </c>
      <c r="I10">
        <v>0</v>
      </c>
      <c r="J10">
        <f t="shared" si="0"/>
        <v>245</v>
      </c>
    </row>
    <row r="11" spans="1:10">
      <c r="A11" t="s">
        <v>210</v>
      </c>
      <c r="B11">
        <v>48</v>
      </c>
      <c r="C11">
        <v>80</v>
      </c>
      <c r="D11">
        <v>26</v>
      </c>
      <c r="E11">
        <v>18</v>
      </c>
      <c r="F11">
        <v>5</v>
      </c>
      <c r="G11">
        <v>15</v>
      </c>
      <c r="H11">
        <v>4</v>
      </c>
      <c r="I11">
        <v>0</v>
      </c>
      <c r="J11">
        <f t="shared" si="0"/>
        <v>196</v>
      </c>
    </row>
    <row r="18" spans="2:9">
      <c r="B18">
        <f>ROUND(B2/1861*100,2)</f>
        <v>33.42</v>
      </c>
      <c r="C18">
        <f t="shared" ref="C18:I18" si="1">ROUND(C2/1861*100,2)</f>
        <v>28.53</v>
      </c>
      <c r="D18">
        <f t="shared" si="1"/>
        <v>16.17</v>
      </c>
      <c r="E18">
        <f t="shared" si="1"/>
        <v>10.91</v>
      </c>
      <c r="F18">
        <f t="shared" si="1"/>
        <v>7.9</v>
      </c>
      <c r="G18">
        <f t="shared" si="1"/>
        <v>0.97</v>
      </c>
      <c r="H18">
        <f t="shared" si="1"/>
        <v>0.81</v>
      </c>
      <c r="I18">
        <f t="shared" si="1"/>
        <v>1.29</v>
      </c>
    </row>
    <row r="19" spans="2:9">
      <c r="B19">
        <f>ROUND(B3/967*100,2)</f>
        <v>31.02</v>
      </c>
      <c r="C19">
        <f t="shared" ref="C19:I19" si="2">ROUND(C3/967*100,2)</f>
        <v>33.61</v>
      </c>
      <c r="D19">
        <f t="shared" si="2"/>
        <v>22.13</v>
      </c>
      <c r="E19">
        <f t="shared" si="2"/>
        <v>5.38</v>
      </c>
      <c r="F19">
        <f t="shared" si="2"/>
        <v>5.79</v>
      </c>
      <c r="G19">
        <f t="shared" si="2"/>
        <v>1.14</v>
      </c>
      <c r="H19">
        <f t="shared" si="2"/>
        <v>0.83</v>
      </c>
      <c r="I19">
        <f t="shared" si="2"/>
        <v>0.1</v>
      </c>
    </row>
    <row r="20" spans="2:9">
      <c r="B20">
        <f>ROUND(B4/1148*100,2)</f>
        <v>27.87</v>
      </c>
      <c r="C20">
        <f t="shared" ref="C20:I20" si="3">ROUND(C4/1148*100,2)</f>
        <v>39.72</v>
      </c>
      <c r="D20">
        <f t="shared" si="3"/>
        <v>19.25</v>
      </c>
      <c r="E20">
        <f t="shared" si="3"/>
        <v>6.53</v>
      </c>
      <c r="F20">
        <f t="shared" si="3"/>
        <v>3.57</v>
      </c>
      <c r="G20">
        <f t="shared" si="3"/>
        <v>0.7</v>
      </c>
      <c r="H20">
        <f t="shared" si="3"/>
        <v>1.48</v>
      </c>
      <c r="I20">
        <f t="shared" si="3"/>
        <v>0.87</v>
      </c>
    </row>
    <row r="21" spans="2:9">
      <c r="B21">
        <f>ROUND(B5/609*100,2)</f>
        <v>18.72</v>
      </c>
      <c r="C21">
        <f t="shared" ref="C21:I21" si="4">ROUND(C5/609*100,2)</f>
        <v>47.95</v>
      </c>
      <c r="D21">
        <f t="shared" si="4"/>
        <v>18.72</v>
      </c>
      <c r="E21">
        <f t="shared" si="4"/>
        <v>8.87</v>
      </c>
      <c r="F21">
        <f t="shared" si="4"/>
        <v>4.27</v>
      </c>
      <c r="G21">
        <f t="shared" si="4"/>
        <v>0.99</v>
      </c>
      <c r="H21">
        <f t="shared" si="4"/>
        <v>0.33</v>
      </c>
      <c r="I21">
        <f t="shared" si="4"/>
        <v>0.16</v>
      </c>
    </row>
    <row r="22" spans="2:9">
      <c r="B22">
        <f>ROUND(B6/349*100,2)</f>
        <v>23.5</v>
      </c>
      <c r="C22">
        <f t="shared" ref="C22:I22" si="5">ROUND(C6/349*100,2)</f>
        <v>51</v>
      </c>
      <c r="D22">
        <f t="shared" si="5"/>
        <v>12.03</v>
      </c>
      <c r="E22">
        <f t="shared" si="5"/>
        <v>4.58</v>
      </c>
      <c r="F22">
        <f t="shared" si="5"/>
        <v>4.58</v>
      </c>
      <c r="G22">
        <f t="shared" si="5"/>
        <v>2.01</v>
      </c>
      <c r="H22">
        <f t="shared" si="5"/>
        <v>2.29</v>
      </c>
      <c r="I22">
        <f t="shared" si="5"/>
        <v>0</v>
      </c>
    </row>
    <row r="23" spans="2:9">
      <c r="B23">
        <f>ROUND(B7/186*100,2)</f>
        <v>26.88</v>
      </c>
      <c r="C23">
        <f t="shared" ref="C23:I23" si="6">ROUND(C7/186*100,2)</f>
        <v>47.31</v>
      </c>
      <c r="D23">
        <f t="shared" si="6"/>
        <v>18.28</v>
      </c>
      <c r="E23">
        <f t="shared" si="6"/>
        <v>3.76</v>
      </c>
      <c r="F23">
        <f t="shared" si="6"/>
        <v>2.69</v>
      </c>
      <c r="G23">
        <f t="shared" si="6"/>
        <v>0</v>
      </c>
      <c r="H23">
        <f t="shared" si="6"/>
        <v>1.08</v>
      </c>
      <c r="I23">
        <f t="shared" si="6"/>
        <v>0</v>
      </c>
    </row>
    <row r="24" spans="2:9">
      <c r="B24">
        <f>ROUND(B8/341*100,2)</f>
        <v>24.05</v>
      </c>
      <c r="C24">
        <f t="shared" ref="C24:I24" si="7">ROUND(C8/341*100,2)</f>
        <v>40.47</v>
      </c>
      <c r="D24">
        <f t="shared" si="7"/>
        <v>22.29</v>
      </c>
      <c r="E24">
        <f t="shared" si="7"/>
        <v>9.97</v>
      </c>
      <c r="F24">
        <f t="shared" si="7"/>
        <v>1.47</v>
      </c>
      <c r="G24">
        <f t="shared" si="7"/>
        <v>0.29</v>
      </c>
      <c r="H24">
        <f t="shared" si="7"/>
        <v>1.17</v>
      </c>
      <c r="I24">
        <f t="shared" si="7"/>
        <v>0.29</v>
      </c>
    </row>
    <row r="25" spans="2:9">
      <c r="B25">
        <f>ROUND(B9/290*100,2)</f>
        <v>24.14</v>
      </c>
      <c r="C25">
        <f t="shared" ref="C25:I25" si="8">ROUND(C9/290*100,2)</f>
        <v>26.9</v>
      </c>
      <c r="D25">
        <f t="shared" si="8"/>
        <v>29.66</v>
      </c>
      <c r="E25">
        <f t="shared" si="8"/>
        <v>10.34</v>
      </c>
      <c r="F25">
        <f t="shared" si="8"/>
        <v>4.48</v>
      </c>
      <c r="G25">
        <f t="shared" si="8"/>
        <v>0.69</v>
      </c>
      <c r="H25">
        <f t="shared" si="8"/>
        <v>3.45</v>
      </c>
      <c r="I25">
        <f t="shared" si="8"/>
        <v>0.34</v>
      </c>
    </row>
    <row r="26" spans="2:9">
      <c r="B26">
        <f>ROUND(B10/245*100,2)</f>
        <v>41.22</v>
      </c>
      <c r="C26">
        <f t="shared" ref="C26:I26" si="9">ROUND(C10/245*100,2)</f>
        <v>24.9</v>
      </c>
      <c r="D26">
        <f t="shared" si="9"/>
        <v>22.45</v>
      </c>
      <c r="E26">
        <f t="shared" si="9"/>
        <v>2.45</v>
      </c>
      <c r="F26">
        <f t="shared" si="9"/>
        <v>6.53</v>
      </c>
      <c r="G26">
        <f t="shared" si="9"/>
        <v>2.04</v>
      </c>
      <c r="H26">
        <f t="shared" si="9"/>
        <v>0.41</v>
      </c>
      <c r="I26">
        <f t="shared" si="9"/>
        <v>0</v>
      </c>
    </row>
    <row r="27" spans="2:9">
      <c r="B27">
        <f>ROUND(B11/196*100,2)</f>
        <v>24.49</v>
      </c>
      <c r="C27">
        <f t="shared" ref="C27:I27" si="10">ROUND(C11/196*100,2)</f>
        <v>40.82</v>
      </c>
      <c r="D27">
        <f t="shared" si="10"/>
        <v>13.27</v>
      </c>
      <c r="E27">
        <f t="shared" si="10"/>
        <v>9.18</v>
      </c>
      <c r="F27">
        <f t="shared" si="10"/>
        <v>2.55</v>
      </c>
      <c r="G27">
        <f t="shared" si="10"/>
        <v>7.65</v>
      </c>
      <c r="H27">
        <f t="shared" si="10"/>
        <v>2.04</v>
      </c>
      <c r="I27">
        <f t="shared" si="10"/>
        <v>0</v>
      </c>
    </row>
    <row r="28" spans="1:9">
      <c r="A28" t="s">
        <v>221</v>
      </c>
      <c r="B28">
        <f>MAX(B18:B27)</f>
        <v>41.22</v>
      </c>
      <c r="C28">
        <f t="shared" ref="C28:I28" si="11">MAX(C18:C27)</f>
        <v>51</v>
      </c>
      <c r="D28">
        <f t="shared" si="11"/>
        <v>29.66</v>
      </c>
      <c r="E28">
        <f t="shared" si="11"/>
        <v>10.91</v>
      </c>
      <c r="F28">
        <f t="shared" si="11"/>
        <v>7.9</v>
      </c>
      <c r="G28">
        <f t="shared" si="11"/>
        <v>7.65</v>
      </c>
      <c r="H28">
        <f t="shared" si="11"/>
        <v>3.45</v>
      </c>
      <c r="I28">
        <f t="shared" si="11"/>
        <v>1.29</v>
      </c>
    </row>
  </sheetData>
  <pageMargins left="0.699305555555556" right="0.699305555555556" top="0.75" bottom="0.75" header="0.3" footer="0.3"/>
  <pageSetup paperSize="9" orientation="portrait" horizontalDpi="1200" verticalDpi="12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3"/>
  <sheetViews>
    <sheetView workbookViewId="0">
      <selection activeCell="G1" sqref="A1:G1"/>
    </sheetView>
  </sheetViews>
  <sheetFormatPr defaultColWidth="9" defaultRowHeight="13.5" outlineLevelCol="7"/>
  <cols>
    <col min="1" max="1" width="22.75" customWidth="1"/>
  </cols>
  <sheetData>
    <row r="1" spans="1:7">
      <c r="A1" s="1" t="s">
        <v>198</v>
      </c>
      <c r="B1" s="1" t="s">
        <v>148</v>
      </c>
      <c r="C1" s="1" t="s">
        <v>149</v>
      </c>
      <c r="D1" s="1" t="s">
        <v>150</v>
      </c>
      <c r="E1" s="1" t="s">
        <v>151</v>
      </c>
      <c r="F1" s="1" t="s">
        <v>152</v>
      </c>
      <c r="G1" s="1" t="s">
        <v>153</v>
      </c>
    </row>
    <row r="2" spans="1:8">
      <c r="A2" t="s">
        <v>222</v>
      </c>
      <c r="B2">
        <v>0</v>
      </c>
      <c r="C2">
        <v>18</v>
      </c>
      <c r="D2">
        <v>58</v>
      </c>
      <c r="E2">
        <v>256</v>
      </c>
      <c r="F2">
        <v>95</v>
      </c>
      <c r="G2">
        <v>77</v>
      </c>
      <c r="H2">
        <f>SUM(B2:G2)</f>
        <v>504</v>
      </c>
    </row>
    <row r="3" spans="1:8">
      <c r="A3" t="s">
        <v>223</v>
      </c>
      <c r="B3">
        <v>0</v>
      </c>
      <c r="C3">
        <v>5</v>
      </c>
      <c r="D3">
        <v>6</v>
      </c>
      <c r="E3">
        <v>48</v>
      </c>
      <c r="F3">
        <v>41</v>
      </c>
      <c r="G3">
        <v>6</v>
      </c>
      <c r="H3">
        <f t="shared" ref="H3:H11" si="0">SUM(B3:G3)</f>
        <v>106</v>
      </c>
    </row>
    <row r="4" spans="1:8">
      <c r="A4" t="s">
        <v>224</v>
      </c>
      <c r="B4">
        <v>0</v>
      </c>
      <c r="C4">
        <v>65</v>
      </c>
      <c r="D4">
        <v>99</v>
      </c>
      <c r="E4">
        <v>136</v>
      </c>
      <c r="F4">
        <v>67</v>
      </c>
      <c r="G4">
        <v>54</v>
      </c>
      <c r="H4">
        <f t="shared" si="0"/>
        <v>421</v>
      </c>
    </row>
    <row r="5" spans="1:8">
      <c r="A5" t="s">
        <v>225</v>
      </c>
      <c r="B5">
        <v>0</v>
      </c>
      <c r="C5">
        <v>5</v>
      </c>
      <c r="D5">
        <v>3</v>
      </c>
      <c r="E5">
        <v>12</v>
      </c>
      <c r="F5">
        <v>2</v>
      </c>
      <c r="G5">
        <v>0</v>
      </c>
      <c r="H5">
        <f t="shared" si="0"/>
        <v>22</v>
      </c>
    </row>
    <row r="6" spans="1:8">
      <c r="A6" t="s">
        <v>226</v>
      </c>
      <c r="B6">
        <v>0</v>
      </c>
      <c r="C6">
        <v>24</v>
      </c>
      <c r="D6">
        <v>9</v>
      </c>
      <c r="E6">
        <v>125</v>
      </c>
      <c r="F6">
        <v>32</v>
      </c>
      <c r="G6">
        <v>11</v>
      </c>
      <c r="H6">
        <f t="shared" si="0"/>
        <v>201</v>
      </c>
    </row>
    <row r="7" spans="1:8">
      <c r="A7" t="s">
        <v>227</v>
      </c>
      <c r="B7">
        <v>0</v>
      </c>
      <c r="C7">
        <v>0</v>
      </c>
      <c r="D7">
        <v>1</v>
      </c>
      <c r="E7">
        <v>339</v>
      </c>
      <c r="F7">
        <v>4</v>
      </c>
      <c r="G7">
        <v>10</v>
      </c>
      <c r="H7">
        <f t="shared" si="0"/>
        <v>354</v>
      </c>
    </row>
    <row r="8" spans="1:8">
      <c r="A8" t="s">
        <v>228</v>
      </c>
      <c r="B8">
        <v>0</v>
      </c>
      <c r="C8">
        <v>0</v>
      </c>
      <c r="D8">
        <v>3</v>
      </c>
      <c r="E8">
        <v>6</v>
      </c>
      <c r="F8">
        <v>4</v>
      </c>
      <c r="G8">
        <v>7</v>
      </c>
      <c r="H8">
        <f t="shared" si="0"/>
        <v>20</v>
      </c>
    </row>
    <row r="9" spans="1:8">
      <c r="A9" t="s">
        <v>229</v>
      </c>
      <c r="B9">
        <v>0</v>
      </c>
      <c r="C9">
        <v>0</v>
      </c>
      <c r="D9">
        <v>1</v>
      </c>
      <c r="E9">
        <v>20</v>
      </c>
      <c r="F9">
        <v>2</v>
      </c>
      <c r="G9">
        <v>7</v>
      </c>
      <c r="H9">
        <f t="shared" si="0"/>
        <v>30</v>
      </c>
    </row>
    <row r="10" spans="1:8">
      <c r="A10" t="s">
        <v>230</v>
      </c>
      <c r="B10">
        <v>0</v>
      </c>
      <c r="C10">
        <v>8</v>
      </c>
      <c r="D10">
        <v>28</v>
      </c>
      <c r="E10">
        <v>559</v>
      </c>
      <c r="F10">
        <v>21</v>
      </c>
      <c r="G10">
        <v>28</v>
      </c>
      <c r="H10">
        <f t="shared" si="0"/>
        <v>644</v>
      </c>
    </row>
    <row r="11" spans="1:8">
      <c r="A11" t="s">
        <v>231</v>
      </c>
      <c r="B11">
        <v>0</v>
      </c>
      <c r="C11">
        <v>9</v>
      </c>
      <c r="D11">
        <v>1</v>
      </c>
      <c r="E11">
        <v>6</v>
      </c>
      <c r="F11">
        <v>13</v>
      </c>
      <c r="G11">
        <v>8</v>
      </c>
      <c r="H11">
        <f t="shared" si="0"/>
        <v>37</v>
      </c>
    </row>
    <row r="14" spans="2:7">
      <c r="B14">
        <f>ROUND(B2/504*100,2)</f>
        <v>0</v>
      </c>
      <c r="C14">
        <f t="shared" ref="C14:G14" si="1">ROUND(C2/504*100,2)</f>
        <v>3.57</v>
      </c>
      <c r="D14">
        <f t="shared" si="1"/>
        <v>11.51</v>
      </c>
      <c r="E14">
        <f t="shared" si="1"/>
        <v>50.79</v>
      </c>
      <c r="F14">
        <f t="shared" si="1"/>
        <v>18.85</v>
      </c>
      <c r="G14">
        <f t="shared" si="1"/>
        <v>15.28</v>
      </c>
    </row>
    <row r="15" spans="2:7">
      <c r="B15">
        <f>ROUND(B3/106*100,2)</f>
        <v>0</v>
      </c>
      <c r="C15">
        <f t="shared" ref="C15:G15" si="2">ROUND(C3/106*100,2)</f>
        <v>4.72</v>
      </c>
      <c r="D15">
        <f t="shared" si="2"/>
        <v>5.66</v>
      </c>
      <c r="E15">
        <f t="shared" si="2"/>
        <v>45.28</v>
      </c>
      <c r="F15">
        <f t="shared" si="2"/>
        <v>38.68</v>
      </c>
      <c r="G15">
        <f t="shared" si="2"/>
        <v>5.66</v>
      </c>
    </row>
    <row r="16" spans="2:7">
      <c r="B16">
        <f>ROUND(B4/421*100,2)</f>
        <v>0</v>
      </c>
      <c r="C16">
        <f t="shared" ref="C16:G16" si="3">ROUND(C4/421*100,2)</f>
        <v>15.44</v>
      </c>
      <c r="D16">
        <f t="shared" si="3"/>
        <v>23.52</v>
      </c>
      <c r="E16">
        <f t="shared" si="3"/>
        <v>32.3</v>
      </c>
      <c r="F16">
        <f t="shared" si="3"/>
        <v>15.91</v>
      </c>
      <c r="G16">
        <f t="shared" si="3"/>
        <v>12.83</v>
      </c>
    </row>
    <row r="17" spans="2:7">
      <c r="B17">
        <f>ROUND(B5/22*100,2)</f>
        <v>0</v>
      </c>
      <c r="C17">
        <f t="shared" ref="C17:G17" si="4">ROUND(C5/22*100,2)</f>
        <v>22.73</v>
      </c>
      <c r="D17">
        <f t="shared" si="4"/>
        <v>13.64</v>
      </c>
      <c r="E17">
        <f t="shared" si="4"/>
        <v>54.55</v>
      </c>
      <c r="F17">
        <f t="shared" si="4"/>
        <v>9.09</v>
      </c>
      <c r="G17">
        <f t="shared" si="4"/>
        <v>0</v>
      </c>
    </row>
    <row r="18" spans="2:7">
      <c r="B18">
        <f>ROUND(B6/201*100,2)</f>
        <v>0</v>
      </c>
      <c r="C18">
        <f t="shared" ref="C18:G18" si="5">ROUND(C6/201*100,2)</f>
        <v>11.94</v>
      </c>
      <c r="D18">
        <f t="shared" si="5"/>
        <v>4.48</v>
      </c>
      <c r="E18">
        <f t="shared" si="5"/>
        <v>62.19</v>
      </c>
      <c r="F18">
        <f t="shared" si="5"/>
        <v>15.92</v>
      </c>
      <c r="G18">
        <f t="shared" si="5"/>
        <v>5.47</v>
      </c>
    </row>
    <row r="19" spans="2:7">
      <c r="B19">
        <f>ROUND(B7/354*100,2)</f>
        <v>0</v>
      </c>
      <c r="C19">
        <f t="shared" ref="C19:G19" si="6">ROUND(C7/354*100,2)</f>
        <v>0</v>
      </c>
      <c r="D19">
        <f t="shared" si="6"/>
        <v>0.28</v>
      </c>
      <c r="E19">
        <f t="shared" si="6"/>
        <v>95.76</v>
      </c>
      <c r="F19">
        <f t="shared" si="6"/>
        <v>1.13</v>
      </c>
      <c r="G19">
        <f t="shared" si="6"/>
        <v>2.82</v>
      </c>
    </row>
    <row r="20" spans="2:7">
      <c r="B20">
        <f>ROUND(B8/20*100,2)</f>
        <v>0</v>
      </c>
      <c r="C20">
        <f t="shared" ref="C20:G20" si="7">ROUND(C8/20*100,2)</f>
        <v>0</v>
      </c>
      <c r="D20">
        <f t="shared" si="7"/>
        <v>15</v>
      </c>
      <c r="E20">
        <f t="shared" si="7"/>
        <v>30</v>
      </c>
      <c r="F20">
        <f t="shared" si="7"/>
        <v>20</v>
      </c>
      <c r="G20">
        <f t="shared" si="7"/>
        <v>35</v>
      </c>
    </row>
    <row r="21" spans="2:7">
      <c r="B21">
        <f>ROUND(B9/30*100,2)</f>
        <v>0</v>
      </c>
      <c r="C21">
        <f t="shared" ref="C21:G21" si="8">ROUND(C9/30*100,2)</f>
        <v>0</v>
      </c>
      <c r="D21">
        <f t="shared" si="8"/>
        <v>3.33</v>
      </c>
      <c r="E21">
        <f t="shared" si="8"/>
        <v>66.67</v>
      </c>
      <c r="F21">
        <f t="shared" si="8"/>
        <v>6.67</v>
      </c>
      <c r="G21">
        <f t="shared" si="8"/>
        <v>23.33</v>
      </c>
    </row>
    <row r="22" spans="2:7">
      <c r="B22">
        <f>ROUND(B10/644*100,2)</f>
        <v>0</v>
      </c>
      <c r="C22">
        <f t="shared" ref="C22:G22" si="9">ROUND(C10/644*100,2)</f>
        <v>1.24</v>
      </c>
      <c r="D22">
        <f t="shared" si="9"/>
        <v>4.35</v>
      </c>
      <c r="E22">
        <f t="shared" si="9"/>
        <v>86.8</v>
      </c>
      <c r="F22">
        <f t="shared" si="9"/>
        <v>3.26</v>
      </c>
      <c r="G22">
        <f t="shared" si="9"/>
        <v>4.35</v>
      </c>
    </row>
    <row r="23" spans="2:7">
      <c r="B23">
        <f>ROUND(B11/37*100,2)</f>
        <v>0</v>
      </c>
      <c r="C23">
        <f t="shared" ref="C23:G23" si="10">ROUND(C11/37*100,2)</f>
        <v>24.32</v>
      </c>
      <c r="D23">
        <f t="shared" si="10"/>
        <v>2.7</v>
      </c>
      <c r="E23">
        <f t="shared" si="10"/>
        <v>16.22</v>
      </c>
      <c r="F23">
        <f t="shared" si="10"/>
        <v>35.14</v>
      </c>
      <c r="G23">
        <f t="shared" si="10"/>
        <v>21.62</v>
      </c>
    </row>
  </sheetData>
  <pageMargins left="0.699305555555556" right="0.699305555555556" top="0.75" bottom="0.75" header="0.3" footer="0.3"/>
  <pageSetup paperSize="9" orientation="portrait" horizontalDpi="1200" verticalDpi="12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
  <sheetViews>
    <sheetView workbookViewId="0">
      <selection activeCell="R15" sqref="R15"/>
    </sheetView>
  </sheetViews>
  <sheetFormatPr defaultColWidth="9" defaultRowHeight="13.5" outlineLevelCol="7"/>
  <cols>
    <col min="1" max="1" width="14.75" customWidth="1"/>
  </cols>
  <sheetData>
    <row r="1" spans="1:7">
      <c r="A1" s="1" t="s">
        <v>198</v>
      </c>
      <c r="B1" s="1" t="s">
        <v>148</v>
      </c>
      <c r="C1" s="1" t="s">
        <v>149</v>
      </c>
      <c r="D1" s="1" t="s">
        <v>150</v>
      </c>
      <c r="E1" s="1" t="s">
        <v>151</v>
      </c>
      <c r="F1" s="1" t="s">
        <v>152</v>
      </c>
      <c r="G1" s="1" t="s">
        <v>153</v>
      </c>
    </row>
    <row r="2" spans="1:8">
      <c r="A2" t="s">
        <v>232</v>
      </c>
      <c r="B2">
        <v>13</v>
      </c>
      <c r="C2">
        <v>43</v>
      </c>
      <c r="D2">
        <v>41</v>
      </c>
      <c r="E2">
        <v>111</v>
      </c>
      <c r="F2">
        <v>78</v>
      </c>
      <c r="G2">
        <v>40</v>
      </c>
      <c r="H2">
        <f>SUM(B2:G2)</f>
        <v>326</v>
      </c>
    </row>
    <row r="3" spans="1:8">
      <c r="A3" t="s">
        <v>233</v>
      </c>
      <c r="B3">
        <v>1</v>
      </c>
      <c r="C3">
        <v>3</v>
      </c>
      <c r="D3">
        <v>16</v>
      </c>
      <c r="E3">
        <v>32</v>
      </c>
      <c r="F3">
        <v>25</v>
      </c>
      <c r="G3">
        <v>3</v>
      </c>
      <c r="H3">
        <f t="shared" ref="H3:H6" si="0">SUM(B3:G3)</f>
        <v>80</v>
      </c>
    </row>
    <row r="4" spans="1:8">
      <c r="A4" t="s">
        <v>234</v>
      </c>
      <c r="B4">
        <v>0</v>
      </c>
      <c r="C4">
        <v>0</v>
      </c>
      <c r="D4">
        <v>9</v>
      </c>
      <c r="E4">
        <v>7</v>
      </c>
      <c r="F4">
        <v>26</v>
      </c>
      <c r="G4">
        <v>1</v>
      </c>
      <c r="H4">
        <f t="shared" si="0"/>
        <v>43</v>
      </c>
    </row>
    <row r="5" spans="1:8">
      <c r="A5" t="s">
        <v>235</v>
      </c>
      <c r="B5">
        <v>1</v>
      </c>
      <c r="C5">
        <v>2</v>
      </c>
      <c r="D5">
        <v>0</v>
      </c>
      <c r="E5">
        <v>12</v>
      </c>
      <c r="F5">
        <v>9</v>
      </c>
      <c r="G5">
        <v>4</v>
      </c>
      <c r="H5">
        <f t="shared" si="0"/>
        <v>28</v>
      </c>
    </row>
    <row r="6" spans="1:8">
      <c r="A6" t="s">
        <v>236</v>
      </c>
      <c r="B6">
        <v>1</v>
      </c>
      <c r="C6">
        <v>4</v>
      </c>
      <c r="D6">
        <v>0</v>
      </c>
      <c r="E6">
        <v>3</v>
      </c>
      <c r="F6">
        <v>2</v>
      </c>
      <c r="G6">
        <v>5</v>
      </c>
      <c r="H6">
        <f t="shared" si="0"/>
        <v>15</v>
      </c>
    </row>
    <row r="8" spans="2:7">
      <c r="B8">
        <f>ROUND(B2/326*100,2)</f>
        <v>3.99</v>
      </c>
      <c r="C8">
        <f t="shared" ref="C8:G8" si="1">ROUND(C2/326*100,2)</f>
        <v>13.19</v>
      </c>
      <c r="D8">
        <f t="shared" si="1"/>
        <v>12.58</v>
      </c>
      <c r="E8">
        <f t="shared" si="1"/>
        <v>34.05</v>
      </c>
      <c r="F8">
        <f t="shared" si="1"/>
        <v>23.93</v>
      </c>
      <c r="G8">
        <f t="shared" si="1"/>
        <v>12.27</v>
      </c>
    </row>
    <row r="9" spans="2:7">
      <c r="B9">
        <f>ROUND(B3/80*100,2)</f>
        <v>1.25</v>
      </c>
      <c r="C9">
        <f t="shared" ref="C9:G9" si="2">ROUND(C3/80*100,2)</f>
        <v>3.75</v>
      </c>
      <c r="D9">
        <f t="shared" si="2"/>
        <v>20</v>
      </c>
      <c r="E9">
        <f t="shared" si="2"/>
        <v>40</v>
      </c>
      <c r="F9">
        <f t="shared" si="2"/>
        <v>31.25</v>
      </c>
      <c r="G9">
        <f t="shared" si="2"/>
        <v>3.75</v>
      </c>
    </row>
    <row r="10" spans="2:7">
      <c r="B10">
        <f>ROUND(B4/43*100,2)</f>
        <v>0</v>
      </c>
      <c r="C10">
        <f t="shared" ref="C10:G10" si="3">ROUND(C4/43*100,2)</f>
        <v>0</v>
      </c>
      <c r="D10">
        <f t="shared" si="3"/>
        <v>20.93</v>
      </c>
      <c r="E10">
        <f t="shared" si="3"/>
        <v>16.28</v>
      </c>
      <c r="F10">
        <f t="shared" si="3"/>
        <v>60.47</v>
      </c>
      <c r="G10">
        <f t="shared" si="3"/>
        <v>2.33</v>
      </c>
    </row>
    <row r="11" spans="2:7">
      <c r="B11">
        <f>ROUND(B5/28*100,2)</f>
        <v>3.57</v>
      </c>
      <c r="C11">
        <f t="shared" ref="C11:G11" si="4">ROUND(C5/28*100,2)</f>
        <v>7.14</v>
      </c>
      <c r="D11">
        <f t="shared" si="4"/>
        <v>0</v>
      </c>
      <c r="E11">
        <f t="shared" si="4"/>
        <v>42.86</v>
      </c>
      <c r="F11">
        <f t="shared" si="4"/>
        <v>32.14</v>
      </c>
      <c r="G11">
        <f t="shared" si="4"/>
        <v>14.29</v>
      </c>
    </row>
    <row r="12" spans="2:7">
      <c r="B12">
        <f>ROUND(B6/15*100,2)</f>
        <v>6.67</v>
      </c>
      <c r="C12">
        <f t="shared" ref="C12:G12" si="5">ROUND(C6/15*100,2)</f>
        <v>26.67</v>
      </c>
      <c r="D12">
        <f t="shared" si="5"/>
        <v>0</v>
      </c>
      <c r="E12">
        <f t="shared" si="5"/>
        <v>20</v>
      </c>
      <c r="F12">
        <f t="shared" si="5"/>
        <v>13.33</v>
      </c>
      <c r="G12">
        <f t="shared" si="5"/>
        <v>33.33</v>
      </c>
    </row>
  </sheetData>
  <pageMargins left="0.699305555555556" right="0.699305555555556" top="0.75" bottom="0.75" header="0.3" footer="0.3"/>
  <pageSetup paperSize="9" orientation="portrait" horizontalDpi="1200" verticalDpi="12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Desc</vt:lpstr>
      <vt:lpstr>Basic</vt:lpstr>
      <vt:lpstr>Level</vt:lpstr>
      <vt:lpstr>Context</vt:lpstr>
      <vt:lpstr>hadoop-density</vt:lpstr>
      <vt:lpstr>hadoop-level</vt:lpstr>
      <vt:lpstr>hadoop-context</vt:lpstr>
      <vt:lpstr>es-level</vt:lpstr>
      <vt:lpstr>sb-level</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MissXue</cp:lastModifiedBy>
  <dcterms:created xsi:type="dcterms:W3CDTF">2015-06-05T18:19:00Z</dcterms:created>
  <dcterms:modified xsi:type="dcterms:W3CDTF">2012-04-02T07:00:03Z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2052-11.1.0.8306</vt:lpwstr>
  </property>
</Properties>
</file>