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12194\Desktop\"/>
    </mc:Choice>
  </mc:AlternateContent>
  <xr:revisionPtr revIDLastSave="0" documentId="13_ncr:1_{508BA8A7-293D-402E-90D5-20F6015AA0BF}" xr6:coauthVersionLast="47" xr6:coauthVersionMax="47" xr10:uidLastSave="{00000000-0000-0000-0000-000000000000}"/>
  <bookViews>
    <workbookView xWindow="-98" yWindow="-98" windowWidth="19396" windowHeight="11475" xr2:uid="{26A04003-0A13-B047-AEC4-49AE2856EF19}"/>
  </bookViews>
  <sheets>
    <sheet name="Q1" sheetId="1" r:id="rId1"/>
    <sheet name="Q2" sheetId="3" r:id="rId2"/>
    <sheet name="Q3" sheetId="4" r:id="rId3"/>
    <sheet name="Q4-Returns of various assets" sheetId="5" r:id="rId4"/>
    <sheet name="Returns distribution.data" sheetId="8" r:id="rId5"/>
  </sheets>
  <definedNames>
    <definedName name="solver_adj" localSheetId="3" hidden="1">'Q4-Returns of various assets'!$Y$34</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'Q4-Returns of various assets'!$Y$34</definedName>
    <definedName name="solver_lhs2" localSheetId="3" hidden="1">'Q4-Returns of various assets'!$Y$34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0</definedName>
    <definedName name="solver_nwt" localSheetId="3" hidden="1">1</definedName>
    <definedName name="solver_opt" localSheetId="3" hidden="1">'Q4-Returns of various assets'!$AC$34</definedName>
    <definedName name="solver_pre" localSheetId="3" hidden="1">0.000001</definedName>
    <definedName name="solver_rbv" localSheetId="3" hidden="1">1</definedName>
    <definedName name="solver_rel1" localSheetId="3" hidden="1">3</definedName>
    <definedName name="solver_rel2" localSheetId="3" hidden="1">3</definedName>
    <definedName name="solver_rhs1" localSheetId="3" hidden="1">0</definedName>
    <definedName name="solver_rhs2" localSheetId="3" hidden="1">0</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1</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 i="4" l="1"/>
  <c r="C11" i="4"/>
  <c r="D3" i="3"/>
  <c r="E13" i="3" s="1"/>
  <c r="G27" i="3"/>
  <c r="D32" i="3"/>
  <c r="F27" i="3"/>
  <c r="D30" i="3"/>
  <c r="L5" i="5" l="1"/>
  <c r="L6" i="5" s="1"/>
  <c r="L7" i="5" s="1"/>
  <c r="L8" i="5" s="1"/>
  <c r="L9" i="5" s="1"/>
  <c r="L10" i="5" s="1"/>
  <c r="L11" i="5" s="1"/>
  <c r="L12" i="5" s="1"/>
  <c r="L13" i="5" s="1"/>
  <c r="L14" i="5" s="1"/>
  <c r="L15" i="5" s="1"/>
  <c r="L16" i="5" s="1"/>
  <c r="L17" i="5" s="1"/>
  <c r="L18" i="5" s="1"/>
  <c r="L19" i="5" s="1"/>
  <c r="L20" i="5" s="1"/>
  <c r="L21" i="5" s="1"/>
  <c r="L22" i="5" s="1"/>
  <c r="L23" i="5" s="1"/>
  <c r="L24" i="5" s="1"/>
  <c r="L25" i="5" s="1"/>
  <c r="L26" i="5" s="1"/>
  <c r="L27" i="5" s="1"/>
  <c r="L28" i="5" s="1"/>
  <c r="L29" i="5" s="1"/>
  <c r="L30" i="5" s="1"/>
  <c r="L31" i="5" s="1"/>
  <c r="L32" i="5" s="1"/>
  <c r="L33" i="5" s="1"/>
  <c r="L34" i="5" s="1"/>
  <c r="L35" i="5" s="1"/>
  <c r="L36" i="5" s="1"/>
  <c r="L37" i="5" s="1"/>
  <c r="L38" i="5" s="1"/>
  <c r="L39" i="5" s="1"/>
  <c r="L40" i="5" s="1"/>
  <c r="L41" i="5" s="1"/>
  <c r="L42" i="5" s="1"/>
  <c r="L43" i="5" s="1"/>
  <c r="L44" i="5" s="1"/>
  <c r="L45" i="5" s="1"/>
  <c r="L46" i="5" s="1"/>
  <c r="L47" i="5" s="1"/>
  <c r="L48" i="5" s="1"/>
  <c r="L49" i="5" s="1"/>
  <c r="L50" i="5" s="1"/>
  <c r="L51" i="5" s="1"/>
  <c r="L52" i="5" s="1"/>
  <c r="L53" i="5" s="1"/>
  <c r="L54" i="5" s="1"/>
  <c r="L55" i="5" s="1"/>
  <c r="L56" i="5" s="1"/>
  <c r="L57" i="5" s="1"/>
  <c r="L58" i="5" s="1"/>
  <c r="L59" i="5" s="1"/>
  <c r="L60" i="5" s="1"/>
  <c r="L61" i="5" s="1"/>
  <c r="L62" i="5" s="1"/>
  <c r="L63" i="5" s="1"/>
  <c r="L64" i="5" s="1"/>
  <c r="L65" i="5" s="1"/>
  <c r="L66" i="5" s="1"/>
  <c r="L67" i="5" s="1"/>
  <c r="L68" i="5" s="1"/>
  <c r="L69" i="5" s="1"/>
  <c r="L70" i="5" s="1"/>
  <c r="L71" i="5" s="1"/>
  <c r="L72" i="5" s="1"/>
  <c r="L73" i="5" s="1"/>
  <c r="L74" i="5" s="1"/>
  <c r="L75" i="5" s="1"/>
  <c r="L76" i="5" s="1"/>
  <c r="L77" i="5" s="1"/>
  <c r="L78" i="5" s="1"/>
  <c r="L79" i="5" s="1"/>
  <c r="L80" i="5" s="1"/>
  <c r="L81" i="5" s="1"/>
  <c r="L82" i="5" s="1"/>
  <c r="L83" i="5" s="1"/>
  <c r="L84" i="5" s="1"/>
  <c r="L85" i="5" s="1"/>
  <c r="L86" i="5" s="1"/>
  <c r="L87" i="5" s="1"/>
  <c r="L88" i="5" s="1"/>
  <c r="L89" i="5" s="1"/>
  <c r="L90" i="5" s="1"/>
  <c r="L91" i="5" s="1"/>
  <c r="L92" i="5" s="1"/>
  <c r="L93" i="5" s="1"/>
  <c r="L94" i="5" s="1"/>
  <c r="L95" i="5" s="1"/>
  <c r="L96" i="5" s="1"/>
  <c r="L97" i="5" s="1"/>
  <c r="L98" i="5" s="1"/>
  <c r="L99" i="5" s="1"/>
  <c r="L100" i="5" s="1"/>
  <c r="L101" i="5" s="1"/>
  <c r="L102" i="5" s="1"/>
  <c r="L103" i="5" s="1"/>
  <c r="L104" i="5" s="1"/>
  <c r="L105" i="5" s="1"/>
  <c r="L106" i="5" s="1"/>
  <c r="L107" i="5" s="1"/>
  <c r="L108" i="5" s="1"/>
  <c r="L109" i="5" s="1"/>
  <c r="L110" i="5" s="1"/>
  <c r="L111" i="5" s="1"/>
  <c r="L112" i="5" s="1"/>
  <c r="L113" i="5" s="1"/>
  <c r="L114" i="5" s="1"/>
  <c r="L115" i="5" s="1"/>
  <c r="L116" i="5" s="1"/>
  <c r="L117" i="5" s="1"/>
  <c r="L118" i="5" s="1"/>
  <c r="L119" i="5" s="1"/>
  <c r="L120" i="5" s="1"/>
  <c r="L121" i="5" s="1"/>
  <c r="L122" i="5" s="1"/>
  <c r="L123" i="5" s="1"/>
  <c r="L124" i="5" s="1"/>
  <c r="L125" i="5" s="1"/>
  <c r="L126" i="5" s="1"/>
  <c r="L127" i="5" s="1"/>
  <c r="L128" i="5" s="1"/>
  <c r="L129" i="5" s="1"/>
  <c r="L130" i="5" s="1"/>
  <c r="L131" i="5" s="1"/>
  <c r="L132" i="5" s="1"/>
  <c r="L133" i="5" s="1"/>
  <c r="L134" i="5" s="1"/>
  <c r="L135" i="5" s="1"/>
  <c r="L136" i="5" s="1"/>
  <c r="L137" i="5" s="1"/>
  <c r="L138" i="5" s="1"/>
  <c r="L139" i="5" s="1"/>
  <c r="L140" i="5" s="1"/>
  <c r="L141" i="5" s="1"/>
  <c r="L142" i="5" s="1"/>
  <c r="L143" i="5" s="1"/>
  <c r="L144" i="5" s="1"/>
  <c r="L145" i="5" s="1"/>
  <c r="L146" i="5" s="1"/>
  <c r="L147" i="5" s="1"/>
  <c r="L148" i="5" s="1"/>
  <c r="L149" i="5" s="1"/>
  <c r="L150" i="5" s="1"/>
  <c r="L151" i="5" s="1"/>
  <c r="L152" i="5" s="1"/>
  <c r="L153" i="5" s="1"/>
  <c r="L154" i="5" s="1"/>
  <c r="L155" i="5" s="1"/>
  <c r="L156" i="5" s="1"/>
  <c r="L157" i="5" s="1"/>
  <c r="L158" i="5" s="1"/>
  <c r="L159" i="5" s="1"/>
  <c r="L160" i="5" s="1"/>
  <c r="L161" i="5" s="1"/>
  <c r="L162" i="5" s="1"/>
  <c r="L163" i="5" s="1"/>
  <c r="L164" i="5" s="1"/>
  <c r="L165" i="5" s="1"/>
  <c r="L166" i="5" s="1"/>
  <c r="L167" i="5" s="1"/>
  <c r="L168" i="5" s="1"/>
  <c r="L169" i="5" s="1"/>
  <c r="L170" i="5" s="1"/>
  <c r="L171" i="5" s="1"/>
  <c r="L172" i="5" s="1"/>
  <c r="L173" i="5" s="1"/>
  <c r="L174" i="5" s="1"/>
  <c r="L175" i="5" s="1"/>
  <c r="L176" i="5" s="1"/>
  <c r="L4" i="5"/>
  <c r="L3" i="5"/>
  <c r="K5" i="5"/>
  <c r="K6" i="5" s="1"/>
  <c r="K7" i="5" s="1"/>
  <c r="K8" i="5" s="1"/>
  <c r="K9" i="5" s="1"/>
  <c r="K10" i="5" s="1"/>
  <c r="K11" i="5" s="1"/>
  <c r="K12" i="5" s="1"/>
  <c r="K13" i="5" s="1"/>
  <c r="K14" i="5" s="1"/>
  <c r="K15" i="5" s="1"/>
  <c r="K16" i="5" s="1"/>
  <c r="K17" i="5" s="1"/>
  <c r="K18" i="5" s="1"/>
  <c r="K19" i="5" s="1"/>
  <c r="K20" i="5" s="1"/>
  <c r="K21" i="5" s="1"/>
  <c r="K22" i="5" s="1"/>
  <c r="K23" i="5" s="1"/>
  <c r="K24" i="5" s="1"/>
  <c r="K25" i="5" s="1"/>
  <c r="K26" i="5" s="1"/>
  <c r="K27" i="5" s="1"/>
  <c r="K28" i="5" s="1"/>
  <c r="K29" i="5" s="1"/>
  <c r="K30" i="5" s="1"/>
  <c r="K31" i="5" s="1"/>
  <c r="K32" i="5" s="1"/>
  <c r="K33" i="5" s="1"/>
  <c r="K34" i="5" s="1"/>
  <c r="K35" i="5" s="1"/>
  <c r="K36" i="5" s="1"/>
  <c r="K37" i="5" s="1"/>
  <c r="K38" i="5" s="1"/>
  <c r="K39" i="5" s="1"/>
  <c r="K40" i="5" s="1"/>
  <c r="K41" i="5" s="1"/>
  <c r="K42" i="5" s="1"/>
  <c r="K43" i="5" s="1"/>
  <c r="K44" i="5" s="1"/>
  <c r="K45" i="5" s="1"/>
  <c r="K46" i="5" s="1"/>
  <c r="K47" i="5" s="1"/>
  <c r="K48" i="5" s="1"/>
  <c r="K49" i="5" s="1"/>
  <c r="K50" i="5" s="1"/>
  <c r="K51" i="5" s="1"/>
  <c r="K52" i="5" s="1"/>
  <c r="K53" i="5" s="1"/>
  <c r="K54" i="5" s="1"/>
  <c r="K55" i="5" s="1"/>
  <c r="K56" i="5" s="1"/>
  <c r="K57" i="5" s="1"/>
  <c r="K58" i="5" s="1"/>
  <c r="K59" i="5" s="1"/>
  <c r="K60" i="5" s="1"/>
  <c r="K61" i="5" s="1"/>
  <c r="K62" i="5" s="1"/>
  <c r="K63" i="5" s="1"/>
  <c r="K64" i="5" s="1"/>
  <c r="K65" i="5" s="1"/>
  <c r="K66" i="5" s="1"/>
  <c r="K67" i="5" s="1"/>
  <c r="K68" i="5" s="1"/>
  <c r="K69" i="5" s="1"/>
  <c r="K70" i="5" s="1"/>
  <c r="K71" i="5" s="1"/>
  <c r="K72" i="5" s="1"/>
  <c r="K73" i="5" s="1"/>
  <c r="K74" i="5" s="1"/>
  <c r="K75" i="5" s="1"/>
  <c r="K76" i="5" s="1"/>
  <c r="K77" i="5" s="1"/>
  <c r="K78" i="5" s="1"/>
  <c r="K79" i="5" s="1"/>
  <c r="K80" i="5" s="1"/>
  <c r="K81" i="5" s="1"/>
  <c r="K82" i="5" s="1"/>
  <c r="K83" i="5" s="1"/>
  <c r="K84" i="5" s="1"/>
  <c r="K85" i="5" s="1"/>
  <c r="K86" i="5" s="1"/>
  <c r="K87" i="5" s="1"/>
  <c r="K88" i="5" s="1"/>
  <c r="K89" i="5" s="1"/>
  <c r="K90" i="5" s="1"/>
  <c r="K91" i="5" s="1"/>
  <c r="K92" i="5" s="1"/>
  <c r="K93" i="5" s="1"/>
  <c r="K94" i="5" s="1"/>
  <c r="K95" i="5" s="1"/>
  <c r="K96" i="5" s="1"/>
  <c r="K97" i="5" s="1"/>
  <c r="K98" i="5" s="1"/>
  <c r="K99" i="5" s="1"/>
  <c r="K100" i="5" s="1"/>
  <c r="K101" i="5" s="1"/>
  <c r="K102" i="5" s="1"/>
  <c r="K103" i="5" s="1"/>
  <c r="K104" i="5" s="1"/>
  <c r="K105" i="5" s="1"/>
  <c r="K106" i="5" s="1"/>
  <c r="K107" i="5" s="1"/>
  <c r="K108" i="5" s="1"/>
  <c r="K109" i="5" s="1"/>
  <c r="K110" i="5" s="1"/>
  <c r="K111" i="5" s="1"/>
  <c r="K112" i="5" s="1"/>
  <c r="K113" i="5" s="1"/>
  <c r="K114" i="5" s="1"/>
  <c r="K115" i="5" s="1"/>
  <c r="K116" i="5" s="1"/>
  <c r="K117" i="5" s="1"/>
  <c r="K118" i="5" s="1"/>
  <c r="K119" i="5" s="1"/>
  <c r="K120" i="5" s="1"/>
  <c r="K121" i="5" s="1"/>
  <c r="K122" i="5" s="1"/>
  <c r="K123" i="5" s="1"/>
  <c r="K124" i="5" s="1"/>
  <c r="K125" i="5" s="1"/>
  <c r="K126" i="5" s="1"/>
  <c r="K127" i="5" s="1"/>
  <c r="K128" i="5" s="1"/>
  <c r="K129" i="5" s="1"/>
  <c r="K130" i="5" s="1"/>
  <c r="K131" i="5" s="1"/>
  <c r="K132" i="5" s="1"/>
  <c r="K133" i="5" s="1"/>
  <c r="K134" i="5" s="1"/>
  <c r="K135" i="5" s="1"/>
  <c r="K136" i="5" s="1"/>
  <c r="K137" i="5" s="1"/>
  <c r="K138" i="5" s="1"/>
  <c r="K139" i="5" s="1"/>
  <c r="K140" i="5" s="1"/>
  <c r="K141" i="5" s="1"/>
  <c r="K142" i="5" s="1"/>
  <c r="K143" i="5" s="1"/>
  <c r="K144" i="5" s="1"/>
  <c r="K145" i="5" s="1"/>
  <c r="K146" i="5" s="1"/>
  <c r="K147" i="5" s="1"/>
  <c r="K148" i="5" s="1"/>
  <c r="K149" i="5" s="1"/>
  <c r="K150" i="5" s="1"/>
  <c r="K151" i="5" s="1"/>
  <c r="K152" i="5" s="1"/>
  <c r="K153" i="5" s="1"/>
  <c r="K154" i="5" s="1"/>
  <c r="K155" i="5" s="1"/>
  <c r="K156" i="5" s="1"/>
  <c r="K157" i="5" s="1"/>
  <c r="K158" i="5" s="1"/>
  <c r="K159" i="5" s="1"/>
  <c r="K160" i="5" s="1"/>
  <c r="K161" i="5" s="1"/>
  <c r="K162" i="5" s="1"/>
  <c r="K163" i="5" s="1"/>
  <c r="K164" i="5" s="1"/>
  <c r="K165" i="5" s="1"/>
  <c r="K166" i="5" s="1"/>
  <c r="K167" i="5" s="1"/>
  <c r="K168" i="5" s="1"/>
  <c r="K169" i="5" s="1"/>
  <c r="K170" i="5" s="1"/>
  <c r="K171" i="5" s="1"/>
  <c r="K172" i="5" s="1"/>
  <c r="K173" i="5" s="1"/>
  <c r="K174" i="5" s="1"/>
  <c r="K175" i="5" s="1"/>
  <c r="K176" i="5" s="1"/>
  <c r="K4" i="5"/>
  <c r="K3" i="5"/>
  <c r="AT16" i="5"/>
  <c r="AQ16" i="5"/>
  <c r="AM16" i="5"/>
  <c r="AN16" i="5"/>
  <c r="AL17" i="5"/>
  <c r="Z34" i="5"/>
  <c r="AA34" i="5" s="1"/>
  <c r="T3" i="5"/>
  <c r="S3" i="5"/>
  <c r="U12" i="5" s="1"/>
  <c r="R3" i="5"/>
  <c r="T12" i="5" s="1"/>
  <c r="Q3" i="5"/>
  <c r="P3" i="5"/>
  <c r="S12" i="5" s="1"/>
  <c r="D7" i="8"/>
  <c r="E7" i="8"/>
  <c r="D8" i="8"/>
  <c r="E8" i="8"/>
  <c r="D9" i="8"/>
  <c r="E9" i="8"/>
  <c r="D10" i="8"/>
  <c r="E10" i="8"/>
  <c r="D11" i="8"/>
  <c r="E11" i="8"/>
  <c r="D12" i="8"/>
  <c r="E12" i="8"/>
  <c r="D13" i="8"/>
  <c r="E13" i="8"/>
  <c r="D14" i="8"/>
  <c r="E14" i="8"/>
  <c r="D15" i="8"/>
  <c r="E15" i="8"/>
  <c r="D16" i="8"/>
  <c r="E16" i="8"/>
  <c r="D17" i="8"/>
  <c r="E17" i="8"/>
  <c r="D18" i="8"/>
  <c r="E18" i="8"/>
  <c r="D19" i="8"/>
  <c r="E19" i="8"/>
  <c r="D20" i="8"/>
  <c r="E20" i="8"/>
  <c r="D21" i="8"/>
  <c r="E21" i="8"/>
  <c r="D22" i="8"/>
  <c r="E22" i="8"/>
  <c r="D23" i="8"/>
  <c r="E23" i="8"/>
  <c r="D24" i="8"/>
  <c r="E24" i="8"/>
  <c r="D25" i="8"/>
  <c r="E25" i="8"/>
  <c r="D26" i="8"/>
  <c r="E26" i="8"/>
  <c r="D27" i="8"/>
  <c r="E27" i="8"/>
  <c r="D28" i="8"/>
  <c r="E28" i="8"/>
  <c r="M3" i="5"/>
  <c r="N3" i="5"/>
  <c r="M4" i="5"/>
  <c r="N4" i="5"/>
  <c r="M5" i="5"/>
  <c r="N5" i="5"/>
  <c r="M6" i="5"/>
  <c r="N6" i="5"/>
  <c r="M7" i="5"/>
  <c r="N7" i="5"/>
  <c r="M8" i="5"/>
  <c r="N8" i="5"/>
  <c r="M9" i="5"/>
  <c r="N9" i="5"/>
  <c r="M10" i="5"/>
  <c r="N10" i="5"/>
  <c r="M11" i="5"/>
  <c r="N11" i="5"/>
  <c r="M12" i="5"/>
  <c r="N12" i="5"/>
  <c r="M13" i="5"/>
  <c r="N13" i="5"/>
  <c r="P13" i="5"/>
  <c r="P14" i="5" s="1"/>
  <c r="M14" i="5"/>
  <c r="N14" i="5"/>
  <c r="M15" i="5"/>
  <c r="N15" i="5"/>
  <c r="M16" i="5"/>
  <c r="N16" i="5"/>
  <c r="M17" i="5"/>
  <c r="N17" i="5"/>
  <c r="M18" i="5"/>
  <c r="N18" i="5"/>
  <c r="M19" i="5"/>
  <c r="N19" i="5"/>
  <c r="M20" i="5"/>
  <c r="N20" i="5"/>
  <c r="M21" i="5"/>
  <c r="N21" i="5"/>
  <c r="M22" i="5"/>
  <c r="N22" i="5"/>
  <c r="M23" i="5"/>
  <c r="N23" i="5"/>
  <c r="M24" i="5"/>
  <c r="N24" i="5"/>
  <c r="M25" i="5"/>
  <c r="N25" i="5"/>
  <c r="M26" i="5"/>
  <c r="N26" i="5"/>
  <c r="M27" i="5"/>
  <c r="N27" i="5"/>
  <c r="M28" i="5"/>
  <c r="N28" i="5"/>
  <c r="M29" i="5"/>
  <c r="N29" i="5"/>
  <c r="M30" i="5"/>
  <c r="N30" i="5"/>
  <c r="M31" i="5"/>
  <c r="N31" i="5"/>
  <c r="M32" i="5"/>
  <c r="N32" i="5"/>
  <c r="M33" i="5"/>
  <c r="N33" i="5"/>
  <c r="M34" i="5"/>
  <c r="N34" i="5"/>
  <c r="M35" i="5"/>
  <c r="N35" i="5"/>
  <c r="M36" i="5"/>
  <c r="N36" i="5"/>
  <c r="M37" i="5"/>
  <c r="N37" i="5"/>
  <c r="M38" i="5"/>
  <c r="N38" i="5"/>
  <c r="M39" i="5"/>
  <c r="N39" i="5"/>
  <c r="M40" i="5"/>
  <c r="N40" i="5"/>
  <c r="M41" i="5"/>
  <c r="N41" i="5"/>
  <c r="M42" i="5"/>
  <c r="N42" i="5"/>
  <c r="M43" i="5"/>
  <c r="N43" i="5"/>
  <c r="M44" i="5"/>
  <c r="N44" i="5"/>
  <c r="M45" i="5"/>
  <c r="N45" i="5"/>
  <c r="M46" i="5"/>
  <c r="N46" i="5"/>
  <c r="M47" i="5"/>
  <c r="N47" i="5"/>
  <c r="M48" i="5"/>
  <c r="N48" i="5"/>
  <c r="M49" i="5"/>
  <c r="N49" i="5"/>
  <c r="M50" i="5"/>
  <c r="N50" i="5"/>
  <c r="M51" i="5"/>
  <c r="N51" i="5"/>
  <c r="M52" i="5"/>
  <c r="N52" i="5"/>
  <c r="M53" i="5"/>
  <c r="N53" i="5"/>
  <c r="M54" i="5"/>
  <c r="N54" i="5"/>
  <c r="M55" i="5"/>
  <c r="N55" i="5"/>
  <c r="M56" i="5"/>
  <c r="N56" i="5"/>
  <c r="M57" i="5"/>
  <c r="N57" i="5"/>
  <c r="M58" i="5"/>
  <c r="N58" i="5"/>
  <c r="M59" i="5"/>
  <c r="N59" i="5"/>
  <c r="M60" i="5"/>
  <c r="N60" i="5"/>
  <c r="M61" i="5"/>
  <c r="N61" i="5"/>
  <c r="M62" i="5"/>
  <c r="N62" i="5"/>
  <c r="M63" i="5"/>
  <c r="N63" i="5"/>
  <c r="M64" i="5"/>
  <c r="N64" i="5"/>
  <c r="M65" i="5"/>
  <c r="N65" i="5"/>
  <c r="M66" i="5"/>
  <c r="N66" i="5"/>
  <c r="M67" i="5"/>
  <c r="N67" i="5"/>
  <c r="M68" i="5"/>
  <c r="N68" i="5"/>
  <c r="M69" i="5"/>
  <c r="N69" i="5"/>
  <c r="M70" i="5"/>
  <c r="N70" i="5"/>
  <c r="M71" i="5"/>
  <c r="N71" i="5"/>
  <c r="M72" i="5"/>
  <c r="N72" i="5"/>
  <c r="M73" i="5"/>
  <c r="N73" i="5"/>
  <c r="M74" i="5"/>
  <c r="N74" i="5"/>
  <c r="M75" i="5"/>
  <c r="N75" i="5"/>
  <c r="M76" i="5"/>
  <c r="N76" i="5"/>
  <c r="M77" i="5"/>
  <c r="N77" i="5"/>
  <c r="M78" i="5"/>
  <c r="N78" i="5"/>
  <c r="M79" i="5"/>
  <c r="N79" i="5"/>
  <c r="M80" i="5"/>
  <c r="N80" i="5"/>
  <c r="M81" i="5"/>
  <c r="N81" i="5"/>
  <c r="M82" i="5"/>
  <c r="N82" i="5"/>
  <c r="M83" i="5"/>
  <c r="N83" i="5"/>
  <c r="M84" i="5"/>
  <c r="N84" i="5"/>
  <c r="M85" i="5"/>
  <c r="N85" i="5"/>
  <c r="M86" i="5"/>
  <c r="N86" i="5"/>
  <c r="M87" i="5"/>
  <c r="N87" i="5"/>
  <c r="M88" i="5"/>
  <c r="N88" i="5"/>
  <c r="M89" i="5"/>
  <c r="N89" i="5"/>
  <c r="M90" i="5"/>
  <c r="N90" i="5"/>
  <c r="M91" i="5"/>
  <c r="N91" i="5"/>
  <c r="M92" i="5"/>
  <c r="N92" i="5"/>
  <c r="M93" i="5"/>
  <c r="N93" i="5"/>
  <c r="M94" i="5"/>
  <c r="N94" i="5"/>
  <c r="M95" i="5"/>
  <c r="N95" i="5"/>
  <c r="M96" i="5"/>
  <c r="N96" i="5"/>
  <c r="M97" i="5"/>
  <c r="N97" i="5"/>
  <c r="M98" i="5"/>
  <c r="N98" i="5"/>
  <c r="M99" i="5"/>
  <c r="N99" i="5"/>
  <c r="M100" i="5"/>
  <c r="N100" i="5"/>
  <c r="M101" i="5"/>
  <c r="N101" i="5"/>
  <c r="M102" i="5"/>
  <c r="N102" i="5"/>
  <c r="M103" i="5"/>
  <c r="N103" i="5"/>
  <c r="M104" i="5"/>
  <c r="N104" i="5"/>
  <c r="M105" i="5"/>
  <c r="N105" i="5"/>
  <c r="M106" i="5"/>
  <c r="N106" i="5"/>
  <c r="M107" i="5"/>
  <c r="N107" i="5"/>
  <c r="M108" i="5"/>
  <c r="N108" i="5"/>
  <c r="M109" i="5"/>
  <c r="N109" i="5"/>
  <c r="M110" i="5"/>
  <c r="N110" i="5"/>
  <c r="M111" i="5"/>
  <c r="N111" i="5"/>
  <c r="M112" i="5"/>
  <c r="N112" i="5"/>
  <c r="M113" i="5"/>
  <c r="N113" i="5"/>
  <c r="M114" i="5"/>
  <c r="N114" i="5"/>
  <c r="M115" i="5"/>
  <c r="N115" i="5"/>
  <c r="M116" i="5"/>
  <c r="N116" i="5"/>
  <c r="M117" i="5"/>
  <c r="N117" i="5"/>
  <c r="M118" i="5"/>
  <c r="N118" i="5"/>
  <c r="M119" i="5"/>
  <c r="N119" i="5"/>
  <c r="M120" i="5"/>
  <c r="N120" i="5"/>
  <c r="M121" i="5"/>
  <c r="N121" i="5"/>
  <c r="M122" i="5"/>
  <c r="N122" i="5"/>
  <c r="M123" i="5"/>
  <c r="N123" i="5"/>
  <c r="M124" i="5"/>
  <c r="N124" i="5"/>
  <c r="M125" i="5"/>
  <c r="N125" i="5"/>
  <c r="M126" i="5"/>
  <c r="N126" i="5"/>
  <c r="M127" i="5"/>
  <c r="N127" i="5"/>
  <c r="M128" i="5"/>
  <c r="N128" i="5"/>
  <c r="M129" i="5"/>
  <c r="N129" i="5"/>
  <c r="M130" i="5"/>
  <c r="N130" i="5"/>
  <c r="M131" i="5"/>
  <c r="N131" i="5"/>
  <c r="M132" i="5"/>
  <c r="N132" i="5"/>
  <c r="M133" i="5"/>
  <c r="N133" i="5"/>
  <c r="M134" i="5"/>
  <c r="N134" i="5"/>
  <c r="M135" i="5"/>
  <c r="N135" i="5"/>
  <c r="M136" i="5"/>
  <c r="N136" i="5"/>
  <c r="M137" i="5"/>
  <c r="N137" i="5"/>
  <c r="M138" i="5"/>
  <c r="N138" i="5"/>
  <c r="M139" i="5"/>
  <c r="N139" i="5"/>
  <c r="M140" i="5"/>
  <c r="N140" i="5"/>
  <c r="M141" i="5"/>
  <c r="N141" i="5"/>
  <c r="M142" i="5"/>
  <c r="N142" i="5"/>
  <c r="M143" i="5"/>
  <c r="N143" i="5"/>
  <c r="M144" i="5"/>
  <c r="N144" i="5"/>
  <c r="M145" i="5"/>
  <c r="N145" i="5"/>
  <c r="M146" i="5"/>
  <c r="N146" i="5"/>
  <c r="M147" i="5"/>
  <c r="N147" i="5"/>
  <c r="M148" i="5"/>
  <c r="N148" i="5"/>
  <c r="M149" i="5"/>
  <c r="N149" i="5"/>
  <c r="M150" i="5"/>
  <c r="N150" i="5"/>
  <c r="M151" i="5"/>
  <c r="N151" i="5"/>
  <c r="M152" i="5"/>
  <c r="N152" i="5"/>
  <c r="M153" i="5"/>
  <c r="N153" i="5"/>
  <c r="M154" i="5"/>
  <c r="N154" i="5"/>
  <c r="M155" i="5"/>
  <c r="N155" i="5"/>
  <c r="M156" i="5"/>
  <c r="N156" i="5"/>
  <c r="M157" i="5"/>
  <c r="N157" i="5"/>
  <c r="M158" i="5"/>
  <c r="N158" i="5"/>
  <c r="M159" i="5"/>
  <c r="N159" i="5"/>
  <c r="M160" i="5"/>
  <c r="N160" i="5"/>
  <c r="M161" i="5"/>
  <c r="N161" i="5"/>
  <c r="M162" i="5"/>
  <c r="N162" i="5"/>
  <c r="M163" i="5"/>
  <c r="N163" i="5"/>
  <c r="M164" i="5"/>
  <c r="N164" i="5"/>
  <c r="M165" i="5"/>
  <c r="N165" i="5"/>
  <c r="M166" i="5"/>
  <c r="N166" i="5"/>
  <c r="M167" i="5"/>
  <c r="N167" i="5"/>
  <c r="M168" i="5"/>
  <c r="N168" i="5"/>
  <c r="M169" i="5"/>
  <c r="N169" i="5"/>
  <c r="M170" i="5"/>
  <c r="N170" i="5"/>
  <c r="M171" i="5"/>
  <c r="N171" i="5"/>
  <c r="M172" i="5"/>
  <c r="N172" i="5"/>
  <c r="M173" i="5"/>
  <c r="N173" i="5"/>
  <c r="M174" i="5"/>
  <c r="N174" i="5"/>
  <c r="M175" i="5"/>
  <c r="N175" i="5"/>
  <c r="M176" i="5"/>
  <c r="N176" i="5"/>
  <c r="B5" i="4"/>
  <c r="B6" i="4"/>
  <c r="B10" i="4"/>
  <c r="C10" i="4"/>
  <c r="E2" i="3"/>
  <c r="F2" i="3" s="1"/>
  <c r="E3" i="3"/>
  <c r="D4" i="3"/>
  <c r="E4" i="3"/>
  <c r="D5" i="3"/>
  <c r="E5" i="3"/>
  <c r="AB34" i="5" l="1"/>
  <c r="AC34" i="5" s="1"/>
  <c r="D10" i="4"/>
  <c r="D20" i="3"/>
  <c r="E19" i="3"/>
  <c r="AR17" i="5"/>
  <c r="AR16" i="5"/>
  <c r="AU16" i="5"/>
  <c r="R12" i="5"/>
  <c r="AO16" i="5"/>
  <c r="AU17" i="5"/>
  <c r="AM17" i="5"/>
  <c r="AN17" i="5" s="1"/>
  <c r="AL18" i="5"/>
  <c r="D13" i="3"/>
  <c r="R14" i="5"/>
  <c r="S14" i="5"/>
  <c r="T14" i="5"/>
  <c r="U14" i="5"/>
  <c r="P15" i="5"/>
  <c r="U13" i="5"/>
  <c r="T13" i="5"/>
  <c r="S13" i="5"/>
  <c r="R13" i="5"/>
  <c r="F3" i="3"/>
  <c r="F4" i="3"/>
  <c r="G2" i="3"/>
  <c r="F5" i="3"/>
  <c r="G20" i="3" l="1"/>
  <c r="F20" i="3"/>
  <c r="F13" i="3"/>
  <c r="G13" i="3"/>
  <c r="AU18" i="5"/>
  <c r="AR18" i="5"/>
  <c r="AO17" i="5"/>
  <c r="AQ17" i="5"/>
  <c r="AT17" i="5"/>
  <c r="AL19" i="5"/>
  <c r="AM18" i="5"/>
  <c r="AN18" i="5" s="1"/>
  <c r="U15" i="5"/>
  <c r="T15" i="5"/>
  <c r="P16" i="5"/>
  <c r="R15" i="5"/>
  <c r="S15" i="5"/>
  <c r="G3" i="3"/>
  <c r="G4" i="3"/>
  <c r="H2" i="3"/>
  <c r="G5" i="3"/>
  <c r="AU19" i="5" l="1"/>
  <c r="AR19" i="5"/>
  <c r="AT18" i="5"/>
  <c r="AQ18" i="5"/>
  <c r="AO18" i="5"/>
  <c r="AL20" i="5"/>
  <c r="AM19" i="5"/>
  <c r="AN19" i="5" s="1"/>
  <c r="P17" i="5"/>
  <c r="R16" i="5"/>
  <c r="S16" i="5"/>
  <c r="T16" i="5"/>
  <c r="U16" i="5"/>
  <c r="H3" i="3"/>
  <c r="H4" i="3"/>
  <c r="I2" i="3"/>
  <c r="H5" i="3"/>
  <c r="AR20" i="5" l="1"/>
  <c r="AU20" i="5"/>
  <c r="AQ19" i="5"/>
  <c r="AT19" i="5"/>
  <c r="AO19" i="5"/>
  <c r="AL21" i="5"/>
  <c r="AM20" i="5"/>
  <c r="AO20" i="5" s="1"/>
  <c r="AN20" i="5"/>
  <c r="R17" i="5"/>
  <c r="S17" i="5"/>
  <c r="U17" i="5"/>
  <c r="T17" i="5"/>
  <c r="P18" i="5"/>
  <c r="I3" i="3"/>
  <c r="I4" i="3"/>
  <c r="J2" i="3"/>
  <c r="I5" i="3"/>
  <c r="AR21" i="5" l="1"/>
  <c r="AU21" i="5"/>
  <c r="AQ20" i="5"/>
  <c r="AT20" i="5"/>
  <c r="AL22" i="5"/>
  <c r="AM21" i="5"/>
  <c r="AN21" i="5" s="1"/>
  <c r="T18" i="5"/>
  <c r="U18" i="5"/>
  <c r="P19" i="5"/>
  <c r="S18" i="5"/>
  <c r="R18" i="5"/>
  <c r="J3" i="3"/>
  <c r="J4" i="3"/>
  <c r="K2" i="3"/>
  <c r="J5" i="3"/>
  <c r="AR22" i="5" l="1"/>
  <c r="AU22" i="5"/>
  <c r="AQ21" i="5"/>
  <c r="AT21" i="5"/>
  <c r="AO21" i="5"/>
  <c r="AL23" i="5"/>
  <c r="AM22" i="5"/>
  <c r="AO22" i="5" s="1"/>
  <c r="AN22" i="5"/>
  <c r="P20" i="5"/>
  <c r="R19" i="5"/>
  <c r="S19" i="5"/>
  <c r="T19" i="5"/>
  <c r="U19" i="5"/>
  <c r="K3" i="3"/>
  <c r="K4" i="3"/>
  <c r="L2" i="3"/>
  <c r="K5" i="3"/>
  <c r="AR23" i="5" l="1"/>
  <c r="AU23" i="5"/>
  <c r="AT22" i="5"/>
  <c r="AQ22" i="5"/>
  <c r="AL24" i="5"/>
  <c r="AM23" i="5"/>
  <c r="AQ23" i="5" s="1"/>
  <c r="T20" i="5"/>
  <c r="R20" i="5"/>
  <c r="S20" i="5"/>
  <c r="U20" i="5"/>
  <c r="P21" i="5"/>
  <c r="L3" i="3"/>
  <c r="L4" i="3"/>
  <c r="L5" i="3"/>
  <c r="M2" i="3"/>
  <c r="AN23" i="5" l="1"/>
  <c r="AR24" i="5"/>
  <c r="AU24" i="5"/>
  <c r="AO23" i="5"/>
  <c r="AT23" i="5"/>
  <c r="AL25" i="5"/>
  <c r="AM24" i="5"/>
  <c r="AN24" i="5" s="1"/>
  <c r="S21" i="5"/>
  <c r="T21" i="5"/>
  <c r="R21" i="5"/>
  <c r="U21" i="5"/>
  <c r="P22" i="5"/>
  <c r="M3" i="3"/>
  <c r="M4" i="3"/>
  <c r="M5" i="3"/>
  <c r="N2" i="3"/>
  <c r="AU25" i="5" l="1"/>
  <c r="AR25" i="5"/>
  <c r="AT24" i="5"/>
  <c r="AQ24" i="5"/>
  <c r="AO24" i="5"/>
  <c r="AL26" i="5"/>
  <c r="AM25" i="5"/>
  <c r="AN25" i="5" s="1"/>
  <c r="P23" i="5"/>
  <c r="R22" i="5"/>
  <c r="S22" i="5"/>
  <c r="T22" i="5"/>
  <c r="U22" i="5"/>
  <c r="N3" i="3"/>
  <c r="N4" i="3"/>
  <c r="O2" i="3"/>
  <c r="N5" i="3"/>
  <c r="AU26" i="5" l="1"/>
  <c r="AR26" i="5"/>
  <c r="AQ25" i="5"/>
  <c r="AO25" i="5"/>
  <c r="AT25" i="5"/>
  <c r="AL27" i="5"/>
  <c r="AM26" i="5"/>
  <c r="AN26" i="5" s="1"/>
  <c r="S23" i="5"/>
  <c r="R23" i="5"/>
  <c r="T23" i="5"/>
  <c r="U23" i="5"/>
  <c r="P24" i="5"/>
  <c r="O3" i="3"/>
  <c r="O4" i="3"/>
  <c r="P2" i="3"/>
  <c r="O5" i="3"/>
  <c r="AU27" i="5" l="1"/>
  <c r="AR27" i="5"/>
  <c r="AQ26" i="5"/>
  <c r="AO26" i="5"/>
  <c r="AT26" i="5"/>
  <c r="AL28" i="5"/>
  <c r="AM27" i="5"/>
  <c r="AN27" i="5" s="1"/>
  <c r="R24" i="5"/>
  <c r="S24" i="5"/>
  <c r="T24" i="5"/>
  <c r="U24" i="5"/>
  <c r="P25" i="5"/>
  <c r="P3" i="3"/>
  <c r="P4" i="3"/>
  <c r="Q2" i="3"/>
  <c r="P5" i="3"/>
  <c r="AU28" i="5" l="1"/>
  <c r="AR28" i="5"/>
  <c r="AO27" i="5"/>
  <c r="AQ27" i="5"/>
  <c r="AT27" i="5"/>
  <c r="AL29" i="5"/>
  <c r="AM28" i="5"/>
  <c r="AN28" i="5" s="1"/>
  <c r="P26" i="5"/>
  <c r="R25" i="5"/>
  <c r="S25" i="5"/>
  <c r="T25" i="5"/>
  <c r="U25" i="5"/>
  <c r="Q3" i="3"/>
  <c r="Q4" i="3"/>
  <c r="R2" i="3"/>
  <c r="Q5" i="3"/>
  <c r="AR29" i="5" l="1"/>
  <c r="AU29" i="5"/>
  <c r="AT28" i="5"/>
  <c r="AO28" i="5"/>
  <c r="AQ28" i="5"/>
  <c r="AL30" i="5"/>
  <c r="AM29" i="5"/>
  <c r="AN29" i="5" s="1"/>
  <c r="P27" i="5"/>
  <c r="R26" i="5"/>
  <c r="S26" i="5"/>
  <c r="T26" i="5"/>
  <c r="U26" i="5"/>
  <c r="R5" i="3"/>
  <c r="D39" i="3" s="1" a="1"/>
  <c r="D39" i="3" s="1"/>
  <c r="R3" i="3"/>
  <c r="D35" i="3" s="1"/>
  <c r="F35" i="3" s="1"/>
  <c r="R4" i="3"/>
  <c r="D37" i="3" l="1" a="1"/>
  <c r="D37" i="3" s="1"/>
  <c r="AR30" i="5"/>
  <c r="AU30" i="5"/>
  <c r="AO29" i="5"/>
  <c r="AT29" i="5"/>
  <c r="AQ29" i="5"/>
  <c r="AL31" i="5"/>
  <c r="AM30" i="5"/>
  <c r="AQ30" i="5" s="1"/>
  <c r="R27" i="5"/>
  <c r="S27" i="5"/>
  <c r="T27" i="5"/>
  <c r="U27" i="5"/>
  <c r="P28" i="5"/>
  <c r="S4" i="3"/>
  <c r="T4" i="3"/>
  <c r="S3" i="3"/>
  <c r="T3" i="3"/>
  <c r="S5" i="3"/>
  <c r="T5" i="3"/>
  <c r="AR31" i="5" l="1"/>
  <c r="AU31" i="5"/>
  <c r="AO30" i="5"/>
  <c r="AT30" i="5"/>
  <c r="AN30" i="5"/>
  <c r="AL32" i="5"/>
  <c r="AM31" i="5"/>
  <c r="AN31" i="5" s="1"/>
  <c r="P29" i="5"/>
  <c r="U28" i="5"/>
  <c r="R28" i="5"/>
  <c r="S28" i="5"/>
  <c r="T28" i="5"/>
  <c r="AU32" i="5" l="1"/>
  <c r="AR32" i="5"/>
  <c r="AO31" i="5"/>
  <c r="AT31" i="5"/>
  <c r="AQ31" i="5"/>
  <c r="AL33" i="5"/>
  <c r="AM32" i="5"/>
  <c r="AQ32" i="5" s="1"/>
  <c r="P30" i="5"/>
  <c r="R29" i="5"/>
  <c r="S29" i="5"/>
  <c r="T29" i="5"/>
  <c r="U29" i="5"/>
  <c r="AU33" i="5" l="1"/>
  <c r="AR33" i="5"/>
  <c r="AT32" i="5"/>
  <c r="AO32" i="5"/>
  <c r="AN32" i="5"/>
  <c r="AL34" i="5"/>
  <c r="AM33" i="5"/>
  <c r="AN33" i="5" s="1"/>
  <c r="R30" i="5"/>
  <c r="S30" i="5"/>
  <c r="T30" i="5"/>
  <c r="U30" i="5"/>
  <c r="P31" i="5"/>
  <c r="C34" i="1"/>
  <c r="D34" i="1"/>
  <c r="E34" i="1"/>
  <c r="B34" i="1"/>
  <c r="C33" i="1"/>
  <c r="C36" i="1" s="1"/>
  <c r="D33" i="1"/>
  <c r="D36" i="1" s="1"/>
  <c r="E33" i="1"/>
  <c r="E36" i="1" s="1"/>
  <c r="B33" i="1"/>
  <c r="B36" i="1" s="1"/>
  <c r="AU34" i="5" l="1"/>
  <c r="AR34" i="5"/>
  <c r="AQ33" i="5"/>
  <c r="AO33" i="5"/>
  <c r="AT33" i="5"/>
  <c r="AL35" i="5"/>
  <c r="AM34" i="5"/>
  <c r="AN34" i="5" s="1"/>
  <c r="U31" i="5"/>
  <c r="P32" i="5"/>
  <c r="T31" i="5"/>
  <c r="R31" i="5"/>
  <c r="S31" i="5"/>
  <c r="E35" i="1"/>
  <c r="D35" i="1"/>
  <c r="C35" i="1"/>
  <c r="B35" i="1"/>
  <c r="AU35" i="5" l="1"/>
  <c r="AR35" i="5"/>
  <c r="AQ34" i="5"/>
  <c r="AT34" i="5"/>
  <c r="AO34" i="5"/>
  <c r="AL36" i="5"/>
  <c r="AM35" i="5"/>
  <c r="AN35" i="5" s="1"/>
  <c r="P33" i="5"/>
  <c r="R32" i="5"/>
  <c r="S32" i="5"/>
  <c r="T32" i="5"/>
  <c r="U32" i="5"/>
  <c r="AR36" i="5" l="1"/>
  <c r="AU36" i="5"/>
  <c r="AQ35" i="5"/>
  <c r="AT35" i="5"/>
  <c r="AO35" i="5"/>
  <c r="AL37" i="5"/>
  <c r="AM36" i="5"/>
  <c r="AO36" i="5" s="1"/>
  <c r="AN36" i="5"/>
  <c r="U33" i="5"/>
  <c r="R33" i="5"/>
  <c r="S33" i="5"/>
  <c r="T33" i="5"/>
  <c r="P34" i="5"/>
  <c r="AR37" i="5" l="1"/>
  <c r="AU37" i="5"/>
  <c r="AQ36" i="5"/>
  <c r="AT36" i="5"/>
  <c r="AL38" i="5"/>
  <c r="AM37" i="5"/>
  <c r="AO37" i="5" s="1"/>
  <c r="AN37" i="5"/>
  <c r="T34" i="5"/>
  <c r="U34" i="5"/>
  <c r="S34" i="5"/>
  <c r="P35" i="5"/>
  <c r="R34" i="5"/>
  <c r="AR38" i="5" l="1"/>
  <c r="AU38" i="5"/>
  <c r="AQ37" i="5"/>
  <c r="AT37" i="5"/>
  <c r="AL39" i="5"/>
  <c r="AM38" i="5"/>
  <c r="AO38" i="5" s="1"/>
  <c r="AN38" i="5"/>
  <c r="P36" i="5"/>
  <c r="R35" i="5"/>
  <c r="S35" i="5"/>
  <c r="T35" i="5"/>
  <c r="U35" i="5"/>
  <c r="AR39" i="5" l="1"/>
  <c r="AU39" i="5"/>
  <c r="AQ38" i="5"/>
  <c r="AT38" i="5"/>
  <c r="AL40" i="5"/>
  <c r="AM39" i="5"/>
  <c r="AO39" i="5" s="1"/>
  <c r="AN39" i="5"/>
  <c r="R36" i="5"/>
  <c r="T36" i="5"/>
  <c r="S36" i="5"/>
  <c r="U36" i="5"/>
  <c r="P37" i="5"/>
  <c r="AR40" i="5" l="1"/>
  <c r="AU40" i="5"/>
  <c r="AT39" i="5"/>
  <c r="AQ39" i="5"/>
  <c r="AL41" i="5"/>
  <c r="AM40" i="5"/>
  <c r="AO40" i="5" s="1"/>
  <c r="AN40" i="5"/>
  <c r="S37" i="5"/>
  <c r="T37" i="5"/>
  <c r="U37" i="5"/>
  <c r="P38" i="5"/>
  <c r="R37" i="5"/>
  <c r="AU41" i="5" l="1"/>
  <c r="AR41" i="5"/>
  <c r="AT40" i="5"/>
  <c r="AQ40" i="5"/>
  <c r="AL42" i="5"/>
  <c r="AM41" i="5"/>
  <c r="AN41" i="5" s="1"/>
  <c r="P39" i="5"/>
  <c r="R38" i="5"/>
  <c r="S38" i="5"/>
  <c r="T38" i="5"/>
  <c r="U38" i="5"/>
  <c r="AQ41" i="5" l="1"/>
  <c r="AU42" i="5"/>
  <c r="AR42" i="5"/>
  <c r="AO41" i="5"/>
  <c r="AT41" i="5"/>
  <c r="AL43" i="5"/>
  <c r="AM42" i="5"/>
  <c r="AN42" i="5" s="1"/>
  <c r="R39" i="5"/>
  <c r="S39" i="5"/>
  <c r="T39" i="5"/>
  <c r="P40" i="5"/>
  <c r="U39" i="5"/>
  <c r="AU43" i="5" l="1"/>
  <c r="AR43" i="5"/>
  <c r="AQ42" i="5"/>
  <c r="AO42" i="5"/>
  <c r="AT42" i="5"/>
  <c r="AM43" i="5"/>
  <c r="AN43" i="5" s="1"/>
  <c r="AL44" i="5"/>
  <c r="R40" i="5"/>
  <c r="S40" i="5"/>
  <c r="T40" i="5"/>
  <c r="U40" i="5"/>
  <c r="P41" i="5"/>
  <c r="AU44" i="5" l="1"/>
  <c r="AR44" i="5"/>
  <c r="AO43" i="5"/>
  <c r="AQ43" i="5"/>
  <c r="AT43" i="5"/>
  <c r="AL45" i="5"/>
  <c r="AM44" i="5"/>
  <c r="AN44" i="5" s="1"/>
  <c r="P42" i="5"/>
  <c r="R41" i="5"/>
  <c r="S41" i="5"/>
  <c r="T41" i="5"/>
  <c r="U41" i="5"/>
  <c r="AR45" i="5" l="1"/>
  <c r="AU45" i="5"/>
  <c r="AO44" i="5"/>
  <c r="AT44" i="5"/>
  <c r="AQ44" i="5"/>
  <c r="AL46" i="5"/>
  <c r="AM45" i="5"/>
  <c r="AN45" i="5" s="1"/>
  <c r="P43" i="5"/>
  <c r="R42" i="5"/>
  <c r="S42" i="5"/>
  <c r="T42" i="5"/>
  <c r="U42" i="5"/>
  <c r="AR46" i="5" l="1"/>
  <c r="AU46" i="5"/>
  <c r="AO45" i="5"/>
  <c r="AT45" i="5"/>
  <c r="AQ45" i="5"/>
  <c r="AL47" i="5"/>
  <c r="AM46" i="5"/>
  <c r="AN46" i="5" s="1"/>
  <c r="R43" i="5"/>
  <c r="S43" i="5"/>
  <c r="T43" i="5"/>
  <c r="U43" i="5"/>
  <c r="P44" i="5"/>
  <c r="AR47" i="5" l="1"/>
  <c r="AU47" i="5"/>
  <c r="AO46" i="5"/>
  <c r="AT46" i="5"/>
  <c r="AQ46" i="5"/>
  <c r="AL48" i="5"/>
  <c r="AM47" i="5"/>
  <c r="AN47" i="5" s="1"/>
  <c r="P45" i="5"/>
  <c r="U44" i="5"/>
  <c r="R44" i="5"/>
  <c r="S44" i="5"/>
  <c r="T44" i="5"/>
  <c r="AU48" i="5" l="1"/>
  <c r="AR48" i="5"/>
  <c r="AO47" i="5"/>
  <c r="AT47" i="5"/>
  <c r="AQ47" i="5"/>
  <c r="AL49" i="5"/>
  <c r="AM48" i="5"/>
  <c r="AN48" i="5" s="1"/>
  <c r="P46" i="5"/>
  <c r="R45" i="5"/>
  <c r="S45" i="5"/>
  <c r="T45" i="5"/>
  <c r="U45" i="5"/>
  <c r="AU49" i="5" l="1"/>
  <c r="AR49" i="5"/>
  <c r="AT48" i="5"/>
  <c r="AO48" i="5"/>
  <c r="AQ48" i="5"/>
  <c r="AL50" i="5"/>
  <c r="AM49" i="5"/>
  <c r="AN49" i="5" s="1"/>
  <c r="R46" i="5"/>
  <c r="S46" i="5"/>
  <c r="T46" i="5"/>
  <c r="U46" i="5"/>
  <c r="P47" i="5"/>
  <c r="AU50" i="5" l="1"/>
  <c r="AR50" i="5"/>
  <c r="AQ49" i="5"/>
  <c r="AO49" i="5"/>
  <c r="AT49" i="5"/>
  <c r="AL51" i="5"/>
  <c r="AM50" i="5"/>
  <c r="AO50" i="5" s="1"/>
  <c r="AN50" i="5"/>
  <c r="U47" i="5"/>
  <c r="T47" i="5"/>
  <c r="P48" i="5"/>
  <c r="R47" i="5"/>
  <c r="S47" i="5"/>
  <c r="AU51" i="5" l="1"/>
  <c r="AR51" i="5"/>
  <c r="AQ50" i="5"/>
  <c r="AT50" i="5"/>
  <c r="AM51" i="5"/>
  <c r="AO51" i="5" s="1"/>
  <c r="AN51" i="5"/>
  <c r="AL52" i="5"/>
  <c r="P49" i="5"/>
  <c r="R48" i="5"/>
  <c r="S48" i="5"/>
  <c r="T48" i="5"/>
  <c r="U48" i="5"/>
  <c r="AR52" i="5" l="1"/>
  <c r="AU52" i="5"/>
  <c r="AQ51" i="5"/>
  <c r="AT51" i="5"/>
  <c r="AL53" i="5"/>
  <c r="AM52" i="5"/>
  <c r="AO52" i="5" s="1"/>
  <c r="AN52" i="5"/>
  <c r="U49" i="5"/>
  <c r="R49" i="5"/>
  <c r="S49" i="5"/>
  <c r="T49" i="5"/>
  <c r="P50" i="5"/>
  <c r="AR53" i="5" l="1"/>
  <c r="AU53" i="5"/>
  <c r="AQ52" i="5"/>
  <c r="AT52" i="5"/>
  <c r="AL54" i="5"/>
  <c r="AM53" i="5"/>
  <c r="AO53" i="5" s="1"/>
  <c r="AN53" i="5"/>
  <c r="T50" i="5"/>
  <c r="U50" i="5"/>
  <c r="P51" i="5"/>
  <c r="R50" i="5"/>
  <c r="S50" i="5"/>
  <c r="AR54" i="5" l="1"/>
  <c r="AU54" i="5"/>
  <c r="AQ53" i="5"/>
  <c r="AT53" i="5"/>
  <c r="AL55" i="5"/>
  <c r="AM54" i="5"/>
  <c r="AN54" i="5" s="1"/>
  <c r="P52" i="5"/>
  <c r="R51" i="5"/>
  <c r="S51" i="5"/>
  <c r="T51" i="5"/>
  <c r="U51" i="5"/>
  <c r="AR55" i="5" l="1"/>
  <c r="AU55" i="5"/>
  <c r="AQ54" i="5"/>
  <c r="AT54" i="5"/>
  <c r="AO54" i="5"/>
  <c r="AL56" i="5"/>
  <c r="AM55" i="5"/>
  <c r="AO55" i="5" s="1"/>
  <c r="AN55" i="5"/>
  <c r="T52" i="5"/>
  <c r="R52" i="5"/>
  <c r="S52" i="5"/>
  <c r="U52" i="5"/>
  <c r="P53" i="5"/>
  <c r="AR56" i="5" l="1"/>
  <c r="AU56" i="5"/>
  <c r="AT55" i="5"/>
  <c r="AQ55" i="5"/>
  <c r="AL57" i="5"/>
  <c r="AM56" i="5"/>
  <c r="AO56" i="5" s="1"/>
  <c r="AN56" i="5"/>
  <c r="S53" i="5"/>
  <c r="R53" i="5"/>
  <c r="T53" i="5"/>
  <c r="U53" i="5"/>
  <c r="P54" i="5"/>
  <c r="AT56" i="5" l="1"/>
  <c r="AU57" i="5"/>
  <c r="AR57" i="5"/>
  <c r="AQ56" i="5"/>
  <c r="AM57" i="5"/>
  <c r="AN57" i="5" s="1"/>
  <c r="AL58" i="5"/>
  <c r="P55" i="5"/>
  <c r="R54" i="5"/>
  <c r="S54" i="5"/>
  <c r="T54" i="5"/>
  <c r="U54" i="5"/>
  <c r="AU58" i="5" l="1"/>
  <c r="AR58" i="5"/>
  <c r="AQ57" i="5"/>
  <c r="AO57" i="5"/>
  <c r="AT57" i="5"/>
  <c r="AL59" i="5"/>
  <c r="AM58" i="5"/>
  <c r="AN58" i="5" s="1"/>
  <c r="S55" i="5"/>
  <c r="R55" i="5"/>
  <c r="T55" i="5"/>
  <c r="P56" i="5"/>
  <c r="U55" i="5"/>
  <c r="AU59" i="5" l="1"/>
  <c r="AR59" i="5"/>
  <c r="AO58" i="5"/>
  <c r="AQ58" i="5"/>
  <c r="AT58" i="5"/>
  <c r="AL60" i="5"/>
  <c r="AM59" i="5"/>
  <c r="AN59" i="5" s="1"/>
  <c r="R56" i="5"/>
  <c r="S56" i="5"/>
  <c r="T56" i="5"/>
  <c r="U56" i="5"/>
  <c r="P57" i="5"/>
  <c r="AU60" i="5" l="1"/>
  <c r="AR60" i="5"/>
  <c r="AO59" i="5"/>
  <c r="AQ59" i="5"/>
  <c r="AT59" i="5"/>
  <c r="AL61" i="5"/>
  <c r="AM60" i="5"/>
  <c r="AN60" i="5" s="1"/>
  <c r="P58" i="5"/>
  <c r="R57" i="5"/>
  <c r="T57" i="5"/>
  <c r="S57" i="5"/>
  <c r="U57" i="5"/>
  <c r="AR61" i="5" l="1"/>
  <c r="AU61" i="5"/>
  <c r="AO60" i="5"/>
  <c r="AT60" i="5"/>
  <c r="AQ60" i="5"/>
  <c r="AM61" i="5"/>
  <c r="AQ61" i="5" s="1"/>
  <c r="AN61" i="5"/>
  <c r="AL62" i="5"/>
  <c r="P59" i="5"/>
  <c r="R58" i="5"/>
  <c r="S58" i="5"/>
  <c r="T58" i="5"/>
  <c r="U58" i="5"/>
  <c r="AR62" i="5" l="1"/>
  <c r="AU62" i="5"/>
  <c r="AO61" i="5"/>
  <c r="AT61" i="5"/>
  <c r="AM62" i="5"/>
  <c r="AQ62" i="5" s="1"/>
  <c r="AL63" i="5"/>
  <c r="R59" i="5"/>
  <c r="S59" i="5"/>
  <c r="T59" i="5"/>
  <c r="U59" i="5"/>
  <c r="P60" i="5"/>
  <c r="AR63" i="5" l="1"/>
  <c r="AU63" i="5"/>
  <c r="AO62" i="5"/>
  <c r="AT62" i="5"/>
  <c r="AM63" i="5"/>
  <c r="AQ63" i="5" s="1"/>
  <c r="AL64" i="5"/>
  <c r="AN62" i="5"/>
  <c r="P61" i="5"/>
  <c r="U60" i="5"/>
  <c r="R60" i="5"/>
  <c r="S60" i="5"/>
  <c r="T60" i="5"/>
  <c r="AR64" i="5" l="1"/>
  <c r="AU64" i="5"/>
  <c r="AO63" i="5"/>
  <c r="AT63" i="5"/>
  <c r="AM64" i="5"/>
  <c r="AN64" i="5" s="1"/>
  <c r="AL65" i="5"/>
  <c r="AN63" i="5"/>
  <c r="P62" i="5"/>
  <c r="R61" i="5"/>
  <c r="S61" i="5"/>
  <c r="T61" i="5"/>
  <c r="U61" i="5"/>
  <c r="AU65" i="5" l="1"/>
  <c r="AR65" i="5"/>
  <c r="AT64" i="5"/>
  <c r="AQ64" i="5"/>
  <c r="AO64" i="5"/>
  <c r="AM65" i="5"/>
  <c r="AN65" i="5" s="1"/>
  <c r="AL66" i="5"/>
  <c r="R62" i="5"/>
  <c r="S62" i="5"/>
  <c r="T62" i="5"/>
  <c r="U62" i="5"/>
  <c r="P63" i="5"/>
  <c r="AU66" i="5" l="1"/>
  <c r="AR66" i="5"/>
  <c r="AQ65" i="5"/>
  <c r="AO65" i="5"/>
  <c r="AT65" i="5"/>
  <c r="AM66" i="5"/>
  <c r="AN66" i="5" s="1"/>
  <c r="AL67" i="5"/>
  <c r="U63" i="5"/>
  <c r="T63" i="5"/>
  <c r="P64" i="5"/>
  <c r="R63" i="5"/>
  <c r="S63" i="5"/>
  <c r="AU67" i="5" l="1"/>
  <c r="AR67" i="5"/>
  <c r="AQ66" i="5"/>
  <c r="AT66" i="5"/>
  <c r="AO66" i="5"/>
  <c r="AL68" i="5"/>
  <c r="AM67" i="5"/>
  <c r="AN67" i="5" s="1"/>
  <c r="P65" i="5"/>
  <c r="R64" i="5"/>
  <c r="S64" i="5"/>
  <c r="T64" i="5"/>
  <c r="U64" i="5"/>
  <c r="AU68" i="5" l="1"/>
  <c r="AR68" i="5"/>
  <c r="AQ67" i="5"/>
  <c r="AT67" i="5"/>
  <c r="AO67" i="5"/>
  <c r="AL69" i="5"/>
  <c r="AM68" i="5"/>
  <c r="AN68" i="5" s="1"/>
  <c r="U65" i="5"/>
  <c r="R65" i="5"/>
  <c r="S65" i="5"/>
  <c r="T65" i="5"/>
  <c r="P66" i="5"/>
  <c r="AR69" i="5" l="1"/>
  <c r="AU69" i="5"/>
  <c r="AQ68" i="5"/>
  <c r="AT68" i="5"/>
  <c r="AO68" i="5"/>
  <c r="AM69" i="5"/>
  <c r="AO69" i="5" s="1"/>
  <c r="AL70" i="5"/>
  <c r="T66" i="5"/>
  <c r="U66" i="5"/>
  <c r="S66" i="5"/>
  <c r="P67" i="5"/>
  <c r="R66" i="5"/>
  <c r="AR70" i="5" l="1"/>
  <c r="AU70" i="5"/>
  <c r="AT69" i="5"/>
  <c r="AN69" i="5"/>
  <c r="AQ69" i="5"/>
  <c r="AL71" i="5"/>
  <c r="AM70" i="5"/>
  <c r="AO70" i="5" s="1"/>
  <c r="AN70" i="5"/>
  <c r="P68" i="5"/>
  <c r="R67" i="5"/>
  <c r="S67" i="5"/>
  <c r="T67" i="5"/>
  <c r="U67" i="5"/>
  <c r="AR71" i="5" l="1"/>
  <c r="AU71" i="5"/>
  <c r="AQ70" i="5"/>
  <c r="AT70" i="5"/>
  <c r="AM71" i="5"/>
  <c r="AO71" i="5" s="1"/>
  <c r="AL72" i="5"/>
  <c r="R68" i="5"/>
  <c r="S68" i="5"/>
  <c r="T68" i="5"/>
  <c r="U68" i="5"/>
  <c r="P69" i="5"/>
  <c r="AR72" i="5" l="1"/>
  <c r="AU72" i="5"/>
  <c r="AT71" i="5"/>
  <c r="AQ71" i="5"/>
  <c r="AM72" i="5"/>
  <c r="AN72" i="5" s="1"/>
  <c r="AL73" i="5"/>
  <c r="AN71" i="5"/>
  <c r="S69" i="5"/>
  <c r="T69" i="5"/>
  <c r="U69" i="5"/>
  <c r="P70" i="5"/>
  <c r="R69" i="5"/>
  <c r="AU73" i="5" l="1"/>
  <c r="AR73" i="5"/>
  <c r="AT72" i="5"/>
  <c r="AQ72" i="5"/>
  <c r="AO72" i="5"/>
  <c r="AM73" i="5"/>
  <c r="AT73" i="5" s="1"/>
  <c r="AN73" i="5"/>
  <c r="AL74" i="5"/>
  <c r="P71" i="5"/>
  <c r="R70" i="5"/>
  <c r="U70" i="5"/>
  <c r="S70" i="5"/>
  <c r="T70" i="5"/>
  <c r="AU74" i="5" l="1"/>
  <c r="AR74" i="5"/>
  <c r="AQ73" i="5"/>
  <c r="AO73" i="5"/>
  <c r="AM74" i="5"/>
  <c r="AT74" i="5" s="1"/>
  <c r="AL75" i="5"/>
  <c r="AN74" i="5"/>
  <c r="S71" i="5"/>
  <c r="R71" i="5"/>
  <c r="T71" i="5"/>
  <c r="U71" i="5"/>
  <c r="P72" i="5"/>
  <c r="AU75" i="5" l="1"/>
  <c r="AR75" i="5"/>
  <c r="AQ74" i="5"/>
  <c r="AO74" i="5"/>
  <c r="AM75" i="5"/>
  <c r="AT75" i="5" s="1"/>
  <c r="AL76" i="5"/>
  <c r="AN75" i="5"/>
  <c r="R72" i="5"/>
  <c r="S72" i="5"/>
  <c r="T72" i="5"/>
  <c r="U72" i="5"/>
  <c r="P73" i="5"/>
  <c r="AQ76" i="5" l="1"/>
  <c r="AU76" i="5"/>
  <c r="AR76" i="5"/>
  <c r="AO75" i="5"/>
  <c r="AQ75" i="5"/>
  <c r="AM76" i="5"/>
  <c r="AT76" i="5" s="1"/>
  <c r="AN76" i="5"/>
  <c r="AL77" i="5"/>
  <c r="P74" i="5"/>
  <c r="R73" i="5"/>
  <c r="S73" i="5"/>
  <c r="T73" i="5"/>
  <c r="U73" i="5"/>
  <c r="AO76" i="5" l="1"/>
  <c r="AR77" i="5"/>
  <c r="AU77" i="5"/>
  <c r="AM77" i="5"/>
  <c r="AT77" i="5" s="1"/>
  <c r="AL78" i="5"/>
  <c r="AN77" i="5"/>
  <c r="P75" i="5"/>
  <c r="R74" i="5"/>
  <c r="S74" i="5"/>
  <c r="T74" i="5"/>
  <c r="U74" i="5"/>
  <c r="AR78" i="5" l="1"/>
  <c r="AU78" i="5"/>
  <c r="AQ77" i="5"/>
  <c r="AO77" i="5"/>
  <c r="AL79" i="5"/>
  <c r="AM78" i="5"/>
  <c r="AQ78" i="5" s="1"/>
  <c r="AN78" i="5"/>
  <c r="R75" i="5"/>
  <c r="S75" i="5"/>
  <c r="T75" i="5"/>
  <c r="U75" i="5"/>
  <c r="P76" i="5"/>
  <c r="AR79" i="5" l="1"/>
  <c r="AU79" i="5"/>
  <c r="AO78" i="5"/>
  <c r="AT78" i="5"/>
  <c r="AM79" i="5"/>
  <c r="AQ79" i="5" s="1"/>
  <c r="AL80" i="5"/>
  <c r="P77" i="5"/>
  <c r="S76" i="5"/>
  <c r="R76" i="5"/>
  <c r="T76" i="5"/>
  <c r="U76" i="5"/>
  <c r="AU80" i="5" l="1"/>
  <c r="AR80" i="5"/>
  <c r="AO79" i="5"/>
  <c r="AT79" i="5"/>
  <c r="AN79" i="5"/>
  <c r="AL81" i="5"/>
  <c r="AM80" i="5"/>
  <c r="AQ80" i="5" s="1"/>
  <c r="P78" i="5"/>
  <c r="R77" i="5"/>
  <c r="S77" i="5"/>
  <c r="T77" i="5"/>
  <c r="U77" i="5"/>
  <c r="AN80" i="5" l="1"/>
  <c r="AU81" i="5"/>
  <c r="AR81" i="5"/>
  <c r="AT80" i="5"/>
  <c r="AO80" i="5"/>
  <c r="AL82" i="5"/>
  <c r="AM81" i="5"/>
  <c r="AT81" i="5" s="1"/>
  <c r="R78" i="5"/>
  <c r="S78" i="5"/>
  <c r="T78" i="5"/>
  <c r="U78" i="5"/>
  <c r="P79" i="5"/>
  <c r="AU82" i="5" l="1"/>
  <c r="AR82" i="5"/>
  <c r="AQ81" i="5"/>
  <c r="AO81" i="5"/>
  <c r="AL83" i="5"/>
  <c r="AM82" i="5"/>
  <c r="AO82" i="5" s="1"/>
  <c r="AN81" i="5"/>
  <c r="U79" i="5"/>
  <c r="T79" i="5"/>
  <c r="P80" i="5"/>
  <c r="R79" i="5"/>
  <c r="S79" i="5"/>
  <c r="AN82" i="5" l="1"/>
  <c r="AU83" i="5"/>
  <c r="AR83" i="5"/>
  <c r="AQ82" i="5"/>
  <c r="AT82" i="5"/>
  <c r="AM83" i="5"/>
  <c r="AO83" i="5" s="1"/>
  <c r="AN83" i="5"/>
  <c r="AL84" i="5"/>
  <c r="P81" i="5"/>
  <c r="R80" i="5"/>
  <c r="S80" i="5"/>
  <c r="T80" i="5"/>
  <c r="U80" i="5"/>
  <c r="AQ83" i="5" l="1"/>
  <c r="AR84" i="5"/>
  <c r="AU84" i="5"/>
  <c r="AT83" i="5"/>
  <c r="AM84" i="5"/>
  <c r="AN84" i="5" s="1"/>
  <c r="AL85" i="5"/>
  <c r="U81" i="5"/>
  <c r="R81" i="5"/>
  <c r="S81" i="5"/>
  <c r="T81" i="5"/>
  <c r="P82" i="5"/>
  <c r="AR85" i="5" l="1"/>
  <c r="AU85" i="5"/>
  <c r="AQ84" i="5"/>
  <c r="AT84" i="5"/>
  <c r="AO84" i="5"/>
  <c r="AL86" i="5"/>
  <c r="AM85" i="5"/>
  <c r="AO85" i="5" s="1"/>
  <c r="AN85" i="5"/>
  <c r="T82" i="5"/>
  <c r="U82" i="5"/>
  <c r="P83" i="5"/>
  <c r="S82" i="5"/>
  <c r="R82" i="5"/>
  <c r="AQ85" i="5" l="1"/>
  <c r="AR86" i="5"/>
  <c r="AU86" i="5"/>
  <c r="AT85" i="5"/>
  <c r="AL87" i="5"/>
  <c r="AM86" i="5"/>
  <c r="AT86" i="5" s="1"/>
  <c r="P84" i="5"/>
  <c r="R83" i="5"/>
  <c r="S83" i="5"/>
  <c r="T83" i="5"/>
  <c r="U83" i="5"/>
  <c r="AO86" i="5" l="1"/>
  <c r="AR87" i="5"/>
  <c r="AU87" i="5"/>
  <c r="AQ86" i="5"/>
  <c r="AN86" i="5"/>
  <c r="AM87" i="5"/>
  <c r="AO87" i="5" s="1"/>
  <c r="AN87" i="5"/>
  <c r="AL88" i="5"/>
  <c r="T84" i="5"/>
  <c r="R84" i="5"/>
  <c r="S84" i="5"/>
  <c r="U84" i="5"/>
  <c r="P85" i="5"/>
  <c r="AU88" i="5" l="1"/>
  <c r="AR88" i="5"/>
  <c r="AT88" i="5"/>
  <c r="AT87" i="5"/>
  <c r="AQ87" i="5"/>
  <c r="AM88" i="5"/>
  <c r="AO88" i="5" s="1"/>
  <c r="AN88" i="5"/>
  <c r="AL89" i="5"/>
  <c r="S85" i="5"/>
  <c r="T85" i="5"/>
  <c r="U85" i="5"/>
  <c r="R85" i="5"/>
  <c r="P86" i="5"/>
  <c r="AU89" i="5" l="1"/>
  <c r="AR89" i="5"/>
  <c r="AQ88" i="5"/>
  <c r="AL90" i="5"/>
  <c r="AM89" i="5"/>
  <c r="AT89" i="5" s="1"/>
  <c r="AN89" i="5"/>
  <c r="P87" i="5"/>
  <c r="R86" i="5"/>
  <c r="S86" i="5"/>
  <c r="T86" i="5"/>
  <c r="U86" i="5"/>
  <c r="AU90" i="5" l="1"/>
  <c r="AR90" i="5"/>
  <c r="AO89" i="5"/>
  <c r="AQ89" i="5"/>
  <c r="AL91" i="5"/>
  <c r="AM90" i="5"/>
  <c r="AT90" i="5" s="1"/>
  <c r="P88" i="5"/>
  <c r="S87" i="5"/>
  <c r="R87" i="5"/>
  <c r="T87" i="5"/>
  <c r="U87" i="5"/>
  <c r="AN90" i="5" l="1"/>
  <c r="AU91" i="5"/>
  <c r="AR91" i="5"/>
  <c r="AQ90" i="5"/>
  <c r="AO90" i="5"/>
  <c r="AM91" i="5"/>
  <c r="AN91" i="5" s="1"/>
  <c r="AL92" i="5"/>
  <c r="R88" i="5"/>
  <c r="S88" i="5"/>
  <c r="T88" i="5"/>
  <c r="U88" i="5"/>
  <c r="P89" i="5"/>
  <c r="AO91" i="5" l="1"/>
  <c r="AU92" i="5"/>
  <c r="AR92" i="5"/>
  <c r="AQ91" i="5"/>
  <c r="AT91" i="5"/>
  <c r="AM92" i="5"/>
  <c r="AQ92" i="5" s="1"/>
  <c r="AL93" i="5"/>
  <c r="P90" i="5"/>
  <c r="R89" i="5"/>
  <c r="T89" i="5"/>
  <c r="S89" i="5"/>
  <c r="U89" i="5"/>
  <c r="AR93" i="5" l="1"/>
  <c r="AU93" i="5"/>
  <c r="AO92" i="5"/>
  <c r="AT92" i="5"/>
  <c r="AL94" i="5"/>
  <c r="AM93" i="5"/>
  <c r="AQ93" i="5" s="1"/>
  <c r="AN93" i="5"/>
  <c r="AN92" i="5"/>
  <c r="P91" i="5"/>
  <c r="R90" i="5"/>
  <c r="S90" i="5"/>
  <c r="T90" i="5"/>
  <c r="U90" i="5"/>
  <c r="AR94" i="5" l="1"/>
  <c r="AU94" i="5"/>
  <c r="AO93" i="5"/>
  <c r="AT93" i="5"/>
  <c r="AL95" i="5"/>
  <c r="AM94" i="5"/>
  <c r="AQ94" i="5" s="1"/>
  <c r="AN94" i="5"/>
  <c r="R91" i="5"/>
  <c r="S91" i="5"/>
  <c r="T91" i="5"/>
  <c r="U91" i="5"/>
  <c r="P92" i="5"/>
  <c r="AR95" i="5" l="1"/>
  <c r="AU95" i="5"/>
  <c r="AO94" i="5"/>
  <c r="AT94" i="5"/>
  <c r="AM95" i="5"/>
  <c r="AN95" i="5" s="1"/>
  <c r="AL96" i="5"/>
  <c r="P93" i="5"/>
  <c r="S92" i="5"/>
  <c r="R92" i="5"/>
  <c r="U92" i="5"/>
  <c r="T92" i="5"/>
  <c r="AR96" i="5" l="1"/>
  <c r="AU96" i="5"/>
  <c r="AT95" i="5"/>
  <c r="AO95" i="5"/>
  <c r="AQ95" i="5"/>
  <c r="AM96" i="5"/>
  <c r="AQ96" i="5" s="1"/>
  <c r="AL97" i="5"/>
  <c r="AN96" i="5"/>
  <c r="P94" i="5"/>
  <c r="R93" i="5"/>
  <c r="S93" i="5"/>
  <c r="T93" i="5"/>
  <c r="U93" i="5"/>
  <c r="AU97" i="5" l="1"/>
  <c r="AR97" i="5"/>
  <c r="AT96" i="5"/>
  <c r="AO96" i="5"/>
  <c r="AL98" i="5"/>
  <c r="AM97" i="5"/>
  <c r="AN97" i="5" s="1"/>
  <c r="R94" i="5"/>
  <c r="S94" i="5"/>
  <c r="T94" i="5"/>
  <c r="U94" i="5"/>
  <c r="P95" i="5"/>
  <c r="AU98" i="5" l="1"/>
  <c r="AR98" i="5"/>
  <c r="AQ97" i="5"/>
  <c r="AO97" i="5"/>
  <c r="AT97" i="5"/>
  <c r="AL99" i="5"/>
  <c r="AM98" i="5"/>
  <c r="AO98" i="5" s="1"/>
  <c r="AN98" i="5"/>
  <c r="U95" i="5"/>
  <c r="T95" i="5"/>
  <c r="P96" i="5"/>
  <c r="R95" i="5"/>
  <c r="S95" i="5"/>
  <c r="AU99" i="5" l="1"/>
  <c r="AR99" i="5"/>
  <c r="AQ98" i="5"/>
  <c r="AT98" i="5"/>
  <c r="AM99" i="5"/>
  <c r="AN99" i="5" s="1"/>
  <c r="AL100" i="5"/>
  <c r="P97" i="5"/>
  <c r="R96" i="5"/>
  <c r="S96" i="5"/>
  <c r="T96" i="5"/>
  <c r="U96" i="5"/>
  <c r="AR100" i="5" l="1"/>
  <c r="AU100" i="5"/>
  <c r="AQ99" i="5"/>
  <c r="AT99" i="5"/>
  <c r="AO99" i="5"/>
  <c r="AL101" i="5"/>
  <c r="AM100" i="5"/>
  <c r="AO100" i="5" s="1"/>
  <c r="AN100" i="5"/>
  <c r="R97" i="5"/>
  <c r="S97" i="5"/>
  <c r="T97" i="5"/>
  <c r="U97" i="5"/>
  <c r="P98" i="5"/>
  <c r="AR101" i="5" l="1"/>
  <c r="AU101" i="5"/>
  <c r="AT100" i="5"/>
  <c r="AQ100" i="5"/>
  <c r="AL102" i="5"/>
  <c r="AM101" i="5"/>
  <c r="AO101" i="5" s="1"/>
  <c r="AN101" i="5"/>
  <c r="T98" i="5"/>
  <c r="U98" i="5"/>
  <c r="P99" i="5"/>
  <c r="S98" i="5"/>
  <c r="R98" i="5"/>
  <c r="AR102" i="5" l="1"/>
  <c r="AU102" i="5"/>
  <c r="AQ101" i="5"/>
  <c r="AT101" i="5"/>
  <c r="AL103" i="5"/>
  <c r="AM102" i="5"/>
  <c r="AN102" i="5" s="1"/>
  <c r="P100" i="5"/>
  <c r="R99" i="5"/>
  <c r="S99" i="5"/>
  <c r="T99" i="5"/>
  <c r="U99" i="5"/>
  <c r="AR103" i="5" l="1"/>
  <c r="AU103" i="5"/>
  <c r="AQ102" i="5"/>
  <c r="AT102" i="5"/>
  <c r="AO102" i="5"/>
  <c r="AM103" i="5"/>
  <c r="AO103" i="5" s="1"/>
  <c r="AL104" i="5"/>
  <c r="AN103" i="5"/>
  <c r="T100" i="5"/>
  <c r="R100" i="5"/>
  <c r="S100" i="5"/>
  <c r="U100" i="5"/>
  <c r="P101" i="5"/>
  <c r="AR104" i="5" l="1"/>
  <c r="AU104" i="5"/>
  <c r="AT103" i="5"/>
  <c r="AQ103" i="5"/>
  <c r="AL105" i="5"/>
  <c r="AM104" i="5"/>
  <c r="AO104" i="5" s="1"/>
  <c r="AN104" i="5"/>
  <c r="S101" i="5"/>
  <c r="T101" i="5"/>
  <c r="U101" i="5"/>
  <c r="P102" i="5"/>
  <c r="R101" i="5"/>
  <c r="AU105" i="5" l="1"/>
  <c r="AR105" i="5"/>
  <c r="AT104" i="5"/>
  <c r="AQ104" i="5"/>
  <c r="AL106" i="5"/>
  <c r="AM105" i="5"/>
  <c r="AT105" i="5" s="1"/>
  <c r="AN105" i="5"/>
  <c r="P103" i="5"/>
  <c r="U102" i="5"/>
  <c r="R102" i="5"/>
  <c r="S102" i="5"/>
  <c r="T102" i="5"/>
  <c r="AU106" i="5" l="1"/>
  <c r="AR106" i="5"/>
  <c r="AQ105" i="5"/>
  <c r="AO105" i="5"/>
  <c r="AL107" i="5"/>
  <c r="AM106" i="5"/>
  <c r="AN106" i="5" s="1"/>
  <c r="S103" i="5"/>
  <c r="P104" i="5"/>
  <c r="R103" i="5"/>
  <c r="T103" i="5"/>
  <c r="U103" i="5"/>
  <c r="AU107" i="5" l="1"/>
  <c r="AR107" i="5"/>
  <c r="AQ106" i="5"/>
  <c r="AO106" i="5"/>
  <c r="AT106" i="5"/>
  <c r="AL108" i="5"/>
  <c r="AM107" i="5"/>
  <c r="AT107" i="5" s="1"/>
  <c r="AN107" i="5"/>
  <c r="R104" i="5"/>
  <c r="S104" i="5"/>
  <c r="T104" i="5"/>
  <c r="U104" i="5"/>
  <c r="P105" i="5"/>
  <c r="AU108" i="5" l="1"/>
  <c r="AR108" i="5"/>
  <c r="AQ107" i="5"/>
  <c r="AO107" i="5"/>
  <c r="AM108" i="5"/>
  <c r="AQ108" i="5" s="1"/>
  <c r="AL109" i="5"/>
  <c r="AN108" i="5"/>
  <c r="P106" i="5"/>
  <c r="R105" i="5"/>
  <c r="S105" i="5"/>
  <c r="T105" i="5"/>
  <c r="U105" i="5"/>
  <c r="AR109" i="5" l="1"/>
  <c r="AU109" i="5"/>
  <c r="AO108" i="5"/>
  <c r="AT108" i="5"/>
  <c r="AM109" i="5"/>
  <c r="AQ109" i="5" s="1"/>
  <c r="AL110" i="5"/>
  <c r="AN109" i="5"/>
  <c r="P107" i="5"/>
  <c r="R106" i="5"/>
  <c r="S106" i="5"/>
  <c r="T106" i="5"/>
  <c r="U106" i="5"/>
  <c r="AR110" i="5" l="1"/>
  <c r="AU110" i="5"/>
  <c r="AT109" i="5"/>
  <c r="AO109" i="5"/>
  <c r="AM110" i="5"/>
  <c r="AQ110" i="5" s="1"/>
  <c r="AN110" i="5"/>
  <c r="AL111" i="5"/>
  <c r="R107" i="5"/>
  <c r="S107" i="5"/>
  <c r="T107" i="5"/>
  <c r="U107" i="5"/>
  <c r="P108" i="5"/>
  <c r="AO110" i="5" l="1"/>
  <c r="AT110" i="5"/>
  <c r="AR111" i="5"/>
  <c r="AU111" i="5"/>
  <c r="AL112" i="5"/>
  <c r="AM111" i="5"/>
  <c r="AQ111" i="5" s="1"/>
  <c r="P109" i="5"/>
  <c r="U108" i="5"/>
  <c r="S108" i="5"/>
  <c r="R108" i="5"/>
  <c r="T108" i="5"/>
  <c r="AU112" i="5" l="1"/>
  <c r="AR112" i="5"/>
  <c r="AN111" i="5"/>
  <c r="AO111" i="5"/>
  <c r="AT111" i="5"/>
  <c r="AM112" i="5"/>
  <c r="AQ112" i="5" s="1"/>
  <c r="AL113" i="5"/>
  <c r="P110" i="5"/>
  <c r="R109" i="5"/>
  <c r="S109" i="5"/>
  <c r="T109" i="5"/>
  <c r="U109" i="5"/>
  <c r="AN112" i="5" l="1"/>
  <c r="AO112" i="5"/>
  <c r="AU113" i="5"/>
  <c r="AR113" i="5"/>
  <c r="AT112" i="5"/>
  <c r="AM113" i="5"/>
  <c r="AN113" i="5" s="1"/>
  <c r="AL114" i="5"/>
  <c r="S110" i="5"/>
  <c r="R110" i="5"/>
  <c r="T110" i="5"/>
  <c r="U110" i="5"/>
  <c r="P111" i="5"/>
  <c r="AU114" i="5" l="1"/>
  <c r="AR114" i="5"/>
  <c r="AQ113" i="5"/>
  <c r="AO113" i="5"/>
  <c r="AT113" i="5"/>
  <c r="AM114" i="5"/>
  <c r="AN114" i="5" s="1"/>
  <c r="AL115" i="5"/>
  <c r="U111" i="5"/>
  <c r="P112" i="5"/>
  <c r="R111" i="5"/>
  <c r="T111" i="5"/>
  <c r="S111" i="5"/>
  <c r="AT114" i="5" l="1"/>
  <c r="AU115" i="5"/>
  <c r="AR115" i="5"/>
  <c r="AQ114" i="5"/>
  <c r="AO114" i="5"/>
  <c r="AM115" i="5"/>
  <c r="AN115" i="5" s="1"/>
  <c r="AL116" i="5"/>
  <c r="R112" i="5"/>
  <c r="S112" i="5"/>
  <c r="T112" i="5"/>
  <c r="U112" i="5"/>
  <c r="AQ115" i="5" l="1"/>
  <c r="AT115" i="5"/>
  <c r="AU116" i="5"/>
  <c r="AR116" i="5"/>
  <c r="AO115" i="5"/>
  <c r="AM116" i="5"/>
  <c r="AO116" i="5" s="1"/>
  <c r="AN116" i="5"/>
  <c r="AQ116" i="5" l="1"/>
  <c r="AT116" i="5"/>
  <c r="A11" i="4"/>
  <c r="A12" i="4"/>
  <c r="A13" i="4"/>
  <c r="A14" i="4"/>
  <c r="A15" i="4"/>
  <c r="A16" i="4"/>
  <c r="A17" i="4"/>
  <c r="A18" i="4"/>
  <c r="A19" i="4"/>
  <c r="A20" i="4"/>
  <c r="A21" i="4"/>
  <c r="A22" i="4"/>
  <c r="A23" i="4"/>
  <c r="A24" i="4"/>
  <c r="A25" i="4"/>
  <c r="A26" i="4"/>
  <c r="A27" i="4"/>
  <c r="A28" i="4"/>
  <c r="A29" i="4"/>
  <c r="A30" i="4"/>
  <c r="B30" i="4"/>
  <c r="D30" i="4"/>
  <c r="C30" i="4"/>
  <c r="B29" i="4"/>
  <c r="C29" i="4"/>
  <c r="D29" i="4"/>
  <c r="B28" i="4"/>
  <c r="C28" i="4"/>
  <c r="D28" i="4"/>
  <c r="B11" i="4"/>
  <c r="B27" i="4"/>
  <c r="C27" i="4"/>
  <c r="D27" i="4"/>
  <c r="B12" i="4"/>
  <c r="D12" i="4"/>
  <c r="C12" i="4"/>
  <c r="B13" i="4"/>
  <c r="D13" i="4"/>
  <c r="C13" i="4"/>
  <c r="B26" i="4"/>
  <c r="D26" i="4"/>
  <c r="C26" i="4"/>
  <c r="B25" i="4"/>
  <c r="C25" i="4"/>
  <c r="D25" i="4"/>
  <c r="B14" i="4"/>
  <c r="C14" i="4"/>
  <c r="D14" i="4"/>
  <c r="B24" i="4"/>
  <c r="D24" i="4"/>
  <c r="C24" i="4"/>
  <c r="B15" i="4"/>
  <c r="D15" i="4"/>
  <c r="C15" i="4"/>
  <c r="B17" i="4"/>
  <c r="C17" i="4"/>
  <c r="D17" i="4"/>
  <c r="B23" i="4"/>
  <c r="C23" i="4"/>
  <c r="D23" i="4"/>
  <c r="B18" i="4"/>
  <c r="D18" i="4"/>
  <c r="C18" i="4"/>
  <c r="B22" i="4"/>
  <c r="D22" i="4"/>
  <c r="C22" i="4"/>
  <c r="B16" i="4"/>
  <c r="D16" i="4"/>
  <c r="C16" i="4"/>
  <c r="B21" i="4"/>
  <c r="C21" i="4"/>
  <c r="D21" i="4"/>
  <c r="B20" i="4"/>
  <c r="D20" i="4"/>
  <c r="C20" i="4"/>
  <c r="B19" i="4"/>
  <c r="C19" i="4"/>
  <c r="D19"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<sst xmlns="http://schemas.openxmlformats.org/spreadsheetml/2006/main" count="126" uniqueCount="101">
  <si>
    <t>Date</t>
  </si>
  <si>
    <t>CRSP VW</t>
  </si>
  <si>
    <t>CRSP EW</t>
  </si>
  <si>
    <t>AAPL</t>
  </si>
  <si>
    <t>MMM</t>
  </si>
  <si>
    <t>Avg. Annual</t>
  </si>
  <si>
    <t>Sd</t>
  </si>
  <si>
    <t>CI_lower</t>
  </si>
  <si>
    <t>Cl_upper</t>
  </si>
  <si>
    <t>Comments</t>
  </si>
  <si>
    <t>g)</t>
  </si>
  <si>
    <t>In interval?</t>
  </si>
  <si>
    <r>
      <t>Qk estimate for r</t>
    </r>
    <r>
      <rPr>
        <vertAlign val="superscript"/>
        <sz val="11"/>
        <color theme="1"/>
        <rFont val="Garamond"/>
        <family val="1"/>
      </rPr>
      <t>2</t>
    </r>
    <r>
      <rPr>
        <vertAlign val="subscript"/>
        <sz val="11"/>
        <color theme="1"/>
        <rFont val="Garamond"/>
        <family val="1"/>
      </rPr>
      <t>t</t>
    </r>
  </si>
  <si>
    <t>p-value</t>
  </si>
  <si>
    <r>
      <t>Qk estimate for r</t>
    </r>
    <r>
      <rPr>
        <vertAlign val="subscript"/>
        <sz val="11"/>
        <color theme="1"/>
        <rFont val="Garamond"/>
        <family val="1"/>
      </rPr>
      <t>t</t>
    </r>
  </si>
  <si>
    <t>f)</t>
  </si>
  <si>
    <r>
      <t>c</t>
    </r>
    <r>
      <rPr>
        <b/>
        <vertAlign val="superscript"/>
        <sz val="11"/>
        <color theme="1"/>
        <rFont val="Garamond"/>
        <family val="1"/>
      </rPr>
      <t>2</t>
    </r>
    <r>
      <rPr>
        <b/>
        <sz val="11"/>
        <color theme="1"/>
        <rFont val="Garamond"/>
        <family val="1"/>
      </rPr>
      <t xml:space="preserve"> upper</t>
    </r>
  </si>
  <si>
    <r>
      <t>c</t>
    </r>
    <r>
      <rPr>
        <b/>
        <vertAlign val="superscript"/>
        <sz val="11"/>
        <color theme="1"/>
        <rFont val="Garamond"/>
        <family val="1"/>
      </rPr>
      <t>2</t>
    </r>
    <r>
      <rPr>
        <b/>
        <sz val="11"/>
        <color theme="1"/>
        <rFont val="Garamond"/>
        <family val="1"/>
      </rPr>
      <t xml:space="preserve"> lower</t>
    </r>
  </si>
  <si>
    <t>Degrees of freedom</t>
  </si>
  <si>
    <t>upper limit</t>
  </si>
  <si>
    <t>lower limit</t>
  </si>
  <si>
    <t>e)</t>
  </si>
  <si>
    <t>Z value</t>
  </si>
  <si>
    <t>n-2</t>
  </si>
  <si>
    <t>Upper limit</t>
  </si>
  <si>
    <t>Lower limit</t>
  </si>
  <si>
    <t>r/sqrt(1-r^2) from sample</t>
  </si>
  <si>
    <t>d)</t>
  </si>
  <si>
    <t>Standard Error</t>
  </si>
  <si>
    <t>c)</t>
  </si>
  <si>
    <t>|r_t| Autocorrelation</t>
  </si>
  <si>
    <t>r_t^2 Autocorrelation</t>
  </si>
  <si>
    <t>r_t Autocorrelation</t>
  </si>
  <si>
    <t>Lag</t>
  </si>
  <si>
    <t>Part a) and b)</t>
  </si>
  <si>
    <t>Return</t>
  </si>
  <si>
    <t>"Variance"</t>
  </si>
  <si>
    <t>Mean</t>
  </si>
  <si>
    <t>w2</t>
  </si>
  <si>
    <t>w1</t>
  </si>
  <si>
    <t>Correlation</t>
  </si>
  <si>
    <t>sd2</t>
  </si>
  <si>
    <t>sd1</t>
  </si>
  <si>
    <t>Mean2</t>
  </si>
  <si>
    <t>Mean 1</t>
  </si>
  <si>
    <t>Scenario 1</t>
  </si>
  <si>
    <t>"Standard Deviation"</t>
  </si>
  <si>
    <t>Mean_SP</t>
  </si>
  <si>
    <t>Mean_FS</t>
  </si>
  <si>
    <t>Standard deviation</t>
  </si>
  <si>
    <t>E[rp]</t>
  </si>
  <si>
    <t>rf</t>
  </si>
  <si>
    <t>r</t>
  </si>
  <si>
    <t>sd of SP</t>
  </si>
  <si>
    <t>sd of FS</t>
  </si>
  <si>
    <t>E[rSP]</t>
  </si>
  <si>
    <t>E[rFS]</t>
  </si>
  <si>
    <t>S&amp;P 500 Excess Return</t>
  </si>
  <si>
    <t>Fairfield Sentry Excess Return</t>
  </si>
  <si>
    <t>1-month LIBOR          (per month)</t>
  </si>
  <si>
    <t>HFRI Fixed Income: High Yield Index</t>
  </si>
  <si>
    <t>HFRI Equity Market Neutral Index</t>
  </si>
  <si>
    <t>NYSE large stocks (mkt. cap. decile 10)</t>
  </si>
  <si>
    <t>NYSE small stocks (mkt. cap. decile 1)</t>
  </si>
  <si>
    <t>NASDAQ value-weighted        (w/dividends reinvested)</t>
  </si>
  <si>
    <t>NYSE value-weighted        (w/dividends reinvested)</t>
  </si>
  <si>
    <t>S&amp;P 500 Index (w/dividends reinvested)</t>
  </si>
  <si>
    <t>Fairfield Sentry (a Madoff "feeder fund")</t>
  </si>
  <si>
    <t>Excess Returns</t>
  </si>
  <si>
    <t>Returns of Various Assets</t>
  </si>
  <si>
    <t>&gt; 10%</t>
  </si>
  <si>
    <t>&lt; -10%</t>
  </si>
  <si>
    <t>S&amp;P 500</t>
  </si>
  <si>
    <t>Fairfield Sentry</t>
  </si>
  <si>
    <t>Bin</t>
  </si>
  <si>
    <t>Percentage</t>
  </si>
  <si>
    <t>Number</t>
  </si>
  <si>
    <t>Distribution of Returns</t>
  </si>
  <si>
    <t>Sharpe Ratio</t>
    <phoneticPr fontId="4" type="noConversion"/>
  </si>
  <si>
    <t>step</t>
    <phoneticPr fontId="4" type="noConversion"/>
  </si>
  <si>
    <t>c)</t>
    <phoneticPr fontId="4" type="noConversion"/>
  </si>
  <si>
    <t>d)</t>
    <phoneticPr fontId="4" type="noConversion"/>
  </si>
  <si>
    <t>σ^2</t>
    <phoneticPr fontId="4" type="noConversion"/>
  </si>
  <si>
    <t>E[rp]</t>
    <phoneticPr fontId="4" type="noConversion"/>
  </si>
  <si>
    <t>cumprod S&amp;P</t>
    <phoneticPr fontId="4" type="noConversion"/>
  </si>
  <si>
    <t>cumprod FS</t>
    <phoneticPr fontId="4" type="noConversion"/>
  </si>
  <si>
    <t>Yes</t>
    <phoneticPr fontId="4" type="noConversion"/>
  </si>
  <si>
    <t>Lag 4 shows the largest positive autocorrelation, while Lag 6 shows the smallest autocorrelation. I believe the high autocorrelation of Lag 4 is because the data is from the same week. Lag 6, on the other hand, has data from a different week, so the correlation is lower.
Volatility exhibits much stronger autocorrelation than the returns themselves. This implies that while returns may be close to independently distributed, volatility tends to persist over time, meaning large fluctuations are often followed by large fluctuations, and small fluctuations by small ones. This is consistent with the behavior described by models like GARCH, which assume time-dependent volatility.</t>
    <phoneticPr fontId="4" type="noConversion"/>
  </si>
  <si>
    <t>Comment: The interval contains 0, the returns might be independent and identically distributed.</t>
    <phoneticPr fontId="4" type="noConversion"/>
  </si>
  <si>
    <t>Comment: The interval do not contains 0, so there might be some autocorrelation in the returns, indicating they are not i.i.d.</t>
    <phoneticPr fontId="4" type="noConversion"/>
  </si>
  <si>
    <r>
      <t>Qk estimate for |r</t>
    </r>
    <r>
      <rPr>
        <vertAlign val="subscript"/>
        <sz val="11"/>
        <color theme="1"/>
        <rFont val="Garamond"/>
        <family val="1"/>
      </rPr>
      <t>t|</t>
    </r>
    <phoneticPr fontId="4" type="noConversion"/>
  </si>
  <si>
    <t>No</t>
    <phoneticPr fontId="4" type="noConversion"/>
  </si>
  <si>
    <t>Comments: The p-value is 0.3707, which is significantly greater than 0.05. So there is no significant autocorrelation in the data and data set may be i.i.d.</t>
    <phoneticPr fontId="4" type="noConversion"/>
  </si>
  <si>
    <t>Comment: A and B have the same variance, but A offers a higher mean return. The efficient frontier in the mean-variance plot is always represented by the upper portion of the curve. From the data, we can observe that portfolios consistently allocate a higher weight to A because it provides both higher returns and equivalent risk. As a result, B is mean-variance dominated by A.</t>
    <phoneticPr fontId="4" type="noConversion"/>
  </si>
  <si>
    <t>Comment: 
Fairfield Sentry appeared to have higher cumulative returns and lower volatility compared to the S&amp;P 500, making it very tempting to invest in. Without additional information, I might have considered investing all my money in this fund at that time. However, upon further research, it became clear that the entire company was suspicious and at risk of collapsing, so I would not have invested in Fairfield Sentry.</t>
    <phoneticPr fontId="4" type="noConversion"/>
  </si>
  <si>
    <t>Variance1</t>
    <phoneticPr fontId="4" type="noConversion"/>
  </si>
  <si>
    <t>Variance2</t>
    <phoneticPr fontId="4" type="noConversion"/>
  </si>
  <si>
    <t>b)</t>
    <phoneticPr fontId="4" type="noConversion"/>
  </si>
  <si>
    <t>a)</t>
    <phoneticPr fontId="4" type="noConversion"/>
  </si>
  <si>
    <t>d)</t>
    <phoneticPr fontId="4" type="noConversion"/>
  </si>
  <si>
    <t>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</si>
</sst>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0%"/>
    <numFmt numFmtId="177" formatCode="0.0000%"/>
    <numFmt numFmtId="178" formatCode="[$-409]mmm\-yy;@"/>
    <numFmt numFmtId="179" formatCode="0.0%"/>
    <numFmt numFmtId="180" formatCode="0.000000000000%"/>
  </numFmts>
  <fonts count="18" x14ac:knownFonts="1">
    <font>
      <sz val="12"/>
      <color theme="1"/>
      <name val="等线"/>
      <family val="2"/>
      <scheme val="minor"/>
    </font>
    <font>
      <sz val="11"/>
      <color theme="1"/>
      <name val="等线"/>
      <family val="2"/>
      <scheme val="minor"/>
    </font>
    <font>
      <sz val="11"/>
      <color theme="1"/>
      <name val="等线"/>
      <family val="2"/>
      <scheme val="minor"/>
    </font>
    <font>
      <sz val="12"/>
      <color theme="1"/>
      <name val="等线"/>
      <family val="2"/>
      <scheme val="minor"/>
    </font>
    <font>
      <sz val="9"/>
      <name val="等线"/>
      <family val="3"/>
      <charset val="134"/>
      <scheme val="minor"/>
    </font>
    <font>
      <sz val="12"/>
      <color theme="1"/>
      <name val="Garamond"/>
      <family val="1"/>
    </font>
    <font>
      <sz val="12"/>
      <color rgb="FF232A31"/>
      <name val="Garamond"/>
      <family val="1"/>
    </font>
    <font>
      <b/>
      <sz val="11"/>
      <color theme="1"/>
      <name val="Garamond"/>
      <family val="1"/>
    </font>
    <font>
      <vertAlign val="superscript"/>
      <sz val="11"/>
      <color theme="1"/>
      <name val="Garamond"/>
      <family val="1"/>
    </font>
    <font>
      <vertAlign val="subscript"/>
      <sz val="11"/>
      <color theme="1"/>
      <name val="Garamond"/>
      <family val="1"/>
    </font>
    <font>
      <b/>
      <vertAlign val="superscript"/>
      <sz val="11"/>
      <color theme="1"/>
      <name val="Garamond"/>
      <family val="1"/>
    </font>
    <font>
      <sz val="14"/>
      <color theme="1"/>
      <name val="Garamond"/>
      <family val="1"/>
    </font>
    <font>
      <b/>
      <u/>
      <sz val="12"/>
      <color theme="1"/>
      <name val="Garamond"/>
      <family val="1"/>
    </font>
    <font>
      <sz val="12"/>
      <color theme="1"/>
      <name val="Symbol"/>
      <family val="1"/>
      <charset val="2"/>
    </font>
    <font>
      <i/>
      <sz val="12"/>
      <color theme="1"/>
      <name val="Symbol"/>
      <family val="1"/>
      <charset val="2"/>
    </font>
    <font>
      <sz val="12"/>
      <name val="Garamond"/>
      <family val="1"/>
    </font>
    <font>
      <sz val="12"/>
      <color theme="1"/>
      <name val="宋体"/>
      <family val="1"/>
      <charset val="134"/>
    </font>
    <font>
      <sz val="14"/>
      <color rgb="FFFF0000"/>
      <name val="Garamond"/>
      <family val="1"/>
    </font>
  </fonts>
  <fills count="7">
    <fill>
      <patternFill patternType="none"/>
    </fill>
    <fill>
      <patternFill patternType="gray125"/>
    </fill>
    <fill>
      <patternFill patternType="solid">
        <fgColor theme="9" tint="0.79998168889431442"/>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9" fontId="3" fillId="0" borderId="0" applyFont="0" applyFill="0" applyBorder="0" applyAlignment="0" applyProtection="0"/>
    <xf numFmtId="0" fontId="2" fillId="0" borderId="0"/>
  </cellStyleXfs>
  <cellXfs count="65">
    <xf numFmtId="0" fontId="0" fillId="0" borderId="0" xfId="0"/>
    <xf numFmtId="14" fontId="0" fillId="0" borderId="0" xfId="1" applyNumberFormat="1" applyFont="1"/>
    <xf numFmtId="176" fontId="0" fillId="0" borderId="0" xfId="1" applyNumberFormat="1" applyFont="1"/>
    <xf numFmtId="177" fontId="5" fillId="0" borderId="0" xfId="1" applyNumberFormat="1" applyFont="1"/>
    <xf numFmtId="0" fontId="5" fillId="0" borderId="0" xfId="0" applyFont="1"/>
    <xf numFmtId="15" fontId="6" fillId="0" borderId="0" xfId="0" applyNumberFormat="1" applyFont="1"/>
    <xf numFmtId="0" fontId="7" fillId="2" borderId="0" xfId="0" applyFont="1" applyFill="1"/>
    <xf numFmtId="0" fontId="5" fillId="2" borderId="1" xfId="0" applyFont="1" applyFill="1" applyBorder="1"/>
    <xf numFmtId="0" fontId="5" fillId="0" borderId="1" xfId="0" applyFont="1" applyBorder="1"/>
    <xf numFmtId="0" fontId="5" fillId="3" borderId="1" xfId="0" applyFont="1" applyFill="1" applyBorder="1"/>
    <xf numFmtId="0" fontId="7" fillId="0" borderId="1" xfId="0" applyFont="1" applyBorder="1"/>
    <xf numFmtId="0" fontId="7" fillId="3" borderId="1" xfId="0" applyFont="1" applyFill="1" applyBorder="1"/>
    <xf numFmtId="0" fontId="7" fillId="0" borderId="0" xfId="0" applyFont="1"/>
    <xf numFmtId="0" fontId="5" fillId="2" borderId="0" xfId="0" applyFont="1" applyFill="1"/>
    <xf numFmtId="0" fontId="7" fillId="2" borderId="1" xfId="0" applyFont="1" applyFill="1" applyBorder="1"/>
    <xf numFmtId="0" fontId="11" fillId="0" borderId="0" xfId="0" applyFont="1"/>
    <xf numFmtId="0" fontId="11" fillId="2" borderId="1" xfId="0" applyFont="1" applyFill="1" applyBorder="1"/>
    <xf numFmtId="177" fontId="11" fillId="0" borderId="0" xfId="0" applyNumberFormat="1" applyFont="1"/>
    <xf numFmtId="0" fontId="12" fillId="0" borderId="0" xfId="0" applyFont="1"/>
    <xf numFmtId="0" fontId="6" fillId="0" borderId="0" xfId="0" applyFont="1"/>
    <xf numFmtId="0" fontId="2" fillId="0" borderId="0" xfId="2"/>
    <xf numFmtId="0" fontId="11" fillId="0" borderId="0" xfId="2" applyFont="1"/>
    <xf numFmtId="0" fontId="11" fillId="2" borderId="1" xfId="2" applyFont="1" applyFill="1" applyBorder="1"/>
    <xf numFmtId="0" fontId="5" fillId="0" borderId="0" xfId="2" applyFont="1"/>
    <xf numFmtId="0" fontId="5" fillId="0" borderId="0" xfId="2" applyFont="1" applyAlignment="1">
      <alignment horizontal="center"/>
    </xf>
    <xf numFmtId="10" fontId="5" fillId="0" borderId="0" xfId="2" applyNumberFormat="1" applyFont="1"/>
    <xf numFmtId="10" fontId="5" fillId="0" borderId="0" xfId="2" applyNumberFormat="1" applyFont="1" applyAlignment="1">
      <alignment horizontal="center"/>
    </xf>
    <xf numFmtId="178" fontId="5" fillId="0" borderId="0" xfId="2" applyNumberFormat="1" applyFont="1" applyAlignment="1">
      <alignment horizontal="center"/>
    </xf>
    <xf numFmtId="10" fontId="11" fillId="2" borderId="1" xfId="2" applyNumberFormat="1" applyFont="1" applyFill="1" applyBorder="1"/>
    <xf numFmtId="176" fontId="11" fillId="2" borderId="1" xfId="2" applyNumberFormat="1" applyFont="1" applyFill="1" applyBorder="1"/>
    <xf numFmtId="177" fontId="5" fillId="0" borderId="0" xfId="2" applyNumberFormat="1" applyFont="1" applyAlignment="1">
      <alignment horizontal="center"/>
    </xf>
    <xf numFmtId="0" fontId="5" fillId="0" borderId="0" xfId="2" applyFont="1" applyAlignment="1">
      <alignment horizontal="center" wrapText="1"/>
    </xf>
    <xf numFmtId="0" fontId="5" fillId="0" borderId="2" xfId="2" applyFont="1" applyBorder="1" applyAlignment="1">
      <alignment horizontal="center" wrapText="1"/>
    </xf>
    <xf numFmtId="0" fontId="15" fillId="0" borderId="2" xfId="2" quotePrefix="1" applyFont="1" applyBorder="1" applyAlignment="1">
      <alignment horizontal="center" wrapText="1"/>
    </xf>
    <xf numFmtId="179" fontId="2" fillId="0" borderId="3" xfId="2" applyNumberFormat="1" applyBorder="1" applyAlignment="1">
      <alignment horizontal="center"/>
    </xf>
    <xf numFmtId="179" fontId="2" fillId="0" borderId="4" xfId="2" applyNumberFormat="1" applyBorder="1" applyAlignment="1">
      <alignment horizontal="center"/>
    </xf>
    <xf numFmtId="0" fontId="2" fillId="0" borderId="3" xfId="2" applyBorder="1" applyAlignment="1">
      <alignment horizontal="center"/>
    </xf>
    <xf numFmtId="0" fontId="2" fillId="0" borderId="4" xfId="2" applyBorder="1" applyAlignment="1">
      <alignment horizontal="center"/>
    </xf>
    <xf numFmtId="179" fontId="2" fillId="0" borderId="5" xfId="2" applyNumberFormat="1" applyBorder="1" applyAlignment="1">
      <alignment horizontal="center"/>
    </xf>
    <xf numFmtId="179" fontId="2" fillId="0" borderId="6" xfId="2" applyNumberFormat="1" applyBorder="1" applyAlignment="1">
      <alignment horizontal="center"/>
    </xf>
    <xf numFmtId="0" fontId="2" fillId="0" borderId="5" xfId="2" applyBorder="1" applyAlignment="1">
      <alignment horizontal="center"/>
    </xf>
    <xf numFmtId="0" fontId="2" fillId="0" borderId="6" xfId="2" applyBorder="1" applyAlignment="1">
      <alignment horizontal="center"/>
    </xf>
    <xf numFmtId="179" fontId="2" fillId="0" borderId="7" xfId="2" applyNumberFormat="1" applyBorder="1" applyAlignment="1">
      <alignment horizontal="center"/>
    </xf>
    <xf numFmtId="179" fontId="2" fillId="0" borderId="8" xfId="2" applyNumberFormat="1" applyBorder="1" applyAlignment="1">
      <alignment horizontal="center"/>
    </xf>
    <xf numFmtId="0" fontId="2" fillId="0" borderId="7" xfId="2" applyBorder="1" applyAlignment="1">
      <alignment horizontal="center"/>
    </xf>
    <xf numFmtId="0" fontId="2" fillId="0" borderId="4" xfId="2" applyBorder="1" applyAlignment="1">
      <alignment horizontal="center" wrapText="1"/>
    </xf>
    <xf numFmtId="0" fontId="2" fillId="0" borderId="8" xfId="2" applyBorder="1"/>
    <xf numFmtId="177" fontId="5" fillId="0" borderId="0" xfId="2" applyNumberFormat="1" applyFont="1"/>
    <xf numFmtId="180" fontId="5" fillId="0" borderId="0" xfId="2" applyNumberFormat="1" applyFont="1"/>
    <xf numFmtId="0" fontId="17" fillId="2" borderId="1" xfId="2" applyFont="1" applyFill="1" applyBorder="1"/>
    <xf numFmtId="0" fontId="0" fillId="2" borderId="0" xfId="0" applyFill="1" applyAlignment="1">
      <alignment horizontal="left" vertical="top" wrapText="1"/>
    </xf>
    <xf numFmtId="0" fontId="1" fillId="4" borderId="0" xfId="2" applyFont="1" applyFill="1" applyAlignment="1">
      <alignment horizontal="left" vertical="top" wrapText="1"/>
    </xf>
    <xf numFmtId="0" fontId="5" fillId="0" borderId="0" xfId="2" applyFont="1" applyAlignment="1">
      <alignment horizontal="center"/>
    </xf>
    <xf numFmtId="0" fontId="2" fillId="0" borderId="11" xfId="2" applyBorder="1" applyAlignment="1">
      <alignment horizontal="center"/>
    </xf>
    <xf numFmtId="0" fontId="2" fillId="0" borderId="10" xfId="2" applyBorder="1" applyAlignment="1">
      <alignment horizontal="center"/>
    </xf>
    <xf numFmtId="0" fontId="2" fillId="0" borderId="9" xfId="2" applyBorder="1" applyAlignment="1">
      <alignment horizontal="center"/>
    </xf>
    <xf numFmtId="0" fontId="2" fillId="0" borderId="8" xfId="2" applyBorder="1" applyAlignment="1">
      <alignment horizontal="center"/>
    </xf>
    <xf numFmtId="0" fontId="2" fillId="0" borderId="7" xfId="2" applyBorder="1" applyAlignment="1">
      <alignment horizontal="center"/>
    </xf>
    <xf numFmtId="0" fontId="5" fillId="5" borderId="0" xfId="2" applyFont="1" applyFill="1"/>
    <xf numFmtId="0" fontId="14" fillId="5" borderId="0" xfId="2" applyFont="1" applyFill="1"/>
    <xf numFmtId="10" fontId="5" fillId="5" borderId="0" xfId="2" applyNumberFormat="1" applyFont="1" applyFill="1"/>
    <xf numFmtId="0" fontId="13" fillId="5" borderId="0" xfId="2" applyFont="1" applyFill="1"/>
    <xf numFmtId="0" fontId="16" fillId="5" borderId="0" xfId="2" applyFont="1" applyFill="1"/>
    <xf numFmtId="0" fontId="5" fillId="4" borderId="0" xfId="2" applyFont="1" applyFill="1" applyAlignment="1">
      <alignment horizontal="left" vertical="top" wrapText="1"/>
    </xf>
    <xf numFmtId="0" fontId="7" fillId="6" borderId="0" xfId="0" applyFont="1" applyFill="1"/>
  </cellXfs>
  <cellStyles count="3">
    <cellStyle name="百分比" xfId="1" builtinId="5"/>
    <cellStyle name="常规" xfId="0" builtinId="0"/>
    <cellStyle name="常规 2" xfId="2" xr:uid="{67BD1473-8B30-44D4-88F6-3B536A7F7E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725510455995607E-2"/>
          <c:y val="4.2371724683880244E-2"/>
          <c:w val="0.85879854467258465"/>
          <c:h val="0.87212110366665552"/>
        </c:manualLayout>
      </c:layout>
      <c:scatterChart>
        <c:scatterStyle val="lineMarker"/>
        <c:varyColors val="0"/>
        <c:ser>
          <c:idx val="0"/>
          <c:order val="0"/>
          <c:tx>
            <c:v>Mean-Variance Combinations</c:v>
          </c:tx>
          <c:spPr>
            <a:ln w="25400" cap="rnd">
              <a:solidFill>
                <a:schemeClr val="accent1"/>
              </a:solidFill>
              <a:round/>
            </a:ln>
            <a:effectLst/>
          </c:spPr>
          <c:marker>
            <c:symbol val="circle"/>
            <c:size val="5"/>
            <c:spPr>
              <a:solidFill>
                <a:schemeClr val="accent1"/>
              </a:solidFill>
              <a:ln w="9525">
                <a:solidFill>
                  <a:schemeClr val="accent1"/>
                </a:solidFill>
              </a:ln>
              <a:effectLst/>
            </c:spPr>
          </c:marker>
          <c:xVal>
            <c:numRef>
              <c:f>'Q3'!$G$10:$G$30</c:f>
              <c:numCache>
                <c:formatCode>General</c:formatCode>
                <c:ptCount val="21"/>
                <c:pt idx="0">
                  <c:v>0.20250000000000001</c:v>
                </c:pt>
                <c:pt idx="1">
                  <c:v>0.18369534375000002</c:v>
                </c:pt>
                <c:pt idx="2">
                  <c:v>0.16687012500000004</c:v>
                </c:pt>
                <c:pt idx="3">
                  <c:v>0.15202434375000001</c:v>
                </c:pt>
                <c:pt idx="4">
                  <c:v>0.13915800000000003</c:v>
                </c:pt>
                <c:pt idx="5">
                  <c:v>0.12827109375000001</c:v>
                </c:pt>
                <c:pt idx="6">
                  <c:v>0.119363625</c:v>
                </c:pt>
                <c:pt idx="7">
                  <c:v>0.11243559375000001</c:v>
                </c:pt>
                <c:pt idx="8">
                  <c:v>0.10748700000000003</c:v>
                </c:pt>
                <c:pt idx="9">
                  <c:v>0.10451784375000001</c:v>
                </c:pt>
                <c:pt idx="10">
                  <c:v>0.103528125</c:v>
                </c:pt>
                <c:pt idx="11">
                  <c:v>0.10451784375000001</c:v>
                </c:pt>
                <c:pt idx="12">
                  <c:v>0.107487</c:v>
                </c:pt>
                <c:pt idx="13">
                  <c:v>0.11243559375000002</c:v>
                </c:pt>
                <c:pt idx="14">
                  <c:v>0.11936362500000001</c:v>
                </c:pt>
                <c:pt idx="15">
                  <c:v>0.12827109375000004</c:v>
                </c:pt>
                <c:pt idx="16">
                  <c:v>0.13915800000000003</c:v>
                </c:pt>
                <c:pt idx="17">
                  <c:v>0.15202434375000007</c:v>
                </c:pt>
                <c:pt idx="18">
                  <c:v>0.16687012500000009</c:v>
                </c:pt>
                <c:pt idx="19">
                  <c:v>0.1836953437500001</c:v>
                </c:pt>
                <c:pt idx="20">
                  <c:v>0.2025000000000001</c:v>
                </c:pt>
              </c:numCache>
            </c:numRef>
          </c:xVal>
          <c:yVal>
            <c:numRef>
              <c:f>'Q3'!$F$10:$F$30</c:f>
              <c:numCache>
                <c:formatCode>General</c:formatCode>
                <c:ptCount val="21"/>
                <c:pt idx="0">
                  <c:v>0.3</c:v>
                </c:pt>
                <c:pt idx="1">
                  <c:v>0.30249999999999999</c:v>
                </c:pt>
                <c:pt idx="2">
                  <c:v>0.30499999999999999</c:v>
                </c:pt>
                <c:pt idx="3">
                  <c:v>0.3075</c:v>
                </c:pt>
                <c:pt idx="4">
                  <c:v>0.31</c:v>
                </c:pt>
                <c:pt idx="5">
                  <c:v>0.3125</c:v>
                </c:pt>
                <c:pt idx="6">
                  <c:v>0.315</c:v>
                </c:pt>
                <c:pt idx="7">
                  <c:v>0.3175</c:v>
                </c:pt>
                <c:pt idx="8">
                  <c:v>0.32</c:v>
                </c:pt>
                <c:pt idx="9">
                  <c:v>0.32250000000000001</c:v>
                </c:pt>
                <c:pt idx="10">
                  <c:v>0.32499999999999996</c:v>
                </c:pt>
                <c:pt idx="11">
                  <c:v>0.32750000000000001</c:v>
                </c:pt>
                <c:pt idx="12">
                  <c:v>0.32999999999999996</c:v>
                </c:pt>
                <c:pt idx="13">
                  <c:v>0.33249999999999996</c:v>
                </c:pt>
                <c:pt idx="14">
                  <c:v>0.33499999999999996</c:v>
                </c:pt>
                <c:pt idx="15">
                  <c:v>0.33749999999999997</c:v>
                </c:pt>
                <c:pt idx="16">
                  <c:v>0.33999999999999997</c:v>
                </c:pt>
                <c:pt idx="17">
                  <c:v>0.34249999999999997</c:v>
                </c:pt>
                <c:pt idx="18">
                  <c:v>0.34499999999999997</c:v>
                </c:pt>
                <c:pt idx="19">
                  <c:v>0.34749999999999998</c:v>
                </c:pt>
                <c:pt idx="20">
                  <c:v>0.35000000000000003</c:v>
                </c:pt>
              </c:numCache>
            </c:numRef>
          </c:yVal>
          <c:smooth val="0"/>
          <c:extLst>
            <c:ext xmlns:c16="http://schemas.microsoft.com/office/drawing/2014/chart" uri="{C3380CC4-5D6E-409C-BE32-E72D297353CC}">
              <c16:uniqueId val="{00000000-2FFB-4272-A17D-E3DD492C3070}"/>
            </c:ext>
          </c:extLst>
        </c:ser>
        <c:ser>
          <c:idx val="1"/>
          <c:order val="1"/>
          <c:tx>
            <c:v>Mean-Variance Efficient Set</c:v>
          </c:tx>
          <c:spPr>
            <a:ln w="25400" cap="rnd">
              <a:solidFill>
                <a:schemeClr val="accent2"/>
              </a:solidFill>
              <a:round/>
            </a:ln>
            <a:effectLst/>
          </c:spPr>
          <c:marker>
            <c:symbol val="circle"/>
            <c:size val="5"/>
            <c:spPr>
              <a:solidFill>
                <a:schemeClr val="accent2"/>
              </a:solidFill>
              <a:ln w="9525">
                <a:solidFill>
                  <a:schemeClr val="accent2"/>
                </a:solidFill>
              </a:ln>
              <a:effectLst/>
            </c:spPr>
          </c:marker>
          <c:xVal>
            <c:numRef>
              <c:f>'Q3'!$G$20:$G$30</c:f>
              <c:numCache>
                <c:formatCode>General</c:formatCode>
                <c:ptCount val="11"/>
                <c:pt idx="0">
                  <c:v>0.103528125</c:v>
                </c:pt>
                <c:pt idx="1">
                  <c:v>0.10451784375000001</c:v>
                </c:pt>
                <c:pt idx="2">
                  <c:v>0.107487</c:v>
                </c:pt>
                <c:pt idx="3">
                  <c:v>0.11243559375000002</c:v>
                </c:pt>
                <c:pt idx="4">
                  <c:v>0.11936362500000001</c:v>
                </c:pt>
                <c:pt idx="5">
                  <c:v>0.12827109375000004</c:v>
                </c:pt>
                <c:pt idx="6">
                  <c:v>0.13915800000000003</c:v>
                </c:pt>
                <c:pt idx="7">
                  <c:v>0.15202434375000007</c:v>
                </c:pt>
                <c:pt idx="8">
                  <c:v>0.16687012500000009</c:v>
                </c:pt>
                <c:pt idx="9">
                  <c:v>0.1836953437500001</c:v>
                </c:pt>
                <c:pt idx="10">
                  <c:v>0.2025000000000001</c:v>
                </c:pt>
              </c:numCache>
            </c:numRef>
          </c:xVal>
          <c:yVal>
            <c:numRef>
              <c:f>'Q3'!$F$20:$F$30</c:f>
              <c:numCache>
                <c:formatCode>General</c:formatCode>
                <c:ptCount val="11"/>
                <c:pt idx="0">
                  <c:v>0.32499999999999996</c:v>
                </c:pt>
                <c:pt idx="1">
                  <c:v>0.32750000000000001</c:v>
                </c:pt>
                <c:pt idx="2">
                  <c:v>0.32999999999999996</c:v>
                </c:pt>
                <c:pt idx="3">
                  <c:v>0.33249999999999996</c:v>
                </c:pt>
                <c:pt idx="4">
                  <c:v>0.33499999999999996</c:v>
                </c:pt>
                <c:pt idx="5">
                  <c:v>0.33749999999999997</c:v>
                </c:pt>
                <c:pt idx="6">
                  <c:v>0.33999999999999997</c:v>
                </c:pt>
                <c:pt idx="7">
                  <c:v>0.34249999999999997</c:v>
                </c:pt>
                <c:pt idx="8">
                  <c:v>0.34499999999999997</c:v>
                </c:pt>
                <c:pt idx="9">
                  <c:v>0.34749999999999998</c:v>
                </c:pt>
                <c:pt idx="10">
                  <c:v>0.35000000000000003</c:v>
                </c:pt>
              </c:numCache>
            </c:numRef>
          </c:yVal>
          <c:smooth val="0"/>
          <c:extLst>
            <c:ext xmlns:c16="http://schemas.microsoft.com/office/drawing/2014/chart" uri="{C3380CC4-5D6E-409C-BE32-E72D297353CC}">
              <c16:uniqueId val="{00000002-2FFB-4272-A17D-E3DD492C3070}"/>
            </c:ext>
          </c:extLst>
        </c:ser>
        <c:dLbls>
          <c:showLegendKey val="0"/>
          <c:showVal val="0"/>
          <c:showCatName val="0"/>
          <c:showSerName val="0"/>
          <c:showPercent val="0"/>
          <c:showBubbleSize val="0"/>
        </c:dLbls>
        <c:axId val="911004888"/>
        <c:axId val="911004528"/>
      </c:scatterChart>
      <c:valAx>
        <c:axId val="9110048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911004528"/>
        <c:crosses val="autoZero"/>
        <c:crossBetween val="midCat"/>
      </c:valAx>
      <c:valAx>
        <c:axId val="911004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911004888"/>
        <c:crosses val="autoZero"/>
        <c:crossBetween val="midCat"/>
      </c:valAx>
      <c:spPr>
        <a:noFill/>
        <a:ln>
          <a:solidFill>
            <a:schemeClr val="accent1"/>
          </a:solidFill>
        </a:ln>
        <a:effectLst/>
      </c:spPr>
    </c:plotArea>
    <c:legend>
      <c:legendPos val="r"/>
      <c:layout>
        <c:manualLayout>
          <c:xMode val="edge"/>
          <c:yMode val="edge"/>
          <c:x val="0.10044809367168968"/>
          <c:y val="9.2171694959978914E-2"/>
          <c:w val="0.33555305396664409"/>
          <c:h val="0.130005065195434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7205692349509072E-2"/>
          <c:y val="3.1073446327683617E-2"/>
          <c:w val="0.84013804277347248"/>
          <c:h val="0.9033947239645892"/>
        </c:manualLayout>
      </c:layout>
      <c:scatterChart>
        <c:scatterStyle val="lineMarker"/>
        <c:varyColors val="0"/>
        <c:ser>
          <c:idx val="0"/>
          <c:order val="0"/>
          <c:tx>
            <c:v>FS</c:v>
          </c:tx>
          <c:spPr>
            <a:ln w="28575">
              <a:noFill/>
            </a:ln>
          </c:spPr>
          <c:marker>
            <c:symbol val="circle"/>
            <c:size val="5"/>
            <c:spPr>
              <a:solidFill>
                <a:schemeClr val="accent1"/>
              </a:solidFill>
              <a:ln w="9525">
                <a:solidFill>
                  <a:schemeClr val="accent1"/>
                </a:solidFill>
              </a:ln>
              <a:effectLst/>
            </c:spPr>
          </c:marker>
          <c:xVal>
            <c:numRef>
              <c:f>'Q4-Returns of various assets'!$T$12:$T$112</c:f>
              <c:numCache>
                <c:formatCode>0.00%</c:formatCode>
                <c:ptCount val="101"/>
                <c:pt idx="0">
                  <c:v>0</c:v>
                </c:pt>
                <c:pt idx="1">
                  <c:v>7.5704847648907776E-5</c:v>
                </c:pt>
                <c:pt idx="2">
                  <c:v>1.5140969529781555E-4</c:v>
                </c:pt>
                <c:pt idx="3">
                  <c:v>2.2711454294672333E-4</c:v>
                </c:pt>
                <c:pt idx="4">
                  <c:v>3.028193905956311E-4</c:v>
                </c:pt>
                <c:pt idx="5">
                  <c:v>3.7852423824453893E-4</c:v>
                </c:pt>
                <c:pt idx="6">
                  <c:v>4.5422908589344671E-4</c:v>
                </c:pt>
                <c:pt idx="7">
                  <c:v>5.2993393354235454E-4</c:v>
                </c:pt>
                <c:pt idx="8">
                  <c:v>6.0563878119126221E-4</c:v>
                </c:pt>
                <c:pt idx="9">
                  <c:v>6.8134362884016998E-4</c:v>
                </c:pt>
                <c:pt idx="10">
                  <c:v>7.5704847648907776E-4</c:v>
                </c:pt>
                <c:pt idx="11">
                  <c:v>8.3275332413798554E-4</c:v>
                </c:pt>
                <c:pt idx="12">
                  <c:v>9.084581717868932E-4</c:v>
                </c:pt>
                <c:pt idx="13">
                  <c:v>9.8416301943580098E-4</c:v>
                </c:pt>
                <c:pt idx="14">
                  <c:v>1.0598678670847089E-3</c:v>
                </c:pt>
                <c:pt idx="15">
                  <c:v>1.1355727147336167E-3</c:v>
                </c:pt>
                <c:pt idx="16">
                  <c:v>1.2112775623825244E-3</c:v>
                </c:pt>
                <c:pt idx="17">
                  <c:v>1.2869824100314323E-3</c:v>
                </c:pt>
                <c:pt idx="18">
                  <c:v>1.3626872576803402E-3</c:v>
                </c:pt>
                <c:pt idx="19">
                  <c:v>1.4383921053292481E-3</c:v>
                </c:pt>
                <c:pt idx="20">
                  <c:v>1.514096952978156E-3</c:v>
                </c:pt>
                <c:pt idx="21">
                  <c:v>1.5898018006270638E-3</c:v>
                </c:pt>
                <c:pt idx="22">
                  <c:v>1.6655066482759715E-3</c:v>
                </c:pt>
                <c:pt idx="23">
                  <c:v>1.7412114959248794E-3</c:v>
                </c:pt>
                <c:pt idx="24">
                  <c:v>1.8169163435737873E-3</c:v>
                </c:pt>
                <c:pt idx="25">
                  <c:v>1.8926211912226949E-3</c:v>
                </c:pt>
                <c:pt idx="26">
                  <c:v>1.9683260388716028E-3</c:v>
                </c:pt>
                <c:pt idx="27">
                  <c:v>2.0440308865205107E-3</c:v>
                </c:pt>
                <c:pt idx="28">
                  <c:v>2.1197357341694186E-3</c:v>
                </c:pt>
                <c:pt idx="29">
                  <c:v>2.1954405818183265E-3</c:v>
                </c:pt>
                <c:pt idx="30">
                  <c:v>2.2711454294672344E-3</c:v>
                </c:pt>
                <c:pt idx="31">
                  <c:v>2.3468502771161418E-3</c:v>
                </c:pt>
                <c:pt idx="32">
                  <c:v>2.4225551247650497E-3</c:v>
                </c:pt>
                <c:pt idx="33">
                  <c:v>2.4982599724139576E-3</c:v>
                </c:pt>
                <c:pt idx="34">
                  <c:v>2.5739648200628655E-3</c:v>
                </c:pt>
                <c:pt idx="35">
                  <c:v>2.6496696677117734E-3</c:v>
                </c:pt>
                <c:pt idx="36">
                  <c:v>2.7253745153606812E-3</c:v>
                </c:pt>
                <c:pt idx="37">
                  <c:v>2.8010793630095891E-3</c:v>
                </c:pt>
                <c:pt idx="38">
                  <c:v>2.876784210658497E-3</c:v>
                </c:pt>
                <c:pt idx="39">
                  <c:v>2.9524890583074049E-3</c:v>
                </c:pt>
                <c:pt idx="40">
                  <c:v>3.0281939059563128E-3</c:v>
                </c:pt>
                <c:pt idx="41">
                  <c:v>3.1038987536052207E-3</c:v>
                </c:pt>
                <c:pt idx="42">
                  <c:v>3.1796036012541285E-3</c:v>
                </c:pt>
                <c:pt idx="43">
                  <c:v>3.255308448903036E-3</c:v>
                </c:pt>
                <c:pt idx="44">
                  <c:v>3.3310132965519439E-3</c:v>
                </c:pt>
                <c:pt idx="45">
                  <c:v>3.4067181442008518E-3</c:v>
                </c:pt>
                <c:pt idx="46">
                  <c:v>3.4824229918497597E-3</c:v>
                </c:pt>
                <c:pt idx="47">
                  <c:v>3.5581278394986675E-3</c:v>
                </c:pt>
                <c:pt idx="48">
                  <c:v>3.6338326871475754E-3</c:v>
                </c:pt>
                <c:pt idx="49">
                  <c:v>3.7095375347964833E-3</c:v>
                </c:pt>
                <c:pt idx="50">
                  <c:v>3.7852423824453908E-3</c:v>
                </c:pt>
                <c:pt idx="51">
                  <c:v>3.8609472300942986E-3</c:v>
                </c:pt>
                <c:pt idx="52">
                  <c:v>3.9366520777432065E-3</c:v>
                </c:pt>
                <c:pt idx="53">
                  <c:v>4.0123569253921144E-3</c:v>
                </c:pt>
                <c:pt idx="54">
                  <c:v>4.0880617730410223E-3</c:v>
                </c:pt>
                <c:pt idx="55">
                  <c:v>4.1637666206899302E-3</c:v>
                </c:pt>
                <c:pt idx="56">
                  <c:v>4.2394714683388381E-3</c:v>
                </c:pt>
                <c:pt idx="57">
                  <c:v>4.3151763159877459E-3</c:v>
                </c:pt>
                <c:pt idx="58">
                  <c:v>4.3908811636366538E-3</c:v>
                </c:pt>
                <c:pt idx="59">
                  <c:v>4.4665860112855617E-3</c:v>
                </c:pt>
                <c:pt idx="60">
                  <c:v>4.5422908589344696E-3</c:v>
                </c:pt>
                <c:pt idx="61">
                  <c:v>4.6179957065833766E-3</c:v>
                </c:pt>
                <c:pt idx="62">
                  <c:v>4.6937005542322845E-3</c:v>
                </c:pt>
                <c:pt idx="63">
                  <c:v>4.7694054018811924E-3</c:v>
                </c:pt>
                <c:pt idx="64">
                  <c:v>4.8451102495301003E-3</c:v>
                </c:pt>
                <c:pt idx="65">
                  <c:v>4.9208150971790082E-3</c:v>
                </c:pt>
                <c:pt idx="66">
                  <c:v>4.996519944827916E-3</c:v>
                </c:pt>
                <c:pt idx="67">
                  <c:v>5.0722247924768239E-3</c:v>
                </c:pt>
                <c:pt idx="68">
                  <c:v>5.1479296401257318E-3</c:v>
                </c:pt>
                <c:pt idx="69">
                  <c:v>5.2236344877746397E-3</c:v>
                </c:pt>
                <c:pt idx="70">
                  <c:v>5.2993393354235476E-3</c:v>
                </c:pt>
                <c:pt idx="71">
                  <c:v>5.3750441830724555E-3</c:v>
                </c:pt>
                <c:pt idx="72">
                  <c:v>5.4507490307213633E-3</c:v>
                </c:pt>
                <c:pt idx="73">
                  <c:v>5.5264538783702712E-3</c:v>
                </c:pt>
                <c:pt idx="74">
                  <c:v>5.6021587260191791E-3</c:v>
                </c:pt>
                <c:pt idx="75">
                  <c:v>5.677863573668087E-3</c:v>
                </c:pt>
                <c:pt idx="76">
                  <c:v>5.7535684213169949E-3</c:v>
                </c:pt>
                <c:pt idx="77">
                  <c:v>5.8292732689659028E-3</c:v>
                </c:pt>
                <c:pt idx="78">
                  <c:v>5.9049781166148107E-3</c:v>
                </c:pt>
                <c:pt idx="79">
                  <c:v>5.9806829642637185E-3</c:v>
                </c:pt>
                <c:pt idx="80">
                  <c:v>6.0563878119126264E-3</c:v>
                </c:pt>
                <c:pt idx="81">
                  <c:v>6.1320926595615343E-3</c:v>
                </c:pt>
                <c:pt idx="82">
                  <c:v>6.2077975072104422E-3</c:v>
                </c:pt>
                <c:pt idx="83">
                  <c:v>6.2835023548593501E-3</c:v>
                </c:pt>
                <c:pt idx="84">
                  <c:v>6.3592072025082571E-3</c:v>
                </c:pt>
                <c:pt idx="85">
                  <c:v>6.434912050157165E-3</c:v>
                </c:pt>
                <c:pt idx="86">
                  <c:v>6.5106168978060729E-3</c:v>
                </c:pt>
                <c:pt idx="87">
                  <c:v>6.5863217454549807E-3</c:v>
                </c:pt>
                <c:pt idx="88">
                  <c:v>6.6620265931038886E-3</c:v>
                </c:pt>
                <c:pt idx="89">
                  <c:v>6.7377314407527965E-3</c:v>
                </c:pt>
                <c:pt idx="90">
                  <c:v>6.8134362884017044E-3</c:v>
                </c:pt>
                <c:pt idx="91">
                  <c:v>6.8891411360506123E-3</c:v>
                </c:pt>
                <c:pt idx="92">
                  <c:v>6.9648459836995202E-3</c:v>
                </c:pt>
                <c:pt idx="93">
                  <c:v>7.0405508313484281E-3</c:v>
                </c:pt>
                <c:pt idx="94">
                  <c:v>7.1162556789973359E-3</c:v>
                </c:pt>
                <c:pt idx="95">
                  <c:v>7.1919605266462438E-3</c:v>
                </c:pt>
                <c:pt idx="96">
                  <c:v>7.2676653742951517E-3</c:v>
                </c:pt>
                <c:pt idx="97">
                  <c:v>7.3433702219440596E-3</c:v>
                </c:pt>
                <c:pt idx="98">
                  <c:v>7.4190750695929675E-3</c:v>
                </c:pt>
                <c:pt idx="99">
                  <c:v>7.4947799172418754E-3</c:v>
                </c:pt>
                <c:pt idx="100">
                  <c:v>7.5704847648907832E-3</c:v>
                </c:pt>
              </c:numCache>
            </c:numRef>
          </c:xVal>
          <c:yVal>
            <c:numRef>
              <c:f>'Q4-Returns of various assets'!$R$12:$R$112</c:f>
              <c:numCache>
                <c:formatCode>0.000%</c:formatCode>
                <c:ptCount val="101"/>
                <c:pt idx="0">
                  <c:v>3.3E-3</c:v>
                </c:pt>
                <c:pt idx="1">
                  <c:v>3.3625879310344828E-3</c:v>
                </c:pt>
                <c:pt idx="2">
                  <c:v>3.4251758620689656E-3</c:v>
                </c:pt>
                <c:pt idx="3">
                  <c:v>3.4877637931034484E-3</c:v>
                </c:pt>
                <c:pt idx="4">
                  <c:v>3.5503517241379312E-3</c:v>
                </c:pt>
                <c:pt idx="5">
                  <c:v>3.6129396551724141E-3</c:v>
                </c:pt>
                <c:pt idx="6">
                  <c:v>3.6755275862068969E-3</c:v>
                </c:pt>
                <c:pt idx="7">
                  <c:v>3.7381155172413797E-3</c:v>
                </c:pt>
                <c:pt idx="8">
                  <c:v>3.8007034482758625E-3</c:v>
                </c:pt>
                <c:pt idx="9">
                  <c:v>3.8632913793103453E-3</c:v>
                </c:pt>
                <c:pt idx="10">
                  <c:v>3.9258793103448281E-3</c:v>
                </c:pt>
                <c:pt idx="11">
                  <c:v>3.9884672413793114E-3</c:v>
                </c:pt>
                <c:pt idx="12">
                  <c:v>4.0510551724137938E-3</c:v>
                </c:pt>
                <c:pt idx="13">
                  <c:v>4.1136431034482761E-3</c:v>
                </c:pt>
                <c:pt idx="14">
                  <c:v>4.1762310344827594E-3</c:v>
                </c:pt>
                <c:pt idx="15">
                  <c:v>4.2388189655172426E-3</c:v>
                </c:pt>
                <c:pt idx="16">
                  <c:v>4.301406896551725E-3</c:v>
                </c:pt>
                <c:pt idx="17">
                  <c:v>4.3639948275862083E-3</c:v>
                </c:pt>
                <c:pt idx="18">
                  <c:v>4.4265827586206907E-3</c:v>
                </c:pt>
                <c:pt idx="19">
                  <c:v>4.4891706896551739E-3</c:v>
                </c:pt>
                <c:pt idx="20">
                  <c:v>4.5517586206896572E-3</c:v>
                </c:pt>
                <c:pt idx="21">
                  <c:v>4.6143465517241395E-3</c:v>
                </c:pt>
                <c:pt idx="22">
                  <c:v>4.6769344827586228E-3</c:v>
                </c:pt>
                <c:pt idx="23">
                  <c:v>4.7395224137931052E-3</c:v>
                </c:pt>
                <c:pt idx="24">
                  <c:v>4.8021103448275884E-3</c:v>
                </c:pt>
                <c:pt idx="25">
                  <c:v>4.8646982758620708E-3</c:v>
                </c:pt>
                <c:pt idx="26">
                  <c:v>4.927286206896554E-3</c:v>
                </c:pt>
                <c:pt idx="27">
                  <c:v>4.9898741379310364E-3</c:v>
                </c:pt>
                <c:pt idx="28">
                  <c:v>5.0524620689655197E-3</c:v>
                </c:pt>
                <c:pt idx="29">
                  <c:v>5.1150500000000029E-3</c:v>
                </c:pt>
                <c:pt idx="30">
                  <c:v>5.1776379310344853E-3</c:v>
                </c:pt>
                <c:pt idx="31">
                  <c:v>5.2402258620689677E-3</c:v>
                </c:pt>
                <c:pt idx="32">
                  <c:v>5.3028137931034509E-3</c:v>
                </c:pt>
                <c:pt idx="33">
                  <c:v>5.3654017241379342E-3</c:v>
                </c:pt>
                <c:pt idx="34">
                  <c:v>5.4279896551724174E-3</c:v>
                </c:pt>
                <c:pt idx="35">
                  <c:v>5.4905775862068998E-3</c:v>
                </c:pt>
                <c:pt idx="36">
                  <c:v>5.5531655172413822E-3</c:v>
                </c:pt>
                <c:pt idx="37">
                  <c:v>5.6157534482758655E-3</c:v>
                </c:pt>
                <c:pt idx="38">
                  <c:v>5.6783413793103487E-3</c:v>
                </c:pt>
                <c:pt idx="39">
                  <c:v>5.7409293103448311E-3</c:v>
                </c:pt>
                <c:pt idx="40">
                  <c:v>5.8035172413793143E-3</c:v>
                </c:pt>
                <c:pt idx="41">
                  <c:v>5.8661051724137967E-3</c:v>
                </c:pt>
                <c:pt idx="42">
                  <c:v>5.92869310344828E-3</c:v>
                </c:pt>
                <c:pt idx="43">
                  <c:v>5.9912810344827632E-3</c:v>
                </c:pt>
                <c:pt idx="44">
                  <c:v>6.0538689655172456E-3</c:v>
                </c:pt>
                <c:pt idx="45">
                  <c:v>6.116456896551728E-3</c:v>
                </c:pt>
                <c:pt idx="46">
                  <c:v>6.1790448275862112E-3</c:v>
                </c:pt>
                <c:pt idx="47">
                  <c:v>6.2416327586206945E-3</c:v>
                </c:pt>
                <c:pt idx="48">
                  <c:v>6.3042206896551777E-3</c:v>
                </c:pt>
                <c:pt idx="49">
                  <c:v>6.3668086206896601E-3</c:v>
                </c:pt>
                <c:pt idx="50">
                  <c:v>6.4293965517241425E-3</c:v>
                </c:pt>
                <c:pt idx="51">
                  <c:v>6.4919844827586257E-3</c:v>
                </c:pt>
                <c:pt idx="52">
                  <c:v>6.554572413793109E-3</c:v>
                </c:pt>
                <c:pt idx="53">
                  <c:v>6.6171603448275914E-3</c:v>
                </c:pt>
                <c:pt idx="54">
                  <c:v>6.6797482758620737E-3</c:v>
                </c:pt>
                <c:pt idx="55">
                  <c:v>6.742336206896557E-3</c:v>
                </c:pt>
                <c:pt idx="56">
                  <c:v>6.8049241379310402E-3</c:v>
                </c:pt>
                <c:pt idx="57">
                  <c:v>6.8675120689655226E-3</c:v>
                </c:pt>
                <c:pt idx="58">
                  <c:v>6.930100000000005E-3</c:v>
                </c:pt>
                <c:pt idx="59">
                  <c:v>6.9926879310344883E-3</c:v>
                </c:pt>
                <c:pt idx="60">
                  <c:v>7.0552758620689715E-3</c:v>
                </c:pt>
                <c:pt idx="61">
                  <c:v>7.1178637931034548E-3</c:v>
                </c:pt>
                <c:pt idx="62">
                  <c:v>7.1804517241379371E-3</c:v>
                </c:pt>
                <c:pt idx="63">
                  <c:v>7.2430396551724204E-3</c:v>
                </c:pt>
                <c:pt idx="64">
                  <c:v>7.3056275862069028E-3</c:v>
                </c:pt>
                <c:pt idx="65">
                  <c:v>7.368215517241386E-3</c:v>
                </c:pt>
                <c:pt idx="66">
                  <c:v>7.4308034482758684E-3</c:v>
                </c:pt>
                <c:pt idx="67">
                  <c:v>7.4933913793103516E-3</c:v>
                </c:pt>
                <c:pt idx="68">
                  <c:v>7.555979310344834E-3</c:v>
                </c:pt>
                <c:pt idx="69">
                  <c:v>7.6185672413793173E-3</c:v>
                </c:pt>
                <c:pt idx="70">
                  <c:v>7.6811551724138005E-3</c:v>
                </c:pt>
                <c:pt idx="71">
                  <c:v>7.7437431034482829E-3</c:v>
                </c:pt>
                <c:pt idx="72">
                  <c:v>7.8063310344827662E-3</c:v>
                </c:pt>
                <c:pt idx="73">
                  <c:v>7.8689189655172485E-3</c:v>
                </c:pt>
                <c:pt idx="74">
                  <c:v>7.9315068965517318E-3</c:v>
                </c:pt>
                <c:pt idx="75">
                  <c:v>7.994094827586215E-3</c:v>
                </c:pt>
                <c:pt idx="76">
                  <c:v>8.0566827586206965E-3</c:v>
                </c:pt>
                <c:pt idx="77">
                  <c:v>8.1192706896551815E-3</c:v>
                </c:pt>
                <c:pt idx="78">
                  <c:v>8.181858620689663E-3</c:v>
                </c:pt>
                <c:pt idx="79">
                  <c:v>8.2444465517241463E-3</c:v>
                </c:pt>
                <c:pt idx="80">
                  <c:v>8.3070344827586295E-3</c:v>
                </c:pt>
                <c:pt idx="81">
                  <c:v>8.3696224137931111E-3</c:v>
                </c:pt>
                <c:pt idx="82">
                  <c:v>8.4322103448275943E-3</c:v>
                </c:pt>
                <c:pt idx="83">
                  <c:v>8.4947982758620776E-3</c:v>
                </c:pt>
                <c:pt idx="84">
                  <c:v>8.5573862068965608E-3</c:v>
                </c:pt>
                <c:pt idx="85">
                  <c:v>8.6199741379310441E-3</c:v>
                </c:pt>
                <c:pt idx="86">
                  <c:v>8.6825620689655256E-3</c:v>
                </c:pt>
                <c:pt idx="87">
                  <c:v>8.7451500000000088E-3</c:v>
                </c:pt>
                <c:pt idx="88">
                  <c:v>8.8077379310344921E-3</c:v>
                </c:pt>
                <c:pt idx="89">
                  <c:v>8.8703258620689736E-3</c:v>
                </c:pt>
                <c:pt idx="90">
                  <c:v>8.9329137931034586E-3</c:v>
                </c:pt>
                <c:pt idx="91">
                  <c:v>8.9955017241379401E-3</c:v>
                </c:pt>
                <c:pt idx="92">
                  <c:v>9.0580896551724233E-3</c:v>
                </c:pt>
                <c:pt idx="93">
                  <c:v>9.1206775862069066E-3</c:v>
                </c:pt>
                <c:pt idx="94">
                  <c:v>9.1832655172413881E-3</c:v>
                </c:pt>
                <c:pt idx="95">
                  <c:v>9.2458534482758731E-3</c:v>
                </c:pt>
                <c:pt idx="96">
                  <c:v>9.3084413793103546E-3</c:v>
                </c:pt>
                <c:pt idx="97">
                  <c:v>9.3710293103448378E-3</c:v>
                </c:pt>
                <c:pt idx="98">
                  <c:v>9.4336172413793211E-3</c:v>
                </c:pt>
                <c:pt idx="99">
                  <c:v>9.4962051724138026E-3</c:v>
                </c:pt>
                <c:pt idx="100">
                  <c:v>9.5587931034482876E-3</c:v>
                </c:pt>
              </c:numCache>
            </c:numRef>
          </c:yVal>
          <c:smooth val="0"/>
          <c:extLst>
            <c:ext xmlns:c16="http://schemas.microsoft.com/office/drawing/2014/chart" uri="{C3380CC4-5D6E-409C-BE32-E72D297353CC}">
              <c16:uniqueId val="{00000000-3C59-4B54-8439-EE7085B8C3A3}"/>
            </c:ext>
          </c:extLst>
        </c:ser>
        <c:ser>
          <c:idx val="1"/>
          <c:order val="1"/>
          <c:tx>
            <c:v>SP</c:v>
          </c:tx>
          <c:spPr>
            <a:ln w="28575">
              <a:noFill/>
            </a:ln>
          </c:spPr>
          <c:marker>
            <c:symbol val="circle"/>
            <c:size val="5"/>
            <c:spPr>
              <a:solidFill>
                <a:schemeClr val="accent2"/>
              </a:solidFill>
              <a:ln w="9525">
                <a:solidFill>
                  <a:schemeClr val="accent2"/>
                </a:solidFill>
              </a:ln>
              <a:effectLst/>
            </c:spPr>
          </c:marker>
          <c:xVal>
            <c:numRef>
              <c:f>'Q4-Returns of various assets'!$U$12:$U$112</c:f>
              <c:numCache>
                <c:formatCode>0.00%</c:formatCode>
                <c:ptCount val="101"/>
                <c:pt idx="0">
                  <c:v>0</c:v>
                </c:pt>
                <c:pt idx="1">
                  <c:v>4.0907452966802753E-4</c:v>
                </c:pt>
                <c:pt idx="2">
                  <c:v>8.1814905933605506E-4</c:v>
                </c:pt>
                <c:pt idx="3">
                  <c:v>1.2272235890040826E-3</c:v>
                </c:pt>
                <c:pt idx="4">
                  <c:v>1.6362981186721101E-3</c:v>
                </c:pt>
                <c:pt idx="5">
                  <c:v>2.0453726483401378E-3</c:v>
                </c:pt>
                <c:pt idx="6">
                  <c:v>2.4544471780081653E-3</c:v>
                </c:pt>
                <c:pt idx="7">
                  <c:v>2.8635217076761928E-3</c:v>
                </c:pt>
                <c:pt idx="8">
                  <c:v>3.2725962373442202E-3</c:v>
                </c:pt>
                <c:pt idx="9">
                  <c:v>3.6816707670122477E-3</c:v>
                </c:pt>
                <c:pt idx="10">
                  <c:v>4.0907452966802748E-3</c:v>
                </c:pt>
                <c:pt idx="11">
                  <c:v>4.4998198263483027E-3</c:v>
                </c:pt>
                <c:pt idx="12">
                  <c:v>4.9088943560163297E-3</c:v>
                </c:pt>
                <c:pt idx="13">
                  <c:v>5.3179688856843568E-3</c:v>
                </c:pt>
                <c:pt idx="14">
                  <c:v>5.7270434153523847E-3</c:v>
                </c:pt>
                <c:pt idx="15">
                  <c:v>6.1361179450204126E-3</c:v>
                </c:pt>
                <c:pt idx="16">
                  <c:v>6.5451924746884405E-3</c:v>
                </c:pt>
                <c:pt idx="17">
                  <c:v>6.9542670043564684E-3</c:v>
                </c:pt>
                <c:pt idx="18">
                  <c:v>7.3633415340244963E-3</c:v>
                </c:pt>
                <c:pt idx="19">
                  <c:v>7.7724160636925242E-3</c:v>
                </c:pt>
                <c:pt idx="20">
                  <c:v>8.181490593360553E-3</c:v>
                </c:pt>
                <c:pt idx="21">
                  <c:v>8.59056512302858E-3</c:v>
                </c:pt>
                <c:pt idx="22">
                  <c:v>8.9996396526966071E-3</c:v>
                </c:pt>
                <c:pt idx="23">
                  <c:v>9.4087141823646359E-3</c:v>
                </c:pt>
                <c:pt idx="24">
                  <c:v>9.8177887120326629E-3</c:v>
                </c:pt>
                <c:pt idx="25">
                  <c:v>1.022686324170069E-2</c:v>
                </c:pt>
                <c:pt idx="26">
                  <c:v>1.0635937771368719E-2</c:v>
                </c:pt>
                <c:pt idx="27">
                  <c:v>1.1045012301036746E-2</c:v>
                </c:pt>
                <c:pt idx="28">
                  <c:v>1.1454086830704775E-2</c:v>
                </c:pt>
                <c:pt idx="29">
                  <c:v>1.1863161360372802E-2</c:v>
                </c:pt>
                <c:pt idx="30">
                  <c:v>1.227223589004083E-2</c:v>
                </c:pt>
                <c:pt idx="31">
                  <c:v>1.2681310419708857E-2</c:v>
                </c:pt>
                <c:pt idx="32">
                  <c:v>1.3090384949376886E-2</c:v>
                </c:pt>
                <c:pt idx="33">
                  <c:v>1.3499459479044913E-2</c:v>
                </c:pt>
                <c:pt idx="34">
                  <c:v>1.3908534008712942E-2</c:v>
                </c:pt>
                <c:pt idx="35">
                  <c:v>1.4317608538380969E-2</c:v>
                </c:pt>
                <c:pt idx="36">
                  <c:v>1.4726683068048998E-2</c:v>
                </c:pt>
                <c:pt idx="37">
                  <c:v>1.5135757597717025E-2</c:v>
                </c:pt>
                <c:pt idx="38">
                  <c:v>1.5544832127385054E-2</c:v>
                </c:pt>
                <c:pt idx="39">
                  <c:v>1.5953906657053082E-2</c:v>
                </c:pt>
                <c:pt idx="40">
                  <c:v>1.6362981186721109E-2</c:v>
                </c:pt>
                <c:pt idx="41">
                  <c:v>1.6772055716389137E-2</c:v>
                </c:pt>
                <c:pt idx="42">
                  <c:v>1.7181130246057164E-2</c:v>
                </c:pt>
                <c:pt idx="43">
                  <c:v>1.7590204775725194E-2</c:v>
                </c:pt>
                <c:pt idx="44">
                  <c:v>1.7999279305393221E-2</c:v>
                </c:pt>
                <c:pt idx="45">
                  <c:v>1.8408353835061248E-2</c:v>
                </c:pt>
                <c:pt idx="46">
                  <c:v>1.8817428364729275E-2</c:v>
                </c:pt>
                <c:pt idx="47">
                  <c:v>1.9226502894397306E-2</c:v>
                </c:pt>
                <c:pt idx="48">
                  <c:v>1.9635577424065333E-2</c:v>
                </c:pt>
                <c:pt idx="49">
                  <c:v>2.004465195373336E-2</c:v>
                </c:pt>
                <c:pt idx="50">
                  <c:v>2.0453726483401387E-2</c:v>
                </c:pt>
                <c:pt idx="51">
                  <c:v>2.0862801013069414E-2</c:v>
                </c:pt>
                <c:pt idx="52">
                  <c:v>2.1271875542737441E-2</c:v>
                </c:pt>
                <c:pt idx="53">
                  <c:v>2.1680950072405468E-2</c:v>
                </c:pt>
                <c:pt idx="54">
                  <c:v>2.2090024602073498E-2</c:v>
                </c:pt>
                <c:pt idx="55">
                  <c:v>2.2499099131741526E-2</c:v>
                </c:pt>
                <c:pt idx="56">
                  <c:v>2.2908173661409553E-2</c:v>
                </c:pt>
                <c:pt idx="57">
                  <c:v>2.331724819107758E-2</c:v>
                </c:pt>
                <c:pt idx="58">
                  <c:v>2.372632272074561E-2</c:v>
                </c:pt>
                <c:pt idx="59">
                  <c:v>2.4135397250413637E-2</c:v>
                </c:pt>
                <c:pt idx="60">
                  <c:v>2.4544471780081664E-2</c:v>
                </c:pt>
                <c:pt idx="61">
                  <c:v>2.4953546309749691E-2</c:v>
                </c:pt>
                <c:pt idx="62">
                  <c:v>2.5362620839417722E-2</c:v>
                </c:pt>
                <c:pt idx="63">
                  <c:v>2.5771695369085749E-2</c:v>
                </c:pt>
                <c:pt idx="64">
                  <c:v>2.6180769898753776E-2</c:v>
                </c:pt>
                <c:pt idx="65">
                  <c:v>2.6589844428421803E-2</c:v>
                </c:pt>
                <c:pt idx="66">
                  <c:v>2.6998918958089833E-2</c:v>
                </c:pt>
                <c:pt idx="67">
                  <c:v>2.740799348775786E-2</c:v>
                </c:pt>
                <c:pt idx="68">
                  <c:v>2.7817068017425887E-2</c:v>
                </c:pt>
                <c:pt idx="69">
                  <c:v>2.8226142547093915E-2</c:v>
                </c:pt>
                <c:pt idx="70">
                  <c:v>2.8635217076761945E-2</c:v>
                </c:pt>
                <c:pt idx="71">
                  <c:v>2.9044291606429972E-2</c:v>
                </c:pt>
                <c:pt idx="72">
                  <c:v>2.9453366136097999E-2</c:v>
                </c:pt>
                <c:pt idx="73">
                  <c:v>2.9862440665766026E-2</c:v>
                </c:pt>
                <c:pt idx="74">
                  <c:v>3.0271515195434053E-2</c:v>
                </c:pt>
                <c:pt idx="75">
                  <c:v>3.0680589725102084E-2</c:v>
                </c:pt>
                <c:pt idx="76">
                  <c:v>3.1089664254770111E-2</c:v>
                </c:pt>
                <c:pt idx="77">
                  <c:v>3.1498738784438138E-2</c:v>
                </c:pt>
                <c:pt idx="78">
                  <c:v>3.1907813314106165E-2</c:v>
                </c:pt>
                <c:pt idx="79">
                  <c:v>3.2316887843774192E-2</c:v>
                </c:pt>
                <c:pt idx="80">
                  <c:v>3.2725962373442219E-2</c:v>
                </c:pt>
                <c:pt idx="81">
                  <c:v>3.3135036903110253E-2</c:v>
                </c:pt>
                <c:pt idx="82">
                  <c:v>3.354411143277828E-2</c:v>
                </c:pt>
                <c:pt idx="83">
                  <c:v>3.3953185962446307E-2</c:v>
                </c:pt>
                <c:pt idx="84">
                  <c:v>3.4362260492114334E-2</c:v>
                </c:pt>
                <c:pt idx="85">
                  <c:v>3.4771335021782361E-2</c:v>
                </c:pt>
                <c:pt idx="86">
                  <c:v>3.5180409551450388E-2</c:v>
                </c:pt>
                <c:pt idx="87">
                  <c:v>3.5589484081118415E-2</c:v>
                </c:pt>
                <c:pt idx="88">
                  <c:v>3.5998558610786442E-2</c:v>
                </c:pt>
                <c:pt idx="89">
                  <c:v>3.6407633140454476E-2</c:v>
                </c:pt>
                <c:pt idx="90">
                  <c:v>3.6816707670122503E-2</c:v>
                </c:pt>
                <c:pt idx="91">
                  <c:v>3.722578219979053E-2</c:v>
                </c:pt>
                <c:pt idx="92">
                  <c:v>3.7634856729458557E-2</c:v>
                </c:pt>
                <c:pt idx="93">
                  <c:v>3.8043931259126584E-2</c:v>
                </c:pt>
                <c:pt idx="94">
                  <c:v>3.8453005788794611E-2</c:v>
                </c:pt>
                <c:pt idx="95">
                  <c:v>3.8862080318462638E-2</c:v>
                </c:pt>
                <c:pt idx="96">
                  <c:v>3.9271154848130665E-2</c:v>
                </c:pt>
                <c:pt idx="97">
                  <c:v>3.9680229377798699E-2</c:v>
                </c:pt>
                <c:pt idx="98">
                  <c:v>4.0089303907466727E-2</c:v>
                </c:pt>
                <c:pt idx="99">
                  <c:v>4.0498378437134754E-2</c:v>
                </c:pt>
                <c:pt idx="100">
                  <c:v>4.0907452966802781E-2</c:v>
                </c:pt>
              </c:numCache>
            </c:numRef>
          </c:xVal>
          <c:yVal>
            <c:numRef>
              <c:f>'Q4-Returns of various assets'!$S$12:$S$112</c:f>
              <c:numCache>
                <c:formatCode>0.000%</c:formatCode>
                <c:ptCount val="101"/>
                <c:pt idx="0">
                  <c:v>3.3E-3</c:v>
                </c:pt>
                <c:pt idx="1">
                  <c:v>3.3625879310344828E-3</c:v>
                </c:pt>
                <c:pt idx="2">
                  <c:v>3.4251758620689656E-3</c:v>
                </c:pt>
                <c:pt idx="3">
                  <c:v>3.4877637931034484E-3</c:v>
                </c:pt>
                <c:pt idx="4">
                  <c:v>3.5503517241379312E-3</c:v>
                </c:pt>
                <c:pt idx="5">
                  <c:v>3.6129396551724141E-3</c:v>
                </c:pt>
                <c:pt idx="6">
                  <c:v>3.6755275862068969E-3</c:v>
                </c:pt>
                <c:pt idx="7">
                  <c:v>3.7381155172413797E-3</c:v>
                </c:pt>
                <c:pt idx="8">
                  <c:v>3.8007034482758625E-3</c:v>
                </c:pt>
                <c:pt idx="9">
                  <c:v>3.8632913793103453E-3</c:v>
                </c:pt>
                <c:pt idx="10">
                  <c:v>3.9258793103448281E-3</c:v>
                </c:pt>
                <c:pt idx="11">
                  <c:v>3.9884672413793114E-3</c:v>
                </c:pt>
                <c:pt idx="12">
                  <c:v>4.0510551724137938E-3</c:v>
                </c:pt>
                <c:pt idx="13">
                  <c:v>4.1136431034482761E-3</c:v>
                </c:pt>
                <c:pt idx="14">
                  <c:v>4.1762310344827594E-3</c:v>
                </c:pt>
                <c:pt idx="15">
                  <c:v>4.2388189655172426E-3</c:v>
                </c:pt>
                <c:pt idx="16">
                  <c:v>4.301406896551725E-3</c:v>
                </c:pt>
                <c:pt idx="17">
                  <c:v>4.3639948275862083E-3</c:v>
                </c:pt>
                <c:pt idx="18">
                  <c:v>4.4265827586206907E-3</c:v>
                </c:pt>
                <c:pt idx="19">
                  <c:v>4.4891706896551739E-3</c:v>
                </c:pt>
                <c:pt idx="20">
                  <c:v>4.5517586206896572E-3</c:v>
                </c:pt>
                <c:pt idx="21">
                  <c:v>4.6143465517241395E-3</c:v>
                </c:pt>
                <c:pt idx="22">
                  <c:v>4.6769344827586228E-3</c:v>
                </c:pt>
                <c:pt idx="23">
                  <c:v>4.7395224137931052E-3</c:v>
                </c:pt>
                <c:pt idx="24">
                  <c:v>4.8021103448275884E-3</c:v>
                </c:pt>
                <c:pt idx="25">
                  <c:v>4.8646982758620708E-3</c:v>
                </c:pt>
                <c:pt idx="26">
                  <c:v>4.927286206896554E-3</c:v>
                </c:pt>
                <c:pt idx="27">
                  <c:v>4.9898741379310364E-3</c:v>
                </c:pt>
                <c:pt idx="28">
                  <c:v>5.0524620689655197E-3</c:v>
                </c:pt>
                <c:pt idx="29">
                  <c:v>5.1150500000000029E-3</c:v>
                </c:pt>
                <c:pt idx="30">
                  <c:v>5.1776379310344853E-3</c:v>
                </c:pt>
                <c:pt idx="31">
                  <c:v>5.2402258620689677E-3</c:v>
                </c:pt>
                <c:pt idx="32">
                  <c:v>5.3028137931034509E-3</c:v>
                </c:pt>
                <c:pt idx="33">
                  <c:v>5.3654017241379342E-3</c:v>
                </c:pt>
                <c:pt idx="34">
                  <c:v>5.4279896551724174E-3</c:v>
                </c:pt>
                <c:pt idx="35">
                  <c:v>5.4905775862068998E-3</c:v>
                </c:pt>
                <c:pt idx="36">
                  <c:v>5.5531655172413822E-3</c:v>
                </c:pt>
                <c:pt idx="37">
                  <c:v>5.6157534482758655E-3</c:v>
                </c:pt>
                <c:pt idx="38">
                  <c:v>5.6783413793103487E-3</c:v>
                </c:pt>
                <c:pt idx="39">
                  <c:v>5.7409293103448311E-3</c:v>
                </c:pt>
                <c:pt idx="40">
                  <c:v>5.8035172413793143E-3</c:v>
                </c:pt>
                <c:pt idx="41">
                  <c:v>5.8661051724137967E-3</c:v>
                </c:pt>
                <c:pt idx="42">
                  <c:v>5.92869310344828E-3</c:v>
                </c:pt>
                <c:pt idx="43">
                  <c:v>5.9912810344827632E-3</c:v>
                </c:pt>
                <c:pt idx="44">
                  <c:v>6.0538689655172456E-3</c:v>
                </c:pt>
                <c:pt idx="45">
                  <c:v>6.116456896551728E-3</c:v>
                </c:pt>
                <c:pt idx="46">
                  <c:v>6.1790448275862112E-3</c:v>
                </c:pt>
                <c:pt idx="47">
                  <c:v>6.2416327586206945E-3</c:v>
                </c:pt>
                <c:pt idx="48">
                  <c:v>6.3042206896551777E-3</c:v>
                </c:pt>
                <c:pt idx="49">
                  <c:v>6.3668086206896601E-3</c:v>
                </c:pt>
                <c:pt idx="50">
                  <c:v>6.4293965517241425E-3</c:v>
                </c:pt>
                <c:pt idx="51">
                  <c:v>6.4919844827586257E-3</c:v>
                </c:pt>
                <c:pt idx="52">
                  <c:v>6.554572413793109E-3</c:v>
                </c:pt>
                <c:pt idx="53">
                  <c:v>6.6171603448275914E-3</c:v>
                </c:pt>
                <c:pt idx="54">
                  <c:v>6.6797482758620737E-3</c:v>
                </c:pt>
                <c:pt idx="55">
                  <c:v>6.742336206896557E-3</c:v>
                </c:pt>
                <c:pt idx="56">
                  <c:v>6.8049241379310402E-3</c:v>
                </c:pt>
                <c:pt idx="57">
                  <c:v>6.8675120689655226E-3</c:v>
                </c:pt>
                <c:pt idx="58">
                  <c:v>6.930100000000005E-3</c:v>
                </c:pt>
                <c:pt idx="59">
                  <c:v>6.9926879310344883E-3</c:v>
                </c:pt>
                <c:pt idx="60">
                  <c:v>7.0552758620689715E-3</c:v>
                </c:pt>
                <c:pt idx="61">
                  <c:v>7.1178637931034548E-3</c:v>
                </c:pt>
                <c:pt idx="62">
                  <c:v>7.1804517241379371E-3</c:v>
                </c:pt>
                <c:pt idx="63">
                  <c:v>7.2430396551724204E-3</c:v>
                </c:pt>
                <c:pt idx="64">
                  <c:v>7.3056275862069028E-3</c:v>
                </c:pt>
                <c:pt idx="65">
                  <c:v>7.368215517241386E-3</c:v>
                </c:pt>
                <c:pt idx="66">
                  <c:v>7.4308034482758684E-3</c:v>
                </c:pt>
                <c:pt idx="67">
                  <c:v>7.4933913793103516E-3</c:v>
                </c:pt>
                <c:pt idx="68">
                  <c:v>7.555979310344834E-3</c:v>
                </c:pt>
                <c:pt idx="69">
                  <c:v>7.6185672413793173E-3</c:v>
                </c:pt>
                <c:pt idx="70">
                  <c:v>7.6811551724138005E-3</c:v>
                </c:pt>
                <c:pt idx="71">
                  <c:v>7.7437431034482829E-3</c:v>
                </c:pt>
                <c:pt idx="72">
                  <c:v>7.8063310344827662E-3</c:v>
                </c:pt>
                <c:pt idx="73">
                  <c:v>7.8689189655172485E-3</c:v>
                </c:pt>
                <c:pt idx="74">
                  <c:v>7.9315068965517318E-3</c:v>
                </c:pt>
                <c:pt idx="75">
                  <c:v>7.994094827586215E-3</c:v>
                </c:pt>
                <c:pt idx="76">
                  <c:v>8.0566827586206965E-3</c:v>
                </c:pt>
                <c:pt idx="77">
                  <c:v>8.1192706896551815E-3</c:v>
                </c:pt>
                <c:pt idx="78">
                  <c:v>8.181858620689663E-3</c:v>
                </c:pt>
                <c:pt idx="79">
                  <c:v>8.2444465517241463E-3</c:v>
                </c:pt>
                <c:pt idx="80">
                  <c:v>8.3070344827586295E-3</c:v>
                </c:pt>
                <c:pt idx="81">
                  <c:v>8.3696224137931111E-3</c:v>
                </c:pt>
                <c:pt idx="82">
                  <c:v>8.4322103448275943E-3</c:v>
                </c:pt>
                <c:pt idx="83">
                  <c:v>8.4947982758620776E-3</c:v>
                </c:pt>
                <c:pt idx="84">
                  <c:v>8.5573862068965608E-3</c:v>
                </c:pt>
                <c:pt idx="85">
                  <c:v>8.6199741379310441E-3</c:v>
                </c:pt>
                <c:pt idx="86">
                  <c:v>8.6825620689655256E-3</c:v>
                </c:pt>
                <c:pt idx="87">
                  <c:v>8.7451500000000088E-3</c:v>
                </c:pt>
                <c:pt idx="88">
                  <c:v>8.8077379310344921E-3</c:v>
                </c:pt>
                <c:pt idx="89">
                  <c:v>8.8703258620689736E-3</c:v>
                </c:pt>
                <c:pt idx="90">
                  <c:v>8.9329137931034586E-3</c:v>
                </c:pt>
                <c:pt idx="91">
                  <c:v>8.9955017241379401E-3</c:v>
                </c:pt>
                <c:pt idx="92">
                  <c:v>9.0580896551724233E-3</c:v>
                </c:pt>
                <c:pt idx="93">
                  <c:v>9.1206775862069066E-3</c:v>
                </c:pt>
                <c:pt idx="94">
                  <c:v>9.1832655172413881E-3</c:v>
                </c:pt>
                <c:pt idx="95">
                  <c:v>9.2458534482758731E-3</c:v>
                </c:pt>
                <c:pt idx="96">
                  <c:v>9.3084413793103546E-3</c:v>
                </c:pt>
                <c:pt idx="97">
                  <c:v>9.3710293103448378E-3</c:v>
                </c:pt>
                <c:pt idx="98">
                  <c:v>9.4336172413793211E-3</c:v>
                </c:pt>
                <c:pt idx="99">
                  <c:v>9.4962051724138026E-3</c:v>
                </c:pt>
                <c:pt idx="100">
                  <c:v>9.5587931034482876E-3</c:v>
                </c:pt>
              </c:numCache>
            </c:numRef>
          </c:yVal>
          <c:smooth val="0"/>
          <c:extLst>
            <c:ext xmlns:c16="http://schemas.microsoft.com/office/drawing/2014/chart" uri="{C3380CC4-5D6E-409C-BE32-E72D297353CC}">
              <c16:uniqueId val="{00000001-3C59-4B54-8439-EE7085B8C3A3}"/>
            </c:ext>
          </c:extLst>
        </c:ser>
        <c:dLbls>
          <c:showLegendKey val="0"/>
          <c:showVal val="0"/>
          <c:showCatName val="0"/>
          <c:showSerName val="0"/>
          <c:showPercent val="0"/>
          <c:showBubbleSize val="0"/>
        </c:dLbls>
        <c:axId val="783733800"/>
        <c:axId val="1"/>
      </c:scatterChart>
      <c:valAx>
        <c:axId val="7837338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0" vert="horz"/>
          <a:lstStyle/>
          <a:p>
            <a:pPr>
              <a:defRPr sz="900" b="0" i="0" u="none" strike="noStrike" baseline="0">
                <a:solidFill>
                  <a:srgbClr val="333333"/>
                </a:solidFill>
                <a:latin typeface="Calibri"/>
                <a:ea typeface="Calibri"/>
                <a:cs typeface="Calibri"/>
              </a:defRPr>
            </a:pPr>
            <a:endParaRPr lang="zh-CN"/>
          </a:p>
        </c:txPr>
        <c:crossAx val="1"/>
        <c:crosses val="autoZero"/>
        <c:crossBetween val="midCat"/>
      </c:valAx>
      <c:valAx>
        <c:axId val="1"/>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83733800"/>
        <c:crosses val="autoZero"/>
        <c:crossBetween val="midCat"/>
      </c:valAx>
      <c:spPr>
        <a:noFill/>
        <a:ln w="25400">
          <a:noFill/>
        </a:ln>
      </c:spPr>
    </c:plotArea>
    <c:legend>
      <c:legendPos val="r"/>
      <c:layout>
        <c:manualLayout>
          <c:xMode val="edge"/>
          <c:yMode val="edge"/>
          <c:x val="0.45705947667886171"/>
          <c:y val="0.89128610307810163"/>
          <c:w val="7.4097621736489844E-2"/>
          <c:h val="4.6610169491525424E-2"/>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8656347724257839E-2"/>
          <c:y val="2.3725566429130495E-2"/>
          <c:w val="0.91550886878826765"/>
          <c:h val="0.95254901301437578"/>
        </c:manualLayout>
      </c:layout>
      <c:scatterChart>
        <c:scatterStyle val="lineMarker"/>
        <c:varyColors val="0"/>
        <c:ser>
          <c:idx val="0"/>
          <c:order val="0"/>
          <c:tx>
            <c:v>SP&amp;FS</c:v>
          </c:tx>
          <c:spPr>
            <a:ln w="25400" cap="rnd">
              <a:noFill/>
              <a:round/>
            </a:ln>
            <a:effectLst/>
          </c:spPr>
          <c:marker>
            <c:symbol val="circle"/>
            <c:size val="5"/>
            <c:spPr>
              <a:solidFill>
                <a:schemeClr val="accent1"/>
              </a:solidFill>
              <a:ln w="9525">
                <a:solidFill>
                  <a:schemeClr val="accent1"/>
                </a:solidFill>
              </a:ln>
              <a:effectLst/>
            </c:spPr>
          </c:marker>
          <c:xVal>
            <c:numRef>
              <c:f>'Q4-Returns of various assets'!$AO$16:$AO$116</c:f>
              <c:numCache>
                <c:formatCode>General</c:formatCode>
                <c:ptCount val="101"/>
                <c:pt idx="0">
                  <c:v>0.11903871641485803</c:v>
                </c:pt>
                <c:pt idx="1">
                  <c:v>0.11707795117424047</c:v>
                </c:pt>
                <c:pt idx="2">
                  <c:v>0.11511732181164344</c:v>
                </c:pt>
                <c:pt idx="3">
                  <c:v>0.11315683539000157</c:v>
                </c:pt>
                <c:pt idx="4">
                  <c:v>0.11119649946981761</c:v>
                </c:pt>
                <c:pt idx="5">
                  <c:v>0.10923632215371028</c:v>
                </c:pt>
                <c:pt idx="6">
                  <c:v>0.10727631213582985</c:v>
                </c:pt>
                <c:pt idx="7">
                  <c:v>0.10531647875677203</c:v>
                </c:pt>
                <c:pt idx="8">
                  <c:v>0.1033568320647166</c:v>
                </c:pt>
                <c:pt idx="9">
                  <c:v>0.10139738288362891</c:v>
                </c:pt>
                <c:pt idx="10">
                  <c:v>9.9438142889493084E-2</c:v>
                </c:pt>
                <c:pt idx="11">
                  <c:v>9.747912469570108E-2</c:v>
                </c:pt>
                <c:pt idx="12">
                  <c:v>9.552034194890445E-2</c:v>
                </c:pt>
                <c:pt idx="13">
                  <c:v>9.3561809436853174E-2</c:v>
                </c:pt>
                <c:pt idx="14">
                  <c:v>9.1603543210004759E-2</c:v>
                </c:pt>
                <c:pt idx="15">
                  <c:v>8.9645560718995945E-2</c:v>
                </c:pt>
                <c:pt idx="16">
                  <c:v>8.7687880970439516E-2</c:v>
                </c:pt>
                <c:pt idx="17">
                  <c:v>8.5730524703955591E-2</c:v>
                </c:pt>
                <c:pt idx="18">
                  <c:v>8.377351459388524E-2</c:v>
                </c:pt>
                <c:pt idx="19">
                  <c:v>8.1816875479787568E-2</c:v>
                </c:pt>
                <c:pt idx="20">
                  <c:v>7.9860634630617738E-2</c:v>
                </c:pt>
                <c:pt idx="21">
                  <c:v>7.790482204845714E-2</c:v>
                </c:pt>
                <c:pt idx="22">
                  <c:v>7.5949470818862996E-2</c:v>
                </c:pt>
                <c:pt idx="23">
                  <c:v>7.3994617516381991E-2</c:v>
                </c:pt>
                <c:pt idx="24">
                  <c:v>7.2040302675605156E-2</c:v>
                </c:pt>
                <c:pt idx="25">
                  <c:v>7.0086571340426812E-2</c:v>
                </c:pt>
                <c:pt idx="26">
                  <c:v>6.8133473707036735E-2</c:v>
                </c:pt>
                <c:pt idx="27">
                  <c:v>6.6181065879789142E-2</c:v>
                </c:pt>
                <c:pt idx="28">
                  <c:v>6.422941076367826E-2</c:v>
                </c:pt>
                <c:pt idx="29">
                  <c:v>6.2278579123005232E-2</c:v>
                </c:pt>
                <c:pt idx="30">
                  <c:v>6.0328650843345842E-2</c:v>
                </c:pt>
                <c:pt idx="31">
                  <c:v>5.8379716443667656E-2</c:v>
                </c:pt>
                <c:pt idx="32">
                  <c:v>5.6431878898141788E-2</c:v>
                </c:pt>
                <c:pt idx="33">
                  <c:v>5.4485255843877943E-2</c:v>
                </c:pt>
                <c:pt idx="34">
                  <c:v>5.2539982272912185E-2</c:v>
                </c:pt>
                <c:pt idx="35">
                  <c:v>5.0596213836312035E-2</c:v>
                </c:pt>
                <c:pt idx="36">
                  <c:v>4.8654130928097936E-2</c:v>
                </c:pt>
                <c:pt idx="37">
                  <c:v>4.6713943770933894E-2</c:v>
                </c:pt>
                <c:pt idx="38">
                  <c:v>4.4775898800205507E-2</c:v>
                </c:pt>
                <c:pt idx="39">
                  <c:v>4.2840286747001501E-2</c:v>
                </c:pt>
                <c:pt idx="40">
                  <c:v>4.0907452966802704E-2</c:v>
                </c:pt>
                <c:pt idx="41">
                  <c:v>3.897781076925478E-2</c:v>
                </c:pt>
                <c:pt idx="42">
                  <c:v>3.7051858805777708E-2</c:v>
                </c:pt>
                <c:pt idx="43">
                  <c:v>3.5130204013491526E-2</c:v>
                </c:pt>
                <c:pt idx="44">
                  <c:v>3.3213592271276224E-2</c:v>
                </c:pt>
                <c:pt idx="45">
                  <c:v>3.1302949917897824E-2</c:v>
                </c:pt>
                <c:pt idx="46">
                  <c:v>2.9399440811502763E-2</c:v>
                </c:pt>
                <c:pt idx="47">
                  <c:v>2.7504546005387619E-2</c:v>
                </c:pt>
                <c:pt idx="48">
                  <c:v>2.5620176938551946E-2</c:v>
                </c:pt>
                <c:pt idx="49">
                  <c:v>2.3748839260682397E-2</c:v>
                </c:pt>
                <c:pt idx="50">
                  <c:v>2.1893874727045126E-2</c:v>
                </c:pt>
                <c:pt idx="51">
                  <c:v>2.0059826005331061E-2</c:v>
                </c:pt>
                <c:pt idx="52">
                  <c:v>1.825299900376819E-2</c:v>
                </c:pt>
                <c:pt idx="53">
                  <c:v>1.6482348448135783E-2</c:v>
                </c:pt>
                <c:pt idx="54">
                  <c:v>1.4760898772322808E-2</c:v>
                </c:pt>
                <c:pt idx="55">
                  <c:v>1.3108048643278416E-2</c:v>
                </c:pt>
                <c:pt idx="56">
                  <c:v>1.1553277905821386E-2</c:v>
                </c:pt>
                <c:pt idx="57">
                  <c:v>1.0141795007321104E-2</c:v>
                </c:pt>
                <c:pt idx="58">
                  <c:v>8.9417149383494276E-3</c:v>
                </c:pt>
                <c:pt idx="59">
                  <c:v>8.0481681501863907E-3</c:v>
                </c:pt>
                <c:pt idx="60">
                  <c:v>7.5704847648907893E-3</c:v>
                </c:pt>
                <c:pt idx="61">
                  <c:v>7.5876184039530593E-3</c:v>
                </c:pt>
                <c:pt idx="62">
                  <c:v>8.0964282853222599E-3</c:v>
                </c:pt>
                <c:pt idx="63">
                  <c:v>9.0140353550183516E-3</c:v>
                </c:pt>
                <c:pt idx="64">
                  <c:v>1.0231031240811974E-2</c:v>
                </c:pt>
                <c:pt idx="65">
                  <c:v>1.1653997236408446E-2</c:v>
                </c:pt>
                <c:pt idx="66">
                  <c:v>1.3216572452370399E-2</c:v>
                </c:pt>
                <c:pt idx="67">
                  <c:v>1.4874824626128932E-2</c:v>
                </c:pt>
                <c:pt idx="68">
                  <c:v>1.6600105794669584E-2</c:v>
                </c:pt>
                <c:pt idx="69">
                  <c:v>1.8373543523151677E-2</c:v>
                </c:pt>
                <c:pt idx="70">
                  <c:v>2.0182447207087416E-2</c:v>
                </c:pt>
                <c:pt idx="71">
                  <c:v>2.2018077422958332E-2</c:v>
                </c:pt>
                <c:pt idx="72">
                  <c:v>2.387427016699567E-2</c:v>
                </c:pt>
                <c:pt idx="73">
                  <c:v>2.5746578473203132E-2</c:v>
                </c:pt>
                <c:pt idx="74">
                  <c:v>2.7631726594871151E-2</c:v>
                </c:pt>
                <c:pt idx="75">
                  <c:v>2.9527255385785652E-2</c:v>
                </c:pt>
                <c:pt idx="76">
                  <c:v>3.1431286818835488E-2</c:v>
                </c:pt>
                <c:pt idx="77">
                  <c:v>3.3342364283673549E-2</c:v>
                </c:pt>
                <c:pt idx="78">
                  <c:v>3.5259342101481045E-2</c:v>
                </c:pt>
                <c:pt idx="79">
                  <c:v>3.7181307659900194E-2</c:v>
                </c:pt>
                <c:pt idx="80">
                  <c:v>3.9107525588278104E-2</c:v>
                </c:pt>
                <c:pt idx="81">
                  <c:v>4.1037397096335138E-2</c:v>
                </c:pt>
                <c:pt idx="82">
                  <c:v>4.2970429922372898E-2</c:v>
                </c:pt>
                <c:pt idx="83">
                  <c:v>4.4906215821995284E-2</c:v>
                </c:pt>
                <c:pt idx="84">
                  <c:v>4.6844413494636417E-2</c:v>
                </c:pt>
                <c:pt idx="85">
                  <c:v>4.8784735484863749E-2</c:v>
                </c:pt>
                <c:pt idx="86">
                  <c:v>5.072693802573313E-2</c:v>
                </c:pt>
                <c:pt idx="87">
                  <c:v>5.2670813085349363E-2</c:v>
                </c:pt>
                <c:pt idx="88">
                  <c:v>5.4616182081356122E-2</c:v>
                </c:pt>
                <c:pt idx="89">
                  <c:v>5.6562890870982513E-2</c:v>
                </c:pt>
                <c:pt idx="90">
                  <c:v>5.8510805725851205E-2</c:v>
                </c:pt>
                <c:pt idx="91">
                  <c:v>6.0459810073806249E-2</c:v>
                </c:pt>
                <c:pt idx="92">
                  <c:v>6.2409801843139517E-2</c:v>
                </c:pt>
                <c:pt idx="93">
                  <c:v>6.4360691283623983E-2</c:v>
                </c:pt>
                <c:pt idx="94">
                  <c:v>6.6312399167717945E-2</c:v>
                </c:pt>
                <c:pt idx="95">
                  <c:v>6.8264855296985436E-2</c:v>
                </c:pt>
                <c:pt idx="96">
                  <c:v>7.0217997255153597E-2</c:v>
                </c:pt>
                <c:pt idx="97">
                  <c:v>7.2171769361696766E-2</c:v>
                </c:pt>
                <c:pt idx="98">
                  <c:v>7.4126121789406599E-2</c:v>
                </c:pt>
                <c:pt idx="99">
                  <c:v>7.6081009816804629E-2</c:v>
                </c:pt>
                <c:pt idx="100">
                  <c:v>7.8036393192012027E-2</c:v>
                </c:pt>
              </c:numCache>
            </c:numRef>
          </c:xVal>
          <c:yVal>
            <c:numRef>
              <c:f>'Q4-Returns of various assets'!$AN$16:$AN$116</c:f>
              <c:numCache>
                <c:formatCode>General</c:formatCode>
                <c:ptCount val="101"/>
                <c:pt idx="0">
                  <c:v>6.0292941003675209E-3</c:v>
                </c:pt>
                <c:pt idx="1">
                  <c:v>6.0881190837521991E-3</c:v>
                </c:pt>
                <c:pt idx="2">
                  <c:v>6.1469440671368808E-3</c:v>
                </c:pt>
                <c:pt idx="3">
                  <c:v>6.2057690505215556E-3</c:v>
                </c:pt>
                <c:pt idx="4">
                  <c:v>6.2645940339062407E-3</c:v>
                </c:pt>
                <c:pt idx="5">
                  <c:v>6.323419017290919E-3</c:v>
                </c:pt>
                <c:pt idx="6">
                  <c:v>6.3822440006755972E-3</c:v>
                </c:pt>
                <c:pt idx="7">
                  <c:v>6.4410689840602754E-3</c:v>
                </c:pt>
                <c:pt idx="8">
                  <c:v>6.4998939674449554E-3</c:v>
                </c:pt>
                <c:pt idx="9">
                  <c:v>6.5587189508296388E-3</c:v>
                </c:pt>
                <c:pt idx="10">
                  <c:v>6.6175439342143153E-3</c:v>
                </c:pt>
                <c:pt idx="11">
                  <c:v>6.6763689175989918E-3</c:v>
                </c:pt>
                <c:pt idx="12">
                  <c:v>6.7351939009836752E-3</c:v>
                </c:pt>
                <c:pt idx="13">
                  <c:v>6.7940188843683552E-3</c:v>
                </c:pt>
                <c:pt idx="14">
                  <c:v>6.8528438677530317E-3</c:v>
                </c:pt>
                <c:pt idx="15">
                  <c:v>6.9116688511377099E-3</c:v>
                </c:pt>
                <c:pt idx="16">
                  <c:v>6.9704938345223899E-3</c:v>
                </c:pt>
                <c:pt idx="17">
                  <c:v>7.0293188179070733E-3</c:v>
                </c:pt>
                <c:pt idx="18">
                  <c:v>7.0881438012917498E-3</c:v>
                </c:pt>
                <c:pt idx="19">
                  <c:v>7.1469687846764263E-3</c:v>
                </c:pt>
                <c:pt idx="20">
                  <c:v>7.2057937680611098E-3</c:v>
                </c:pt>
                <c:pt idx="21">
                  <c:v>7.2646187514457897E-3</c:v>
                </c:pt>
                <c:pt idx="22">
                  <c:v>7.3234437348304697E-3</c:v>
                </c:pt>
                <c:pt idx="23">
                  <c:v>7.3822687182151479E-3</c:v>
                </c:pt>
                <c:pt idx="24">
                  <c:v>7.441093701599827E-3</c:v>
                </c:pt>
                <c:pt idx="25">
                  <c:v>7.499918684984507E-3</c:v>
                </c:pt>
                <c:pt idx="26">
                  <c:v>7.5587436683691852E-3</c:v>
                </c:pt>
                <c:pt idx="27">
                  <c:v>7.6175686517538643E-3</c:v>
                </c:pt>
                <c:pt idx="28">
                  <c:v>7.6763936351385443E-3</c:v>
                </c:pt>
                <c:pt idx="29">
                  <c:v>7.7352186185232243E-3</c:v>
                </c:pt>
                <c:pt idx="30">
                  <c:v>7.7940436019079034E-3</c:v>
                </c:pt>
                <c:pt idx="31">
                  <c:v>7.8528685852925825E-3</c:v>
                </c:pt>
                <c:pt idx="32">
                  <c:v>7.9116935686772624E-3</c:v>
                </c:pt>
                <c:pt idx="33">
                  <c:v>7.9705185520619407E-3</c:v>
                </c:pt>
                <c:pt idx="34">
                  <c:v>8.0293435354466206E-3</c:v>
                </c:pt>
                <c:pt idx="35">
                  <c:v>8.0881685188313006E-3</c:v>
                </c:pt>
                <c:pt idx="36">
                  <c:v>8.1469935022159788E-3</c:v>
                </c:pt>
                <c:pt idx="37">
                  <c:v>8.2058184856006588E-3</c:v>
                </c:pt>
                <c:pt idx="38">
                  <c:v>8.264643468985337E-3</c:v>
                </c:pt>
                <c:pt idx="39">
                  <c:v>8.323468452370017E-3</c:v>
                </c:pt>
                <c:pt idx="40">
                  <c:v>8.3822934357546969E-3</c:v>
                </c:pt>
                <c:pt idx="41">
                  <c:v>8.4411184191393752E-3</c:v>
                </c:pt>
                <c:pt idx="42">
                  <c:v>8.4999434025240551E-3</c:v>
                </c:pt>
                <c:pt idx="43">
                  <c:v>8.5587683859087351E-3</c:v>
                </c:pt>
                <c:pt idx="44">
                  <c:v>8.6175933692934133E-3</c:v>
                </c:pt>
                <c:pt idx="45">
                  <c:v>8.6764183526780933E-3</c:v>
                </c:pt>
                <c:pt idx="46">
                  <c:v>8.7352433360627733E-3</c:v>
                </c:pt>
                <c:pt idx="47">
                  <c:v>8.7940683194474515E-3</c:v>
                </c:pt>
                <c:pt idx="48">
                  <c:v>8.8528933028321315E-3</c:v>
                </c:pt>
                <c:pt idx="49">
                  <c:v>8.9117182862168114E-3</c:v>
                </c:pt>
                <c:pt idx="50">
                  <c:v>8.9705432696014897E-3</c:v>
                </c:pt>
                <c:pt idx="51">
                  <c:v>9.0293682529861696E-3</c:v>
                </c:pt>
                <c:pt idx="52">
                  <c:v>9.0881932363708496E-3</c:v>
                </c:pt>
                <c:pt idx="53">
                  <c:v>9.1470182197555296E-3</c:v>
                </c:pt>
                <c:pt idx="54">
                  <c:v>9.2058432031402078E-3</c:v>
                </c:pt>
                <c:pt idx="55">
                  <c:v>9.264668186524886E-3</c:v>
                </c:pt>
                <c:pt idx="56">
                  <c:v>9.323493169909566E-3</c:v>
                </c:pt>
                <c:pt idx="57">
                  <c:v>9.382318153294246E-3</c:v>
                </c:pt>
                <c:pt idx="58">
                  <c:v>9.4411431366789242E-3</c:v>
                </c:pt>
                <c:pt idx="59">
                  <c:v>9.4999681200636042E-3</c:v>
                </c:pt>
                <c:pt idx="60">
                  <c:v>9.558793103448298E-3</c:v>
                </c:pt>
                <c:pt idx="61">
                  <c:v>9.6176180868329623E-3</c:v>
                </c:pt>
                <c:pt idx="62">
                  <c:v>9.6764430702176423E-3</c:v>
                </c:pt>
                <c:pt idx="63">
                  <c:v>9.7352680536023223E-3</c:v>
                </c:pt>
                <c:pt idx="64">
                  <c:v>9.7940930369870022E-3</c:v>
                </c:pt>
                <c:pt idx="65">
                  <c:v>9.8529180203716822E-3</c:v>
                </c:pt>
                <c:pt idx="66">
                  <c:v>9.9117430037563604E-3</c:v>
                </c:pt>
                <c:pt idx="67">
                  <c:v>9.9705679871410404E-3</c:v>
                </c:pt>
                <c:pt idx="68">
                  <c:v>1.002939297052572E-2</c:v>
                </c:pt>
                <c:pt idx="69">
                  <c:v>1.0088217953910399E-2</c:v>
                </c:pt>
                <c:pt idx="70">
                  <c:v>1.014704293729508E-2</c:v>
                </c:pt>
                <c:pt idx="71">
                  <c:v>1.0205867920679757E-2</c:v>
                </c:pt>
                <c:pt idx="72">
                  <c:v>1.0264692904064437E-2</c:v>
                </c:pt>
                <c:pt idx="73">
                  <c:v>1.0323517887449118E-2</c:v>
                </c:pt>
                <c:pt idx="74">
                  <c:v>1.0382342870833797E-2</c:v>
                </c:pt>
                <c:pt idx="75">
                  <c:v>1.0441167854218475E-2</c:v>
                </c:pt>
                <c:pt idx="76">
                  <c:v>1.0499992837603155E-2</c:v>
                </c:pt>
                <c:pt idx="77">
                  <c:v>1.0558817820987833E-2</c:v>
                </c:pt>
                <c:pt idx="78">
                  <c:v>1.0617642804372513E-2</c:v>
                </c:pt>
                <c:pt idx="79">
                  <c:v>1.0676467787757191E-2</c:v>
                </c:pt>
                <c:pt idx="80">
                  <c:v>1.0735292771141871E-2</c:v>
                </c:pt>
                <c:pt idx="81">
                  <c:v>1.0794117754526551E-2</c:v>
                </c:pt>
                <c:pt idx="82">
                  <c:v>1.0852942737911231E-2</c:v>
                </c:pt>
                <c:pt idx="83">
                  <c:v>1.0911767721295911E-2</c:v>
                </c:pt>
                <c:pt idx="84">
                  <c:v>1.0970592704680588E-2</c:v>
                </c:pt>
                <c:pt idx="85">
                  <c:v>1.1029417688065268E-2</c:v>
                </c:pt>
                <c:pt idx="86">
                  <c:v>1.1088242671449946E-2</c:v>
                </c:pt>
                <c:pt idx="87">
                  <c:v>1.1147067654834626E-2</c:v>
                </c:pt>
                <c:pt idx="88">
                  <c:v>1.1205892638219306E-2</c:v>
                </c:pt>
                <c:pt idx="89">
                  <c:v>1.1264717621603986E-2</c:v>
                </c:pt>
                <c:pt idx="90">
                  <c:v>1.1323542604988662E-2</c:v>
                </c:pt>
                <c:pt idx="91">
                  <c:v>1.1382367588373342E-2</c:v>
                </c:pt>
                <c:pt idx="92">
                  <c:v>1.1441192571758022E-2</c:v>
                </c:pt>
                <c:pt idx="93">
                  <c:v>1.15000175551427E-2</c:v>
                </c:pt>
                <c:pt idx="94">
                  <c:v>1.155884253852738E-2</c:v>
                </c:pt>
                <c:pt idx="95">
                  <c:v>1.161766752191206E-2</c:v>
                </c:pt>
                <c:pt idx="96">
                  <c:v>1.1676492505296737E-2</c:v>
                </c:pt>
                <c:pt idx="97">
                  <c:v>1.1735317488681417E-2</c:v>
                </c:pt>
                <c:pt idx="98">
                  <c:v>1.1794142472066095E-2</c:v>
                </c:pt>
                <c:pt idx="99">
                  <c:v>1.1852967455450777E-2</c:v>
                </c:pt>
                <c:pt idx="100">
                  <c:v>1.1911792438835455E-2</c:v>
                </c:pt>
              </c:numCache>
            </c:numRef>
          </c:yVal>
          <c:smooth val="0"/>
          <c:extLst>
            <c:ext xmlns:c16="http://schemas.microsoft.com/office/drawing/2014/chart" uri="{C3380CC4-5D6E-409C-BE32-E72D297353CC}">
              <c16:uniqueId val="{00000000-8CAB-43F3-8B08-053B9EF762EE}"/>
            </c:ext>
          </c:extLst>
        </c:ser>
        <c:ser>
          <c:idx val="1"/>
          <c:order val="1"/>
          <c:tx>
            <c:v>Captial Market Line</c:v>
          </c:tx>
          <c:spPr>
            <a:ln w="25400" cap="rnd">
              <a:noFill/>
              <a:round/>
            </a:ln>
            <a:effectLst/>
          </c:spPr>
          <c:marker>
            <c:symbol val="circle"/>
            <c:size val="5"/>
            <c:spPr>
              <a:solidFill>
                <a:schemeClr val="accent2"/>
              </a:solidFill>
              <a:ln w="9525">
                <a:solidFill>
                  <a:schemeClr val="accent2"/>
                </a:solidFill>
              </a:ln>
              <a:effectLst/>
            </c:spPr>
          </c:marker>
          <c:xVal>
            <c:numRef>
              <c:f>'Q4-Returns of various assets'!$AR$16:$AR$116</c:f>
              <c:numCache>
                <c:formatCode>General</c:formatCode>
                <c:ptCount val="101"/>
                <c:pt idx="0">
                  <c:v>1.5140969529781556E-2</c:v>
                </c:pt>
                <c:pt idx="1">
                  <c:v>1.4762445291537016E-2</c:v>
                </c:pt>
                <c:pt idx="2">
                  <c:v>1.4383921053292477E-2</c:v>
                </c:pt>
                <c:pt idx="3">
                  <c:v>1.4005396815047937E-2</c:v>
                </c:pt>
                <c:pt idx="4">
                  <c:v>1.3626872576803398E-2</c:v>
                </c:pt>
                <c:pt idx="5">
                  <c:v>1.3248348338558858E-2</c:v>
                </c:pt>
                <c:pt idx="6">
                  <c:v>1.2869824100314321E-2</c:v>
                </c:pt>
                <c:pt idx="7">
                  <c:v>1.2491299862069781E-2</c:v>
                </c:pt>
                <c:pt idx="8">
                  <c:v>1.2112775623825242E-2</c:v>
                </c:pt>
                <c:pt idx="9">
                  <c:v>1.1734251385580704E-2</c:v>
                </c:pt>
                <c:pt idx="10">
                  <c:v>1.1355727147336164E-2</c:v>
                </c:pt>
                <c:pt idx="11">
                  <c:v>1.0977202909091625E-2</c:v>
                </c:pt>
                <c:pt idx="12">
                  <c:v>1.0598678670847085E-2</c:v>
                </c:pt>
                <c:pt idx="13">
                  <c:v>1.0220154432602546E-2</c:v>
                </c:pt>
                <c:pt idx="14">
                  <c:v>9.8416301943580059E-3</c:v>
                </c:pt>
                <c:pt idx="15">
                  <c:v>9.4631059561134673E-3</c:v>
                </c:pt>
                <c:pt idx="16">
                  <c:v>9.0845817178689288E-3</c:v>
                </c:pt>
                <c:pt idx="17">
                  <c:v>8.7060574796243885E-3</c:v>
                </c:pt>
                <c:pt idx="18">
                  <c:v>8.3275332413798499E-3</c:v>
                </c:pt>
                <c:pt idx="19">
                  <c:v>7.9490090031353097E-3</c:v>
                </c:pt>
                <c:pt idx="20">
                  <c:v>7.5704847648907711E-3</c:v>
                </c:pt>
                <c:pt idx="21">
                  <c:v>7.1919605266462317E-3</c:v>
                </c:pt>
                <c:pt idx="22">
                  <c:v>6.8134362884016931E-3</c:v>
                </c:pt>
                <c:pt idx="23">
                  <c:v>6.4349120501571537E-3</c:v>
                </c:pt>
                <c:pt idx="24">
                  <c:v>6.0563878119126151E-3</c:v>
                </c:pt>
                <c:pt idx="25">
                  <c:v>5.6778635736680749E-3</c:v>
                </c:pt>
                <c:pt idx="26">
                  <c:v>5.2993393354235354E-3</c:v>
                </c:pt>
                <c:pt idx="27">
                  <c:v>4.9208150971789969E-3</c:v>
                </c:pt>
                <c:pt idx="28">
                  <c:v>4.5422908589344566E-3</c:v>
                </c:pt>
                <c:pt idx="29">
                  <c:v>4.163766620689918E-3</c:v>
                </c:pt>
                <c:pt idx="30">
                  <c:v>3.7852423824453795E-3</c:v>
                </c:pt>
                <c:pt idx="31">
                  <c:v>3.4067181442008405E-3</c:v>
                </c:pt>
                <c:pt idx="32">
                  <c:v>3.0281939059563019E-3</c:v>
                </c:pt>
                <c:pt idx="33">
                  <c:v>2.6496696677117629E-3</c:v>
                </c:pt>
                <c:pt idx="34">
                  <c:v>2.271145429467224E-3</c:v>
                </c:pt>
                <c:pt idx="35">
                  <c:v>1.8926211912226852E-3</c:v>
                </c:pt>
                <c:pt idx="36">
                  <c:v>1.5140969529781464E-3</c:v>
                </c:pt>
                <c:pt idx="37">
                  <c:v>1.1355727147336076E-3</c:v>
                </c:pt>
                <c:pt idx="38">
                  <c:v>7.5704847648906865E-4</c:v>
                </c:pt>
                <c:pt idx="39">
                  <c:v>3.7852423824452977E-4</c:v>
                </c:pt>
                <c:pt idx="40">
                  <c:v>9.1403575617418299E-18</c:v>
                </c:pt>
                <c:pt idx="41">
                  <c:v>3.785242382445481E-4</c:v>
                </c:pt>
                <c:pt idx="42">
                  <c:v>7.5704847648908698E-4</c:v>
                </c:pt>
                <c:pt idx="43">
                  <c:v>1.1355727147336259E-3</c:v>
                </c:pt>
                <c:pt idx="44">
                  <c:v>1.5140969529781648E-3</c:v>
                </c:pt>
                <c:pt idx="45">
                  <c:v>1.8926211912227038E-3</c:v>
                </c:pt>
                <c:pt idx="46">
                  <c:v>2.2711454294672426E-3</c:v>
                </c:pt>
                <c:pt idx="47">
                  <c:v>2.6496696677117816E-3</c:v>
                </c:pt>
                <c:pt idx="48">
                  <c:v>3.0281939059563201E-3</c:v>
                </c:pt>
                <c:pt idx="49">
                  <c:v>3.4067181442008591E-3</c:v>
                </c:pt>
                <c:pt idx="50">
                  <c:v>3.7852423824453981E-3</c:v>
                </c:pt>
                <c:pt idx="51">
                  <c:v>4.1637666206899371E-3</c:v>
                </c:pt>
                <c:pt idx="52">
                  <c:v>4.5422908589344765E-3</c:v>
                </c:pt>
                <c:pt idx="53">
                  <c:v>4.920815097179016E-3</c:v>
                </c:pt>
                <c:pt idx="54">
                  <c:v>5.2993393354235554E-3</c:v>
                </c:pt>
                <c:pt idx="55">
                  <c:v>5.6778635736680948E-3</c:v>
                </c:pt>
                <c:pt idx="56">
                  <c:v>6.0563878119126334E-3</c:v>
                </c:pt>
                <c:pt idx="57">
                  <c:v>6.4349120501571728E-3</c:v>
                </c:pt>
                <c:pt idx="58">
                  <c:v>6.8134362884017122E-3</c:v>
                </c:pt>
                <c:pt idx="59">
                  <c:v>7.1919605266462516E-3</c:v>
                </c:pt>
                <c:pt idx="60">
                  <c:v>7.5704847648907893E-3</c:v>
                </c:pt>
                <c:pt idx="61">
                  <c:v>7.9490090031353287E-3</c:v>
                </c:pt>
                <c:pt idx="62">
                  <c:v>8.3275332413798673E-3</c:v>
                </c:pt>
                <c:pt idx="63">
                  <c:v>8.7060574796244076E-3</c:v>
                </c:pt>
                <c:pt idx="64">
                  <c:v>9.0845817178689461E-3</c:v>
                </c:pt>
                <c:pt idx="65">
                  <c:v>9.4631059561134864E-3</c:v>
                </c:pt>
                <c:pt idx="66">
                  <c:v>9.841630194358025E-3</c:v>
                </c:pt>
                <c:pt idx="67">
                  <c:v>1.0220154432602565E-2</c:v>
                </c:pt>
                <c:pt idx="68">
                  <c:v>1.0598678670847104E-2</c:v>
                </c:pt>
                <c:pt idx="69">
                  <c:v>1.0977202909091642E-2</c:v>
                </c:pt>
                <c:pt idx="70">
                  <c:v>1.1355727147336183E-2</c:v>
                </c:pt>
                <c:pt idx="71">
                  <c:v>1.1734251385580721E-2</c:v>
                </c:pt>
                <c:pt idx="72">
                  <c:v>1.2112775623825262E-2</c:v>
                </c:pt>
                <c:pt idx="73">
                  <c:v>1.24912998620698E-2</c:v>
                </c:pt>
                <c:pt idx="74">
                  <c:v>1.2869824100314339E-2</c:v>
                </c:pt>
                <c:pt idx="75">
                  <c:v>1.3248348338558879E-2</c:v>
                </c:pt>
                <c:pt idx="76">
                  <c:v>1.3626872576803417E-2</c:v>
                </c:pt>
                <c:pt idx="77">
                  <c:v>1.4005396815047958E-2</c:v>
                </c:pt>
                <c:pt idx="78">
                  <c:v>1.4383921053292495E-2</c:v>
                </c:pt>
                <c:pt idx="79">
                  <c:v>1.4762445291537035E-2</c:v>
                </c:pt>
                <c:pt idx="80">
                  <c:v>1.5140969529781573E-2</c:v>
                </c:pt>
                <c:pt idx="81">
                  <c:v>1.551949376802611E-2</c:v>
                </c:pt>
                <c:pt idx="82">
                  <c:v>1.5898018006270647E-2</c:v>
                </c:pt>
                <c:pt idx="83">
                  <c:v>1.6276542244515187E-2</c:v>
                </c:pt>
                <c:pt idx="84">
                  <c:v>1.6655066482759724E-2</c:v>
                </c:pt>
                <c:pt idx="85">
                  <c:v>1.7033590721004261E-2</c:v>
                </c:pt>
                <c:pt idx="86">
                  <c:v>1.7412114959248798E-2</c:v>
                </c:pt>
                <c:pt idx="87">
                  <c:v>1.7790639197493335E-2</c:v>
                </c:pt>
                <c:pt idx="88">
                  <c:v>1.8169163435737875E-2</c:v>
                </c:pt>
                <c:pt idx="89">
                  <c:v>1.8547687673982408E-2</c:v>
                </c:pt>
                <c:pt idx="90">
                  <c:v>1.8926211912226949E-2</c:v>
                </c:pt>
                <c:pt idx="91">
                  <c:v>1.9304736150471485E-2</c:v>
                </c:pt>
                <c:pt idx="92">
                  <c:v>1.9683260388716022E-2</c:v>
                </c:pt>
                <c:pt idx="93">
                  <c:v>2.0061784626960562E-2</c:v>
                </c:pt>
                <c:pt idx="94">
                  <c:v>2.0440308865205096E-2</c:v>
                </c:pt>
                <c:pt idx="95">
                  <c:v>2.0818833103449636E-2</c:v>
                </c:pt>
                <c:pt idx="96">
                  <c:v>2.1197357341694173E-2</c:v>
                </c:pt>
                <c:pt idx="97">
                  <c:v>2.157588157993871E-2</c:v>
                </c:pt>
                <c:pt idx="98">
                  <c:v>2.195440581818325E-2</c:v>
                </c:pt>
                <c:pt idx="99">
                  <c:v>2.2332930056427787E-2</c:v>
                </c:pt>
                <c:pt idx="100">
                  <c:v>2.2711454294672324E-2</c:v>
                </c:pt>
              </c:numCache>
            </c:numRef>
          </c:xVal>
          <c:yVal>
            <c:numRef>
              <c:f>'Q4-Returns of various assets'!$AQ$16:$AQ$116</c:f>
              <c:numCache>
                <c:formatCode>General</c:formatCode>
                <c:ptCount val="101"/>
                <c:pt idx="0">
                  <c:v>-9.2175862068965657E-3</c:v>
                </c:pt>
                <c:pt idx="1">
                  <c:v>-8.9046465517241512E-3</c:v>
                </c:pt>
                <c:pt idx="2">
                  <c:v>-8.5917068965517349E-3</c:v>
                </c:pt>
                <c:pt idx="3">
                  <c:v>-8.2787672413793239E-3</c:v>
                </c:pt>
                <c:pt idx="4">
                  <c:v>-7.9658275862069059E-3</c:v>
                </c:pt>
                <c:pt idx="5">
                  <c:v>-7.6528879310344931E-3</c:v>
                </c:pt>
                <c:pt idx="6">
                  <c:v>-7.3399482758620769E-3</c:v>
                </c:pt>
                <c:pt idx="7">
                  <c:v>-7.0270086206896658E-3</c:v>
                </c:pt>
                <c:pt idx="8">
                  <c:v>-6.7140689655172496E-3</c:v>
                </c:pt>
                <c:pt idx="9">
                  <c:v>-6.4011293103448351E-3</c:v>
                </c:pt>
                <c:pt idx="10">
                  <c:v>-6.0881896551724206E-3</c:v>
                </c:pt>
                <c:pt idx="11">
                  <c:v>-5.7752500000000061E-3</c:v>
                </c:pt>
                <c:pt idx="12">
                  <c:v>-5.4623103448275916E-3</c:v>
                </c:pt>
                <c:pt idx="13">
                  <c:v>-5.1493706896551762E-3</c:v>
                </c:pt>
                <c:pt idx="14">
                  <c:v>-4.8364310344827625E-3</c:v>
                </c:pt>
                <c:pt idx="15">
                  <c:v>-4.5234913793103506E-3</c:v>
                </c:pt>
                <c:pt idx="16">
                  <c:v>-4.2105517241379353E-3</c:v>
                </c:pt>
                <c:pt idx="17">
                  <c:v>-3.8976120689655199E-3</c:v>
                </c:pt>
                <c:pt idx="18">
                  <c:v>-3.5846724137931062E-3</c:v>
                </c:pt>
                <c:pt idx="19">
                  <c:v>-3.2717327586206917E-3</c:v>
                </c:pt>
                <c:pt idx="20">
                  <c:v>-2.9587931034482763E-3</c:v>
                </c:pt>
                <c:pt idx="21">
                  <c:v>-2.6458534482758618E-3</c:v>
                </c:pt>
                <c:pt idx="22">
                  <c:v>-2.3329137931034473E-3</c:v>
                </c:pt>
                <c:pt idx="23">
                  <c:v>-2.0199741379310328E-3</c:v>
                </c:pt>
                <c:pt idx="24">
                  <c:v>-1.7070344827586192E-3</c:v>
                </c:pt>
                <c:pt idx="25">
                  <c:v>-1.3940948275862047E-3</c:v>
                </c:pt>
                <c:pt idx="26">
                  <c:v>-1.0811551724137902E-3</c:v>
                </c:pt>
                <c:pt idx="27">
                  <c:v>-7.6821551724137651E-4</c:v>
                </c:pt>
                <c:pt idx="28">
                  <c:v>-4.55275862068962E-4</c:v>
                </c:pt>
                <c:pt idx="29">
                  <c:v>-1.4233620689654749E-4</c:v>
                </c:pt>
                <c:pt idx="30">
                  <c:v>1.7060344827586615E-4</c:v>
                </c:pt>
                <c:pt idx="31">
                  <c:v>4.8354310344828066E-4</c:v>
                </c:pt>
                <c:pt idx="32">
                  <c:v>7.9648275862069474E-4</c:v>
                </c:pt>
                <c:pt idx="33">
                  <c:v>1.1094224137931093E-3</c:v>
                </c:pt>
                <c:pt idx="34">
                  <c:v>1.4223620689655233E-3</c:v>
                </c:pt>
                <c:pt idx="35">
                  <c:v>1.735301724137937E-3</c:v>
                </c:pt>
                <c:pt idx="36">
                  <c:v>2.0482413793103515E-3</c:v>
                </c:pt>
                <c:pt idx="37">
                  <c:v>2.3611810344827651E-3</c:v>
                </c:pt>
                <c:pt idx="38">
                  <c:v>2.6741206896551792E-3</c:v>
                </c:pt>
                <c:pt idx="39">
                  <c:v>2.9870603448275933E-3</c:v>
                </c:pt>
                <c:pt idx="40">
                  <c:v>3.3000000000000078E-3</c:v>
                </c:pt>
                <c:pt idx="41">
                  <c:v>3.6129396551724219E-3</c:v>
                </c:pt>
                <c:pt idx="42">
                  <c:v>3.9258793103448359E-3</c:v>
                </c:pt>
                <c:pt idx="43">
                  <c:v>4.2388189655172496E-3</c:v>
                </c:pt>
                <c:pt idx="44">
                  <c:v>4.5517586206896641E-3</c:v>
                </c:pt>
                <c:pt idx="45">
                  <c:v>4.8646982758620786E-3</c:v>
                </c:pt>
                <c:pt idx="46">
                  <c:v>5.1776379310344922E-3</c:v>
                </c:pt>
                <c:pt idx="47">
                  <c:v>5.4905775862069059E-3</c:v>
                </c:pt>
                <c:pt idx="48">
                  <c:v>5.8035172413793204E-3</c:v>
                </c:pt>
                <c:pt idx="49">
                  <c:v>6.1164568965517349E-3</c:v>
                </c:pt>
                <c:pt idx="50">
                  <c:v>6.4293965517241486E-3</c:v>
                </c:pt>
                <c:pt idx="51">
                  <c:v>6.7423362068965631E-3</c:v>
                </c:pt>
                <c:pt idx="52">
                  <c:v>7.0552758620689776E-3</c:v>
                </c:pt>
                <c:pt idx="53">
                  <c:v>7.3682155172413921E-3</c:v>
                </c:pt>
                <c:pt idx="54">
                  <c:v>7.6811551724138066E-3</c:v>
                </c:pt>
                <c:pt idx="55">
                  <c:v>7.9940948275862202E-3</c:v>
                </c:pt>
                <c:pt idx="56">
                  <c:v>8.3070344827586347E-3</c:v>
                </c:pt>
                <c:pt idx="57">
                  <c:v>8.6199741379310493E-3</c:v>
                </c:pt>
                <c:pt idx="58">
                  <c:v>8.9329137931034638E-3</c:v>
                </c:pt>
                <c:pt idx="59">
                  <c:v>9.2458534482758783E-3</c:v>
                </c:pt>
                <c:pt idx="60">
                  <c:v>9.558793103448298E-3</c:v>
                </c:pt>
                <c:pt idx="61">
                  <c:v>9.8717327586207056E-3</c:v>
                </c:pt>
                <c:pt idx="62">
                  <c:v>1.018467241379312E-2</c:v>
                </c:pt>
                <c:pt idx="63">
                  <c:v>1.0497612068965535E-2</c:v>
                </c:pt>
                <c:pt idx="64">
                  <c:v>1.0810551724137949E-2</c:v>
                </c:pt>
                <c:pt idx="65">
                  <c:v>1.1123491379310364E-2</c:v>
                </c:pt>
                <c:pt idx="66">
                  <c:v>1.1436431034482778E-2</c:v>
                </c:pt>
                <c:pt idx="67">
                  <c:v>1.1749370689655193E-2</c:v>
                </c:pt>
                <c:pt idx="68">
                  <c:v>1.2062310344827607E-2</c:v>
                </c:pt>
                <c:pt idx="69">
                  <c:v>1.2375250000000022E-2</c:v>
                </c:pt>
                <c:pt idx="70">
                  <c:v>1.2688189655172436E-2</c:v>
                </c:pt>
                <c:pt idx="71">
                  <c:v>1.3001129310344851E-2</c:v>
                </c:pt>
                <c:pt idx="72">
                  <c:v>1.3314068965517265E-2</c:v>
                </c:pt>
                <c:pt idx="73">
                  <c:v>1.362700862068968E-2</c:v>
                </c:pt>
                <c:pt idx="74">
                  <c:v>1.3939948275862094E-2</c:v>
                </c:pt>
                <c:pt idx="75">
                  <c:v>1.4252887931034507E-2</c:v>
                </c:pt>
                <c:pt idx="76">
                  <c:v>1.4565827586206923E-2</c:v>
                </c:pt>
                <c:pt idx="77">
                  <c:v>1.4878767241379336E-2</c:v>
                </c:pt>
                <c:pt idx="78">
                  <c:v>1.5191706896551752E-2</c:v>
                </c:pt>
                <c:pt idx="79">
                  <c:v>1.5504646551724165E-2</c:v>
                </c:pt>
                <c:pt idx="80">
                  <c:v>1.5817586206896578E-2</c:v>
                </c:pt>
                <c:pt idx="81">
                  <c:v>1.6130525862068992E-2</c:v>
                </c:pt>
                <c:pt idx="82">
                  <c:v>1.6443465517241407E-2</c:v>
                </c:pt>
                <c:pt idx="83">
                  <c:v>1.6756405172413818E-2</c:v>
                </c:pt>
                <c:pt idx="84">
                  <c:v>1.7069344827586229E-2</c:v>
                </c:pt>
                <c:pt idx="85">
                  <c:v>1.7382284482758643E-2</c:v>
                </c:pt>
                <c:pt idx="86">
                  <c:v>1.7695224137931058E-2</c:v>
                </c:pt>
                <c:pt idx="87">
                  <c:v>1.8008163793103469E-2</c:v>
                </c:pt>
                <c:pt idx="88">
                  <c:v>1.8321103448275883E-2</c:v>
                </c:pt>
                <c:pt idx="89">
                  <c:v>1.8634043103448298E-2</c:v>
                </c:pt>
                <c:pt idx="90">
                  <c:v>1.8946982758620709E-2</c:v>
                </c:pt>
                <c:pt idx="91">
                  <c:v>1.925992241379312E-2</c:v>
                </c:pt>
                <c:pt idx="92">
                  <c:v>1.9572862068965535E-2</c:v>
                </c:pt>
                <c:pt idx="93">
                  <c:v>1.9885801724137949E-2</c:v>
                </c:pt>
                <c:pt idx="94">
                  <c:v>2.019874137931036E-2</c:v>
                </c:pt>
                <c:pt idx="95">
                  <c:v>2.0511681034482775E-2</c:v>
                </c:pt>
                <c:pt idx="96">
                  <c:v>2.0824620689655186E-2</c:v>
                </c:pt>
                <c:pt idx="97">
                  <c:v>2.1137560344827597E-2</c:v>
                </c:pt>
                <c:pt idx="98">
                  <c:v>2.1450500000000011E-2</c:v>
                </c:pt>
                <c:pt idx="99">
                  <c:v>2.1763439655172426E-2</c:v>
                </c:pt>
                <c:pt idx="100">
                  <c:v>2.207637931034484E-2</c:v>
                </c:pt>
              </c:numCache>
            </c:numRef>
          </c:yVal>
          <c:smooth val="0"/>
          <c:extLst>
            <c:ext xmlns:c16="http://schemas.microsoft.com/office/drawing/2014/chart" uri="{C3380CC4-5D6E-409C-BE32-E72D297353CC}">
              <c16:uniqueId val="{00000066-8CAB-43F3-8B08-053B9EF762EE}"/>
            </c:ext>
          </c:extLst>
        </c:ser>
        <c:ser>
          <c:idx val="2"/>
          <c:order val="2"/>
          <c:tx>
            <c:v>SP&amp;RiskFree</c:v>
          </c:tx>
          <c:spPr>
            <a:ln w="25400" cap="rnd">
              <a:noFill/>
              <a:round/>
            </a:ln>
            <a:effectLst/>
          </c:spPr>
          <c:marker>
            <c:symbol val="circle"/>
            <c:size val="5"/>
            <c:spPr>
              <a:solidFill>
                <a:schemeClr val="accent3"/>
              </a:solidFill>
              <a:ln w="9525">
                <a:solidFill>
                  <a:schemeClr val="accent3"/>
                </a:solidFill>
              </a:ln>
              <a:effectLst/>
            </c:spPr>
          </c:marker>
          <c:xVal>
            <c:numRef>
              <c:f>'Q4-Returns of various assets'!$AU$16:$AU$116</c:f>
              <c:numCache>
                <c:formatCode>General</c:formatCode>
                <c:ptCount val="101"/>
                <c:pt idx="0">
                  <c:v>8.1814905933605506E-2</c:v>
                </c:pt>
                <c:pt idx="1">
                  <c:v>7.976953328526537E-2</c:v>
                </c:pt>
                <c:pt idx="2">
                  <c:v>7.7724160636925235E-2</c:v>
                </c:pt>
                <c:pt idx="3">
                  <c:v>7.5678787988585086E-2</c:v>
                </c:pt>
                <c:pt idx="4">
                  <c:v>7.3633415340244951E-2</c:v>
                </c:pt>
                <c:pt idx="5">
                  <c:v>7.1588042691904802E-2</c:v>
                </c:pt>
                <c:pt idx="6">
                  <c:v>6.9542670043564681E-2</c:v>
                </c:pt>
                <c:pt idx="7">
                  <c:v>6.7497297395224531E-2</c:v>
                </c:pt>
                <c:pt idx="8">
                  <c:v>6.5451924746884396E-2</c:v>
                </c:pt>
                <c:pt idx="9">
                  <c:v>6.3406552098544261E-2</c:v>
                </c:pt>
                <c:pt idx="10">
                  <c:v>6.1361179450204112E-2</c:v>
                </c:pt>
                <c:pt idx="11">
                  <c:v>5.9315806801863977E-2</c:v>
                </c:pt>
                <c:pt idx="12">
                  <c:v>5.7270434153523828E-2</c:v>
                </c:pt>
                <c:pt idx="13">
                  <c:v>5.5225061505183692E-2</c:v>
                </c:pt>
                <c:pt idx="14">
                  <c:v>5.3179688856843557E-2</c:v>
                </c:pt>
                <c:pt idx="15">
                  <c:v>5.1134316208503415E-2</c:v>
                </c:pt>
                <c:pt idx="16">
                  <c:v>4.9088943560163273E-2</c:v>
                </c:pt>
                <c:pt idx="17">
                  <c:v>4.7043570911823138E-2</c:v>
                </c:pt>
                <c:pt idx="18">
                  <c:v>4.4998198263482996E-2</c:v>
                </c:pt>
                <c:pt idx="19">
                  <c:v>4.295282561514286E-2</c:v>
                </c:pt>
                <c:pt idx="20">
                  <c:v>4.0907452966802718E-2</c:v>
                </c:pt>
                <c:pt idx="21">
                  <c:v>3.8862080318462576E-2</c:v>
                </c:pt>
                <c:pt idx="22">
                  <c:v>3.6816707670122441E-2</c:v>
                </c:pt>
                <c:pt idx="23">
                  <c:v>3.4771335021782299E-2</c:v>
                </c:pt>
                <c:pt idx="24">
                  <c:v>3.2725962373442156E-2</c:v>
                </c:pt>
                <c:pt idx="25">
                  <c:v>3.0680589725102018E-2</c:v>
                </c:pt>
                <c:pt idx="26">
                  <c:v>2.8635217076761883E-2</c:v>
                </c:pt>
                <c:pt idx="27">
                  <c:v>2.658984442842174E-2</c:v>
                </c:pt>
                <c:pt idx="28">
                  <c:v>2.4544471780081598E-2</c:v>
                </c:pt>
                <c:pt idx="29">
                  <c:v>2.2499099131741463E-2</c:v>
                </c:pt>
                <c:pt idx="30">
                  <c:v>2.0453726483401324E-2</c:v>
                </c:pt>
                <c:pt idx="31">
                  <c:v>1.8408353835061186E-2</c:v>
                </c:pt>
                <c:pt idx="32">
                  <c:v>1.636298118672105E-2</c:v>
                </c:pt>
                <c:pt idx="33">
                  <c:v>1.4317608538380914E-2</c:v>
                </c:pt>
                <c:pt idx="34">
                  <c:v>1.2272235890040775E-2</c:v>
                </c:pt>
                <c:pt idx="35">
                  <c:v>1.0226863241700638E-2</c:v>
                </c:pt>
                <c:pt idx="36">
                  <c:v>8.181490593360501E-3</c:v>
                </c:pt>
                <c:pt idx="37">
                  <c:v>6.136117945020364E-3</c:v>
                </c:pt>
                <c:pt idx="38">
                  <c:v>4.0907452966802262E-3</c:v>
                </c:pt>
                <c:pt idx="39">
                  <c:v>2.0453726483400884E-3</c:v>
                </c:pt>
                <c:pt idx="40">
                  <c:v>4.9390330826735155E-17</c:v>
                </c:pt>
                <c:pt idx="41">
                  <c:v>2.0453726483401873E-3</c:v>
                </c:pt>
                <c:pt idx="42">
                  <c:v>4.0907452966803251E-3</c:v>
                </c:pt>
                <c:pt idx="43">
                  <c:v>6.136117945020462E-3</c:v>
                </c:pt>
                <c:pt idx="44">
                  <c:v>8.1814905933606016E-3</c:v>
                </c:pt>
                <c:pt idx="45">
                  <c:v>1.0226863241700739E-2</c:v>
                </c:pt>
                <c:pt idx="46">
                  <c:v>1.2272235890040875E-2</c:v>
                </c:pt>
                <c:pt idx="47">
                  <c:v>1.4317608538381014E-2</c:v>
                </c:pt>
                <c:pt idx="48">
                  <c:v>1.6362981186721148E-2</c:v>
                </c:pt>
                <c:pt idx="49">
                  <c:v>1.8408353835061286E-2</c:v>
                </c:pt>
                <c:pt idx="50">
                  <c:v>2.0453726483401428E-2</c:v>
                </c:pt>
                <c:pt idx="51">
                  <c:v>2.2499099131741567E-2</c:v>
                </c:pt>
                <c:pt idx="52">
                  <c:v>2.4544471780081706E-2</c:v>
                </c:pt>
                <c:pt idx="53">
                  <c:v>2.6589844428421845E-2</c:v>
                </c:pt>
                <c:pt idx="54">
                  <c:v>2.8635217076761983E-2</c:v>
                </c:pt>
                <c:pt idx="55">
                  <c:v>3.0680589725102125E-2</c:v>
                </c:pt>
                <c:pt idx="56">
                  <c:v>3.2725962373442261E-2</c:v>
                </c:pt>
                <c:pt idx="57">
                  <c:v>3.4771335021782403E-2</c:v>
                </c:pt>
                <c:pt idx="58">
                  <c:v>3.6816707670122545E-2</c:v>
                </c:pt>
                <c:pt idx="59">
                  <c:v>3.886208031846268E-2</c:v>
                </c:pt>
                <c:pt idx="60">
                  <c:v>4.0907452966802815E-2</c:v>
                </c:pt>
                <c:pt idx="61">
                  <c:v>4.2952825615142957E-2</c:v>
                </c:pt>
                <c:pt idx="62">
                  <c:v>4.4998198263483093E-2</c:v>
                </c:pt>
                <c:pt idx="63">
                  <c:v>4.7043570911823235E-2</c:v>
                </c:pt>
                <c:pt idx="64">
                  <c:v>4.9088943560163377E-2</c:v>
                </c:pt>
                <c:pt idx="65">
                  <c:v>5.1134316208503512E-2</c:v>
                </c:pt>
                <c:pt idx="66">
                  <c:v>5.3179688856843654E-2</c:v>
                </c:pt>
                <c:pt idx="67">
                  <c:v>5.5225061505183796E-2</c:v>
                </c:pt>
                <c:pt idx="68">
                  <c:v>5.7270434153523932E-2</c:v>
                </c:pt>
                <c:pt idx="69">
                  <c:v>5.9315806801864074E-2</c:v>
                </c:pt>
                <c:pt idx="70">
                  <c:v>6.1361179450204216E-2</c:v>
                </c:pt>
                <c:pt idx="71">
                  <c:v>6.3406552098544358E-2</c:v>
                </c:pt>
                <c:pt idx="72">
                  <c:v>6.5451924746884493E-2</c:v>
                </c:pt>
                <c:pt idx="73">
                  <c:v>6.7497297395224642E-2</c:v>
                </c:pt>
                <c:pt idx="74">
                  <c:v>6.9542670043564764E-2</c:v>
                </c:pt>
                <c:pt idx="75">
                  <c:v>7.1588042691904913E-2</c:v>
                </c:pt>
                <c:pt idx="76">
                  <c:v>7.3633415340245048E-2</c:v>
                </c:pt>
                <c:pt idx="77">
                  <c:v>7.5678787988585197E-2</c:v>
                </c:pt>
                <c:pt idx="78">
                  <c:v>7.7724160636925319E-2</c:v>
                </c:pt>
                <c:pt idx="79">
                  <c:v>7.9769533285265468E-2</c:v>
                </c:pt>
                <c:pt idx="80">
                  <c:v>8.1814905933605603E-2</c:v>
                </c:pt>
                <c:pt idx="81">
                  <c:v>8.3860278581945738E-2</c:v>
                </c:pt>
                <c:pt idx="82">
                  <c:v>8.5905651230285859E-2</c:v>
                </c:pt>
                <c:pt idx="83">
                  <c:v>8.7951023878625995E-2</c:v>
                </c:pt>
                <c:pt idx="84">
                  <c:v>8.999639652696613E-2</c:v>
                </c:pt>
                <c:pt idx="85">
                  <c:v>9.2041769175306251E-2</c:v>
                </c:pt>
                <c:pt idx="86">
                  <c:v>9.4087141823646386E-2</c:v>
                </c:pt>
                <c:pt idx="87">
                  <c:v>9.6132514471986508E-2</c:v>
                </c:pt>
                <c:pt idx="88">
                  <c:v>9.8177887120326643E-2</c:v>
                </c:pt>
                <c:pt idx="89">
                  <c:v>0.10022325976866678</c:v>
                </c:pt>
                <c:pt idx="90">
                  <c:v>0.1022686324170069</c:v>
                </c:pt>
                <c:pt idx="91">
                  <c:v>0.10431400506534703</c:v>
                </c:pt>
                <c:pt idx="92">
                  <c:v>0.10635937771368716</c:v>
                </c:pt>
                <c:pt idx="93">
                  <c:v>0.10840475036202729</c:v>
                </c:pt>
                <c:pt idx="94">
                  <c:v>0.11045012301036743</c:v>
                </c:pt>
                <c:pt idx="95">
                  <c:v>0.11249549565870755</c:v>
                </c:pt>
                <c:pt idx="96">
                  <c:v>0.11454086830704768</c:v>
                </c:pt>
                <c:pt idx="97">
                  <c:v>0.11658624095538782</c:v>
                </c:pt>
                <c:pt idx="98">
                  <c:v>0.11863161360372795</c:v>
                </c:pt>
                <c:pt idx="99">
                  <c:v>0.12067698625206807</c:v>
                </c:pt>
                <c:pt idx="100">
                  <c:v>0.12272235890040821</c:v>
                </c:pt>
              </c:numCache>
            </c:numRef>
          </c:xVal>
          <c:yVal>
            <c:numRef>
              <c:f>'Q4-Returns of various assets'!$AT$16:$AT$116</c:f>
              <c:numCache>
                <c:formatCode>General</c:formatCode>
                <c:ptCount val="101"/>
                <c:pt idx="0">
                  <c:v>-6.8645868715093913E-3</c:v>
                </c:pt>
                <c:pt idx="1">
                  <c:v>-6.6104721997216551E-3</c:v>
                </c:pt>
                <c:pt idx="2">
                  <c:v>-6.3563575279339205E-3</c:v>
                </c:pt>
                <c:pt idx="3">
                  <c:v>-6.102242856146186E-3</c:v>
                </c:pt>
                <c:pt idx="4">
                  <c:v>-5.8481281843584497E-3</c:v>
                </c:pt>
                <c:pt idx="5">
                  <c:v>-5.5940135125707151E-3</c:v>
                </c:pt>
                <c:pt idx="6">
                  <c:v>-5.3398988407829806E-3</c:v>
                </c:pt>
                <c:pt idx="7">
                  <c:v>-5.0857841689952461E-3</c:v>
                </c:pt>
                <c:pt idx="8">
                  <c:v>-4.8316694972075098E-3</c:v>
                </c:pt>
                <c:pt idx="9">
                  <c:v>-4.5775548254197752E-3</c:v>
                </c:pt>
                <c:pt idx="10">
                  <c:v>-4.3234401536320407E-3</c:v>
                </c:pt>
                <c:pt idx="11">
                  <c:v>-4.0693254818443061E-3</c:v>
                </c:pt>
                <c:pt idx="12">
                  <c:v>-3.8152108100565699E-3</c:v>
                </c:pt>
                <c:pt idx="13">
                  <c:v>-3.5610961382688345E-3</c:v>
                </c:pt>
                <c:pt idx="14">
                  <c:v>-3.3069814664811008E-3</c:v>
                </c:pt>
                <c:pt idx="15">
                  <c:v>-3.0528667946933671E-3</c:v>
                </c:pt>
                <c:pt idx="16">
                  <c:v>-2.7987521229056317E-3</c:v>
                </c:pt>
                <c:pt idx="17">
                  <c:v>-2.5446374511178945E-3</c:v>
                </c:pt>
                <c:pt idx="18">
                  <c:v>-2.2905227793301609E-3</c:v>
                </c:pt>
                <c:pt idx="19">
                  <c:v>-2.0364081075424263E-3</c:v>
                </c:pt>
                <c:pt idx="20">
                  <c:v>-1.7822934357546909E-3</c:v>
                </c:pt>
                <c:pt idx="21">
                  <c:v>-1.5281787639669546E-3</c:v>
                </c:pt>
                <c:pt idx="22">
                  <c:v>-1.274064092179221E-3</c:v>
                </c:pt>
                <c:pt idx="23">
                  <c:v>-1.0199494203914855E-3</c:v>
                </c:pt>
                <c:pt idx="24">
                  <c:v>-7.65834748603751E-4</c:v>
                </c:pt>
                <c:pt idx="25">
                  <c:v>-5.1172007681601558E-4</c:v>
                </c:pt>
                <c:pt idx="26">
                  <c:v>-2.5760540502828104E-4</c:v>
                </c:pt>
                <c:pt idx="27">
                  <c:v>-3.4907332405456279E-6</c:v>
                </c:pt>
                <c:pt idx="28">
                  <c:v>2.5062393854718892E-4</c:v>
                </c:pt>
                <c:pt idx="29">
                  <c:v>5.0473861033492346E-4</c:v>
                </c:pt>
                <c:pt idx="30">
                  <c:v>7.5885328212265801E-4</c:v>
                </c:pt>
                <c:pt idx="31">
                  <c:v>1.0129679539103934E-3</c:v>
                </c:pt>
                <c:pt idx="32">
                  <c:v>1.267082625698128E-3</c:v>
                </c:pt>
                <c:pt idx="33">
                  <c:v>1.5211972974858634E-3</c:v>
                </c:pt>
                <c:pt idx="34">
                  <c:v>1.7753119692735979E-3</c:v>
                </c:pt>
                <c:pt idx="35">
                  <c:v>2.0294266410613325E-3</c:v>
                </c:pt>
                <c:pt idx="36">
                  <c:v>2.2835413128490679E-3</c:v>
                </c:pt>
                <c:pt idx="37">
                  <c:v>2.5376559846368016E-3</c:v>
                </c:pt>
                <c:pt idx="38">
                  <c:v>2.7917706564245365E-3</c:v>
                </c:pt>
                <c:pt idx="39">
                  <c:v>3.0458853282122711E-3</c:v>
                </c:pt>
                <c:pt idx="40">
                  <c:v>3.3000000000000061E-3</c:v>
                </c:pt>
                <c:pt idx="41">
                  <c:v>3.554114671787741E-3</c:v>
                </c:pt>
                <c:pt idx="42">
                  <c:v>3.808229343575476E-3</c:v>
                </c:pt>
                <c:pt idx="43">
                  <c:v>4.0623440153632106E-3</c:v>
                </c:pt>
                <c:pt idx="44">
                  <c:v>4.3164586871509451E-3</c:v>
                </c:pt>
                <c:pt idx="45">
                  <c:v>4.5705733589386805E-3</c:v>
                </c:pt>
                <c:pt idx="46">
                  <c:v>4.8246880307264151E-3</c:v>
                </c:pt>
                <c:pt idx="47">
                  <c:v>5.0788027025141496E-3</c:v>
                </c:pt>
                <c:pt idx="48">
                  <c:v>5.3329173743018841E-3</c:v>
                </c:pt>
                <c:pt idx="49">
                  <c:v>5.5870320460896187E-3</c:v>
                </c:pt>
                <c:pt idx="50">
                  <c:v>5.8411467178773541E-3</c:v>
                </c:pt>
                <c:pt idx="51">
                  <c:v>6.0952613896650886E-3</c:v>
                </c:pt>
                <c:pt idx="52">
                  <c:v>6.3493760614528241E-3</c:v>
                </c:pt>
                <c:pt idx="53">
                  <c:v>6.6034907332405586E-3</c:v>
                </c:pt>
                <c:pt idx="54">
                  <c:v>6.857605405028294E-3</c:v>
                </c:pt>
                <c:pt idx="55">
                  <c:v>7.1117200768160286E-3</c:v>
                </c:pt>
                <c:pt idx="56">
                  <c:v>7.3658347486037631E-3</c:v>
                </c:pt>
                <c:pt idx="57">
                  <c:v>7.6199494203914985E-3</c:v>
                </c:pt>
                <c:pt idx="58">
                  <c:v>7.8740640921792331E-3</c:v>
                </c:pt>
                <c:pt idx="59">
                  <c:v>8.1281787639669693E-3</c:v>
                </c:pt>
                <c:pt idx="60">
                  <c:v>8.3822934357547091E-3</c:v>
                </c:pt>
                <c:pt idx="61">
                  <c:v>8.6364081075424384E-3</c:v>
                </c:pt>
                <c:pt idx="62">
                  <c:v>8.890522779330173E-3</c:v>
                </c:pt>
                <c:pt idx="63">
                  <c:v>9.1446374511179075E-3</c:v>
                </c:pt>
                <c:pt idx="64">
                  <c:v>9.3987521229056421E-3</c:v>
                </c:pt>
                <c:pt idx="65">
                  <c:v>9.6528667946933783E-3</c:v>
                </c:pt>
                <c:pt idx="66">
                  <c:v>9.9069814664811129E-3</c:v>
                </c:pt>
                <c:pt idx="67">
                  <c:v>1.0161096138268847E-2</c:v>
                </c:pt>
                <c:pt idx="68">
                  <c:v>1.0415210810056582E-2</c:v>
                </c:pt>
                <c:pt idx="69">
                  <c:v>1.0669325481844317E-2</c:v>
                </c:pt>
                <c:pt idx="70">
                  <c:v>1.0923440153632055E-2</c:v>
                </c:pt>
                <c:pt idx="71">
                  <c:v>1.1177554825419787E-2</c:v>
                </c:pt>
                <c:pt idx="72">
                  <c:v>1.1431669497207524E-2</c:v>
                </c:pt>
                <c:pt idx="73">
                  <c:v>1.1685784168995256E-2</c:v>
                </c:pt>
                <c:pt idx="74">
                  <c:v>1.1939898840782993E-2</c:v>
                </c:pt>
                <c:pt idx="75">
                  <c:v>1.2194013512570729E-2</c:v>
                </c:pt>
                <c:pt idx="76">
                  <c:v>1.2448128184358464E-2</c:v>
                </c:pt>
                <c:pt idx="77">
                  <c:v>1.2702242856146198E-2</c:v>
                </c:pt>
                <c:pt idx="78">
                  <c:v>1.2956357527933934E-2</c:v>
                </c:pt>
                <c:pt idx="79">
                  <c:v>1.3210472199721669E-2</c:v>
                </c:pt>
                <c:pt idx="80">
                  <c:v>1.34645868715094E-2</c:v>
                </c:pt>
                <c:pt idx="81">
                  <c:v>1.3718701543297136E-2</c:v>
                </c:pt>
                <c:pt idx="82">
                  <c:v>1.3972816215084871E-2</c:v>
                </c:pt>
                <c:pt idx="83">
                  <c:v>1.4226930886872604E-2</c:v>
                </c:pt>
                <c:pt idx="84">
                  <c:v>1.4481045558660338E-2</c:v>
                </c:pt>
                <c:pt idx="85">
                  <c:v>1.4735160230448071E-2</c:v>
                </c:pt>
                <c:pt idx="86">
                  <c:v>1.4989274902235806E-2</c:v>
                </c:pt>
                <c:pt idx="87">
                  <c:v>1.5243389574023537E-2</c:v>
                </c:pt>
                <c:pt idx="88">
                  <c:v>1.5497504245811273E-2</c:v>
                </c:pt>
                <c:pt idx="89">
                  <c:v>1.5751618917599009E-2</c:v>
                </c:pt>
                <c:pt idx="90">
                  <c:v>1.6005733589386742E-2</c:v>
                </c:pt>
                <c:pt idx="91">
                  <c:v>1.6259848261174475E-2</c:v>
                </c:pt>
                <c:pt idx="92">
                  <c:v>1.6513962932962208E-2</c:v>
                </c:pt>
                <c:pt idx="93">
                  <c:v>1.6768077604749944E-2</c:v>
                </c:pt>
                <c:pt idx="94">
                  <c:v>1.7022192276537673E-2</c:v>
                </c:pt>
                <c:pt idx="95">
                  <c:v>1.7276306948325409E-2</c:v>
                </c:pt>
                <c:pt idx="96">
                  <c:v>1.7530421620113142E-2</c:v>
                </c:pt>
                <c:pt idx="97">
                  <c:v>1.7784536291900875E-2</c:v>
                </c:pt>
                <c:pt idx="98">
                  <c:v>1.8038650963688611E-2</c:v>
                </c:pt>
                <c:pt idx="99">
                  <c:v>1.8292765635476344E-2</c:v>
                </c:pt>
                <c:pt idx="100">
                  <c:v>1.854688030726408E-2</c:v>
                </c:pt>
              </c:numCache>
            </c:numRef>
          </c:yVal>
          <c:smooth val="0"/>
          <c:extLst>
            <c:ext xmlns:c16="http://schemas.microsoft.com/office/drawing/2014/chart" uri="{C3380CC4-5D6E-409C-BE32-E72D297353CC}">
              <c16:uniqueId val="{00000067-8CAB-43F3-8B08-053B9EF762EE}"/>
            </c:ext>
          </c:extLst>
        </c:ser>
        <c:dLbls>
          <c:showLegendKey val="0"/>
          <c:showVal val="0"/>
          <c:showCatName val="0"/>
          <c:showSerName val="0"/>
          <c:showPercent val="0"/>
          <c:showBubbleSize val="0"/>
        </c:dLbls>
        <c:axId val="832617648"/>
        <c:axId val="832618728"/>
      </c:scatterChart>
      <c:valAx>
        <c:axId val="8326176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832618728"/>
        <c:crosses val="autoZero"/>
        <c:crossBetween val="midCat"/>
      </c:valAx>
      <c:valAx>
        <c:axId val="832618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832617648"/>
        <c:crosses val="autoZero"/>
        <c:crossBetween val="midCat"/>
      </c:valAx>
      <c:spPr>
        <a:noFill/>
        <a:ln>
          <a:noFill/>
        </a:ln>
        <a:effectLst/>
      </c:spPr>
    </c:plotArea>
    <c:legend>
      <c:legendPos val="r"/>
      <c:layout>
        <c:manualLayout>
          <c:xMode val="edge"/>
          <c:yMode val="edge"/>
          <c:x val="0.29526132645572345"/>
          <c:y val="4.7348710939209809E-2"/>
          <c:w val="0.43828104626334119"/>
          <c:h val="4.303551035188036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899311328176071E-2"/>
          <c:y val="6.6666633337516143E-2"/>
          <c:w val="0.89769600489442536"/>
          <c:h val="0.81025931245628668"/>
        </c:manualLayout>
      </c:layout>
      <c:lineChart>
        <c:grouping val="standard"/>
        <c:varyColors val="0"/>
        <c:ser>
          <c:idx val="0"/>
          <c:order val="0"/>
          <c:tx>
            <c:strRef>
              <c:f>'Q4-Returns of various assets'!$K$1:$K$2</c:f>
              <c:strCache>
                <c:ptCount val="2"/>
                <c:pt idx="1">
                  <c:v>cumprod S&amp;P</c:v>
                </c:pt>
              </c:strCache>
            </c:strRef>
          </c:tx>
          <c:spPr>
            <a:ln w="28575" cap="rnd">
              <a:solidFill>
                <a:schemeClr val="accent1"/>
              </a:solidFill>
              <a:round/>
            </a:ln>
            <a:effectLst/>
          </c:spPr>
          <c:marker>
            <c:symbol val="none"/>
          </c:marker>
          <c:val>
            <c:numRef>
              <c:f>'Q4-Returns of various assets'!$K$3:$K$176</c:f>
              <c:numCache>
                <c:formatCode>0.00%</c:formatCode>
                <c:ptCount val="174"/>
                <c:pt idx="0">
                  <c:v>1.02482775743281</c:v>
                </c:pt>
                <c:pt idx="1">
                  <c:v>1.0673763267332879</c:v>
                </c:pt>
                <c:pt idx="2">
                  <c:v>1.1391906151076905</c:v>
                </c:pt>
                <c:pt idx="3">
                  <c:v>1.1644838929923658</c:v>
                </c:pt>
                <c:pt idx="4">
                  <c:v>1.164856309353858</c:v>
                </c:pt>
                <c:pt idx="5">
                  <c:v>1.2098255850040349</c:v>
                </c:pt>
                <c:pt idx="6">
                  <c:v>1.151883806095215</c:v>
                </c:pt>
                <c:pt idx="7">
                  <c:v>1.2035565762522507</c:v>
                </c:pt>
                <c:pt idx="8">
                  <c:v>1.2272050152070022</c:v>
                </c:pt>
                <c:pt idx="9">
                  <c:v>1.2037117497362058</c:v>
                </c:pt>
                <c:pt idx="10">
                  <c:v>1.2179566755632805</c:v>
                </c:pt>
                <c:pt idx="11">
                  <c:v>1.1644838929923662</c:v>
                </c:pt>
                <c:pt idx="12">
                  <c:v>1.294426168456335</c:v>
                </c:pt>
                <c:pt idx="13">
                  <c:v>1.2686363354230037</c:v>
                </c:pt>
                <c:pt idx="14">
                  <c:v>1.2808019365650807</c:v>
                </c:pt>
                <c:pt idx="15">
                  <c:v>1.2528396747563786</c:v>
                </c:pt>
                <c:pt idx="16">
                  <c:v>1.2877847433430585</c:v>
                </c:pt>
                <c:pt idx="17">
                  <c:v>1.2890261312146989</c:v>
                </c:pt>
                <c:pt idx="18">
                  <c:v>1.2666501148283789</c:v>
                </c:pt>
                <c:pt idx="19">
                  <c:v>1.3165228725715357</c:v>
                </c:pt>
                <c:pt idx="20">
                  <c:v>1.284929551238285</c:v>
                </c:pt>
                <c:pt idx="21">
                  <c:v>1.2966296319284969</c:v>
                </c:pt>
                <c:pt idx="22">
                  <c:v>1.2993606852461059</c:v>
                </c:pt>
                <c:pt idx="23">
                  <c:v>1.3386816460803186</c:v>
                </c:pt>
                <c:pt idx="24">
                  <c:v>1.3522127738811998</c:v>
                </c:pt>
                <c:pt idx="25">
                  <c:v>1.3617404257960406</c:v>
                </c:pt>
                <c:pt idx="26">
                  <c:v>1.3760163863199064</c:v>
                </c:pt>
                <c:pt idx="27">
                  <c:v>1.4017441499596559</c:v>
                </c:pt>
                <c:pt idx="28">
                  <c:v>1.3661163180435736</c:v>
                </c:pt>
                <c:pt idx="29">
                  <c:v>1.397151014834586</c:v>
                </c:pt>
                <c:pt idx="30">
                  <c:v>1.3982061945254805</c:v>
                </c:pt>
                <c:pt idx="31">
                  <c:v>1.3907578672956376</c:v>
                </c:pt>
                <c:pt idx="32">
                  <c:v>1.4386444044441697</c:v>
                </c:pt>
                <c:pt idx="33">
                  <c:v>1.424275339829931</c:v>
                </c:pt>
                <c:pt idx="34">
                  <c:v>1.451896219973932</c:v>
                </c:pt>
                <c:pt idx="35">
                  <c:v>1.4331512631121606</c:v>
                </c:pt>
                <c:pt idx="36">
                  <c:v>1.4476134318167722</c:v>
                </c:pt>
                <c:pt idx="37">
                  <c:v>1.4946620321519468</c:v>
                </c:pt>
                <c:pt idx="38">
                  <c:v>1.4497548258953519</c:v>
                </c:pt>
                <c:pt idx="39">
                  <c:v>1.3834336788529584</c:v>
                </c:pt>
                <c:pt idx="40">
                  <c:v>1.3993855130035389</c:v>
                </c:pt>
                <c:pt idx="41">
                  <c:v>1.4167339085097148</c:v>
                </c:pt>
                <c:pt idx="42">
                  <c:v>1.3787784743343068</c:v>
                </c:pt>
                <c:pt idx="43">
                  <c:v>1.4221960151449331</c:v>
                </c:pt>
                <c:pt idx="44">
                  <c:v>1.4756687977158474</c:v>
                </c:pt>
                <c:pt idx="45">
                  <c:v>1.4360064552169334</c:v>
                </c:pt>
                <c:pt idx="46">
                  <c:v>1.4659239029234696</c:v>
                </c:pt>
                <c:pt idx="47">
                  <c:v>1.4080131587114404</c:v>
                </c:pt>
                <c:pt idx="48">
                  <c:v>1.4253305195208252</c:v>
                </c:pt>
                <c:pt idx="49">
                  <c:v>1.4599342064428042</c:v>
                </c:pt>
                <c:pt idx="50">
                  <c:v>1.5126000868971523</c:v>
                </c:pt>
                <c:pt idx="51">
                  <c:v>1.5539383030227807</c:v>
                </c:pt>
                <c:pt idx="52">
                  <c:v>1.5973868785301981</c:v>
                </c:pt>
                <c:pt idx="53">
                  <c:v>1.6553907268326002</c:v>
                </c:pt>
                <c:pt idx="54">
                  <c:v>1.6906151076903995</c:v>
                </c:pt>
                <c:pt idx="55">
                  <c:v>1.7443361678356419</c:v>
                </c:pt>
                <c:pt idx="56">
                  <c:v>1.743777543293404</c:v>
                </c:pt>
                <c:pt idx="57">
                  <c:v>1.8136987151635546</c:v>
                </c:pt>
                <c:pt idx="58">
                  <c:v>1.8046676183973702</c:v>
                </c:pt>
                <c:pt idx="59">
                  <c:v>1.8787474396375168</c:v>
                </c:pt>
                <c:pt idx="60">
                  <c:v>1.9115200794488254</c:v>
                </c:pt>
                <c:pt idx="61">
                  <c:v>1.9738687853019694</c:v>
                </c:pt>
                <c:pt idx="62">
                  <c:v>1.9875550865868057</c:v>
                </c:pt>
                <c:pt idx="63">
                  <c:v>2.0032896778598492</c:v>
                </c:pt>
                <c:pt idx="64">
                  <c:v>2.0301967599776569</c:v>
                </c:pt>
                <c:pt idx="65">
                  <c:v>2.0765936316802205</c:v>
                </c:pt>
                <c:pt idx="66">
                  <c:v>2.0812798708956635</c:v>
                </c:pt>
                <c:pt idx="67">
                  <c:v>1.9860654211408377</c:v>
                </c:pt>
                <c:pt idx="68">
                  <c:v>2.0234311960772167</c:v>
                </c:pt>
                <c:pt idx="69">
                  <c:v>2.1331078145366544</c:v>
                </c:pt>
                <c:pt idx="70">
                  <c:v>2.1887840605797302</c:v>
                </c:pt>
                <c:pt idx="71">
                  <c:v>2.3493886164732194</c:v>
                </c:pt>
                <c:pt idx="72">
                  <c:v>2.2988641300974515</c:v>
                </c:pt>
                <c:pt idx="73">
                  <c:v>2.4398237229222297</c:v>
                </c:pt>
                <c:pt idx="74">
                  <c:v>2.4542858916268417</c:v>
                </c:pt>
                <c:pt idx="75">
                  <c:v>2.3496989634411296</c:v>
                </c:pt>
                <c:pt idx="76">
                  <c:v>2.4869343926509866</c:v>
                </c:pt>
                <c:pt idx="77">
                  <c:v>2.6326112593879984</c:v>
                </c:pt>
                <c:pt idx="78">
                  <c:v>2.7470051517596703</c:v>
                </c:pt>
                <c:pt idx="79">
                  <c:v>2.9616721494631033</c:v>
                </c:pt>
                <c:pt idx="80">
                  <c:v>2.7914778722611917</c:v>
                </c:pt>
                <c:pt idx="81">
                  <c:v>2.9398547576190222</c:v>
                </c:pt>
                <c:pt idx="82">
                  <c:v>2.8384954378995757</c:v>
                </c:pt>
                <c:pt idx="83">
                  <c:v>2.9650549314133241</c:v>
                </c:pt>
                <c:pt idx="84">
                  <c:v>3.0117000806902152</c:v>
                </c:pt>
                <c:pt idx="85">
                  <c:v>3.0422692570293624</c:v>
                </c:pt>
                <c:pt idx="86">
                  <c:v>3.256594873068094</c:v>
                </c:pt>
                <c:pt idx="87">
                  <c:v>3.4192477189497898</c:v>
                </c:pt>
                <c:pt idx="88">
                  <c:v>3.4502824157408023</c:v>
                </c:pt>
                <c:pt idx="89">
                  <c:v>3.385326795357213</c:v>
                </c:pt>
                <c:pt idx="90">
                  <c:v>3.5188380609521483</c:v>
                </c:pt>
                <c:pt idx="91">
                  <c:v>3.4779653652783855</c:v>
                </c:pt>
                <c:pt idx="92">
                  <c:v>2.9708894544100337</c:v>
                </c:pt>
                <c:pt idx="93">
                  <c:v>3.1562596983427507</c:v>
                </c:pt>
                <c:pt idx="94">
                  <c:v>3.4096890323381581</c:v>
                </c:pt>
                <c:pt idx="95">
                  <c:v>3.6112904226925746</c:v>
                </c:pt>
                <c:pt idx="96">
                  <c:v>3.8148780336416155</c:v>
                </c:pt>
                <c:pt idx="97">
                  <c:v>3.9713239401651088</c:v>
                </c:pt>
                <c:pt idx="98">
                  <c:v>3.843119607721436</c:v>
                </c:pt>
                <c:pt idx="99">
                  <c:v>3.9922102911054593</c:v>
                </c:pt>
                <c:pt idx="100">
                  <c:v>4.1436906461423915</c:v>
                </c:pt>
                <c:pt idx="101">
                  <c:v>4.0402209670411562</c:v>
                </c:pt>
                <c:pt idx="102">
                  <c:v>4.260163863199061</c:v>
                </c:pt>
                <c:pt idx="103">
                  <c:v>4.1236422320153974</c:v>
                </c:pt>
                <c:pt idx="104">
                  <c:v>4.0978523989820657</c:v>
                </c:pt>
                <c:pt idx="105">
                  <c:v>3.9808515920799485</c:v>
                </c:pt>
                <c:pt idx="106">
                  <c:v>4.2298119297374495</c:v>
                </c:pt>
                <c:pt idx="107">
                  <c:v>4.3104400720004996</c:v>
                </c:pt>
                <c:pt idx="108">
                  <c:v>4.5597728260194925</c:v>
                </c:pt>
                <c:pt idx="109">
                  <c:v>4.3276643287195116</c:v>
                </c:pt>
                <c:pt idx="110">
                  <c:v>4.2406430389175132</c:v>
                </c:pt>
                <c:pt idx="111">
                  <c:v>4.6507975917075326</c:v>
                </c:pt>
                <c:pt idx="112">
                  <c:v>4.5075724660170113</c:v>
                </c:pt>
                <c:pt idx="113">
                  <c:v>4.4087890261312186</c:v>
                </c:pt>
                <c:pt idx="114">
                  <c:v>4.51430699522066</c:v>
                </c:pt>
                <c:pt idx="115">
                  <c:v>4.4405375209484239</c:v>
                </c:pt>
                <c:pt idx="116">
                  <c:v>4.7100738625783665</c:v>
                </c:pt>
                <c:pt idx="117">
                  <c:v>4.4581652287257185</c:v>
                </c:pt>
                <c:pt idx="118">
                  <c:v>4.4360995593073094</c:v>
                </c:pt>
                <c:pt idx="119">
                  <c:v>4.0809074545341728</c:v>
                </c:pt>
                <c:pt idx="120">
                  <c:v>4.0974489479237821</c:v>
                </c:pt>
                <c:pt idx="121">
                  <c:v>4.2393706163490812</c:v>
                </c:pt>
                <c:pt idx="122">
                  <c:v>3.8481161939047883</c:v>
                </c:pt>
                <c:pt idx="123">
                  <c:v>3.6010489727515385</c:v>
                </c:pt>
                <c:pt idx="124">
                  <c:v>3.8776612252498319</c:v>
                </c:pt>
                <c:pt idx="125">
                  <c:v>3.8973992924089158</c:v>
                </c:pt>
                <c:pt idx="126">
                  <c:v>3.7998262056979732</c:v>
                </c:pt>
                <c:pt idx="127">
                  <c:v>3.7590155794177913</c:v>
                </c:pt>
                <c:pt idx="128">
                  <c:v>3.5180311588355799</c:v>
                </c:pt>
                <c:pt idx="129">
                  <c:v>3.2305257277636414</c:v>
                </c:pt>
                <c:pt idx="130">
                  <c:v>3.2889950965179082</c:v>
                </c:pt>
                <c:pt idx="131">
                  <c:v>3.5362485258519039</c:v>
                </c:pt>
                <c:pt idx="132">
                  <c:v>3.5630314691825471</c:v>
                </c:pt>
                <c:pt idx="133">
                  <c:v>3.5075414313202176</c:v>
                </c:pt>
                <c:pt idx="134">
                  <c:v>3.4347029979517116</c:v>
                </c:pt>
                <c:pt idx="135">
                  <c:v>3.560890075103968</c:v>
                </c:pt>
                <c:pt idx="136">
                  <c:v>3.342188566817704</c:v>
                </c:pt>
                <c:pt idx="137">
                  <c:v>3.3118366333560942</c:v>
                </c:pt>
                <c:pt idx="138">
                  <c:v>3.0718763577679864</c:v>
                </c:pt>
                <c:pt idx="139">
                  <c:v>2.8291850288622697</c:v>
                </c:pt>
                <c:pt idx="140">
                  <c:v>2.8429954689342702</c:v>
                </c:pt>
                <c:pt idx="141">
                  <c:v>2.530196759977656</c:v>
                </c:pt>
                <c:pt idx="142">
                  <c:v>2.7489293029607111</c:v>
                </c:pt>
                <c:pt idx="143">
                  <c:v>2.9058096952392782</c:v>
                </c:pt>
                <c:pt idx="144">
                  <c:v>2.7304946930668499</c:v>
                </c:pt>
                <c:pt idx="145">
                  <c:v>2.655639004406928</c:v>
                </c:pt>
                <c:pt idx="146">
                  <c:v>2.6104835205760049</c:v>
                </c:pt>
                <c:pt idx="147">
                  <c:v>2.6323009124200869</c:v>
                </c:pt>
                <c:pt idx="148">
                  <c:v>2.8456334181615062</c:v>
                </c:pt>
                <c:pt idx="149">
                  <c:v>2.9904723480851612</c:v>
                </c:pt>
                <c:pt idx="150">
                  <c:v>3.0243312022841558</c:v>
                </c:pt>
                <c:pt idx="151">
                  <c:v>3.0733970579107464</c:v>
                </c:pt>
                <c:pt idx="152">
                  <c:v>3.1283284712308381</c:v>
                </c:pt>
                <c:pt idx="153">
                  <c:v>3.0909626962944592</c:v>
                </c:pt>
                <c:pt idx="154">
                  <c:v>3.260846626528461</c:v>
                </c:pt>
                <c:pt idx="155">
                  <c:v>3.2840916144249293</c:v>
                </c:pt>
                <c:pt idx="156">
                  <c:v>3.4508100055862476</c:v>
                </c:pt>
                <c:pt idx="157">
                  <c:v>3.5104276581217824</c:v>
                </c:pt>
                <c:pt idx="158">
                  <c:v>3.5532865743901705</c:v>
                </c:pt>
                <c:pt idx="159">
                  <c:v>3.4951585873006046</c:v>
                </c:pt>
                <c:pt idx="160">
                  <c:v>3.4364719756687996</c:v>
                </c:pt>
                <c:pt idx="161">
                  <c:v>3.4779963999751748</c:v>
                </c:pt>
                <c:pt idx="162">
                  <c:v>3.5405623487058557</c:v>
                </c:pt>
                <c:pt idx="163">
                  <c:v>3.4191546148594156</c:v>
                </c:pt>
                <c:pt idx="164">
                  <c:v>3.4269753584507505</c:v>
                </c:pt>
                <c:pt idx="165">
                  <c:v>3.4590652349326572</c:v>
                </c:pt>
                <c:pt idx="166">
                  <c:v>3.5075414313202189</c:v>
                </c:pt>
                <c:pt idx="167">
                  <c:v>3.6429147787226142</c:v>
                </c:pt>
                <c:pt idx="168">
                  <c:v>3.7611569734963717</c:v>
                </c:pt>
                <c:pt idx="169">
                  <c:v>3.6660356278319188</c:v>
                </c:pt>
                <c:pt idx="170">
                  <c:v>3.7353361057662489</c:v>
                </c:pt>
                <c:pt idx="171">
                  <c:v>3.6639252684501291</c:v>
                </c:pt>
                <c:pt idx="172">
                  <c:v>3.5902488982682654</c:v>
                </c:pt>
                <c:pt idx="173">
                  <c:v>3.6977841226491237</c:v>
                </c:pt>
              </c:numCache>
            </c:numRef>
          </c:val>
          <c:smooth val="0"/>
          <c:extLst>
            <c:ext xmlns:c16="http://schemas.microsoft.com/office/drawing/2014/chart" uri="{C3380CC4-5D6E-409C-BE32-E72D297353CC}">
              <c16:uniqueId val="{00000000-7160-486D-8D5A-9262A5C899DB}"/>
            </c:ext>
          </c:extLst>
        </c:ser>
        <c:ser>
          <c:idx val="1"/>
          <c:order val="1"/>
          <c:tx>
            <c:strRef>
              <c:f>'Q4-Returns of various assets'!$L$1:$L$2</c:f>
              <c:strCache>
                <c:ptCount val="2"/>
                <c:pt idx="1">
                  <c:v>cumprod FS</c:v>
                </c:pt>
              </c:strCache>
            </c:strRef>
          </c:tx>
          <c:spPr>
            <a:ln w="28575" cap="rnd">
              <a:solidFill>
                <a:schemeClr val="accent2"/>
              </a:solidFill>
              <a:round/>
            </a:ln>
            <a:effectLst/>
          </c:spPr>
          <c:marker>
            <c:symbol val="none"/>
          </c:marker>
          <c:val>
            <c:numRef>
              <c:f>'Q4-Returns of various assets'!$L$3:$L$176</c:f>
              <c:numCache>
                <c:formatCode>0.000000000000%</c:formatCode>
                <c:ptCount val="174"/>
                <c:pt idx="0" formatCode="0.0000%">
                  <c:v>1.0283</c:v>
                </c:pt>
                <c:pt idx="1">
                  <c:v>1.05740089</c:v>
                </c:pt>
                <c:pt idx="2">
                  <c:v>1.089968837412</c:v>
                </c:pt>
                <c:pt idx="3">
                  <c:v>1.1058823824382151</c:v>
                </c:pt>
                <c:pt idx="4">
                  <c:v>1.1124070884946007</c:v>
                </c:pt>
                <c:pt idx="5">
                  <c:v>1.1278695470246756</c:v>
                </c:pt>
                <c:pt idx="6">
                  <c:v>1.1490734945087393</c:v>
                </c:pt>
                <c:pt idx="7">
                  <c:v>1.1533250664384216</c:v>
                </c:pt>
                <c:pt idx="8">
                  <c:v>1.1768528977937653</c:v>
                </c:pt>
                <c:pt idx="9">
                  <c:v>1.1894452238001585</c:v>
                </c:pt>
                <c:pt idx="10">
                  <c:v>1.1989607855905597</c:v>
                </c:pt>
                <c:pt idx="11">
                  <c:v>1.2327714797442135</c:v>
                </c:pt>
                <c:pt idx="12">
                  <c:v>1.2337576969280089</c:v>
                </c:pt>
                <c:pt idx="13">
                  <c:v>1.2538679473879353</c:v>
                </c:pt>
                <c:pt idx="14">
                  <c:v>1.260011900330136</c:v>
                </c:pt>
                <c:pt idx="15">
                  <c:v>1.2951662323493469</c:v>
                </c:pt>
                <c:pt idx="16">
                  <c:v>1.3082474112960754</c:v>
                </c:pt>
                <c:pt idx="17">
                  <c:v>1.345663287259143</c:v>
                </c:pt>
                <c:pt idx="18">
                  <c:v>1.3431065270133506</c:v>
                </c:pt>
                <c:pt idx="19">
                  <c:v>1.3604326012118229</c:v>
                </c:pt>
                <c:pt idx="20">
                  <c:v>1.3604326012118229</c:v>
                </c:pt>
                <c:pt idx="21">
                  <c:v>1.3729485811429718</c:v>
                </c:pt>
                <c:pt idx="22">
                  <c:v>1.3784403754675436</c:v>
                </c:pt>
                <c:pt idx="23">
                  <c:v>1.3977385407240892</c:v>
                </c:pt>
                <c:pt idx="24">
                  <c:v>1.4175864280023713</c:v>
                </c:pt>
                <c:pt idx="25">
                  <c:v>1.4378579139228052</c:v>
                </c:pt>
                <c:pt idx="26">
                  <c:v>1.4378579139228052</c:v>
                </c:pt>
                <c:pt idx="27">
                  <c:v>1.4656085716615155</c:v>
                </c:pt>
                <c:pt idx="28">
                  <c:v>1.4928688910944197</c:v>
                </c:pt>
                <c:pt idx="29">
                  <c:v>1.4937646124290762</c:v>
                </c:pt>
                <c:pt idx="30">
                  <c:v>1.5194573637628566</c:v>
                </c:pt>
                <c:pt idx="31">
                  <c:v>1.532524697091217</c:v>
                </c:pt>
                <c:pt idx="32">
                  <c:v>1.533903969318599</c:v>
                </c:pt>
                <c:pt idx="33">
                  <c:v>1.5612074599724701</c:v>
                </c:pt>
                <c:pt idx="34">
                  <c:v>1.5666716860823739</c:v>
                </c:pt>
                <c:pt idx="35">
                  <c:v>1.594401774926032</c:v>
                </c:pt>
                <c:pt idx="36">
                  <c:v>1.5985472195408394</c:v>
                </c:pt>
                <c:pt idx="37">
                  <c:v>1.6057406820287732</c:v>
                </c:pt>
                <c:pt idx="38">
                  <c:v>1.6407458288970005</c:v>
                </c:pt>
                <c:pt idx="39">
                  <c:v>1.6348391439129712</c:v>
                </c:pt>
                <c:pt idx="40">
                  <c:v>1.6596886989004487</c:v>
                </c:pt>
                <c:pt idx="41">
                  <c:v>1.6898950332204368</c:v>
                </c:pt>
                <c:pt idx="42">
                  <c:v>1.6985134978898613</c:v>
                </c:pt>
                <c:pt idx="43">
                  <c:v>1.7034391870337418</c:v>
                </c:pt>
                <c:pt idx="44">
                  <c:v>1.7337604045629424</c:v>
                </c:pt>
                <c:pt idx="45">
                  <c:v>1.7410421982621067</c:v>
                </c:pt>
                <c:pt idx="46">
                  <c:v>1.7553187442878559</c:v>
                </c:pt>
                <c:pt idx="47">
                  <c:v>1.7883187366804676</c:v>
                </c:pt>
                <c:pt idx="48">
                  <c:v>1.778482983628725</c:v>
                </c:pt>
                <c:pt idx="49">
                  <c:v>1.7902209713206745</c:v>
                </c:pt>
                <c:pt idx="50">
                  <c:v>1.8066910042568249</c:v>
                </c:pt>
                <c:pt idx="51">
                  <c:v>1.8204218558891769</c:v>
                </c:pt>
                <c:pt idx="52">
                  <c:v>1.8357133994786459</c:v>
                </c:pt>
                <c:pt idx="53">
                  <c:v>1.8667369559298348</c:v>
                </c:pt>
                <c:pt idx="54">
                  <c:v>1.898844831571828</c:v>
                </c:pt>
                <c:pt idx="55">
                  <c:v>1.9083390557296869</c:v>
                </c:pt>
                <c:pt idx="56">
                  <c:v>1.9289491175315674</c:v>
                </c:pt>
                <c:pt idx="57">
                  <c:v>1.9258627989435169</c:v>
                </c:pt>
                <c:pt idx="58">
                  <c:v>1.9586024665255564</c:v>
                </c:pt>
                <c:pt idx="59">
                  <c:v>1.9899401059899653</c:v>
                </c:pt>
                <c:pt idx="60">
                  <c:v>2.0000888005305142</c:v>
                </c:pt>
                <c:pt idx="61">
                  <c:v>2.0220897773363498</c:v>
                </c:pt>
                <c:pt idx="62">
                  <c:v>2.0522189150186612</c:v>
                </c:pt>
                <c:pt idx="63">
                  <c:v>2.0672001130982975</c:v>
                </c:pt>
                <c:pt idx="64">
                  <c:v>2.0926266744894066</c:v>
                </c:pt>
                <c:pt idx="65">
                  <c:v>2.1060194852061387</c:v>
                </c:pt>
                <c:pt idx="66">
                  <c:v>2.1357143599475452</c:v>
                </c:pt>
                <c:pt idx="67">
                  <c:v>2.1404129315394296</c:v>
                </c:pt>
                <c:pt idx="68">
                  <c:v>2.1815088598249868</c:v>
                </c:pt>
                <c:pt idx="69">
                  <c:v>2.1873989337465143</c:v>
                </c:pt>
                <c:pt idx="70">
                  <c:v>2.2140852007382219</c:v>
                </c:pt>
                <c:pt idx="71">
                  <c:v>2.2384401379463421</c:v>
                </c:pt>
                <c:pt idx="72">
                  <c:v>2.2738074921258944</c:v>
                </c:pt>
                <c:pt idx="73">
                  <c:v>2.2847217680880987</c:v>
                </c:pt>
                <c:pt idx="74">
                  <c:v>2.3406974514062568</c:v>
                </c:pt>
                <c:pt idx="75">
                  <c:v>2.3577845428015225</c:v>
                </c:pt>
                <c:pt idx="76">
                  <c:v>2.3780614898696153</c:v>
                </c:pt>
                <c:pt idx="77">
                  <c:v>2.4058848093010901</c:v>
                </c:pt>
                <c:pt idx="78">
                  <c:v>2.421041883599687</c:v>
                </c:pt>
                <c:pt idx="79">
                  <c:v>2.4534838448399228</c:v>
                </c:pt>
                <c:pt idx="80">
                  <c:v>2.4718849736762225</c:v>
                </c:pt>
                <c:pt idx="81">
                  <c:v>2.4805365710840896</c:v>
                </c:pt>
                <c:pt idx="82">
                  <c:v>2.5398213951329995</c:v>
                </c:pt>
                <c:pt idx="83">
                  <c:v>2.5537904128062312</c:v>
                </c:pt>
                <c:pt idx="84">
                  <c:v>2.5936295432460086</c:v>
                </c:pt>
                <c:pt idx="85">
                  <c:v>2.5998542541497991</c:v>
                </c:pt>
                <c:pt idx="86">
                  <c:v>2.6235129278625626</c:v>
                </c:pt>
                <c:pt idx="87">
                  <c:v>2.6573562446319894</c:v>
                </c:pt>
                <c:pt idx="88">
                  <c:v>2.7038599789130493</c:v>
                </c:pt>
                <c:pt idx="89">
                  <c:v>2.7152161908244841</c:v>
                </c:pt>
                <c:pt idx="90">
                  <c:v>2.763003995782995</c:v>
                </c:pt>
                <c:pt idx="91">
                  <c:v>2.7983704469290172</c:v>
                </c:pt>
                <c:pt idx="92">
                  <c:v>2.8006930943999686</c:v>
                </c:pt>
                <c:pt idx="93">
                  <c:v>2.8085350350642884</c:v>
                </c:pt>
                <c:pt idx="94">
                  <c:v>2.8377437994289569</c:v>
                </c:pt>
                <c:pt idx="95">
                  <c:v>2.8925122547579361</c:v>
                </c:pt>
                <c:pt idx="96">
                  <c:v>2.9168093576979026</c:v>
                </c:pt>
                <c:pt idx="97">
                  <c:v>2.9264348285783059</c:v>
                </c:pt>
                <c:pt idx="98">
                  <c:v>2.9867193860470187</c:v>
                </c:pt>
                <c:pt idx="99">
                  <c:v>2.9917968090032989</c:v>
                </c:pt>
                <c:pt idx="100">
                  <c:v>3.0603089559294743</c:v>
                </c:pt>
                <c:pt idx="101">
                  <c:v>3.0713260681708205</c:v>
                </c:pt>
                <c:pt idx="102">
                  <c:v>3.1177030918001996</c:v>
                </c:pt>
                <c:pt idx="103">
                  <c:v>3.1725746662158834</c:v>
                </c:pt>
                <c:pt idx="104">
                  <c:v>3.1862167372806116</c:v>
                </c:pt>
                <c:pt idx="105">
                  <c:v>3.2161671746110496</c:v>
                </c:pt>
                <c:pt idx="106">
                  <c:v>3.2396451949857106</c:v>
                </c:pt>
                <c:pt idx="107">
                  <c:v>3.2756052566500524</c:v>
                </c:pt>
                <c:pt idx="108">
                  <c:v>3.3283425012821182</c:v>
                </c:pt>
                <c:pt idx="109">
                  <c:v>3.3413230370371183</c:v>
                </c:pt>
                <c:pt idx="110">
                  <c:v>3.4148321438519349</c:v>
                </c:pt>
                <c:pt idx="111">
                  <c:v>3.4216618081396386</c:v>
                </c:pt>
                <c:pt idx="112">
                  <c:v>3.484620385409408</c:v>
                </c:pt>
                <c:pt idx="113">
                  <c:v>3.4964680947198001</c:v>
                </c:pt>
                <c:pt idx="114">
                  <c:v>3.5443697076174616</c:v>
                </c:pt>
                <c:pt idx="115">
                  <c:v>3.5727246652784013</c:v>
                </c:pt>
                <c:pt idx="116">
                  <c:v>3.5959473756027105</c:v>
                </c:pt>
                <c:pt idx="117">
                  <c:v>3.6434138809606664</c:v>
                </c:pt>
                <c:pt idx="118">
                  <c:v>3.6525224156630678</c:v>
                </c:pt>
                <c:pt idx="119">
                  <c:v>3.6861256218871685</c:v>
                </c:pt>
                <c:pt idx="120">
                  <c:v>3.7111912761160011</c:v>
                </c:pt>
                <c:pt idx="121">
                  <c:v>3.7271493986033</c:v>
                </c:pt>
                <c:pt idx="122">
                  <c:v>3.8095194003124329</c:v>
                </c:pt>
                <c:pt idx="123">
                  <c:v>3.8148527274728705</c:v>
                </c:pt>
                <c:pt idx="124">
                  <c:v>3.8579605632933145</c:v>
                </c:pt>
                <c:pt idx="125">
                  <c:v>3.9088856427287868</c:v>
                </c:pt>
                <c:pt idx="126">
                  <c:v>3.9213940767855191</c:v>
                </c:pt>
                <c:pt idx="127">
                  <c:v>3.9304132831621255</c:v>
                </c:pt>
                <c:pt idx="128">
                  <c:v>3.9477071016080387</c:v>
                </c:pt>
                <c:pt idx="129">
                  <c:v>3.9875789433342801</c:v>
                </c:pt>
                <c:pt idx="130">
                  <c:v>4.0166882696206203</c:v>
                </c:pt>
                <c:pt idx="131">
                  <c:v>4.0681018794717643</c:v>
                </c:pt>
                <c:pt idx="132">
                  <c:v>4.1173259122133725</c:v>
                </c:pt>
                <c:pt idx="133">
                  <c:v>4.1251488314465776</c:v>
                </c:pt>
                <c:pt idx="134">
                  <c:v>4.1263863760960113</c:v>
                </c:pt>
                <c:pt idx="135">
                  <c:v>4.1511446943525874</c:v>
                </c:pt>
                <c:pt idx="136">
                  <c:v>4.1702399599466089</c:v>
                </c:pt>
                <c:pt idx="137">
                  <c:v>4.2186147434819894</c:v>
                </c:pt>
                <c:pt idx="138">
                  <c:v>4.3080493760438081</c:v>
                </c:pt>
                <c:pt idx="139">
                  <c:v>4.319250304421522</c:v>
                </c:pt>
                <c:pt idx="140">
                  <c:v>4.4643771146500857</c:v>
                </c:pt>
                <c:pt idx="141">
                  <c:v>4.4616984883812956</c:v>
                </c:pt>
                <c:pt idx="142">
                  <c:v>4.4674986964161914</c:v>
                </c:pt>
                <c:pt idx="143">
                  <c:v>4.5001114369000303</c:v>
                </c:pt>
                <c:pt idx="144">
                  <c:v>4.5073116151990709</c:v>
                </c:pt>
                <c:pt idx="145">
                  <c:v>4.5100160021681903</c:v>
                </c:pt>
                <c:pt idx="146">
                  <c:v>4.497838958962336</c:v>
                </c:pt>
                <c:pt idx="147">
                  <c:v>4.4996380945459205</c:v>
                </c:pt>
                <c:pt idx="148">
                  <c:v>4.588280965008475</c:v>
                </c:pt>
                <c:pt idx="149">
                  <c:v>4.5928692459734828</c:v>
                </c:pt>
                <c:pt idx="150">
                  <c:v>4.6365015038102309</c:v>
                </c:pt>
                <c:pt idx="151">
                  <c:v>4.6828665188483329</c:v>
                </c:pt>
                <c:pt idx="152">
                  <c:v>4.7502997967197489</c:v>
                </c:pt>
                <c:pt idx="153">
                  <c:v>4.7607504562725325</c:v>
                </c:pt>
                <c:pt idx="154">
                  <c:v>4.8050254355158675</c:v>
                </c:pt>
                <c:pt idx="155">
                  <c:v>4.8684517712646773</c:v>
                </c:pt>
                <c:pt idx="156">
                  <c:v>4.8645570098476654</c:v>
                </c:pt>
                <c:pt idx="157">
                  <c:v>4.8801235922791779</c:v>
                </c:pt>
                <c:pt idx="158">
                  <c:v>4.9259967540466025</c:v>
                </c:pt>
                <c:pt idx="159">
                  <c:v>4.9506267378168349</c:v>
                </c:pt>
                <c:pt idx="160">
                  <c:v>4.9531020511857431</c:v>
                </c:pt>
                <c:pt idx="161">
                  <c:v>4.974400390005842</c:v>
                </c:pt>
                <c:pt idx="162">
                  <c:v>5.0072314325798803</c:v>
                </c:pt>
                <c:pt idx="163">
                  <c:v>5.0713239949169022</c:v>
                </c:pt>
                <c:pt idx="164">
                  <c:v>5.0753810541128352</c:v>
                </c:pt>
                <c:pt idx="165">
                  <c:v>5.142883622132536</c:v>
                </c:pt>
                <c:pt idx="166">
                  <c:v>5.1701409053298386</c:v>
                </c:pt>
                <c:pt idx="167">
                  <c:v>5.1716919476014374</c:v>
                </c:pt>
                <c:pt idx="168">
                  <c:v>5.2125483139874884</c:v>
                </c:pt>
                <c:pt idx="169">
                  <c:v>5.2250584299410585</c:v>
                </c:pt>
                <c:pt idx="170">
                  <c:v>5.2517062279337585</c:v>
                </c:pt>
                <c:pt idx="171">
                  <c:v>5.2711375409771133</c:v>
                </c:pt>
                <c:pt idx="172">
                  <c:v>5.3159422100754181</c:v>
                </c:pt>
                <c:pt idx="173">
                  <c:v>5.3233845291695241</c:v>
                </c:pt>
              </c:numCache>
            </c:numRef>
          </c:val>
          <c:smooth val="0"/>
          <c:extLst>
            <c:ext xmlns:c16="http://schemas.microsoft.com/office/drawing/2014/chart" uri="{C3380CC4-5D6E-409C-BE32-E72D297353CC}">
              <c16:uniqueId val="{00000001-7160-486D-8D5A-9262A5C899DB}"/>
            </c:ext>
          </c:extLst>
        </c:ser>
        <c:dLbls>
          <c:showLegendKey val="0"/>
          <c:showVal val="0"/>
          <c:showCatName val="0"/>
          <c:showSerName val="0"/>
          <c:showPercent val="0"/>
          <c:showBubbleSize val="0"/>
        </c:dLbls>
        <c:smooth val="0"/>
        <c:axId val="848064800"/>
        <c:axId val="848065160"/>
      </c:lineChart>
      <c:catAx>
        <c:axId val="8480648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848065160"/>
        <c:crosses val="autoZero"/>
        <c:auto val="1"/>
        <c:lblAlgn val="ctr"/>
        <c:lblOffset val="100"/>
        <c:noMultiLvlLbl val="0"/>
      </c:catAx>
      <c:valAx>
        <c:axId val="84806516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8480648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2"/>
          <c:order val="0"/>
          <c:tx>
            <c:v>Fairfield Sentry</c:v>
          </c:tx>
          <c:invertIfNegative val="0"/>
          <c:cat>
            <c:strRef>
              <c:f>'Returns distribution.data'!$A$7:$A$28</c:f>
              <c:strCache>
                <c:ptCount val="22"/>
                <c:pt idx="0">
                  <c:v>&lt; -10%</c:v>
                </c:pt>
                <c:pt idx="1">
                  <c:v>-9.5%</c:v>
                </c:pt>
                <c:pt idx="2">
                  <c:v>-8.5%</c:v>
                </c:pt>
                <c:pt idx="3">
                  <c:v>-7.5%</c:v>
                </c:pt>
                <c:pt idx="4">
                  <c:v>-6.5%</c:v>
                </c:pt>
                <c:pt idx="5">
                  <c:v>-5.5%</c:v>
                </c:pt>
                <c:pt idx="6">
                  <c:v>-4.5%</c:v>
                </c:pt>
                <c:pt idx="7">
                  <c:v>-3.5%</c:v>
                </c:pt>
                <c:pt idx="8">
                  <c:v>-2.5%</c:v>
                </c:pt>
                <c:pt idx="9">
                  <c:v>-1.5%</c:v>
                </c:pt>
                <c:pt idx="10">
                  <c:v>-0.5%</c:v>
                </c:pt>
                <c:pt idx="11">
                  <c:v>0.5%</c:v>
                </c:pt>
                <c:pt idx="12">
                  <c:v>1.5%</c:v>
                </c:pt>
                <c:pt idx="13">
                  <c:v>2.5%</c:v>
                </c:pt>
                <c:pt idx="14">
                  <c:v>3.5%</c:v>
                </c:pt>
                <c:pt idx="15">
                  <c:v>4.5%</c:v>
                </c:pt>
                <c:pt idx="16">
                  <c:v>5.5%</c:v>
                </c:pt>
                <c:pt idx="17">
                  <c:v>6.5%</c:v>
                </c:pt>
                <c:pt idx="18">
                  <c:v>7.5%</c:v>
                </c:pt>
                <c:pt idx="19">
                  <c:v>8.5%</c:v>
                </c:pt>
                <c:pt idx="20">
                  <c:v>9.5%</c:v>
                </c:pt>
                <c:pt idx="21">
                  <c:v>&gt; 10%</c:v>
                </c:pt>
              </c:strCache>
            </c:strRef>
          </c:cat>
          <c:val>
            <c:numRef>
              <c:f>'Returns distribution.data'!$D$7:$D$28</c:f>
              <c:numCache>
                <c:formatCode>0.0%</c:formatCode>
                <c:ptCount val="22"/>
                <c:pt idx="0">
                  <c:v>0</c:v>
                </c:pt>
                <c:pt idx="1">
                  <c:v>0</c:v>
                </c:pt>
                <c:pt idx="2">
                  <c:v>0</c:v>
                </c:pt>
                <c:pt idx="3">
                  <c:v>0</c:v>
                </c:pt>
                <c:pt idx="4">
                  <c:v>0</c:v>
                </c:pt>
                <c:pt idx="5">
                  <c:v>0</c:v>
                </c:pt>
                <c:pt idx="6">
                  <c:v>0</c:v>
                </c:pt>
                <c:pt idx="7">
                  <c:v>0</c:v>
                </c:pt>
                <c:pt idx="8">
                  <c:v>0</c:v>
                </c:pt>
                <c:pt idx="9">
                  <c:v>0</c:v>
                </c:pt>
                <c:pt idx="10">
                  <c:v>5.1724137931034482E-2</c:v>
                </c:pt>
                <c:pt idx="11">
                  <c:v>0.52298850574712641</c:v>
                </c:pt>
                <c:pt idx="12">
                  <c:v>0.33908045977011492</c:v>
                </c:pt>
                <c:pt idx="13">
                  <c:v>7.4712643678160925E-2</c:v>
                </c:pt>
                <c:pt idx="14">
                  <c:v>1.1494252873563218E-2</c:v>
                </c:pt>
                <c:pt idx="15">
                  <c:v>0</c:v>
                </c:pt>
                <c:pt idx="16">
                  <c:v>0</c:v>
                </c:pt>
                <c:pt idx="17">
                  <c:v>0</c:v>
                </c:pt>
                <c:pt idx="18">
                  <c:v>0</c:v>
                </c:pt>
                <c:pt idx="19">
                  <c:v>0</c:v>
                </c:pt>
                <c:pt idx="20">
                  <c:v>0</c:v>
                </c:pt>
                <c:pt idx="21">
                  <c:v>0</c:v>
                </c:pt>
              </c:numCache>
            </c:numRef>
          </c:val>
          <c:extLst>
            <c:ext xmlns:c16="http://schemas.microsoft.com/office/drawing/2014/chart" uri="{C3380CC4-5D6E-409C-BE32-E72D297353CC}">
              <c16:uniqueId val="{00000000-EF43-4532-820A-D4DD2247594D}"/>
            </c:ext>
          </c:extLst>
        </c:ser>
        <c:ser>
          <c:idx val="3"/>
          <c:order val="1"/>
          <c:tx>
            <c:v>S&amp;P 500</c:v>
          </c:tx>
          <c:invertIfNegative val="0"/>
          <c:cat>
            <c:strRef>
              <c:f>'Returns distribution.data'!$A$7:$A$28</c:f>
              <c:strCache>
                <c:ptCount val="22"/>
                <c:pt idx="0">
                  <c:v>&lt; -10%</c:v>
                </c:pt>
                <c:pt idx="1">
                  <c:v>-9.5%</c:v>
                </c:pt>
                <c:pt idx="2">
                  <c:v>-8.5%</c:v>
                </c:pt>
                <c:pt idx="3">
                  <c:v>-7.5%</c:v>
                </c:pt>
                <c:pt idx="4">
                  <c:v>-6.5%</c:v>
                </c:pt>
                <c:pt idx="5">
                  <c:v>-5.5%</c:v>
                </c:pt>
                <c:pt idx="6">
                  <c:v>-4.5%</c:v>
                </c:pt>
                <c:pt idx="7">
                  <c:v>-3.5%</c:v>
                </c:pt>
                <c:pt idx="8">
                  <c:v>-2.5%</c:v>
                </c:pt>
                <c:pt idx="9">
                  <c:v>-1.5%</c:v>
                </c:pt>
                <c:pt idx="10">
                  <c:v>-0.5%</c:v>
                </c:pt>
                <c:pt idx="11">
                  <c:v>0.5%</c:v>
                </c:pt>
                <c:pt idx="12">
                  <c:v>1.5%</c:v>
                </c:pt>
                <c:pt idx="13">
                  <c:v>2.5%</c:v>
                </c:pt>
                <c:pt idx="14">
                  <c:v>3.5%</c:v>
                </c:pt>
                <c:pt idx="15">
                  <c:v>4.5%</c:v>
                </c:pt>
                <c:pt idx="16">
                  <c:v>5.5%</c:v>
                </c:pt>
                <c:pt idx="17">
                  <c:v>6.5%</c:v>
                </c:pt>
                <c:pt idx="18">
                  <c:v>7.5%</c:v>
                </c:pt>
                <c:pt idx="19">
                  <c:v>8.5%</c:v>
                </c:pt>
                <c:pt idx="20">
                  <c:v>9.5%</c:v>
                </c:pt>
                <c:pt idx="21">
                  <c:v>&gt; 10%</c:v>
                </c:pt>
              </c:strCache>
            </c:strRef>
          </c:cat>
          <c:val>
            <c:numRef>
              <c:f>'Returns distribution.data'!$E$7:$E$28</c:f>
              <c:numCache>
                <c:formatCode>0.0%</c:formatCode>
                <c:ptCount val="22"/>
                <c:pt idx="0">
                  <c:v>1.1494252873563218E-2</c:v>
                </c:pt>
                <c:pt idx="1">
                  <c:v>5.7471264367816091E-3</c:v>
                </c:pt>
                <c:pt idx="2">
                  <c:v>1.1494252873563218E-2</c:v>
                </c:pt>
                <c:pt idx="3">
                  <c:v>1.1494252873563218E-2</c:v>
                </c:pt>
                <c:pt idx="4">
                  <c:v>2.2988505747126436E-2</c:v>
                </c:pt>
                <c:pt idx="5">
                  <c:v>1.7241379310344827E-2</c:v>
                </c:pt>
                <c:pt idx="6">
                  <c:v>2.8735632183908046E-2</c:v>
                </c:pt>
                <c:pt idx="7">
                  <c:v>4.0229885057471264E-2</c:v>
                </c:pt>
                <c:pt idx="8">
                  <c:v>8.6206896551724144E-2</c:v>
                </c:pt>
                <c:pt idx="9">
                  <c:v>8.0459770114942528E-2</c:v>
                </c:pt>
                <c:pt idx="10">
                  <c:v>4.0229885057471264E-2</c:v>
                </c:pt>
                <c:pt idx="11">
                  <c:v>0.11494252873563218</c:v>
                </c:pt>
                <c:pt idx="12">
                  <c:v>0.14942528735632185</c:v>
                </c:pt>
                <c:pt idx="13">
                  <c:v>7.4712643678160925E-2</c:v>
                </c:pt>
                <c:pt idx="14">
                  <c:v>0.10344827586206896</c:v>
                </c:pt>
                <c:pt idx="15">
                  <c:v>4.5977011494252873E-2</c:v>
                </c:pt>
                <c:pt idx="16">
                  <c:v>6.8965517241379309E-2</c:v>
                </c:pt>
                <c:pt idx="17">
                  <c:v>2.8735632183908046E-2</c:v>
                </c:pt>
                <c:pt idx="18">
                  <c:v>2.8735632183908046E-2</c:v>
                </c:pt>
                <c:pt idx="19">
                  <c:v>1.7241379310344827E-2</c:v>
                </c:pt>
                <c:pt idx="20">
                  <c:v>5.7471264367816091E-3</c:v>
                </c:pt>
                <c:pt idx="21">
                  <c:v>5.7471264367816091E-3</c:v>
                </c:pt>
              </c:numCache>
            </c:numRef>
          </c:val>
          <c:extLst>
            <c:ext xmlns:c16="http://schemas.microsoft.com/office/drawing/2014/chart" uri="{C3380CC4-5D6E-409C-BE32-E72D297353CC}">
              <c16:uniqueId val="{00000001-EF43-4532-820A-D4DD2247594D}"/>
            </c:ext>
          </c:extLst>
        </c:ser>
        <c:ser>
          <c:idx val="0"/>
          <c:order val="2"/>
          <c:tx>
            <c:v>Fairfield Sentry</c:v>
          </c:tx>
          <c:invertIfNegative val="0"/>
          <c:cat>
            <c:strRef>
              <c:f>'Returns distribution.data'!$A$7:$A$28</c:f>
              <c:strCache>
                <c:ptCount val="22"/>
                <c:pt idx="0">
                  <c:v>&lt; -10%</c:v>
                </c:pt>
                <c:pt idx="1">
                  <c:v>-9.5%</c:v>
                </c:pt>
                <c:pt idx="2">
                  <c:v>-8.5%</c:v>
                </c:pt>
                <c:pt idx="3">
                  <c:v>-7.5%</c:v>
                </c:pt>
                <c:pt idx="4">
                  <c:v>-6.5%</c:v>
                </c:pt>
                <c:pt idx="5">
                  <c:v>-5.5%</c:v>
                </c:pt>
                <c:pt idx="6">
                  <c:v>-4.5%</c:v>
                </c:pt>
                <c:pt idx="7">
                  <c:v>-3.5%</c:v>
                </c:pt>
                <c:pt idx="8">
                  <c:v>-2.5%</c:v>
                </c:pt>
                <c:pt idx="9">
                  <c:v>-1.5%</c:v>
                </c:pt>
                <c:pt idx="10">
                  <c:v>-0.5%</c:v>
                </c:pt>
                <c:pt idx="11">
                  <c:v>0.5%</c:v>
                </c:pt>
                <c:pt idx="12">
                  <c:v>1.5%</c:v>
                </c:pt>
                <c:pt idx="13">
                  <c:v>2.5%</c:v>
                </c:pt>
                <c:pt idx="14">
                  <c:v>3.5%</c:v>
                </c:pt>
                <c:pt idx="15">
                  <c:v>4.5%</c:v>
                </c:pt>
                <c:pt idx="16">
                  <c:v>5.5%</c:v>
                </c:pt>
                <c:pt idx="17">
                  <c:v>6.5%</c:v>
                </c:pt>
                <c:pt idx="18">
                  <c:v>7.5%</c:v>
                </c:pt>
                <c:pt idx="19">
                  <c:v>8.5%</c:v>
                </c:pt>
                <c:pt idx="20">
                  <c:v>9.5%</c:v>
                </c:pt>
                <c:pt idx="21">
                  <c:v>&gt; 10%</c:v>
                </c:pt>
              </c:strCache>
            </c:strRef>
          </c:cat>
          <c:val>
            <c:numRef>
              <c:f>'Returns distribution.data'!$D$7:$D$28</c:f>
              <c:numCache>
                <c:formatCode>0.0%</c:formatCode>
                <c:ptCount val="22"/>
                <c:pt idx="0">
                  <c:v>0</c:v>
                </c:pt>
                <c:pt idx="1">
                  <c:v>0</c:v>
                </c:pt>
                <c:pt idx="2">
                  <c:v>0</c:v>
                </c:pt>
                <c:pt idx="3">
                  <c:v>0</c:v>
                </c:pt>
                <c:pt idx="4">
                  <c:v>0</c:v>
                </c:pt>
                <c:pt idx="5">
                  <c:v>0</c:v>
                </c:pt>
                <c:pt idx="6">
                  <c:v>0</c:v>
                </c:pt>
                <c:pt idx="7">
                  <c:v>0</c:v>
                </c:pt>
                <c:pt idx="8">
                  <c:v>0</c:v>
                </c:pt>
                <c:pt idx="9">
                  <c:v>0</c:v>
                </c:pt>
                <c:pt idx="10">
                  <c:v>5.1724137931034482E-2</c:v>
                </c:pt>
                <c:pt idx="11">
                  <c:v>0.52298850574712641</c:v>
                </c:pt>
                <c:pt idx="12">
                  <c:v>0.33908045977011492</c:v>
                </c:pt>
                <c:pt idx="13">
                  <c:v>7.4712643678160925E-2</c:v>
                </c:pt>
                <c:pt idx="14">
                  <c:v>1.1494252873563218E-2</c:v>
                </c:pt>
                <c:pt idx="15">
                  <c:v>0</c:v>
                </c:pt>
                <c:pt idx="16">
                  <c:v>0</c:v>
                </c:pt>
                <c:pt idx="17">
                  <c:v>0</c:v>
                </c:pt>
                <c:pt idx="18">
                  <c:v>0</c:v>
                </c:pt>
                <c:pt idx="19">
                  <c:v>0</c:v>
                </c:pt>
                <c:pt idx="20">
                  <c:v>0</c:v>
                </c:pt>
                <c:pt idx="21">
                  <c:v>0</c:v>
                </c:pt>
              </c:numCache>
            </c:numRef>
          </c:val>
          <c:extLst>
            <c:ext xmlns:c16="http://schemas.microsoft.com/office/drawing/2014/chart" uri="{C3380CC4-5D6E-409C-BE32-E72D297353CC}">
              <c16:uniqueId val="{00000002-EF43-4532-820A-D4DD2247594D}"/>
            </c:ext>
          </c:extLst>
        </c:ser>
        <c:ser>
          <c:idx val="1"/>
          <c:order val="3"/>
          <c:tx>
            <c:v>S&amp;P 500</c:v>
          </c:tx>
          <c:invertIfNegative val="0"/>
          <c:cat>
            <c:strRef>
              <c:f>'Returns distribution.data'!$A$7:$A$28</c:f>
              <c:strCache>
                <c:ptCount val="22"/>
                <c:pt idx="0">
                  <c:v>&lt; -10%</c:v>
                </c:pt>
                <c:pt idx="1">
                  <c:v>-9.5%</c:v>
                </c:pt>
                <c:pt idx="2">
                  <c:v>-8.5%</c:v>
                </c:pt>
                <c:pt idx="3">
                  <c:v>-7.5%</c:v>
                </c:pt>
                <c:pt idx="4">
                  <c:v>-6.5%</c:v>
                </c:pt>
                <c:pt idx="5">
                  <c:v>-5.5%</c:v>
                </c:pt>
                <c:pt idx="6">
                  <c:v>-4.5%</c:v>
                </c:pt>
                <c:pt idx="7">
                  <c:v>-3.5%</c:v>
                </c:pt>
                <c:pt idx="8">
                  <c:v>-2.5%</c:v>
                </c:pt>
                <c:pt idx="9">
                  <c:v>-1.5%</c:v>
                </c:pt>
                <c:pt idx="10">
                  <c:v>-0.5%</c:v>
                </c:pt>
                <c:pt idx="11">
                  <c:v>0.5%</c:v>
                </c:pt>
                <c:pt idx="12">
                  <c:v>1.5%</c:v>
                </c:pt>
                <c:pt idx="13">
                  <c:v>2.5%</c:v>
                </c:pt>
                <c:pt idx="14">
                  <c:v>3.5%</c:v>
                </c:pt>
                <c:pt idx="15">
                  <c:v>4.5%</c:v>
                </c:pt>
                <c:pt idx="16">
                  <c:v>5.5%</c:v>
                </c:pt>
                <c:pt idx="17">
                  <c:v>6.5%</c:v>
                </c:pt>
                <c:pt idx="18">
                  <c:v>7.5%</c:v>
                </c:pt>
                <c:pt idx="19">
                  <c:v>8.5%</c:v>
                </c:pt>
                <c:pt idx="20">
                  <c:v>9.5%</c:v>
                </c:pt>
                <c:pt idx="21">
                  <c:v>&gt; 10%</c:v>
                </c:pt>
              </c:strCache>
            </c:strRef>
          </c:cat>
          <c:val>
            <c:numRef>
              <c:f>'Returns distribution.data'!$E$7:$E$28</c:f>
              <c:numCache>
                <c:formatCode>0.0%</c:formatCode>
                <c:ptCount val="22"/>
                <c:pt idx="0">
                  <c:v>1.1494252873563218E-2</c:v>
                </c:pt>
                <c:pt idx="1">
                  <c:v>5.7471264367816091E-3</c:v>
                </c:pt>
                <c:pt idx="2">
                  <c:v>1.1494252873563218E-2</c:v>
                </c:pt>
                <c:pt idx="3">
                  <c:v>1.1494252873563218E-2</c:v>
                </c:pt>
                <c:pt idx="4">
                  <c:v>2.2988505747126436E-2</c:v>
                </c:pt>
                <c:pt idx="5">
                  <c:v>1.7241379310344827E-2</c:v>
                </c:pt>
                <c:pt idx="6">
                  <c:v>2.8735632183908046E-2</c:v>
                </c:pt>
                <c:pt idx="7">
                  <c:v>4.0229885057471264E-2</c:v>
                </c:pt>
                <c:pt idx="8">
                  <c:v>8.6206896551724144E-2</c:v>
                </c:pt>
                <c:pt idx="9">
                  <c:v>8.0459770114942528E-2</c:v>
                </c:pt>
                <c:pt idx="10">
                  <c:v>4.0229885057471264E-2</c:v>
                </c:pt>
                <c:pt idx="11">
                  <c:v>0.11494252873563218</c:v>
                </c:pt>
                <c:pt idx="12">
                  <c:v>0.14942528735632185</c:v>
                </c:pt>
                <c:pt idx="13">
                  <c:v>7.4712643678160925E-2</c:v>
                </c:pt>
                <c:pt idx="14">
                  <c:v>0.10344827586206896</c:v>
                </c:pt>
                <c:pt idx="15">
                  <c:v>4.5977011494252873E-2</c:v>
                </c:pt>
                <c:pt idx="16">
                  <c:v>6.8965517241379309E-2</c:v>
                </c:pt>
                <c:pt idx="17">
                  <c:v>2.8735632183908046E-2</c:v>
                </c:pt>
                <c:pt idx="18">
                  <c:v>2.8735632183908046E-2</c:v>
                </c:pt>
                <c:pt idx="19">
                  <c:v>1.7241379310344827E-2</c:v>
                </c:pt>
                <c:pt idx="20">
                  <c:v>5.7471264367816091E-3</c:v>
                </c:pt>
                <c:pt idx="21">
                  <c:v>5.7471264367816091E-3</c:v>
                </c:pt>
              </c:numCache>
            </c:numRef>
          </c:val>
          <c:extLst>
            <c:ext xmlns:c16="http://schemas.microsoft.com/office/drawing/2014/chart" uri="{C3380CC4-5D6E-409C-BE32-E72D297353CC}">
              <c16:uniqueId val="{00000003-EF43-4532-820A-D4DD2247594D}"/>
            </c:ext>
          </c:extLst>
        </c:ser>
        <c:dLbls>
          <c:showLegendKey val="0"/>
          <c:showVal val="0"/>
          <c:showCatName val="0"/>
          <c:showSerName val="0"/>
          <c:showPercent val="0"/>
          <c:showBubbleSize val="0"/>
        </c:dLbls>
        <c:gapWidth val="82"/>
        <c:axId val="783728040"/>
        <c:axId val="1"/>
      </c:barChart>
      <c:catAx>
        <c:axId val="783728040"/>
        <c:scaling>
          <c:orientation val="minMax"/>
        </c:scaling>
        <c:delete val="0"/>
        <c:axPos val="b"/>
        <c:numFmt formatCode="General" sourceLinked="1"/>
        <c:majorTickMark val="out"/>
        <c:minorTickMark val="none"/>
        <c:tickLblPos val="nextTo"/>
        <c:spPr>
          <a:ln w="19050">
            <a:solidFill>
              <a:schemeClr val="tx1"/>
            </a:solidFill>
          </a:ln>
        </c:spPr>
        <c:txPr>
          <a:bodyPr rot="-5400000" vert="horz"/>
          <a:lstStyle/>
          <a:p>
            <a:pPr>
              <a:defRPr sz="1000" b="0" i="0" u="none" strike="noStrike" baseline="0">
                <a:solidFill>
                  <a:srgbClr val="000000"/>
                </a:solidFill>
                <a:latin typeface="Calibri"/>
                <a:ea typeface="Calibri"/>
                <a:cs typeface="Calibri"/>
              </a:defRPr>
            </a:pPr>
            <a:endParaRPr lang="zh-CN"/>
          </a:p>
        </c:txPr>
        <c:crossAx val="1"/>
        <c:crosses val="autoZero"/>
        <c:auto val="1"/>
        <c:lblAlgn val="ctr"/>
        <c:lblOffset val="100"/>
        <c:noMultiLvlLbl val="0"/>
      </c:catAx>
      <c:valAx>
        <c:axId val="1"/>
        <c:scaling>
          <c:orientation val="minMax"/>
        </c:scaling>
        <c:delete val="0"/>
        <c:axPos val="l"/>
        <c:majorGridlines>
          <c:spPr>
            <a:ln w="3175">
              <a:prstDash val="sysDash"/>
            </a:ln>
          </c:spPr>
        </c:majorGridlines>
        <c:numFmt formatCode="0.0%"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zh-CN"/>
          </a:p>
        </c:txPr>
        <c:crossAx val="783728040"/>
        <c:crosses val="autoZero"/>
        <c:crossBetween val="between"/>
      </c:valAx>
    </c:plotArea>
    <c:legend>
      <c:legendPos val="r"/>
      <c:layout>
        <c:manualLayout>
          <c:xMode val="edge"/>
          <c:yMode val="edge"/>
          <c:x val="0.73500768836494101"/>
          <c:y val="0.37912087912087911"/>
          <c:w val="0.1132752434648898"/>
          <c:h val="7.2213500784929358E-2"/>
        </c:manualLayout>
      </c:layout>
      <c:overlay val="1"/>
      <c:txPr>
        <a:bodyPr/>
        <a:lstStyle/>
        <a:p>
          <a:pPr>
            <a:defRPr sz="845" b="0" i="0" u="none" strike="noStrike" baseline="0">
              <a:solidFill>
                <a:srgbClr val="000000"/>
              </a:solidFill>
              <a:latin typeface="Calibri"/>
              <a:ea typeface="Calibri"/>
              <a:cs typeface="Calibri"/>
            </a:defRPr>
          </a:pPr>
          <a:endParaRPr lang="zh-CN"/>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8</xdr:col>
      <xdr:colOff>639532</xdr:colOff>
      <xdr:row>8</xdr:row>
      <xdr:rowOff>115662</xdr:rowOff>
    </xdr:from>
    <xdr:to>
      <xdr:col>14</xdr:col>
      <xdr:colOff>537480</xdr:colOff>
      <xdr:row>22</xdr:row>
      <xdr:rowOff>174172</xdr:rowOff>
    </xdr:to>
    <xdr:graphicFrame macro="">
      <xdr:nvGraphicFramePr>
        <xdr:cNvPr id="4" name="图表 3">
          <a:extLst>
            <a:ext uri="{FF2B5EF4-FFF2-40B4-BE49-F238E27FC236}">
              <a16:creationId xmlns:a16="http://schemas.microsoft.com/office/drawing/2014/main" id="{9906BD80-FC2E-CFBB-C51A-97923E31CC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23</xdr:col>
      <xdr:colOff>57150</xdr:colOff>
      <xdr:row>10</xdr:row>
      <xdr:rowOff>228600</xdr:rowOff>
    </xdr:from>
    <xdr:to>
      <xdr:col>35</xdr:col>
      <xdr:colOff>33338</xdr:colOff>
      <xdr:row>30</xdr:row>
      <xdr:rowOff>152400</xdr:rowOff>
    </xdr:to>
    <xdr:graphicFrame macro="">
      <xdr:nvGraphicFramePr>
        <xdr:cNvPr id="2" name="Chart 1">
          <a:extLst>
            <a:ext uri="{FF2B5EF4-FFF2-40B4-BE49-F238E27FC236}">
              <a16:creationId xmlns:a16="http://schemas.microsoft.com/office/drawing/2014/main" id="{99B839D4-CB09-47CC-911B-2B326746CB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17316</xdr:colOff>
      <xdr:row>35</xdr:row>
      <xdr:rowOff>25977</xdr:rowOff>
    </xdr:from>
    <xdr:to>
      <xdr:col>34</xdr:col>
      <xdr:colOff>233794</xdr:colOff>
      <xdr:row>52</xdr:row>
      <xdr:rowOff>108239</xdr:rowOff>
    </xdr:to>
    <xdr:graphicFrame macro="">
      <xdr:nvGraphicFramePr>
        <xdr:cNvPr id="5" name="图表 4">
          <a:extLst>
            <a:ext uri="{FF2B5EF4-FFF2-40B4-BE49-F238E27FC236}">
              <a16:creationId xmlns:a16="http://schemas.microsoft.com/office/drawing/2014/main" id="{C9A3FBB5-7D50-E2B4-A376-D079CD0D20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11906</xdr:colOff>
      <xdr:row>54</xdr:row>
      <xdr:rowOff>220807</xdr:rowOff>
    </xdr:from>
    <xdr:to>
      <xdr:col>34</xdr:col>
      <xdr:colOff>178594</xdr:colOff>
      <xdr:row>72</xdr:row>
      <xdr:rowOff>168855</xdr:rowOff>
    </xdr:to>
    <xdr:graphicFrame macro="">
      <xdr:nvGraphicFramePr>
        <xdr:cNvPr id="7" name="图表 6">
          <a:extLst>
            <a:ext uri="{FF2B5EF4-FFF2-40B4-BE49-F238E27FC236}">
              <a16:creationId xmlns:a16="http://schemas.microsoft.com/office/drawing/2014/main" id="{66289418-F4EF-49CA-8E02-3B288331E8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4286249" y="609600"/>
    <xdr:ext cx="5510214" cy="3257550"/>
    <xdr:graphicFrame macro="">
      <xdr:nvGraphicFramePr>
        <xdr:cNvPr id="2" name="图表 1">
          <a:extLst>
            <a:ext uri="{FF2B5EF4-FFF2-40B4-BE49-F238E27FC236}">
              <a16:creationId xmlns:a16="http://schemas.microsoft.com/office/drawing/2014/main" id="{940CC95D-1DB9-4D17-BA94-398AEBF96B5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D8FA9-3BAC-524F-96E6-1AF3B7291D98}">
  <dimension ref="A1:E36"/>
  <sheetViews>
    <sheetView tabSelected="1" topLeftCell="A31" workbookViewId="0">
      <selection activeCell="B36" sqref="B36"/>
    </sheetView>
  </sheetViews>
  <sheetFormatPr defaultColWidth="11.17578125" defaultRowHeight="15" x14ac:dyDescent="0.4"/>
  <cols>
    <col min="1" max="1" width="13.17578125" style="1" bestFit="1" customWidth="1"/>
    <col min="2" max="5" width="11.29296875" style="2" bestFit="1" customWidth="1"/>
  </cols>
  <sheetData>
    <row r="1" spans="1:5" x14ac:dyDescent="0.4">
      <c r="A1" s="1" t="s">
        <v>0</v>
      </c>
      <c r="B1" s="2" t="s">
        <v>1</v>
      </c>
      <c r="C1" s="2" t="s">
        <v>2</v>
      </c>
      <c r="D1" s="2" t="s">
        <v>3</v>
      </c>
      <c r="E1" s="2" t="s">
        <v>4</v>
      </c>
    </row>
    <row r="2" spans="1:5" x14ac:dyDescent="0.4">
      <c r="A2" s="1">
        <v>34698</v>
      </c>
      <c r="B2" s="2">
        <v>-7.4597087880106105E-3</v>
      </c>
      <c r="C2" s="2">
        <v>-5.0765767799513362E-2</v>
      </c>
      <c r="D2" s="2">
        <v>0.35200176438792341</v>
      </c>
      <c r="E2" s="2">
        <v>1.4954605938021004E-2</v>
      </c>
    </row>
    <row r="3" spans="1:5" x14ac:dyDescent="0.4">
      <c r="A3" s="1">
        <v>35062</v>
      </c>
      <c r="B3" s="2">
        <v>0.35662389076040069</v>
      </c>
      <c r="C3" s="2">
        <v>0.30219805664086552</v>
      </c>
      <c r="D3" s="2">
        <v>-0.17295387287906283</v>
      </c>
      <c r="E3" s="2">
        <v>0.284101494859341</v>
      </c>
    </row>
    <row r="4" spans="1:5" x14ac:dyDescent="0.4">
      <c r="A4" s="1">
        <v>35430</v>
      </c>
      <c r="B4" s="2">
        <v>0.21173919398213781</v>
      </c>
      <c r="C4" s="2">
        <v>0.17917445565232981</v>
      </c>
      <c r="D4" s="2">
        <v>-0.34509774141905336</v>
      </c>
      <c r="E4" s="2">
        <v>0.33279171681218811</v>
      </c>
    </row>
    <row r="5" spans="1:5" x14ac:dyDescent="0.4">
      <c r="A5" s="1">
        <v>35825</v>
      </c>
      <c r="B5" s="2">
        <v>0.24286396621476869</v>
      </c>
      <c r="C5" s="2">
        <v>0.1469282828698133</v>
      </c>
      <c r="D5" s="2">
        <v>0.10150490776201804</v>
      </c>
      <c r="E5" s="2">
        <v>2.0607135321144554E-3</v>
      </c>
    </row>
    <row r="6" spans="1:5" x14ac:dyDescent="0.4">
      <c r="A6" s="1">
        <v>36160</v>
      </c>
      <c r="B6" s="2">
        <v>0.22244548021860311</v>
      </c>
      <c r="C6" s="2">
        <v>-2.9127882622106749E-2</v>
      </c>
      <c r="D6" s="2">
        <v>2.1190461020427742</v>
      </c>
      <c r="E6" s="2">
        <v>-0.10942740445915566</v>
      </c>
    </row>
    <row r="7" spans="1:5" x14ac:dyDescent="0.4">
      <c r="A7" s="1">
        <v>36525</v>
      </c>
      <c r="B7" s="2">
        <v>0.25272137119290106</v>
      </c>
      <c r="C7" s="2">
        <v>0.33752030194845539</v>
      </c>
      <c r="D7" s="2">
        <v>1.5114510445605465</v>
      </c>
      <c r="E7" s="2">
        <v>0.4120533254602825</v>
      </c>
    </row>
    <row r="8" spans="1:5" x14ac:dyDescent="0.4">
      <c r="A8" s="1">
        <v>36889</v>
      </c>
      <c r="B8" s="2">
        <v>-0.11159761091688269</v>
      </c>
      <c r="C8" s="2">
        <v>-0.11119010466782853</v>
      </c>
      <c r="D8" s="2">
        <v>-0.71063829504792209</v>
      </c>
      <c r="E8" s="2">
        <v>0.26271351500134599</v>
      </c>
    </row>
    <row r="9" spans="1:5" x14ac:dyDescent="0.4">
      <c r="A9" s="1">
        <v>37256</v>
      </c>
      <c r="B9" s="2">
        <v>-0.1126954620602727</v>
      </c>
      <c r="C9" s="2">
        <v>0.2210206314221701</v>
      </c>
      <c r="D9" s="2">
        <v>0.47226935229989553</v>
      </c>
      <c r="E9" s="2">
        <v>2.1383704819324389E-3</v>
      </c>
    </row>
    <row r="10" spans="1:5" x14ac:dyDescent="0.4">
      <c r="A10" s="1">
        <v>37621</v>
      </c>
      <c r="B10" s="2">
        <v>-0.20833909614498769</v>
      </c>
      <c r="C10" s="2">
        <v>-0.1091124215393946</v>
      </c>
      <c r="D10" s="2">
        <v>-0.34566199458612312</v>
      </c>
      <c r="E10" s="2">
        <v>6.4010887317875076E-2</v>
      </c>
    </row>
    <row r="11" spans="1:5" x14ac:dyDescent="0.4">
      <c r="A11" s="1">
        <v>37986</v>
      </c>
      <c r="B11" s="2">
        <v>0.33141871677970647</v>
      </c>
      <c r="C11" s="2">
        <v>0.72604820246189528</v>
      </c>
      <c r="D11" s="2">
        <v>0.4912782808883811</v>
      </c>
      <c r="E11" s="2">
        <v>0.40603860235805422</v>
      </c>
    </row>
    <row r="12" spans="1:5" x14ac:dyDescent="0.4">
      <c r="A12" s="1">
        <v>38352</v>
      </c>
      <c r="B12" s="2">
        <v>0.12991206227926622</v>
      </c>
      <c r="C12" s="2">
        <v>0.21745176797423782</v>
      </c>
      <c r="D12" s="2">
        <v>2.013569468138166</v>
      </c>
      <c r="E12" s="2">
        <v>-1.7550095124407639E-2</v>
      </c>
    </row>
    <row r="13" spans="1:5" x14ac:dyDescent="0.4">
      <c r="A13" s="1">
        <v>38716</v>
      </c>
      <c r="B13" s="2">
        <v>7.3040989854653127E-2</v>
      </c>
      <c r="C13" s="2">
        <v>5.5823315523911399E-2</v>
      </c>
      <c r="D13" s="2">
        <v>1.2326094346915868</v>
      </c>
      <c r="E13" s="2">
        <v>-3.4989264049456237E-2</v>
      </c>
    </row>
    <row r="14" spans="1:5" x14ac:dyDescent="0.4">
      <c r="A14" s="1">
        <v>39080</v>
      </c>
      <c r="B14" s="2">
        <v>0.16222046387320566</v>
      </c>
      <c r="C14" s="2">
        <v>0.18748892225904634</v>
      </c>
      <c r="D14" s="2">
        <v>0.18013721654057657</v>
      </c>
      <c r="E14" s="2">
        <v>2.9708617935622295E-2</v>
      </c>
    </row>
    <row r="15" spans="1:5" x14ac:dyDescent="0.4">
      <c r="A15" s="1">
        <v>39447</v>
      </c>
      <c r="B15" s="2">
        <v>7.2679123058190465E-2</v>
      </c>
      <c r="C15" s="2">
        <v>-3.1981571222001071E-2</v>
      </c>
      <c r="D15" s="2">
        <v>1.3347485597725282</v>
      </c>
      <c r="E15" s="2">
        <v>0.10707242378855319</v>
      </c>
    </row>
    <row r="16" spans="1:5" x14ac:dyDescent="0.4">
      <c r="A16" s="1">
        <v>39813</v>
      </c>
      <c r="B16" s="2">
        <v>-0.38240392651584654</v>
      </c>
      <c r="C16" s="2">
        <v>-0.4319712884777549</v>
      </c>
      <c r="D16" s="2">
        <v>-0.56911420240072674</v>
      </c>
      <c r="E16" s="2">
        <v>-0.29879477721776349</v>
      </c>
    </row>
    <row r="17" spans="1:5" x14ac:dyDescent="0.4">
      <c r="A17" s="1">
        <v>40178</v>
      </c>
      <c r="B17" s="2">
        <v>0.31328176057706192</v>
      </c>
      <c r="C17" s="2">
        <v>0.64350980277461822</v>
      </c>
      <c r="D17" s="2">
        <v>1.4690343713499403</v>
      </c>
      <c r="E17" s="2">
        <v>0.48592374812818706</v>
      </c>
    </row>
    <row r="18" spans="1:5" x14ac:dyDescent="0.4">
      <c r="A18" s="1">
        <v>40543</v>
      </c>
      <c r="B18" s="2">
        <v>0.17704884540655264</v>
      </c>
      <c r="C18" s="2">
        <v>0.25225909017241355</v>
      </c>
      <c r="D18" s="2">
        <v>0.53066450460855075</v>
      </c>
      <c r="E18" s="2">
        <v>7.1428984314664268E-2</v>
      </c>
    </row>
    <row r="19" spans="1:5" x14ac:dyDescent="0.4">
      <c r="A19" s="1">
        <v>40907</v>
      </c>
      <c r="B19" s="2">
        <v>-1.1064403698521463E-2</v>
      </c>
      <c r="C19" s="2">
        <v>-8.9878090660850951E-2</v>
      </c>
      <c r="D19" s="2">
        <v>0.25558047540781859</v>
      </c>
      <c r="E19" s="2">
        <v>-2.885791291126949E-2</v>
      </c>
    </row>
    <row r="20" spans="1:5" x14ac:dyDescent="0.4">
      <c r="A20" s="1">
        <v>41274</v>
      </c>
      <c r="B20" s="2">
        <v>0.15778557922311887</v>
      </c>
      <c r="C20" s="2">
        <v>0.16789628732125439</v>
      </c>
      <c r="D20" s="2">
        <v>0.32521651248382377</v>
      </c>
      <c r="E20" s="2">
        <v>0.16656015143412084</v>
      </c>
    </row>
    <row r="21" spans="1:5" x14ac:dyDescent="0.4">
      <c r="A21" s="1">
        <v>41639</v>
      </c>
      <c r="B21" s="2">
        <v>0.30455204508308142</v>
      </c>
      <c r="C21" s="2">
        <v>0.30879801387512429</v>
      </c>
      <c r="D21" s="2">
        <v>8.0305899334160991E-2</v>
      </c>
      <c r="E21" s="2">
        <v>0.54433254565283362</v>
      </c>
    </row>
    <row r="22" spans="1:5" x14ac:dyDescent="0.4">
      <c r="A22" s="1">
        <v>42004</v>
      </c>
      <c r="B22" s="2">
        <v>0.10485937765781972</v>
      </c>
      <c r="C22" s="2">
        <v>2.8956509512790163E-2</v>
      </c>
      <c r="D22" s="2">
        <v>0.40433494193005082</v>
      </c>
      <c r="E22" s="2">
        <v>0.19954627697180749</v>
      </c>
    </row>
    <row r="23" spans="1:5" x14ac:dyDescent="0.4">
      <c r="A23" s="1">
        <v>42369</v>
      </c>
      <c r="B23" s="2">
        <v>-1.6733838568951609E-2</v>
      </c>
      <c r="C23" s="2">
        <v>-6.8646989813815229E-2</v>
      </c>
      <c r="D23" s="2">
        <v>-3.0400875545916861E-2</v>
      </c>
      <c r="E23" s="2">
        <v>-5.8922995998564653E-2</v>
      </c>
    </row>
    <row r="24" spans="1:5" x14ac:dyDescent="0.4">
      <c r="A24" s="1">
        <v>42734</v>
      </c>
      <c r="B24" s="2">
        <v>0.12656505683932573</v>
      </c>
      <c r="C24" s="2">
        <v>0.15981367853741912</v>
      </c>
      <c r="D24" s="2">
        <v>0.12430173039448866</v>
      </c>
      <c r="E24" s="2">
        <v>0.21692675535905415</v>
      </c>
    </row>
    <row r="25" spans="1:5" x14ac:dyDescent="0.4">
      <c r="A25" s="1">
        <v>43098</v>
      </c>
      <c r="B25" s="2">
        <v>0.20636124903186892</v>
      </c>
      <c r="C25" s="2">
        <v>0.1583372947793098</v>
      </c>
      <c r="D25" s="2">
        <v>0.48435852225448461</v>
      </c>
      <c r="E25" s="2">
        <v>0.34817106857405777</v>
      </c>
    </row>
    <row r="26" spans="1:5" x14ac:dyDescent="0.4">
      <c r="A26" s="1">
        <v>43465</v>
      </c>
      <c r="B26" s="2">
        <v>-6.3089362734641052E-2</v>
      </c>
      <c r="C26" s="2">
        <v>-0.13075640401084021</v>
      </c>
      <c r="D26" s="2">
        <v>-5.4082787440446922E-2</v>
      </c>
      <c r="E26" s="2">
        <v>-0.1694935911520552</v>
      </c>
    </row>
    <row r="27" spans="1:5" x14ac:dyDescent="0.4">
      <c r="A27" s="1">
        <v>43830</v>
      </c>
      <c r="B27" s="2">
        <v>0.29309616151993079</v>
      </c>
      <c r="C27" s="2">
        <v>0.21667550085385945</v>
      </c>
      <c r="D27" s="2">
        <v>0.89003503152185237</v>
      </c>
      <c r="E27" s="2">
        <v>-4.2845498867352338E-2</v>
      </c>
    </row>
    <row r="28" spans="1:5" x14ac:dyDescent="0.4">
      <c r="A28" s="1">
        <v>44196</v>
      </c>
      <c r="B28" s="2">
        <v>0.20736473917550713</v>
      </c>
      <c r="C28" s="2">
        <v>0.25191527311938366</v>
      </c>
      <c r="D28" s="2">
        <v>0.82324839288880236</v>
      </c>
      <c r="E28" s="2">
        <v>2.7701699303176008E-2</v>
      </c>
    </row>
    <row r="29" spans="1:5" x14ac:dyDescent="0.4">
      <c r="A29" s="1">
        <v>44561</v>
      </c>
      <c r="B29" s="2">
        <v>0.23102852528975637</v>
      </c>
      <c r="C29" s="2">
        <v>0.14062428074186384</v>
      </c>
      <c r="D29" s="2">
        <v>0.34659461750908327</v>
      </c>
      <c r="E29" s="2">
        <v>4.9208391974095766E-2</v>
      </c>
    </row>
    <row r="30" spans="1:5" x14ac:dyDescent="0.4">
      <c r="A30" s="1">
        <v>44925</v>
      </c>
      <c r="B30" s="2">
        <v>-0.19476279111733874</v>
      </c>
      <c r="C30" s="2">
        <v>-0.23641956622493099</v>
      </c>
      <c r="D30" s="2">
        <v>-0.26396744413132789</v>
      </c>
      <c r="E30" s="2">
        <v>-0.2948203421966813</v>
      </c>
    </row>
    <row r="31" spans="1:5" x14ac:dyDescent="0.4">
      <c r="A31" s="1">
        <v>45289</v>
      </c>
      <c r="B31" s="2">
        <v>0.24392849169268227</v>
      </c>
      <c r="C31" s="2">
        <v>0.11078034795816594</v>
      </c>
      <c r="D31" s="2">
        <v>0.48989749128655413</v>
      </c>
      <c r="E31" s="2">
        <v>-3.321749522759776E-2</v>
      </c>
    </row>
    <row r="33" spans="1:5" x14ac:dyDescent="0.4">
      <c r="A33" s="1" t="s">
        <v>5</v>
      </c>
      <c r="B33" s="2">
        <f>AVERAGE(B2:B31)</f>
        <v>0.11044636297216955</v>
      </c>
      <c r="C33" s="2">
        <f>AVERAGE(C2:C31)</f>
        <v>0.11744566431199635</v>
      </c>
      <c r="D33" s="2">
        <f>AVERAGE(D2:D31)</f>
        <v>0.45134238028678086</v>
      </c>
      <c r="E33" s="2">
        <f>AVERAGE(E2:E31)</f>
        <v>9.7950817266434106E-2</v>
      </c>
    </row>
    <row r="34" spans="1:5" x14ac:dyDescent="0.4">
      <c r="A34" s="1" t="s">
        <v>6</v>
      </c>
      <c r="B34" s="2">
        <f>_xlfn.STDEV.S(B2:B31)</f>
        <v>0.18172795257102439</v>
      </c>
      <c r="C34" s="2">
        <f>_xlfn.STDEV.S(C2:C31)</f>
        <v>0.23510599655157763</v>
      </c>
      <c r="D34" s="2">
        <f>_xlfn.STDEV.S(D2:D31)</f>
        <v>0.71152142934755724</v>
      </c>
      <c r="E34" s="2">
        <f>_xlfn.STDEV.S(E2:E31)</f>
        <v>0.2138491005796575</v>
      </c>
    </row>
    <row r="35" spans="1:5" x14ac:dyDescent="0.4">
      <c r="A35" s="1" t="s">
        <v>7</v>
      </c>
      <c r="B35" s="2">
        <f>B33-2.045*B34/SQRT(30)</f>
        <v>4.2595649519631198E-2</v>
      </c>
      <c r="C35" s="2">
        <f>C33-2.045*C34/SQRT(30)</f>
        <v>2.9665499635568651E-2</v>
      </c>
      <c r="D35" s="2">
        <f>D33-2.045*D34/SQRT(30)</f>
        <v>0.18568574389710096</v>
      </c>
      <c r="E35" s="2">
        <f>E33-2.045*E34/SQRT(30)</f>
        <v>1.8107216762309392E-2</v>
      </c>
    </row>
    <row r="36" spans="1:5" x14ac:dyDescent="0.4">
      <c r="A36" s="1" t="s">
        <v>8</v>
      </c>
      <c r="B36" s="2">
        <f>B33+2.045*B34/SQRT(30)</f>
        <v>0.17829707642470788</v>
      </c>
      <c r="C36" s="2">
        <f>C33+2.045*C34/SQRT(30)</f>
        <v>0.20522582898842406</v>
      </c>
      <c r="D36" s="2">
        <f>D33+2.045*D34/SQRT(30)</f>
        <v>0.71699901667646082</v>
      </c>
      <c r="E36" s="2">
        <f>E33+2.045*E34/SQRT(30)</f>
        <v>0.17779441777055882</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1FB89-5D75-44AC-93F0-B5BD1D7DD0A2}">
  <dimension ref="A1:T1230"/>
  <sheetViews>
    <sheetView topLeftCell="A28" zoomScale="70" zoomScaleNormal="70" workbookViewId="0">
      <selection activeCell="I45" sqref="I45"/>
    </sheetView>
  </sheetViews>
  <sheetFormatPr defaultColWidth="11.17578125" defaultRowHeight="15.4" x14ac:dyDescent="0.45"/>
  <cols>
    <col min="1" max="1" width="10" style="4" bestFit="1" customWidth="1"/>
    <col min="2" max="2" width="13.46875" style="3" bestFit="1" customWidth="1"/>
    <col min="3" max="3" width="23" bestFit="1" customWidth="1"/>
    <col min="4" max="4" width="20.703125" bestFit="1" customWidth="1"/>
    <col min="20" max="20" width="11.17578125" customWidth="1"/>
  </cols>
  <sheetData>
    <row r="1" spans="1:20" x14ac:dyDescent="0.45">
      <c r="A1" s="19" t="s">
        <v>0</v>
      </c>
      <c r="B1" s="3" t="s">
        <v>35</v>
      </c>
      <c r="C1" s="18" t="s">
        <v>34</v>
      </c>
    </row>
    <row r="2" spans="1:20" ht="18" x14ac:dyDescent="0.55000000000000004">
      <c r="A2" s="5">
        <v>43738</v>
      </c>
      <c r="B2" s="3">
        <v>5.2821529894630488E-3</v>
      </c>
      <c r="C2" s="15" t="s">
        <v>33</v>
      </c>
      <c r="D2" s="15">
        <v>1</v>
      </c>
      <c r="E2" s="15">
        <f t="shared" ref="E2:R2" si="0">D2+1</f>
        <v>2</v>
      </c>
      <c r="F2" s="15">
        <f t="shared" si="0"/>
        <v>3</v>
      </c>
      <c r="G2" s="15">
        <f t="shared" si="0"/>
        <v>4</v>
      </c>
      <c r="H2" s="15">
        <f t="shared" si="0"/>
        <v>5</v>
      </c>
      <c r="I2" s="15">
        <f t="shared" si="0"/>
        <v>6</v>
      </c>
      <c r="J2" s="15">
        <f t="shared" si="0"/>
        <v>7</v>
      </c>
      <c r="K2" s="15">
        <f t="shared" si="0"/>
        <v>8</v>
      </c>
      <c r="L2" s="15">
        <f t="shared" si="0"/>
        <v>9</v>
      </c>
      <c r="M2" s="15">
        <f t="shared" si="0"/>
        <v>10</v>
      </c>
      <c r="N2" s="15">
        <f t="shared" si="0"/>
        <v>11</v>
      </c>
      <c r="O2" s="15">
        <f t="shared" si="0"/>
        <v>12</v>
      </c>
      <c r="P2" s="15">
        <f t="shared" si="0"/>
        <v>13</v>
      </c>
      <c r="Q2" s="15">
        <f t="shared" si="0"/>
        <v>14</v>
      </c>
      <c r="R2" s="15">
        <f t="shared" si="0"/>
        <v>15</v>
      </c>
    </row>
    <row r="3" spans="1:20" ht="18" x14ac:dyDescent="0.55000000000000004">
      <c r="A3" s="5">
        <v>43740</v>
      </c>
      <c r="B3" s="3">
        <v>-1.9019872633079149E-3</v>
      </c>
      <c r="C3" s="17" t="s">
        <v>32</v>
      </c>
      <c r="D3" s="16">
        <f ca="1">CORREL($B$2:$B$1215,OFFSET($B$2:$B$1215,D2,0))</f>
        <v>4.209747943643526E-3</v>
      </c>
      <c r="E3" s="16">
        <f t="shared" ref="E3:R3" ca="1" si="1">CORREL($B$2:$B$1215,OFFSET($B$2:$B$1215,E2,0))</f>
        <v>-4.4401784672062676E-2</v>
      </c>
      <c r="F3" s="16">
        <f t="shared" ca="1" si="1"/>
        <v>-3.394704939755417E-2</v>
      </c>
      <c r="G3" s="16">
        <f t="shared" ca="1" si="1"/>
        <v>4.5596078762666116E-2</v>
      </c>
      <c r="H3" s="16">
        <f t="shared" ca="1" si="1"/>
        <v>-5.6423772707694057E-3</v>
      </c>
      <c r="I3" s="16">
        <f t="shared" ca="1" si="1"/>
        <v>-6.2516820310257487E-2</v>
      </c>
      <c r="J3" s="16">
        <f t="shared" ca="1" si="1"/>
        <v>6.9636001033548285E-3</v>
      </c>
      <c r="K3" s="16">
        <f t="shared" ca="1" si="1"/>
        <v>3.0335149803957157E-2</v>
      </c>
      <c r="L3" s="16">
        <f t="shared" ca="1" si="1"/>
        <v>-3.1139227939855602E-2</v>
      </c>
      <c r="M3" s="16">
        <f t="shared" ca="1" si="1"/>
        <v>1.8422464916438477E-2</v>
      </c>
      <c r="N3" s="16">
        <f t="shared" ca="1" si="1"/>
        <v>-1.9452809927649989E-3</v>
      </c>
      <c r="O3" s="16">
        <f t="shared" ca="1" si="1"/>
        <v>-2.4773536587456783E-2</v>
      </c>
      <c r="P3" s="16">
        <f t="shared" ca="1" si="1"/>
        <v>-8.3355794741421345E-3</v>
      </c>
      <c r="Q3" s="16">
        <f t="shared" ca="1" si="1"/>
        <v>-2.5111970022015078E-2</v>
      </c>
      <c r="R3" s="16">
        <f t="shared" ca="1" si="1"/>
        <v>-2.3787645504777102E-2</v>
      </c>
      <c r="S3">
        <f ca="1">MAX(D3:R3)</f>
        <v>4.5596078762666116E-2</v>
      </c>
      <c r="T3">
        <f ca="1">MIN(D3:R3)</f>
        <v>-6.2516820310257487E-2</v>
      </c>
    </row>
    <row r="4" spans="1:20" ht="18" x14ac:dyDescent="0.55000000000000004">
      <c r="A4" s="5">
        <v>43741</v>
      </c>
      <c r="B4" s="3">
        <v>2.5931408698205774E-3</v>
      </c>
      <c r="C4" s="15" t="s">
        <v>31</v>
      </c>
      <c r="D4" s="16">
        <f t="shared" ref="D4:R4" ca="1" si="2">CORREL(($B$2:$B$1215)^2,OFFSET($B$2:$B$1215,D2,0)^2)</f>
        <v>0.26715465288922979</v>
      </c>
      <c r="E4" s="16">
        <f t="shared" ca="1" si="2"/>
        <v>0.20744277345312129</v>
      </c>
      <c r="F4" s="16">
        <f t="shared" ca="1" si="2"/>
        <v>0.10559802695512646</v>
      </c>
      <c r="G4" s="16">
        <f t="shared" ca="1" si="2"/>
        <v>0.11235799211102424</v>
      </c>
      <c r="H4" s="16">
        <f t="shared" ca="1" si="2"/>
        <v>8.4690031000560759E-2</v>
      </c>
      <c r="I4" s="16">
        <f t="shared" ca="1" si="2"/>
        <v>0.12646096154182665</v>
      </c>
      <c r="J4" s="16">
        <f t="shared" ca="1" si="2"/>
        <v>9.7117183142890612E-2</v>
      </c>
      <c r="K4" s="16">
        <f t="shared" ca="1" si="2"/>
        <v>0.10516991063633925</v>
      </c>
      <c r="L4" s="16">
        <f t="shared" ca="1" si="2"/>
        <v>5.464682147309733E-2</v>
      </c>
      <c r="M4" s="16">
        <f t="shared" ca="1" si="2"/>
        <v>7.6214654375101776E-2</v>
      </c>
      <c r="N4" s="16">
        <f t="shared" ca="1" si="2"/>
        <v>-3.9307922576433041E-3</v>
      </c>
      <c r="O4" s="16">
        <f t="shared" ca="1" si="2"/>
        <v>5.1651867010536513E-2</v>
      </c>
      <c r="P4" s="16">
        <f t="shared" ca="1" si="2"/>
        <v>5.6922603310660271E-2</v>
      </c>
      <c r="Q4" s="16">
        <f t="shared" ca="1" si="2"/>
        <v>0.13132546156129801</v>
      </c>
      <c r="R4" s="16">
        <f t="shared" ca="1" si="2"/>
        <v>-1.0536336394803236E-2</v>
      </c>
      <c r="S4">
        <f ca="1">MAX(D4:R4)</f>
        <v>0.26715465288922979</v>
      </c>
      <c r="T4">
        <f ca="1">MIN(D4:R4)</f>
        <v>-1.0536336394803236E-2</v>
      </c>
    </row>
    <row r="5" spans="1:20" ht="18" x14ac:dyDescent="0.55000000000000004">
      <c r="A5" s="5">
        <v>43742</v>
      </c>
      <c r="B5" s="3">
        <v>-1.1140979306426851E-2</v>
      </c>
      <c r="C5" s="15" t="s">
        <v>30</v>
      </c>
      <c r="D5" s="16">
        <f t="shared" ref="D5:R5" ca="1" si="3">CORREL(ABS($B$2:$B$1215),ABS(OFFSET($B$2:$B$1215,D2,0)))</f>
        <v>0.10570928413646817</v>
      </c>
      <c r="E5" s="16">
        <f t="shared" ca="1" si="3"/>
        <v>0.15694293837642451</v>
      </c>
      <c r="F5" s="16">
        <f t="shared" ca="1" si="3"/>
        <v>0.1066582687812509</v>
      </c>
      <c r="G5" s="16">
        <f t="shared" ca="1" si="3"/>
        <v>0.13179898525317948</v>
      </c>
      <c r="H5" s="16">
        <f t="shared" ca="1" si="3"/>
        <v>6.9804470863286214E-2</v>
      </c>
      <c r="I5" s="16">
        <f t="shared" ca="1" si="3"/>
        <v>0.14685353547823757</v>
      </c>
      <c r="J5" s="16">
        <f t="shared" ca="1" si="3"/>
        <v>8.4638214966256439E-2</v>
      </c>
      <c r="K5" s="16">
        <f t="shared" ca="1" si="3"/>
        <v>0.11142939009965588</v>
      </c>
      <c r="L5" s="16">
        <f t="shared" ca="1" si="3"/>
        <v>3.3428831294119214E-2</v>
      </c>
      <c r="M5" s="16">
        <f t="shared" ca="1" si="3"/>
        <v>8.9830589067740413E-2</v>
      </c>
      <c r="N5" s="16">
        <f t="shared" ca="1" si="3"/>
        <v>1.3045500645991543E-2</v>
      </c>
      <c r="O5" s="16">
        <f t="shared" ca="1" si="3"/>
        <v>4.975104334005348E-2</v>
      </c>
      <c r="P5" s="16">
        <f t="shared" ca="1" si="3"/>
        <v>6.3150322236739956E-2</v>
      </c>
      <c r="Q5" s="16">
        <f t="shared" ca="1" si="3"/>
        <v>0.1045731536335434</v>
      </c>
      <c r="R5" s="16">
        <f t="shared" ca="1" si="3"/>
        <v>8.7045213065952438E-3</v>
      </c>
      <c r="S5">
        <f ca="1">MAX(D5:R5)</f>
        <v>0.15694293837642451</v>
      </c>
      <c r="T5">
        <f ca="1">MIN(D5:R5)</f>
        <v>8.7045213065952438E-3</v>
      </c>
    </row>
    <row r="6" spans="1:20" x14ac:dyDescent="0.45">
      <c r="A6" s="5">
        <v>43746</v>
      </c>
      <c r="B6" s="3">
        <v>2.798833797156891E-3</v>
      </c>
    </row>
    <row r="7" spans="1:20" ht="18" customHeight="1" x14ac:dyDescent="0.55000000000000004">
      <c r="A7" s="5">
        <v>43747</v>
      </c>
      <c r="B7" s="3">
        <v>-8.1662134654996998E-3</v>
      </c>
      <c r="C7" s="15" t="s">
        <v>9</v>
      </c>
      <c r="D7" s="50" t="s">
        <v>87</v>
      </c>
      <c r="E7" s="50"/>
      <c r="F7" s="50"/>
      <c r="G7" s="50"/>
      <c r="H7" s="50"/>
      <c r="I7" s="50"/>
      <c r="J7" s="50"/>
      <c r="K7" s="50"/>
      <c r="L7" s="50"/>
      <c r="M7" s="50"/>
      <c r="N7" s="50"/>
      <c r="O7" s="50"/>
      <c r="P7" s="50"/>
      <c r="Q7" s="50"/>
      <c r="R7" s="50"/>
    </row>
    <row r="8" spans="1:20" x14ac:dyDescent="0.45">
      <c r="A8" s="5">
        <v>43748</v>
      </c>
      <c r="B8" s="3">
        <v>9.7760810607639814E-4</v>
      </c>
      <c r="D8" s="50"/>
      <c r="E8" s="50"/>
      <c r="F8" s="50"/>
      <c r="G8" s="50"/>
      <c r="H8" s="50"/>
      <c r="I8" s="50"/>
      <c r="J8" s="50"/>
      <c r="K8" s="50"/>
      <c r="L8" s="50"/>
      <c r="M8" s="50"/>
      <c r="N8" s="50"/>
      <c r="O8" s="50"/>
      <c r="P8" s="50"/>
      <c r="Q8" s="50"/>
      <c r="R8" s="50"/>
    </row>
    <row r="9" spans="1:20" x14ac:dyDescent="0.45">
      <c r="A9" s="5">
        <v>43749</v>
      </c>
      <c r="B9" s="3">
        <v>2.3090295632313813E-2</v>
      </c>
      <c r="D9" s="50"/>
      <c r="E9" s="50"/>
      <c r="F9" s="50"/>
      <c r="G9" s="50"/>
      <c r="H9" s="50"/>
      <c r="I9" s="50"/>
      <c r="J9" s="50"/>
      <c r="K9" s="50"/>
      <c r="L9" s="50"/>
      <c r="M9" s="50"/>
      <c r="N9" s="50"/>
      <c r="O9" s="50"/>
      <c r="P9" s="50"/>
      <c r="Q9" s="50"/>
      <c r="R9" s="50"/>
    </row>
    <row r="10" spans="1:20" x14ac:dyDescent="0.45">
      <c r="A10" s="5">
        <v>43752</v>
      </c>
      <c r="B10" s="3">
        <v>8.0791213075090042E-3</v>
      </c>
      <c r="D10" s="50"/>
      <c r="E10" s="50"/>
      <c r="F10" s="50"/>
      <c r="G10" s="50"/>
      <c r="H10" s="50"/>
      <c r="I10" s="50"/>
      <c r="J10" s="50"/>
      <c r="K10" s="50"/>
      <c r="L10" s="50"/>
      <c r="M10" s="50"/>
      <c r="N10" s="50"/>
      <c r="O10" s="50"/>
      <c r="P10" s="50"/>
      <c r="Q10" s="50"/>
      <c r="R10" s="50"/>
    </row>
    <row r="11" spans="1:20" x14ac:dyDescent="0.45">
      <c r="A11" s="5">
        <v>43753</v>
      </c>
      <c r="B11" s="3">
        <v>-6.7589767400718552E-4</v>
      </c>
    </row>
    <row r="12" spans="1:20" x14ac:dyDescent="0.45">
      <c r="A12" s="5">
        <v>43754</v>
      </c>
      <c r="B12" s="3">
        <v>6.0318181170765173E-3</v>
      </c>
      <c r="C12" s="4" t="s">
        <v>29</v>
      </c>
      <c r="D12" s="10" t="s">
        <v>26</v>
      </c>
      <c r="E12" s="4" t="s">
        <v>28</v>
      </c>
      <c r="F12" s="12" t="s">
        <v>25</v>
      </c>
      <c r="G12" s="12" t="s">
        <v>24</v>
      </c>
      <c r="H12" s="4"/>
      <c r="I12" s="4"/>
      <c r="J12" s="4"/>
      <c r="K12" s="4"/>
    </row>
    <row r="13" spans="1:20" x14ac:dyDescent="0.45">
      <c r="A13" s="5">
        <v>43755</v>
      </c>
      <c r="B13" s="3">
        <v>6.8847390117635866E-3</v>
      </c>
      <c r="C13" s="4"/>
      <c r="D13" s="11">
        <f ca="1">D3/SQRT(1-D3^2)</f>
        <v>4.2097852466690322E-3</v>
      </c>
      <c r="E13" s="4">
        <f ca="1">SQRT((1-D3^2)/D15)</f>
        <v>2.8723994954688543E-2</v>
      </c>
      <c r="F13" s="14">
        <f ca="1">D13-E13*D17</f>
        <v>-6.9783225756608655E-2</v>
      </c>
      <c r="G13" s="14">
        <f ca="1">D13+E13*D17</f>
        <v>7.8202796249946707E-2</v>
      </c>
      <c r="H13" s="4"/>
      <c r="I13" s="4"/>
      <c r="J13" s="4"/>
      <c r="K13" s="4"/>
    </row>
    <row r="14" spans="1:20" x14ac:dyDescent="0.45">
      <c r="A14" s="5">
        <v>43756</v>
      </c>
      <c r="B14" s="3">
        <v>-4.8129510301385993E-3</v>
      </c>
      <c r="C14" s="4"/>
      <c r="D14" s="10" t="s">
        <v>23</v>
      </c>
      <c r="E14" s="4"/>
      <c r="F14" s="4"/>
      <c r="G14" s="4"/>
      <c r="H14" s="4"/>
      <c r="I14" s="4"/>
      <c r="J14" s="4"/>
      <c r="K14" s="4"/>
    </row>
    <row r="15" spans="1:20" x14ac:dyDescent="0.45">
      <c r="A15" s="5">
        <v>43759</v>
      </c>
      <c r="B15" s="3">
        <v>2.2827094587955999E-4</v>
      </c>
      <c r="C15" s="4"/>
      <c r="D15" s="11">
        <v>1212</v>
      </c>
      <c r="E15" s="4"/>
      <c r="F15" s="13" t="s">
        <v>88</v>
      </c>
      <c r="G15" s="13"/>
      <c r="H15" s="13"/>
      <c r="I15" s="13"/>
      <c r="J15" s="13"/>
      <c r="K15" s="13"/>
    </row>
    <row r="16" spans="1:20" x14ac:dyDescent="0.45">
      <c r="A16" s="5">
        <v>43760</v>
      </c>
      <c r="B16" s="3">
        <v>2.261928596166226E-3</v>
      </c>
      <c r="C16" s="4"/>
      <c r="D16" s="10" t="s">
        <v>22</v>
      </c>
      <c r="E16" s="4"/>
      <c r="F16" s="13"/>
      <c r="G16" s="13"/>
      <c r="H16" s="13"/>
      <c r="I16" s="13"/>
      <c r="J16" s="13"/>
      <c r="K16" s="13"/>
    </row>
    <row r="17" spans="1:11" x14ac:dyDescent="0.45">
      <c r="A17" s="5">
        <v>43761</v>
      </c>
      <c r="B17" s="3">
        <v>-8.2271484590864599E-3</v>
      </c>
      <c r="C17" s="4"/>
      <c r="D17" s="9">
        <v>2.5760000000000001</v>
      </c>
      <c r="E17" s="4"/>
      <c r="F17" s="4"/>
      <c r="G17" s="4"/>
      <c r="H17" s="4"/>
      <c r="I17" s="4"/>
      <c r="J17" s="4"/>
      <c r="K17" s="4"/>
    </row>
    <row r="18" spans="1:11" x14ac:dyDescent="0.45">
      <c r="A18" s="5">
        <v>43762</v>
      </c>
      <c r="B18" s="3">
        <v>8.665710988801997E-3</v>
      </c>
    </row>
    <row r="19" spans="1:11" x14ac:dyDescent="0.45">
      <c r="A19" s="5">
        <v>43763</v>
      </c>
      <c r="B19" s="3">
        <v>-4.8839214158985719E-3</v>
      </c>
      <c r="C19" s="4" t="s">
        <v>27</v>
      </c>
      <c r="D19" s="10" t="s">
        <v>26</v>
      </c>
      <c r="E19" s="4">
        <f ca="1">SQRT((1-D4^2)/D22)</f>
        <v>2.7680228366867624E-2</v>
      </c>
      <c r="F19" s="12" t="s">
        <v>25</v>
      </c>
      <c r="G19" s="12" t="s">
        <v>24</v>
      </c>
      <c r="H19" s="4"/>
      <c r="I19" s="4"/>
      <c r="J19" s="4"/>
      <c r="K19" s="4"/>
    </row>
    <row r="20" spans="1:11" x14ac:dyDescent="0.45">
      <c r="A20" s="5">
        <v>43766</v>
      </c>
      <c r="B20" s="3">
        <v>8.3598561129649644E-3</v>
      </c>
      <c r="C20" s="4"/>
      <c r="D20" s="11">
        <f ca="1">D4/SQRT(1-D4^2)</f>
        <v>0.27723098227052795</v>
      </c>
      <c r="E20" s="4"/>
      <c r="F20" s="14">
        <f ca="1">D20-E19*D24</f>
        <v>0.20592671399747695</v>
      </c>
      <c r="G20" s="14">
        <f ca="1">D20+E19*D24</f>
        <v>0.34853525054357892</v>
      </c>
      <c r="H20" s="4"/>
      <c r="I20" s="4"/>
      <c r="J20" s="4"/>
      <c r="K20" s="4"/>
    </row>
    <row r="21" spans="1:11" x14ac:dyDescent="0.45">
      <c r="A21" s="5">
        <v>43767</v>
      </c>
      <c r="B21" s="3">
        <v>-3.8935911577496567E-3</v>
      </c>
      <c r="C21" s="4"/>
      <c r="D21" s="10" t="s">
        <v>23</v>
      </c>
      <c r="E21" s="4"/>
      <c r="F21" s="4"/>
      <c r="G21" s="4"/>
      <c r="H21" s="4"/>
      <c r="I21" s="4"/>
      <c r="J21" s="4"/>
      <c r="K21" s="4"/>
    </row>
    <row r="22" spans="1:11" x14ac:dyDescent="0.45">
      <c r="A22" s="5">
        <v>43768</v>
      </c>
      <c r="B22" s="3">
        <v>-4.4542653527021294E-3</v>
      </c>
      <c r="C22" s="4"/>
      <c r="D22" s="11">
        <v>1212</v>
      </c>
      <c r="E22" s="4"/>
      <c r="F22" s="4"/>
      <c r="G22" s="4"/>
      <c r="H22" s="4"/>
      <c r="I22" s="4"/>
      <c r="J22" s="4"/>
      <c r="K22" s="4"/>
    </row>
    <row r="23" spans="1:11" x14ac:dyDescent="0.45">
      <c r="A23" s="5">
        <v>43769</v>
      </c>
      <c r="B23" s="3">
        <v>8.9225992954253645E-3</v>
      </c>
      <c r="C23" s="4"/>
      <c r="D23" s="10" t="s">
        <v>22</v>
      </c>
      <c r="E23" s="4"/>
      <c r="F23" s="13" t="s">
        <v>89</v>
      </c>
      <c r="G23" s="13"/>
      <c r="H23" s="13"/>
      <c r="I23" s="13"/>
      <c r="J23" s="13"/>
      <c r="K23" s="13"/>
    </row>
    <row r="24" spans="1:11" x14ac:dyDescent="0.45">
      <c r="A24" s="5">
        <v>43770</v>
      </c>
      <c r="B24" s="3">
        <v>7.1857022370301416E-3</v>
      </c>
      <c r="C24" s="4"/>
      <c r="D24" s="9">
        <v>2.5760000000000001</v>
      </c>
      <c r="E24" s="4"/>
      <c r="F24" s="13"/>
      <c r="G24" s="13"/>
      <c r="H24" s="13"/>
      <c r="I24" s="13"/>
      <c r="J24" s="13"/>
      <c r="K24" s="13"/>
    </row>
    <row r="25" spans="1:11" x14ac:dyDescent="0.45">
      <c r="A25" s="5">
        <v>43773</v>
      </c>
      <c r="B25" s="3">
        <v>1.6342755393625355E-2</v>
      </c>
      <c r="C25" s="4"/>
      <c r="D25" s="4"/>
      <c r="E25" s="4"/>
      <c r="F25" s="4"/>
      <c r="G25" s="4"/>
      <c r="H25" s="4"/>
      <c r="I25" s="4"/>
      <c r="J25" s="4"/>
      <c r="K25" s="4"/>
    </row>
    <row r="26" spans="1:11" x14ac:dyDescent="0.45">
      <c r="A26" s="5">
        <v>43774</v>
      </c>
      <c r="B26" s="3">
        <v>4.9284284096432502E-3</v>
      </c>
      <c r="C26" s="4" t="s">
        <v>21</v>
      </c>
      <c r="D26" s="4"/>
      <c r="E26" s="4"/>
      <c r="F26" s="12" t="s">
        <v>20</v>
      </c>
      <c r="G26" s="12" t="s">
        <v>19</v>
      </c>
      <c r="H26" s="4"/>
    </row>
    <row r="27" spans="1:11" x14ac:dyDescent="0.45">
      <c r="A27" s="5">
        <v>43775</v>
      </c>
      <c r="B27" s="3">
        <v>1.8926519650127335E-4</v>
      </c>
      <c r="C27" s="4"/>
      <c r="D27" s="10" t="s">
        <v>18</v>
      </c>
      <c r="E27" s="4"/>
      <c r="F27" s="11">
        <f>_xlfn.CHISQ.INV(0.005, 15)</f>
        <v>4.6009155717273398</v>
      </c>
      <c r="G27" s="9">
        <f>CHIINV(0.005,D28)</f>
        <v>32.80132064579184</v>
      </c>
      <c r="H27" s="4"/>
    </row>
    <row r="28" spans="1:11" x14ac:dyDescent="0.45">
      <c r="A28" s="5">
        <v>43776</v>
      </c>
      <c r="B28" s="3">
        <v>5.7112792536863797E-3</v>
      </c>
      <c r="C28" s="4"/>
      <c r="D28" s="11">
        <v>15</v>
      </c>
      <c r="E28" s="4"/>
      <c r="F28" s="4"/>
      <c r="G28" s="4"/>
      <c r="H28" s="4"/>
    </row>
    <row r="29" spans="1:11" ht="16.149999999999999" x14ac:dyDescent="0.45">
      <c r="A29" s="5">
        <v>43777</v>
      </c>
      <c r="B29" s="3">
        <v>-7.0665432514764644E-3</v>
      </c>
      <c r="C29" s="4"/>
      <c r="D29" s="10" t="s">
        <v>17</v>
      </c>
      <c r="E29" s="4"/>
      <c r="F29" s="4"/>
      <c r="G29" s="4"/>
      <c r="H29" s="4"/>
    </row>
    <row r="30" spans="1:11" x14ac:dyDescent="0.45">
      <c r="A30" s="5">
        <v>43780</v>
      </c>
      <c r="B30" s="3">
        <v>-2.6554168072706285E-2</v>
      </c>
      <c r="C30" s="4"/>
      <c r="D30" s="11">
        <f>_xlfn.CHISQ.INV(0.005, 15)</f>
        <v>4.6009155717273398</v>
      </c>
      <c r="E30" s="4"/>
      <c r="F30" s="4"/>
      <c r="G30" s="4"/>
      <c r="H30" s="4"/>
    </row>
    <row r="31" spans="1:11" ht="16.149999999999999" x14ac:dyDescent="0.45">
      <c r="A31" s="5">
        <v>43781</v>
      </c>
      <c r="B31" s="3">
        <v>5.138936957911352E-3</v>
      </c>
      <c r="C31" s="4"/>
      <c r="D31" s="10" t="s">
        <v>16</v>
      </c>
      <c r="E31" s="4"/>
      <c r="F31" s="4"/>
      <c r="G31" s="4"/>
      <c r="H31" s="4"/>
    </row>
    <row r="32" spans="1:11" x14ac:dyDescent="0.45">
      <c r="A32" s="5">
        <v>43782</v>
      </c>
      <c r="B32" s="3">
        <v>-1.8414018207162042E-2</v>
      </c>
      <c r="C32" s="4"/>
      <c r="D32" s="9">
        <f>CHIINV(0.005,D28)</f>
        <v>32.80132064579184</v>
      </c>
      <c r="E32" s="4"/>
      <c r="F32" s="4"/>
      <c r="G32" s="4"/>
      <c r="H32" s="4"/>
    </row>
    <row r="33" spans="1:8" x14ac:dyDescent="0.45">
      <c r="A33" s="5">
        <v>43783</v>
      </c>
      <c r="B33" s="3">
        <v>-9.3684132541425515E-3</v>
      </c>
      <c r="C33" s="4"/>
      <c r="D33" s="4"/>
      <c r="E33" s="4"/>
      <c r="F33" s="4"/>
      <c r="G33" s="4"/>
      <c r="H33" s="4"/>
    </row>
    <row r="34" spans="1:8" ht="16.149999999999999" x14ac:dyDescent="0.55000000000000004">
      <c r="A34" s="5">
        <v>43784</v>
      </c>
      <c r="B34" s="3">
        <v>1.1281976295140735E-4</v>
      </c>
      <c r="C34" s="4" t="s">
        <v>15</v>
      </c>
      <c r="D34" s="8" t="s">
        <v>14</v>
      </c>
      <c r="E34" s="8" t="s">
        <v>11</v>
      </c>
      <c r="F34" s="8" t="s">
        <v>13</v>
      </c>
      <c r="G34" s="4"/>
      <c r="H34" s="4"/>
    </row>
    <row r="35" spans="1:8" x14ac:dyDescent="0.45">
      <c r="A35" s="5">
        <v>43787</v>
      </c>
      <c r="B35" s="3">
        <v>1.3372960823915139E-2</v>
      </c>
      <c r="C35" s="4"/>
      <c r="D35" s="7">
        <f ca="1">1214*SUMPRODUCT((D3:R3)^2)</f>
        <v>16.172960529584522</v>
      </c>
      <c r="E35" s="7" t="s">
        <v>86</v>
      </c>
      <c r="F35" s="9">
        <f ca="1">_xlfn.CHISQ.DIST.RT(D35,D28)</f>
        <v>0.3706506731332822</v>
      </c>
      <c r="G35" s="4"/>
      <c r="H35" s="4"/>
    </row>
    <row r="36" spans="1:8" ht="16.899999999999999" x14ac:dyDescent="0.55000000000000004">
      <c r="A36" s="5">
        <v>43788</v>
      </c>
      <c r="B36" s="3">
        <v>1.5349844637561212E-2</v>
      </c>
      <c r="C36" s="4"/>
      <c r="D36" s="8" t="s">
        <v>12</v>
      </c>
      <c r="E36" s="8" t="s">
        <v>11</v>
      </c>
      <c r="F36" s="4"/>
      <c r="G36" s="4"/>
      <c r="H36" s="4"/>
    </row>
    <row r="37" spans="1:8" x14ac:dyDescent="0.45">
      <c r="A37" s="5">
        <v>43789</v>
      </c>
      <c r="B37" s="3">
        <v>-7.5649527804882363E-3</v>
      </c>
      <c r="C37" s="4"/>
      <c r="D37" s="7" cm="1">
        <f t="array" aca="1" ref="D37" ca="1">1214*SUMPRODUCT((D4:R4)^2)</f>
        <v>259.68977154592716</v>
      </c>
      <c r="E37" s="7" t="s">
        <v>91</v>
      </c>
      <c r="F37" s="4"/>
      <c r="G37" s="4"/>
      <c r="H37" s="4"/>
    </row>
    <row r="38" spans="1:8" ht="16.149999999999999" x14ac:dyDescent="0.55000000000000004">
      <c r="A38" s="5">
        <v>43790</v>
      </c>
      <c r="B38" s="3">
        <v>-1.5845826636788542E-2</v>
      </c>
      <c r="C38" s="4"/>
      <c r="D38" s="8" t="s">
        <v>90</v>
      </c>
      <c r="E38" s="8" t="s">
        <v>11</v>
      </c>
      <c r="F38" s="4"/>
      <c r="G38" s="4"/>
      <c r="H38" s="4"/>
    </row>
    <row r="39" spans="1:8" x14ac:dyDescent="0.45">
      <c r="A39" s="5">
        <v>43791</v>
      </c>
      <c r="B39" s="3">
        <v>4.8320962680875393E-3</v>
      </c>
      <c r="D39" s="7" cm="1">
        <f t="array" aca="1" ref="D39" ca="1">1214*SUMPRODUCT((D5:R5)^2)</f>
        <v>166.80713050962839</v>
      </c>
      <c r="E39" s="7" t="s">
        <v>91</v>
      </c>
      <c r="F39" s="6"/>
      <c r="G39" s="6"/>
      <c r="H39" s="6"/>
    </row>
    <row r="40" spans="1:8" x14ac:dyDescent="0.45">
      <c r="A40" s="5">
        <v>43794</v>
      </c>
      <c r="B40" s="3">
        <v>1.4852818722166089E-2</v>
      </c>
      <c r="E40" s="64"/>
      <c r="F40" s="64"/>
      <c r="G40" s="64"/>
      <c r="H40" s="64"/>
    </row>
    <row r="41" spans="1:8" x14ac:dyDescent="0.45">
      <c r="A41" s="5">
        <v>43795</v>
      </c>
      <c r="B41" s="3">
        <v>-2.9354301119223817E-3</v>
      </c>
      <c r="E41" s="64"/>
      <c r="F41" s="64"/>
      <c r="G41" s="64"/>
      <c r="H41" s="64"/>
    </row>
    <row r="42" spans="1:8" x14ac:dyDescent="0.45">
      <c r="A42" s="5">
        <v>43796</v>
      </c>
      <c r="B42" s="3">
        <v>1.4880844627408456E-3</v>
      </c>
      <c r="E42" s="64"/>
      <c r="F42" s="64"/>
      <c r="G42" s="64"/>
      <c r="H42" s="64"/>
    </row>
    <row r="43" spans="1:8" x14ac:dyDescent="0.45">
      <c r="A43" s="5">
        <v>43797</v>
      </c>
      <c r="B43" s="3">
        <v>-2.2385354096802492E-3</v>
      </c>
      <c r="E43" s="64"/>
      <c r="F43" s="64"/>
      <c r="G43" s="64"/>
      <c r="H43" s="64"/>
    </row>
    <row r="44" spans="1:8" x14ac:dyDescent="0.45">
      <c r="A44" s="5">
        <v>43798</v>
      </c>
      <c r="B44" s="3">
        <v>-2.0558114653853335E-2</v>
      </c>
      <c r="C44" s="4" t="s">
        <v>10</v>
      </c>
      <c r="D44" s="6" t="s">
        <v>9</v>
      </c>
    </row>
    <row r="45" spans="1:8" x14ac:dyDescent="0.45">
      <c r="A45" s="5">
        <v>43801</v>
      </c>
      <c r="B45" s="3">
        <v>3.7214571655990324E-3</v>
      </c>
      <c r="C45" s="4"/>
      <c r="D45" s="6" t="s">
        <v>92</v>
      </c>
    </row>
    <row r="46" spans="1:8" x14ac:dyDescent="0.45">
      <c r="A46" s="5">
        <v>43802</v>
      </c>
      <c r="B46" s="3">
        <v>-2.0221060633438715E-3</v>
      </c>
      <c r="C46" s="4"/>
      <c r="D46" s="6"/>
    </row>
    <row r="47" spans="1:8" x14ac:dyDescent="0.45">
      <c r="A47" s="5">
        <v>43803</v>
      </c>
      <c r="B47" s="3">
        <v>-1.2534608671045543E-2</v>
      </c>
      <c r="C47" s="4"/>
      <c r="D47" s="6"/>
    </row>
    <row r="48" spans="1:8" x14ac:dyDescent="0.45">
      <c r="A48" s="5">
        <v>43804</v>
      </c>
      <c r="B48" s="3">
        <v>5.9097793252907435E-3</v>
      </c>
      <c r="C48" s="4"/>
      <c r="D48" s="6"/>
    </row>
    <row r="49" spans="1:2" x14ac:dyDescent="0.45">
      <c r="A49" s="5">
        <v>43805</v>
      </c>
      <c r="B49" s="3">
        <v>1.067364062649712E-2</v>
      </c>
    </row>
    <row r="50" spans="1:2" x14ac:dyDescent="0.45">
      <c r="A50" s="5">
        <v>43808</v>
      </c>
      <c r="B50" s="3">
        <v>-1.3737637563092302E-4</v>
      </c>
    </row>
    <row r="51" spans="1:2" x14ac:dyDescent="0.45">
      <c r="A51" s="5">
        <v>43809</v>
      </c>
      <c r="B51" s="3">
        <v>-2.1956750903062098E-3</v>
      </c>
    </row>
    <row r="52" spans="1:2" x14ac:dyDescent="0.45">
      <c r="A52" s="5">
        <v>43810</v>
      </c>
      <c r="B52" s="3">
        <v>7.8674835302495662E-3</v>
      </c>
    </row>
    <row r="53" spans="1:2" x14ac:dyDescent="0.45">
      <c r="A53" s="5">
        <v>43811</v>
      </c>
      <c r="B53" s="3">
        <v>1.3002151680601952E-2</v>
      </c>
    </row>
    <row r="54" spans="1:2" x14ac:dyDescent="0.45">
      <c r="A54" s="5">
        <v>43812</v>
      </c>
      <c r="B54" s="3">
        <v>2.5370632869105111E-2</v>
      </c>
    </row>
    <row r="55" spans="1:2" x14ac:dyDescent="0.45">
      <c r="A55" s="5">
        <v>43815</v>
      </c>
      <c r="B55" s="3">
        <v>-6.5102950527300835E-3</v>
      </c>
    </row>
    <row r="56" spans="1:2" x14ac:dyDescent="0.45">
      <c r="A56" s="5">
        <v>43816</v>
      </c>
      <c r="B56" s="3">
        <v>1.212694485422669E-2</v>
      </c>
    </row>
    <row r="57" spans="1:2" x14ac:dyDescent="0.45">
      <c r="A57" s="5">
        <v>43817</v>
      </c>
      <c r="B57" s="3">
        <v>1.4534907145339511E-3</v>
      </c>
    </row>
    <row r="58" spans="1:2" x14ac:dyDescent="0.45">
      <c r="A58" s="5">
        <v>43818</v>
      </c>
      <c r="B58" s="3">
        <v>-3.0069323559438013E-3</v>
      </c>
    </row>
    <row r="59" spans="1:2" x14ac:dyDescent="0.45">
      <c r="A59" s="5">
        <v>43819</v>
      </c>
      <c r="B59" s="3">
        <v>2.5456330620958066E-3</v>
      </c>
    </row>
    <row r="60" spans="1:2" x14ac:dyDescent="0.45">
      <c r="A60" s="5">
        <v>43822</v>
      </c>
      <c r="B60" s="3">
        <v>1.2571320403453625E-3</v>
      </c>
    </row>
    <row r="61" spans="1:2" x14ac:dyDescent="0.45">
      <c r="A61" s="5">
        <v>43823</v>
      </c>
      <c r="B61" s="3">
        <v>-1.5133419013051955E-3</v>
      </c>
    </row>
    <row r="62" spans="1:2" x14ac:dyDescent="0.45">
      <c r="A62" s="5">
        <v>43826</v>
      </c>
      <c r="B62" s="3">
        <v>1.2879920708494551E-2</v>
      </c>
    </row>
    <row r="63" spans="1:2" x14ac:dyDescent="0.45">
      <c r="A63" s="5">
        <v>43829</v>
      </c>
      <c r="B63" s="3">
        <v>3.3237386953488654E-3</v>
      </c>
    </row>
    <row r="64" spans="1:2" x14ac:dyDescent="0.45">
      <c r="A64" s="5">
        <v>43830</v>
      </c>
      <c r="B64" s="3">
        <v>-4.5882923518674396E-3</v>
      </c>
    </row>
    <row r="65" spans="1:2" x14ac:dyDescent="0.45">
      <c r="A65" s="5">
        <v>43832</v>
      </c>
      <c r="B65" s="3">
        <v>1.2471503419058639E-2</v>
      </c>
    </row>
    <row r="66" spans="1:2" x14ac:dyDescent="0.45">
      <c r="A66" s="5">
        <v>43833</v>
      </c>
      <c r="B66" s="3">
        <v>-3.2290568529049395E-3</v>
      </c>
    </row>
    <row r="67" spans="1:2" x14ac:dyDescent="0.45">
      <c r="A67" s="5">
        <v>43836</v>
      </c>
      <c r="B67" s="3">
        <v>-7.9506129082303669E-3</v>
      </c>
    </row>
    <row r="68" spans="1:2" x14ac:dyDescent="0.45">
      <c r="A68" s="5">
        <v>43837</v>
      </c>
      <c r="B68" s="3">
        <v>3.3907359415068184E-3</v>
      </c>
    </row>
    <row r="69" spans="1:2" x14ac:dyDescent="0.45">
      <c r="A69" s="5">
        <v>43838</v>
      </c>
      <c r="B69" s="3">
        <v>-8.3014156224031303E-3</v>
      </c>
    </row>
    <row r="70" spans="1:2" x14ac:dyDescent="0.45">
      <c r="A70" s="5">
        <v>43839</v>
      </c>
      <c r="B70" s="3">
        <v>1.6702560193333493E-2</v>
      </c>
    </row>
    <row r="71" spans="1:2" x14ac:dyDescent="0.45">
      <c r="A71" s="5">
        <v>43840</v>
      </c>
      <c r="B71" s="3">
        <v>2.6993400913324452E-3</v>
      </c>
    </row>
    <row r="72" spans="1:2" x14ac:dyDescent="0.45">
      <c r="A72" s="5">
        <v>43843</v>
      </c>
      <c r="B72" s="3">
        <v>1.0999337539293254E-2</v>
      </c>
    </row>
    <row r="73" spans="1:2" x14ac:dyDescent="0.45">
      <c r="A73" s="5">
        <v>43844</v>
      </c>
      <c r="B73" s="3">
        <v>-2.4135524668516387E-3</v>
      </c>
    </row>
    <row r="74" spans="1:2" x14ac:dyDescent="0.45">
      <c r="A74" s="5">
        <v>43845</v>
      </c>
      <c r="B74" s="3">
        <v>-3.8693234892290982E-3</v>
      </c>
    </row>
    <row r="75" spans="1:2" x14ac:dyDescent="0.45">
      <c r="A75" s="5">
        <v>43846</v>
      </c>
      <c r="B75" s="3">
        <v>3.7966191041880486E-3</v>
      </c>
    </row>
    <row r="76" spans="1:2" x14ac:dyDescent="0.45">
      <c r="A76" s="5">
        <v>43847</v>
      </c>
      <c r="B76" s="3">
        <v>5.9848855174847431E-3</v>
      </c>
    </row>
    <row r="77" spans="1:2" x14ac:dyDescent="0.45">
      <c r="A77" s="5">
        <v>43850</v>
      </c>
      <c r="B77" s="3">
        <v>-9.0060939921432336E-3</v>
      </c>
    </row>
    <row r="78" spans="1:2" x14ac:dyDescent="0.45">
      <c r="A78" s="5">
        <v>43851</v>
      </c>
      <c r="B78" s="3">
        <v>-2.855291886284126E-2</v>
      </c>
    </row>
    <row r="79" spans="1:2" x14ac:dyDescent="0.45">
      <c r="A79" s="5">
        <v>43852</v>
      </c>
      <c r="B79" s="3">
        <v>1.2630486531670478E-2</v>
      </c>
    </row>
    <row r="80" spans="1:2" x14ac:dyDescent="0.45">
      <c r="A80" s="5">
        <v>43853</v>
      </c>
      <c r="B80" s="3">
        <v>-1.5357413703353123E-2</v>
      </c>
    </row>
    <row r="81" spans="1:2" x14ac:dyDescent="0.45">
      <c r="A81" s="5">
        <v>43854</v>
      </c>
      <c r="B81" s="3">
        <v>1.4508022414854082E-3</v>
      </c>
    </row>
    <row r="82" spans="1:2" x14ac:dyDescent="0.45">
      <c r="A82" s="5">
        <v>43859</v>
      </c>
      <c r="B82" s="3">
        <v>-2.863582107728177E-2</v>
      </c>
    </row>
    <row r="83" spans="1:2" x14ac:dyDescent="0.45">
      <c r="A83" s="5">
        <v>43860</v>
      </c>
      <c r="B83" s="3">
        <v>-2.6545232783944769E-2</v>
      </c>
    </row>
    <row r="84" spans="1:2" x14ac:dyDescent="0.45">
      <c r="A84" s="5">
        <v>43861</v>
      </c>
      <c r="B84" s="3">
        <v>-5.174213465846492E-3</v>
      </c>
    </row>
    <row r="85" spans="1:2" x14ac:dyDescent="0.45">
      <c r="A85" s="5">
        <v>43864</v>
      </c>
      <c r="B85" s="3">
        <v>1.6840834964181471E-3</v>
      </c>
    </row>
    <row r="86" spans="1:2" x14ac:dyDescent="0.45">
      <c r="A86" s="5">
        <v>43865</v>
      </c>
      <c r="B86" s="3">
        <v>1.2030399487796217E-2</v>
      </c>
    </row>
    <row r="87" spans="1:2" x14ac:dyDescent="0.45">
      <c r="A87" s="5">
        <v>43866</v>
      </c>
      <c r="B87" s="3">
        <v>4.1434539231276941E-3</v>
      </c>
    </row>
    <row r="88" spans="1:2" x14ac:dyDescent="0.45">
      <c r="A88" s="5">
        <v>43867</v>
      </c>
      <c r="B88" s="3">
        <v>2.6049898562789397E-2</v>
      </c>
    </row>
    <row r="89" spans="1:2" x14ac:dyDescent="0.45">
      <c r="A89" s="5">
        <v>43868</v>
      </c>
      <c r="B89" s="3">
        <v>-3.2580468497213789E-3</v>
      </c>
    </row>
    <row r="90" spans="1:2" x14ac:dyDescent="0.45">
      <c r="A90" s="5">
        <v>43871</v>
      </c>
      <c r="B90" s="3">
        <v>-5.9631682328053067E-3</v>
      </c>
    </row>
    <row r="91" spans="1:2" x14ac:dyDescent="0.45">
      <c r="A91" s="5">
        <v>43872</v>
      </c>
      <c r="B91" s="3">
        <v>1.2495871688214602E-2</v>
      </c>
    </row>
    <row r="92" spans="1:2" x14ac:dyDescent="0.45">
      <c r="A92" s="5">
        <v>43873</v>
      </c>
      <c r="B92" s="3">
        <v>8.6551937469994279E-3</v>
      </c>
    </row>
    <row r="93" spans="1:2" x14ac:dyDescent="0.45">
      <c r="A93" s="5">
        <v>43874</v>
      </c>
      <c r="B93" s="3">
        <v>-3.3718782431048566E-3</v>
      </c>
    </row>
    <row r="94" spans="1:2" x14ac:dyDescent="0.45">
      <c r="A94" s="5">
        <v>43875</v>
      </c>
      <c r="B94" s="3">
        <v>3.0821547616500817E-3</v>
      </c>
    </row>
    <row r="95" spans="1:2" x14ac:dyDescent="0.45">
      <c r="A95" s="5">
        <v>43878</v>
      </c>
      <c r="B95" s="3">
        <v>5.1635967222935083E-3</v>
      </c>
    </row>
    <row r="96" spans="1:2" x14ac:dyDescent="0.45">
      <c r="A96" s="5">
        <v>43879</v>
      </c>
      <c r="B96" s="3">
        <v>-1.5477027181468716E-2</v>
      </c>
    </row>
    <row r="97" spans="1:2" x14ac:dyDescent="0.45">
      <c r="A97" s="5">
        <v>43880</v>
      </c>
      <c r="B97" s="3">
        <v>4.5522485469624771E-3</v>
      </c>
    </row>
    <row r="98" spans="1:2" x14ac:dyDescent="0.45">
      <c r="A98" s="5">
        <v>43881</v>
      </c>
      <c r="B98" s="3">
        <v>-1.6882307573804314E-3</v>
      </c>
    </row>
    <row r="99" spans="1:2" x14ac:dyDescent="0.45">
      <c r="A99" s="5">
        <v>43882</v>
      </c>
      <c r="B99" s="3">
        <v>-1.0938240965992099E-2</v>
      </c>
    </row>
    <row r="100" spans="1:2" x14ac:dyDescent="0.45">
      <c r="A100" s="5">
        <v>43885</v>
      </c>
      <c r="B100" s="3">
        <v>-1.802867210367437E-2</v>
      </c>
    </row>
    <row r="101" spans="1:2" x14ac:dyDescent="0.45">
      <c r="A101" s="5">
        <v>43886</v>
      </c>
      <c r="B101" s="3">
        <v>2.6938934203333121E-3</v>
      </c>
    </row>
    <row r="102" spans="1:2" x14ac:dyDescent="0.45">
      <c r="A102" s="5">
        <v>43887</v>
      </c>
      <c r="B102" s="3">
        <v>-7.3424859800756016E-3</v>
      </c>
    </row>
    <row r="103" spans="1:2" x14ac:dyDescent="0.45">
      <c r="A103" s="5">
        <v>43888</v>
      </c>
      <c r="B103" s="3">
        <v>3.0717118516457097E-3</v>
      </c>
    </row>
    <row r="104" spans="1:2" x14ac:dyDescent="0.45">
      <c r="A104" s="5">
        <v>43889</v>
      </c>
      <c r="B104" s="3">
        <v>-2.4522407326174424E-2</v>
      </c>
    </row>
    <row r="105" spans="1:2" x14ac:dyDescent="0.45">
      <c r="A105" s="5">
        <v>43892</v>
      </c>
      <c r="B105" s="3">
        <v>6.1711387088699355E-3</v>
      </c>
    </row>
    <row r="106" spans="1:2" x14ac:dyDescent="0.45">
      <c r="A106" s="5">
        <v>43893</v>
      </c>
      <c r="B106" s="3">
        <v>-2.6095308888687282E-4</v>
      </c>
    </row>
    <row r="107" spans="1:2" x14ac:dyDescent="0.45">
      <c r="A107" s="5">
        <v>43894</v>
      </c>
      <c r="B107" s="3">
        <v>-2.3901636479940263E-3</v>
      </c>
    </row>
    <row r="108" spans="1:2" x14ac:dyDescent="0.45">
      <c r="A108" s="5">
        <v>43895</v>
      </c>
      <c r="B108" s="3">
        <v>2.0600865099751273E-2</v>
      </c>
    </row>
    <row r="109" spans="1:2" x14ac:dyDescent="0.45">
      <c r="A109" s="5">
        <v>43896</v>
      </c>
      <c r="B109" s="3">
        <v>-2.3480447541542365E-2</v>
      </c>
    </row>
    <row r="110" spans="1:2" x14ac:dyDescent="0.45">
      <c r="A110" s="5">
        <v>43899</v>
      </c>
      <c r="B110" s="3">
        <v>-4.3228923475815223E-2</v>
      </c>
    </row>
    <row r="111" spans="1:2" x14ac:dyDescent="0.45">
      <c r="A111" s="5">
        <v>43900</v>
      </c>
      <c r="B111" s="3">
        <v>1.3961331978324618E-2</v>
      </c>
    </row>
    <row r="112" spans="1:2" x14ac:dyDescent="0.45">
      <c r="A112" s="5">
        <v>43901</v>
      </c>
      <c r="B112" s="3">
        <v>-6.356675110379309E-3</v>
      </c>
    </row>
    <row r="113" spans="1:2" x14ac:dyDescent="0.45">
      <c r="A113" s="5">
        <v>43902</v>
      </c>
      <c r="B113" s="3">
        <v>-3.7248041803661668E-2</v>
      </c>
    </row>
    <row r="114" spans="1:2" x14ac:dyDescent="0.45">
      <c r="A114" s="5">
        <v>43903</v>
      </c>
      <c r="B114" s="3">
        <v>-1.1425390691225158E-2</v>
      </c>
    </row>
    <row r="115" spans="1:2" x14ac:dyDescent="0.45">
      <c r="A115" s="5">
        <v>43906</v>
      </c>
      <c r="B115" s="3">
        <v>-4.1169824654790362E-2</v>
      </c>
    </row>
    <row r="116" spans="1:2" x14ac:dyDescent="0.45">
      <c r="A116" s="5">
        <v>43907</v>
      </c>
      <c r="B116" s="3">
        <v>8.6411789805846094E-3</v>
      </c>
    </row>
    <row r="117" spans="1:2" x14ac:dyDescent="0.45">
      <c r="A117" s="5">
        <v>43908</v>
      </c>
      <c r="B117" s="3">
        <v>-4.2675700339964692E-2</v>
      </c>
    </row>
    <row r="118" spans="1:2" x14ac:dyDescent="0.45">
      <c r="A118" s="5">
        <v>43909</v>
      </c>
      <c r="B118" s="3">
        <v>-2.6486885640604928E-2</v>
      </c>
    </row>
    <row r="119" spans="1:2" x14ac:dyDescent="0.45">
      <c r="A119" s="5">
        <v>43910</v>
      </c>
      <c r="B119" s="3">
        <v>4.9249970272782786E-2</v>
      </c>
    </row>
    <row r="120" spans="1:2" x14ac:dyDescent="0.45">
      <c r="A120" s="5">
        <v>43913</v>
      </c>
      <c r="B120" s="3">
        <v>-4.9848976033315499E-2</v>
      </c>
    </row>
    <row r="121" spans="1:2" x14ac:dyDescent="0.45">
      <c r="A121" s="5">
        <v>43914</v>
      </c>
      <c r="B121" s="3">
        <v>4.3621355999717358E-2</v>
      </c>
    </row>
    <row r="122" spans="1:2" x14ac:dyDescent="0.45">
      <c r="A122" s="5">
        <v>43915</v>
      </c>
      <c r="B122" s="3">
        <v>3.7401513965788093E-2</v>
      </c>
    </row>
    <row r="123" spans="1:2" x14ac:dyDescent="0.45">
      <c r="A123" s="5">
        <v>43916</v>
      </c>
      <c r="B123" s="3">
        <v>-7.4595803668769545E-3</v>
      </c>
    </row>
    <row r="124" spans="1:2" x14ac:dyDescent="0.45">
      <c r="A124" s="5">
        <v>43917</v>
      </c>
      <c r="B124" s="3">
        <v>5.634067915705027E-3</v>
      </c>
    </row>
    <row r="125" spans="1:2" x14ac:dyDescent="0.45">
      <c r="A125" s="5">
        <v>43920</v>
      </c>
      <c r="B125" s="3">
        <v>-1.3252403207551741E-2</v>
      </c>
    </row>
    <row r="126" spans="1:2" x14ac:dyDescent="0.45">
      <c r="A126" s="5">
        <v>43921</v>
      </c>
      <c r="B126" s="3">
        <v>1.8315300853154557E-2</v>
      </c>
    </row>
    <row r="127" spans="1:2" x14ac:dyDescent="0.45">
      <c r="A127" s="5">
        <v>43922</v>
      </c>
      <c r="B127" s="3">
        <v>-2.2176882058601886E-2</v>
      </c>
    </row>
    <row r="128" spans="1:2" x14ac:dyDescent="0.45">
      <c r="A128" s="5">
        <v>43923</v>
      </c>
      <c r="B128" s="3">
        <v>8.379923450229719E-3</v>
      </c>
    </row>
    <row r="129" spans="1:2" x14ac:dyDescent="0.45">
      <c r="A129" s="5">
        <v>43924</v>
      </c>
      <c r="B129" s="3">
        <v>-1.8896660270264407E-3</v>
      </c>
    </row>
    <row r="130" spans="1:2" x14ac:dyDescent="0.45">
      <c r="A130" s="5">
        <v>43927</v>
      </c>
      <c r="B130" s="3">
        <v>2.1837943010128546E-2</v>
      </c>
    </row>
    <row r="131" spans="1:2" x14ac:dyDescent="0.45">
      <c r="A131" s="5">
        <v>43928</v>
      </c>
      <c r="B131" s="3">
        <v>2.1006801121623491E-2</v>
      </c>
    </row>
    <row r="132" spans="1:2" x14ac:dyDescent="0.45">
      <c r="A132" s="5">
        <v>43929</v>
      </c>
      <c r="B132" s="3">
        <v>-1.1733793995450468E-2</v>
      </c>
    </row>
    <row r="133" spans="1:2" x14ac:dyDescent="0.45">
      <c r="A133" s="5">
        <v>43930</v>
      </c>
      <c r="B133" s="3">
        <v>1.3671446212427317E-2</v>
      </c>
    </row>
    <row r="134" spans="1:2" x14ac:dyDescent="0.45">
      <c r="A134" s="5">
        <v>43935</v>
      </c>
      <c r="B134" s="3">
        <v>5.5429700480475264E-3</v>
      </c>
    </row>
    <row r="135" spans="1:2" x14ac:dyDescent="0.45">
      <c r="A135" s="5">
        <v>43936</v>
      </c>
      <c r="B135" s="3">
        <v>-1.1941499732501274E-2</v>
      </c>
    </row>
    <row r="136" spans="1:2" x14ac:dyDescent="0.45">
      <c r="A136" s="5">
        <v>43937</v>
      </c>
      <c r="B136" s="3">
        <v>-5.7688565756185096E-3</v>
      </c>
    </row>
    <row r="137" spans="1:2" x14ac:dyDescent="0.45">
      <c r="A137" s="5">
        <v>43938</v>
      </c>
      <c r="B137" s="3">
        <v>1.5440579811991989E-2</v>
      </c>
    </row>
    <row r="138" spans="1:2" x14ac:dyDescent="0.45">
      <c r="A138" s="5">
        <v>43941</v>
      </c>
      <c r="B138" s="3">
        <v>-2.0521452276168941E-3</v>
      </c>
    </row>
    <row r="139" spans="1:2" x14ac:dyDescent="0.45">
      <c r="A139" s="5">
        <v>43942</v>
      </c>
      <c r="B139" s="3">
        <v>-2.2296443280854325E-2</v>
      </c>
    </row>
    <row r="140" spans="1:2" x14ac:dyDescent="0.45">
      <c r="A140" s="5">
        <v>43943</v>
      </c>
      <c r="B140" s="3">
        <v>4.1860605247170729E-3</v>
      </c>
    </row>
    <row r="141" spans="1:2" x14ac:dyDescent="0.45">
      <c r="A141" s="5">
        <v>43944</v>
      </c>
      <c r="B141" s="3">
        <v>3.5077874845720271E-3</v>
      </c>
    </row>
    <row r="142" spans="1:2" x14ac:dyDescent="0.45">
      <c r="A142" s="5">
        <v>43945</v>
      </c>
      <c r="B142" s="3">
        <v>-6.1072819990456431E-3</v>
      </c>
    </row>
    <row r="143" spans="1:2" x14ac:dyDescent="0.45">
      <c r="A143" s="5">
        <v>43948</v>
      </c>
      <c r="B143" s="3">
        <v>1.86576306823793E-2</v>
      </c>
    </row>
    <row r="144" spans="1:2" x14ac:dyDescent="0.45">
      <c r="A144" s="5">
        <v>43949</v>
      </c>
      <c r="B144" s="3">
        <v>1.2109997122493672E-2</v>
      </c>
    </row>
    <row r="145" spans="1:2" x14ac:dyDescent="0.45">
      <c r="A145" s="5">
        <v>43950</v>
      </c>
      <c r="B145" s="3">
        <v>2.7480967445662648E-3</v>
      </c>
    </row>
    <row r="146" spans="1:2" x14ac:dyDescent="0.45">
      <c r="A146" s="5">
        <v>43955</v>
      </c>
      <c r="B146" s="3">
        <v>-4.2685539207246305E-2</v>
      </c>
    </row>
    <row r="147" spans="1:2" x14ac:dyDescent="0.45">
      <c r="A147" s="5">
        <v>43956</v>
      </c>
      <c r="B147" s="3">
        <v>1.0735014466908673E-2</v>
      </c>
    </row>
    <row r="148" spans="1:2" x14ac:dyDescent="0.45">
      <c r="A148" s="5">
        <v>43957</v>
      </c>
      <c r="B148" s="3">
        <v>1.1199517804065589E-2</v>
      </c>
    </row>
    <row r="149" spans="1:2" x14ac:dyDescent="0.45">
      <c r="A149" s="5">
        <v>43958</v>
      </c>
      <c r="B149" s="3">
        <v>-6.5193980205523671E-3</v>
      </c>
    </row>
    <row r="150" spans="1:2" x14ac:dyDescent="0.45">
      <c r="A150" s="5">
        <v>43959</v>
      </c>
      <c r="B150" s="3">
        <v>1.0352129752058259E-2</v>
      </c>
    </row>
    <row r="151" spans="1:2" x14ac:dyDescent="0.45">
      <c r="A151" s="5">
        <v>43962</v>
      </c>
      <c r="B151" s="3">
        <v>1.5231628370160307E-2</v>
      </c>
    </row>
    <row r="152" spans="1:2" x14ac:dyDescent="0.45">
      <c r="A152" s="5">
        <v>43963</v>
      </c>
      <c r="B152" s="3">
        <v>-1.4591722085721719E-2</v>
      </c>
    </row>
    <row r="153" spans="1:2" x14ac:dyDescent="0.45">
      <c r="A153" s="5">
        <v>43964</v>
      </c>
      <c r="B153" s="3">
        <v>-2.7002051264375109E-3</v>
      </c>
    </row>
    <row r="154" spans="1:2" x14ac:dyDescent="0.45">
      <c r="A154" s="5">
        <v>43965</v>
      </c>
      <c r="B154" s="3">
        <v>-1.4603871623311723E-2</v>
      </c>
    </row>
    <row r="155" spans="1:2" x14ac:dyDescent="0.45">
      <c r="A155" s="5">
        <v>43966</v>
      </c>
      <c r="B155" s="3">
        <v>-1.3551079283529409E-3</v>
      </c>
    </row>
    <row r="156" spans="1:2" x14ac:dyDescent="0.45">
      <c r="A156" s="5">
        <v>43969</v>
      </c>
      <c r="B156" s="3">
        <v>5.7529409337151007E-3</v>
      </c>
    </row>
    <row r="157" spans="1:2" x14ac:dyDescent="0.45">
      <c r="A157" s="5">
        <v>43970</v>
      </c>
      <c r="B157" s="3">
        <v>1.8764325082145379E-2</v>
      </c>
    </row>
    <row r="158" spans="1:2" x14ac:dyDescent="0.45">
      <c r="A158" s="5">
        <v>43971</v>
      </c>
      <c r="B158" s="3">
        <v>4.8454459496094054E-4</v>
      </c>
    </row>
    <row r="159" spans="1:2" x14ac:dyDescent="0.45">
      <c r="A159" s="5">
        <v>43972</v>
      </c>
      <c r="B159" s="3">
        <v>-4.9268813413511584E-3</v>
      </c>
    </row>
    <row r="160" spans="1:2" x14ac:dyDescent="0.45">
      <c r="A160" s="5">
        <v>43973</v>
      </c>
      <c r="B160" s="3">
        <v>-5.7201999385607522E-2</v>
      </c>
    </row>
    <row r="161" spans="1:2" x14ac:dyDescent="0.45">
      <c r="A161" s="5">
        <v>43976</v>
      </c>
      <c r="B161" s="3">
        <v>9.6333283971261445E-4</v>
      </c>
    </row>
    <row r="162" spans="1:2" x14ac:dyDescent="0.45">
      <c r="A162" s="5">
        <v>43977</v>
      </c>
      <c r="B162" s="3">
        <v>1.8664716608119133E-2</v>
      </c>
    </row>
    <row r="163" spans="1:2" x14ac:dyDescent="0.45">
      <c r="A163" s="5">
        <v>43978</v>
      </c>
      <c r="B163" s="3">
        <v>-3.5685238706439676E-3</v>
      </c>
    </row>
    <row r="164" spans="1:2" x14ac:dyDescent="0.45">
      <c r="A164" s="5">
        <v>43979</v>
      </c>
      <c r="B164" s="3">
        <v>-7.2619332911051278E-3</v>
      </c>
    </row>
    <row r="165" spans="1:2" x14ac:dyDescent="0.45">
      <c r="A165" s="5">
        <v>43980</v>
      </c>
      <c r="B165" s="3">
        <v>-7.4322008837167958E-3</v>
      </c>
    </row>
    <row r="166" spans="1:2" x14ac:dyDescent="0.45">
      <c r="A166" s="5">
        <v>43983</v>
      </c>
      <c r="B166" s="3">
        <v>3.3028665707544945E-2</v>
      </c>
    </row>
    <row r="167" spans="1:2" x14ac:dyDescent="0.45">
      <c r="A167" s="5">
        <v>43984</v>
      </c>
      <c r="B167" s="3">
        <v>1.1038389871303716E-2</v>
      </c>
    </row>
    <row r="168" spans="1:2" x14ac:dyDescent="0.45">
      <c r="A168" s="5">
        <v>43985</v>
      </c>
      <c r="B168" s="3">
        <v>1.3645466557150066E-2</v>
      </c>
    </row>
    <row r="169" spans="1:2" x14ac:dyDescent="0.45">
      <c r="A169" s="5">
        <v>43986</v>
      </c>
      <c r="B169" s="3">
        <v>1.6709141666511468E-3</v>
      </c>
    </row>
    <row r="170" spans="1:2" x14ac:dyDescent="0.45">
      <c r="A170" s="5">
        <v>43987</v>
      </c>
      <c r="B170" s="3">
        <v>1.6448765550480162E-2</v>
      </c>
    </row>
    <row r="171" spans="1:2" x14ac:dyDescent="0.45">
      <c r="A171" s="5">
        <v>43990</v>
      </c>
      <c r="B171" s="3">
        <v>2.5672500573925425E-4</v>
      </c>
    </row>
    <row r="172" spans="1:2" x14ac:dyDescent="0.45">
      <c r="A172" s="5">
        <v>43991</v>
      </c>
      <c r="B172" s="3">
        <v>1.1255488904334317E-2</v>
      </c>
    </row>
    <row r="173" spans="1:2" x14ac:dyDescent="0.45">
      <c r="A173" s="5">
        <v>43992</v>
      </c>
      <c r="B173" s="3">
        <v>-2.9896052566706573E-4</v>
      </c>
    </row>
    <row r="174" spans="1:2" x14ac:dyDescent="0.45">
      <c r="A174" s="5">
        <v>43993</v>
      </c>
      <c r="B174" s="3">
        <v>-2.3000463953339146E-2</v>
      </c>
    </row>
    <row r="175" spans="1:2" x14ac:dyDescent="0.45">
      <c r="A175" s="5">
        <v>43994</v>
      </c>
      <c r="B175" s="3">
        <v>-7.3294462188714209E-3</v>
      </c>
    </row>
    <row r="176" spans="1:2" x14ac:dyDescent="0.45">
      <c r="A176" s="5">
        <v>43997</v>
      </c>
      <c r="B176" s="3">
        <v>-2.181651486193114E-2</v>
      </c>
    </row>
    <row r="177" spans="1:2" x14ac:dyDescent="0.45">
      <c r="A177" s="5">
        <v>43998</v>
      </c>
      <c r="B177" s="3">
        <v>2.357248560183562E-2</v>
      </c>
    </row>
    <row r="178" spans="1:2" x14ac:dyDescent="0.45">
      <c r="A178" s="5">
        <v>43999</v>
      </c>
      <c r="B178" s="3">
        <v>5.6249444272715174E-3</v>
      </c>
    </row>
    <row r="179" spans="1:2" x14ac:dyDescent="0.45">
      <c r="A179" s="5">
        <v>44000</v>
      </c>
      <c r="B179" s="3">
        <v>-6.7298176969737117E-4</v>
      </c>
    </row>
    <row r="180" spans="1:2" x14ac:dyDescent="0.45">
      <c r="A180" s="5">
        <v>44001</v>
      </c>
      <c r="B180" s="3">
        <v>7.287927326311971E-3</v>
      </c>
    </row>
    <row r="181" spans="1:2" x14ac:dyDescent="0.45">
      <c r="A181" s="5">
        <v>44004</v>
      </c>
      <c r="B181" s="3">
        <v>-5.3931319730390389E-3</v>
      </c>
    </row>
    <row r="182" spans="1:2" x14ac:dyDescent="0.45">
      <c r="A182" s="5">
        <v>44005</v>
      </c>
      <c r="B182" s="3">
        <v>1.602667154008721E-2</v>
      </c>
    </row>
    <row r="183" spans="1:2" x14ac:dyDescent="0.45">
      <c r="A183" s="5">
        <v>44006</v>
      </c>
      <c r="B183" s="3">
        <v>-5.0619038822969477E-3</v>
      </c>
    </row>
    <row r="184" spans="1:2" x14ac:dyDescent="0.45">
      <c r="A184" s="5">
        <v>44008</v>
      </c>
      <c r="B184" s="3">
        <v>-9.3891883575323229E-3</v>
      </c>
    </row>
    <row r="185" spans="1:2" x14ac:dyDescent="0.45">
      <c r="A185" s="5">
        <v>44011</v>
      </c>
      <c r="B185" s="3">
        <v>-1.0182423052122757E-2</v>
      </c>
    </row>
    <row r="186" spans="1:2" x14ac:dyDescent="0.45">
      <c r="A186" s="5">
        <v>44012</v>
      </c>
      <c r="B186" s="3">
        <v>5.1678322844006782E-3</v>
      </c>
    </row>
    <row r="187" spans="1:2" x14ac:dyDescent="0.45">
      <c r="A187" s="5">
        <v>44014</v>
      </c>
      <c r="B187" s="3">
        <v>2.8134270912839012E-2</v>
      </c>
    </row>
    <row r="188" spans="1:2" x14ac:dyDescent="0.45">
      <c r="A188" s="5">
        <v>44015</v>
      </c>
      <c r="B188" s="3">
        <v>9.8592188937113769E-3</v>
      </c>
    </row>
    <row r="189" spans="1:2" x14ac:dyDescent="0.45">
      <c r="A189" s="5">
        <v>44018</v>
      </c>
      <c r="B189" s="3">
        <v>3.7366459198725215E-2</v>
      </c>
    </row>
    <row r="190" spans="1:2" x14ac:dyDescent="0.45">
      <c r="A190" s="5">
        <v>44019</v>
      </c>
      <c r="B190" s="3">
        <v>-1.3896859436377335E-2</v>
      </c>
    </row>
    <row r="191" spans="1:2" x14ac:dyDescent="0.45">
      <c r="A191" s="5">
        <v>44020</v>
      </c>
      <c r="B191" s="3">
        <v>5.8927517766927699E-3</v>
      </c>
    </row>
    <row r="192" spans="1:2" x14ac:dyDescent="0.45">
      <c r="A192" s="5">
        <v>44021</v>
      </c>
      <c r="B192" s="3">
        <v>3.094424370593886E-3</v>
      </c>
    </row>
    <row r="193" spans="1:2" x14ac:dyDescent="0.45">
      <c r="A193" s="5">
        <v>44022</v>
      </c>
      <c r="B193" s="3">
        <v>-1.8590161337255856E-2</v>
      </c>
    </row>
    <row r="194" spans="1:2" x14ac:dyDescent="0.45">
      <c r="A194" s="5">
        <v>44025</v>
      </c>
      <c r="B194" s="3">
        <v>1.7363269619259068E-3</v>
      </c>
    </row>
    <row r="195" spans="1:2" x14ac:dyDescent="0.45">
      <c r="A195" s="5">
        <v>44026</v>
      </c>
      <c r="B195" s="3">
        <v>-1.1482270253678697E-2</v>
      </c>
    </row>
    <row r="196" spans="1:2" x14ac:dyDescent="0.45">
      <c r="A196" s="5">
        <v>44027</v>
      </c>
      <c r="B196" s="3">
        <v>1.4482097268477738E-4</v>
      </c>
    </row>
    <row r="197" spans="1:2" x14ac:dyDescent="0.45">
      <c r="A197" s="5">
        <v>44028</v>
      </c>
      <c r="B197" s="3">
        <v>-2.0253101130925572E-2</v>
      </c>
    </row>
    <row r="198" spans="1:2" x14ac:dyDescent="0.45">
      <c r="A198" s="5">
        <v>44029</v>
      </c>
      <c r="B198" s="3">
        <v>4.7335418527320577E-3</v>
      </c>
    </row>
    <row r="199" spans="1:2" x14ac:dyDescent="0.45">
      <c r="A199" s="5">
        <v>44032</v>
      </c>
      <c r="B199" s="3">
        <v>-1.243540173283523E-3</v>
      </c>
    </row>
    <row r="200" spans="1:2" x14ac:dyDescent="0.45">
      <c r="A200" s="5">
        <v>44033</v>
      </c>
      <c r="B200" s="3">
        <v>2.279161220542841E-2</v>
      </c>
    </row>
    <row r="201" spans="1:2" x14ac:dyDescent="0.45">
      <c r="A201" s="5">
        <v>44034</v>
      </c>
      <c r="B201" s="3">
        <v>-2.2793607578955558E-2</v>
      </c>
    </row>
    <row r="202" spans="1:2" x14ac:dyDescent="0.45">
      <c r="A202" s="5">
        <v>44035</v>
      </c>
      <c r="B202" s="3">
        <v>8.1501313403585657E-3</v>
      </c>
    </row>
    <row r="203" spans="1:2" x14ac:dyDescent="0.45">
      <c r="A203" s="5">
        <v>44036</v>
      </c>
      <c r="B203" s="3">
        <v>-2.2321864887548625E-2</v>
      </c>
    </row>
    <row r="204" spans="1:2" x14ac:dyDescent="0.45">
      <c r="A204" s="5">
        <v>44039</v>
      </c>
      <c r="B204" s="3">
        <v>-4.1400553449384625E-3</v>
      </c>
    </row>
    <row r="205" spans="1:2" x14ac:dyDescent="0.45">
      <c r="A205" s="5">
        <v>44040</v>
      </c>
      <c r="B205" s="3">
        <v>6.8657079214952252E-3</v>
      </c>
    </row>
    <row r="206" spans="1:2" x14ac:dyDescent="0.45">
      <c r="A206" s="5">
        <v>44041</v>
      </c>
      <c r="B206" s="3">
        <v>4.4458032905066308E-3</v>
      </c>
    </row>
    <row r="207" spans="1:2" x14ac:dyDescent="0.45">
      <c r="A207" s="5">
        <v>44042</v>
      </c>
      <c r="B207" s="3">
        <v>-6.958569007125744E-3</v>
      </c>
    </row>
    <row r="208" spans="1:2" x14ac:dyDescent="0.45">
      <c r="A208" s="5">
        <v>44043</v>
      </c>
      <c r="B208" s="3">
        <v>-4.6744960076423019E-3</v>
      </c>
    </row>
    <row r="209" spans="1:2" x14ac:dyDescent="0.45">
      <c r="A209" s="5">
        <v>44046</v>
      </c>
      <c r="B209" s="3">
        <v>-5.5947246933799486E-3</v>
      </c>
    </row>
    <row r="210" spans="1:2" x14ac:dyDescent="0.45">
      <c r="A210" s="5">
        <v>44047</v>
      </c>
      <c r="B210" s="3">
        <v>1.9776066947122698E-2</v>
      </c>
    </row>
    <row r="211" spans="1:2" x14ac:dyDescent="0.45">
      <c r="A211" s="5">
        <v>44048</v>
      </c>
      <c r="B211" s="3">
        <v>6.2302933025167179E-3</v>
      </c>
    </row>
    <row r="212" spans="1:2" x14ac:dyDescent="0.45">
      <c r="A212" s="5">
        <v>44049</v>
      </c>
      <c r="B212" s="3">
        <v>-6.8738738297349274E-3</v>
      </c>
    </row>
    <row r="213" spans="1:2" x14ac:dyDescent="0.45">
      <c r="A213" s="5">
        <v>44050</v>
      </c>
      <c r="B213" s="3">
        <v>-1.6132264735750811E-2</v>
      </c>
    </row>
    <row r="214" spans="1:2" x14ac:dyDescent="0.45">
      <c r="A214" s="5">
        <v>44053</v>
      </c>
      <c r="B214" s="3">
        <v>-6.3051934488299209E-3</v>
      </c>
    </row>
    <row r="215" spans="1:2" x14ac:dyDescent="0.45">
      <c r="A215" s="5">
        <v>44054</v>
      </c>
      <c r="B215" s="3">
        <v>2.0835731992574446E-2</v>
      </c>
    </row>
    <row r="216" spans="1:2" x14ac:dyDescent="0.45">
      <c r="A216" s="5">
        <v>44055</v>
      </c>
      <c r="B216" s="3">
        <v>1.4095859773919073E-2</v>
      </c>
    </row>
    <row r="217" spans="1:2" x14ac:dyDescent="0.45">
      <c r="A217" s="5">
        <v>44056</v>
      </c>
      <c r="B217" s="3">
        <v>-5.2897800110503278E-4</v>
      </c>
    </row>
    <row r="218" spans="1:2" x14ac:dyDescent="0.45">
      <c r="A218" s="5">
        <v>44057</v>
      </c>
      <c r="B218" s="3">
        <v>-1.8907571991792274E-3</v>
      </c>
    </row>
    <row r="219" spans="1:2" x14ac:dyDescent="0.45">
      <c r="A219" s="5">
        <v>44060</v>
      </c>
      <c r="B219" s="3">
        <v>6.5042327762193583E-3</v>
      </c>
    </row>
    <row r="220" spans="1:2" x14ac:dyDescent="0.45">
      <c r="A220" s="5">
        <v>44061</v>
      </c>
      <c r="B220" s="3">
        <v>7.9030313262294736E-4</v>
      </c>
    </row>
    <row r="221" spans="1:2" x14ac:dyDescent="0.45">
      <c r="A221" s="5">
        <v>44062</v>
      </c>
      <c r="B221" s="3">
        <v>-7.457357342538805E-3</v>
      </c>
    </row>
    <row r="222" spans="1:2" x14ac:dyDescent="0.45">
      <c r="A222" s="5">
        <v>44063</v>
      </c>
      <c r="B222" s="3">
        <v>-1.5510323883618756E-2</v>
      </c>
    </row>
    <row r="223" spans="1:2" x14ac:dyDescent="0.45">
      <c r="A223" s="5">
        <v>44064</v>
      </c>
      <c r="B223" s="3">
        <v>1.2922673126453612E-2</v>
      </c>
    </row>
    <row r="224" spans="1:2" x14ac:dyDescent="0.45">
      <c r="A224" s="5">
        <v>44067</v>
      </c>
      <c r="B224" s="3">
        <v>1.7280065670058596E-2</v>
      </c>
    </row>
    <row r="225" spans="1:2" x14ac:dyDescent="0.45">
      <c r="A225" s="5">
        <v>44068</v>
      </c>
      <c r="B225" s="3">
        <v>-2.5612403250088807E-3</v>
      </c>
    </row>
    <row r="226" spans="1:2" x14ac:dyDescent="0.45">
      <c r="A226" s="5">
        <v>44069</v>
      </c>
      <c r="B226" s="3">
        <v>2.1852559651364478E-4</v>
      </c>
    </row>
    <row r="227" spans="1:2" x14ac:dyDescent="0.45">
      <c r="A227" s="5">
        <v>44070</v>
      </c>
      <c r="B227" s="3">
        <v>-8.2973807892419912E-3</v>
      </c>
    </row>
    <row r="228" spans="1:2" x14ac:dyDescent="0.45">
      <c r="A228" s="5">
        <v>44071</v>
      </c>
      <c r="B228" s="3">
        <v>5.5582422798588407E-3</v>
      </c>
    </row>
    <row r="229" spans="1:2" x14ac:dyDescent="0.45">
      <c r="A229" s="5">
        <v>44074</v>
      </c>
      <c r="B229" s="3">
        <v>-9.6844357507291281E-3</v>
      </c>
    </row>
    <row r="230" spans="1:2" x14ac:dyDescent="0.45">
      <c r="A230" s="5">
        <v>44075</v>
      </c>
      <c r="B230" s="3">
        <v>3.0975797427688998E-4</v>
      </c>
    </row>
    <row r="231" spans="1:2" x14ac:dyDescent="0.45">
      <c r="A231" s="5">
        <v>44076</v>
      </c>
      <c r="B231" s="3">
        <v>-2.5746988576031884E-3</v>
      </c>
    </row>
    <row r="232" spans="1:2" x14ac:dyDescent="0.45">
      <c r="A232" s="5">
        <v>44077</v>
      </c>
      <c r="B232" s="3">
        <v>-4.4881457265641567E-3</v>
      </c>
    </row>
    <row r="233" spans="1:2" x14ac:dyDescent="0.45">
      <c r="A233" s="5">
        <v>44078</v>
      </c>
      <c r="B233" s="3">
        <v>-1.2560762530790501E-2</v>
      </c>
    </row>
    <row r="234" spans="1:2" x14ac:dyDescent="0.45">
      <c r="A234" s="5">
        <v>44081</v>
      </c>
      <c r="B234" s="3">
        <v>-4.293393440190656E-3</v>
      </c>
    </row>
    <row r="235" spans="1:2" x14ac:dyDescent="0.45">
      <c r="A235" s="5">
        <v>44082</v>
      </c>
      <c r="B235" s="3">
        <v>1.4097619699327533E-3</v>
      </c>
    </row>
    <row r="236" spans="1:2" x14ac:dyDescent="0.45">
      <c r="A236" s="5">
        <v>44083</v>
      </c>
      <c r="B236" s="3">
        <v>-6.3312351826569028E-3</v>
      </c>
    </row>
    <row r="237" spans="1:2" x14ac:dyDescent="0.45">
      <c r="A237" s="5">
        <v>44084</v>
      </c>
      <c r="B237" s="3">
        <v>-6.3707526724605537E-3</v>
      </c>
    </row>
    <row r="238" spans="1:2" x14ac:dyDescent="0.45">
      <c r="A238" s="5">
        <v>44085</v>
      </c>
      <c r="B238" s="3">
        <v>7.7748136526413509E-3</v>
      </c>
    </row>
    <row r="239" spans="1:2" x14ac:dyDescent="0.45">
      <c r="A239" s="5">
        <v>44088</v>
      </c>
      <c r="B239" s="3">
        <v>5.574291771078081E-3</v>
      </c>
    </row>
    <row r="240" spans="1:2" x14ac:dyDescent="0.45">
      <c r="A240" s="5">
        <v>44089</v>
      </c>
      <c r="B240" s="3">
        <v>3.7461784064419124E-3</v>
      </c>
    </row>
    <row r="241" spans="1:2" x14ac:dyDescent="0.45">
      <c r="A241" s="5">
        <v>44090</v>
      </c>
      <c r="B241" s="3">
        <v>-2.8832317628581288E-4</v>
      </c>
    </row>
    <row r="242" spans="1:2" x14ac:dyDescent="0.45">
      <c r="A242" s="5">
        <v>44091</v>
      </c>
      <c r="B242" s="3">
        <v>-1.5684348578454087E-2</v>
      </c>
    </row>
    <row r="243" spans="1:2" x14ac:dyDescent="0.45">
      <c r="A243" s="5">
        <v>44092</v>
      </c>
      <c r="B243" s="3">
        <v>4.6954504495924599E-3</v>
      </c>
    </row>
    <row r="244" spans="1:2" x14ac:dyDescent="0.45">
      <c r="A244" s="5">
        <v>44095</v>
      </c>
      <c r="B244" s="3">
        <v>-2.0854325875611333E-2</v>
      </c>
    </row>
    <row r="245" spans="1:2" x14ac:dyDescent="0.45">
      <c r="A245" s="5">
        <v>44096</v>
      </c>
      <c r="B245" s="3">
        <v>-9.81136747735065E-3</v>
      </c>
    </row>
    <row r="246" spans="1:2" x14ac:dyDescent="0.45">
      <c r="A246" s="5">
        <v>44097</v>
      </c>
      <c r="B246" s="3">
        <v>1.0813463350696846E-3</v>
      </c>
    </row>
    <row r="247" spans="1:2" x14ac:dyDescent="0.45">
      <c r="A247" s="5">
        <v>44098</v>
      </c>
      <c r="B247" s="3">
        <v>-1.833875728046315E-2</v>
      </c>
    </row>
    <row r="248" spans="1:2" x14ac:dyDescent="0.45">
      <c r="A248" s="5">
        <v>44099</v>
      </c>
      <c r="B248" s="3">
        <v>-3.2505164883073704E-3</v>
      </c>
    </row>
    <row r="249" spans="1:2" x14ac:dyDescent="0.45">
      <c r="A249" s="5">
        <v>44102</v>
      </c>
      <c r="B249" s="3">
        <v>1.0302913976795865E-2</v>
      </c>
    </row>
    <row r="250" spans="1:2" x14ac:dyDescent="0.45">
      <c r="A250" s="5">
        <v>44103</v>
      </c>
      <c r="B250" s="3">
        <v>-8.5781584109255356E-3</v>
      </c>
    </row>
    <row r="251" spans="1:2" x14ac:dyDescent="0.45">
      <c r="A251" s="5">
        <v>44104</v>
      </c>
      <c r="B251" s="3">
        <v>7.8537538291343391E-3</v>
      </c>
    </row>
    <row r="252" spans="1:2" x14ac:dyDescent="0.45">
      <c r="A252" s="5">
        <v>44109</v>
      </c>
      <c r="B252" s="3">
        <v>1.3074534028001537E-2</v>
      </c>
    </row>
    <row r="253" spans="1:2" x14ac:dyDescent="0.45">
      <c r="A253" s="5">
        <v>44110</v>
      </c>
      <c r="B253" s="3">
        <v>8.9163731788555415E-3</v>
      </c>
    </row>
    <row r="254" spans="1:2" x14ac:dyDescent="0.45">
      <c r="A254" s="5">
        <v>44111</v>
      </c>
      <c r="B254" s="3">
        <v>1.0874885886287919E-2</v>
      </c>
    </row>
    <row r="255" spans="1:2" x14ac:dyDescent="0.45">
      <c r="A255" s="5">
        <v>44112</v>
      </c>
      <c r="B255" s="3">
        <v>-2.0443390283090487E-3</v>
      </c>
    </row>
    <row r="256" spans="1:2" x14ac:dyDescent="0.45">
      <c r="A256" s="5">
        <v>44113</v>
      </c>
      <c r="B256" s="3">
        <v>-3.0725004548717134E-3</v>
      </c>
    </row>
    <row r="257" spans="1:2" x14ac:dyDescent="0.45">
      <c r="A257" s="5">
        <v>44116</v>
      </c>
      <c r="B257" s="3">
        <v>2.1758617103295838E-2</v>
      </c>
    </row>
    <row r="258" spans="1:2" x14ac:dyDescent="0.45">
      <c r="A258" s="5">
        <v>44118</v>
      </c>
      <c r="B258" s="3">
        <v>7.0604789094026569E-4</v>
      </c>
    </row>
    <row r="259" spans="1:2" x14ac:dyDescent="0.45">
      <c r="A259" s="5">
        <v>44119</v>
      </c>
      <c r="B259" s="3">
        <v>-2.0832025773909919E-2</v>
      </c>
    </row>
    <row r="260" spans="1:2" x14ac:dyDescent="0.45">
      <c r="A260" s="5">
        <v>44120</v>
      </c>
      <c r="B260" s="3">
        <v>9.4036514731425241E-3</v>
      </c>
    </row>
    <row r="261" spans="1:2" x14ac:dyDescent="0.45">
      <c r="A261" s="5">
        <v>44123</v>
      </c>
      <c r="B261" s="3">
        <v>6.3549373316642913E-3</v>
      </c>
    </row>
    <row r="262" spans="1:2" x14ac:dyDescent="0.45">
      <c r="A262" s="5">
        <v>44124</v>
      </c>
      <c r="B262" s="3">
        <v>1.1109347572556231E-3</v>
      </c>
    </row>
    <row r="263" spans="1:2" x14ac:dyDescent="0.45">
      <c r="A263" s="5">
        <v>44125</v>
      </c>
      <c r="B263" s="3">
        <v>7.4965945896224469E-3</v>
      </c>
    </row>
    <row r="264" spans="1:2" x14ac:dyDescent="0.45">
      <c r="A264" s="5">
        <v>44126</v>
      </c>
      <c r="B264" s="3">
        <v>1.2801635965117076E-3</v>
      </c>
    </row>
    <row r="265" spans="1:2" x14ac:dyDescent="0.45">
      <c r="A265" s="5">
        <v>44127</v>
      </c>
      <c r="B265" s="3">
        <v>5.3375135342791482E-3</v>
      </c>
    </row>
    <row r="266" spans="1:2" x14ac:dyDescent="0.45">
      <c r="A266" s="5">
        <v>44131</v>
      </c>
      <c r="B266" s="3">
        <v>-5.2947485953903179E-3</v>
      </c>
    </row>
    <row r="267" spans="1:2" x14ac:dyDescent="0.45">
      <c r="A267" s="5">
        <v>44132</v>
      </c>
      <c r="B267" s="3">
        <v>-3.1675319775299627E-3</v>
      </c>
    </row>
    <row r="268" spans="1:2" x14ac:dyDescent="0.45">
      <c r="A268" s="5">
        <v>44133</v>
      </c>
      <c r="B268" s="3">
        <v>-4.9578764067931477E-3</v>
      </c>
    </row>
    <row r="269" spans="1:2" x14ac:dyDescent="0.45">
      <c r="A269" s="5">
        <v>44134</v>
      </c>
      <c r="B269" s="3">
        <v>-1.9681902152266076E-2</v>
      </c>
    </row>
    <row r="270" spans="1:2" x14ac:dyDescent="0.45">
      <c r="A270" s="5">
        <v>44137</v>
      </c>
      <c r="B270" s="3">
        <v>1.4519862162146511E-2</v>
      </c>
    </row>
    <row r="271" spans="1:2" x14ac:dyDescent="0.45">
      <c r="A271" s="5">
        <v>44138</v>
      </c>
      <c r="B271" s="3">
        <v>1.9422575121244606E-2</v>
      </c>
    </row>
    <row r="272" spans="1:2" x14ac:dyDescent="0.45">
      <c r="A272" s="5">
        <v>44139</v>
      </c>
      <c r="B272" s="3">
        <v>-2.1510922203382601E-3</v>
      </c>
    </row>
    <row r="273" spans="1:2" x14ac:dyDescent="0.45">
      <c r="A273" s="5">
        <v>44140</v>
      </c>
      <c r="B273" s="3">
        <v>3.2021202443880528E-2</v>
      </c>
    </row>
    <row r="274" spans="1:2" x14ac:dyDescent="0.45">
      <c r="A274" s="5">
        <v>44141</v>
      </c>
      <c r="B274" s="3">
        <v>6.6330942469833959E-4</v>
      </c>
    </row>
    <row r="275" spans="1:2" x14ac:dyDescent="0.45">
      <c r="A275" s="5">
        <v>44144</v>
      </c>
      <c r="B275" s="3">
        <v>1.1722733925223246E-2</v>
      </c>
    </row>
    <row r="276" spans="1:2" x14ac:dyDescent="0.45">
      <c r="A276" s="5">
        <v>44145</v>
      </c>
      <c r="B276" s="3">
        <v>1.0906943580273415E-2</v>
      </c>
    </row>
    <row r="277" spans="1:2" x14ac:dyDescent="0.45">
      <c r="A277" s="5">
        <v>44146</v>
      </c>
      <c r="B277" s="3">
        <v>-2.8365594556807698E-3</v>
      </c>
    </row>
    <row r="278" spans="1:2" x14ac:dyDescent="0.45">
      <c r="A278" s="5">
        <v>44147</v>
      </c>
      <c r="B278" s="3">
        <v>-2.1986268970976487E-3</v>
      </c>
    </row>
    <row r="279" spans="1:2" x14ac:dyDescent="0.45">
      <c r="A279" s="5">
        <v>44148</v>
      </c>
      <c r="B279" s="3">
        <v>-4.7853620817852238E-4</v>
      </c>
    </row>
    <row r="280" spans="1:2" x14ac:dyDescent="0.45">
      <c r="A280" s="5">
        <v>44151</v>
      </c>
      <c r="B280" s="3">
        <v>8.5579620162419042E-3</v>
      </c>
    </row>
    <row r="281" spans="1:2" x14ac:dyDescent="0.45">
      <c r="A281" s="5">
        <v>44152</v>
      </c>
      <c r="B281" s="3">
        <v>1.2659869455469077E-3</v>
      </c>
    </row>
    <row r="282" spans="1:2" x14ac:dyDescent="0.45">
      <c r="A282" s="5">
        <v>44153</v>
      </c>
      <c r="B282" s="3">
        <v>4.879220879086656E-3</v>
      </c>
    </row>
    <row r="283" spans="1:2" x14ac:dyDescent="0.45">
      <c r="A283" s="5">
        <v>44154</v>
      </c>
      <c r="B283" s="3">
        <v>-7.0819025064065341E-3</v>
      </c>
    </row>
    <row r="284" spans="1:2" x14ac:dyDescent="0.45">
      <c r="A284" s="5">
        <v>44155</v>
      </c>
      <c r="B284" s="3">
        <v>3.5816235336131011E-3</v>
      </c>
    </row>
    <row r="285" spans="1:2" x14ac:dyDescent="0.45">
      <c r="A285" s="5">
        <v>44158</v>
      </c>
      <c r="B285" s="3">
        <v>1.3094629635721578E-3</v>
      </c>
    </row>
    <row r="286" spans="1:2" x14ac:dyDescent="0.45">
      <c r="A286" s="5">
        <v>44159</v>
      </c>
      <c r="B286" s="3">
        <v>3.8436657061401295E-3</v>
      </c>
    </row>
    <row r="287" spans="1:2" x14ac:dyDescent="0.45">
      <c r="A287" s="5">
        <v>44160</v>
      </c>
      <c r="B287" s="3">
        <v>3.0624559802110702E-3</v>
      </c>
    </row>
    <row r="288" spans="1:2" x14ac:dyDescent="0.45">
      <c r="A288" s="5">
        <v>44161</v>
      </c>
      <c r="B288" s="3">
        <v>5.5974062372769612E-3</v>
      </c>
    </row>
    <row r="289" spans="1:2" x14ac:dyDescent="0.45">
      <c r="A289" s="5">
        <v>44162</v>
      </c>
      <c r="B289" s="3">
        <v>2.8011269731012759E-3</v>
      </c>
    </row>
    <row r="290" spans="1:2" x14ac:dyDescent="0.45">
      <c r="A290" s="5">
        <v>44165</v>
      </c>
      <c r="B290" s="3">
        <v>-2.0783234859387538E-2</v>
      </c>
    </row>
    <row r="291" spans="1:2" x14ac:dyDescent="0.45">
      <c r="A291" s="5">
        <v>44166</v>
      </c>
      <c r="B291" s="3">
        <v>8.5501767643114488E-3</v>
      </c>
    </row>
    <row r="292" spans="1:2" x14ac:dyDescent="0.45">
      <c r="A292" s="5">
        <v>44167</v>
      </c>
      <c r="B292" s="3">
        <v>-1.3220276176495857E-3</v>
      </c>
    </row>
    <row r="293" spans="1:2" x14ac:dyDescent="0.45">
      <c r="A293" s="5">
        <v>44168</v>
      </c>
      <c r="B293" s="3">
        <v>7.3570000340726872E-3</v>
      </c>
    </row>
    <row r="294" spans="1:2" x14ac:dyDescent="0.45">
      <c r="A294" s="5">
        <v>44169</v>
      </c>
      <c r="B294" s="3">
        <v>4.0108767725519252E-3</v>
      </c>
    </row>
    <row r="295" spans="1:2" x14ac:dyDescent="0.45">
      <c r="A295" s="5">
        <v>44172</v>
      </c>
      <c r="B295" s="3">
        <v>-1.2338098470710001E-2</v>
      </c>
    </row>
    <row r="296" spans="1:2" x14ac:dyDescent="0.45">
      <c r="A296" s="5">
        <v>44173</v>
      </c>
      <c r="B296" s="3">
        <v>-7.6608819704205517E-3</v>
      </c>
    </row>
    <row r="297" spans="1:2" x14ac:dyDescent="0.45">
      <c r="A297" s="5">
        <v>44174</v>
      </c>
      <c r="B297" s="3">
        <v>7.5095888763600576E-3</v>
      </c>
    </row>
    <row r="298" spans="1:2" x14ac:dyDescent="0.45">
      <c r="A298" s="5">
        <v>44175</v>
      </c>
      <c r="B298" s="3">
        <v>-3.4868309789983913E-3</v>
      </c>
    </row>
    <row r="299" spans="1:2" x14ac:dyDescent="0.45">
      <c r="A299" s="5">
        <v>44176</v>
      </c>
      <c r="B299" s="3">
        <v>3.6011518143215086E-3</v>
      </c>
    </row>
    <row r="300" spans="1:2" x14ac:dyDescent="0.45">
      <c r="A300" s="5">
        <v>44179</v>
      </c>
      <c r="B300" s="3">
        <v>-4.399256254574037E-3</v>
      </c>
    </row>
    <row r="301" spans="1:2" x14ac:dyDescent="0.45">
      <c r="A301" s="5">
        <v>44180</v>
      </c>
      <c r="B301" s="3">
        <v>-6.9293453028711196E-3</v>
      </c>
    </row>
    <row r="302" spans="1:2" x14ac:dyDescent="0.45">
      <c r="A302" s="5">
        <v>44181</v>
      </c>
      <c r="B302" s="3">
        <v>9.6075022271801987E-3</v>
      </c>
    </row>
    <row r="303" spans="1:2" x14ac:dyDescent="0.45">
      <c r="A303" s="5">
        <v>44182</v>
      </c>
      <c r="B303" s="3">
        <v>8.2083809974496918E-3</v>
      </c>
    </row>
    <row r="304" spans="1:2" x14ac:dyDescent="0.45">
      <c r="A304" s="5">
        <v>44183</v>
      </c>
      <c r="B304" s="3">
        <v>-6.7615981557975153E-3</v>
      </c>
    </row>
    <row r="305" spans="1:2" x14ac:dyDescent="0.45">
      <c r="A305" s="5">
        <v>44186</v>
      </c>
      <c r="B305" s="3">
        <v>-7.26900207938518E-3</v>
      </c>
    </row>
    <row r="306" spans="1:2" x14ac:dyDescent="0.45">
      <c r="A306" s="5">
        <v>44187</v>
      </c>
      <c r="B306" s="3">
        <v>-7.1503089619650772E-3</v>
      </c>
    </row>
    <row r="307" spans="1:2" x14ac:dyDescent="0.45">
      <c r="A307" s="5">
        <v>44188</v>
      </c>
      <c r="B307" s="3">
        <v>8.5337907470382935E-3</v>
      </c>
    </row>
    <row r="308" spans="1:2" x14ac:dyDescent="0.45">
      <c r="A308" s="5">
        <v>44189</v>
      </c>
      <c r="B308" s="3">
        <v>1.6484084987834283E-3</v>
      </c>
    </row>
    <row r="309" spans="1:2" x14ac:dyDescent="0.45">
      <c r="A309" s="5">
        <v>44193</v>
      </c>
      <c r="B309" s="3">
        <v>-2.729731327324006E-3</v>
      </c>
    </row>
    <row r="310" spans="1:2" x14ac:dyDescent="0.45">
      <c r="A310" s="5">
        <v>44194</v>
      </c>
      <c r="B310" s="3">
        <v>9.6008688592780153E-3</v>
      </c>
    </row>
    <row r="311" spans="1:2" x14ac:dyDescent="0.45">
      <c r="A311" s="5">
        <v>44195</v>
      </c>
      <c r="B311" s="3">
        <v>2.1544667897651398E-2</v>
      </c>
    </row>
    <row r="312" spans="1:2" x14ac:dyDescent="0.45">
      <c r="A312" s="5">
        <v>44196</v>
      </c>
      <c r="B312" s="3">
        <v>3.0902091300364048E-3</v>
      </c>
    </row>
    <row r="313" spans="1:2" x14ac:dyDescent="0.45">
      <c r="A313" s="5">
        <v>44200</v>
      </c>
      <c r="B313" s="3">
        <v>8.8359841145155479E-3</v>
      </c>
    </row>
    <row r="314" spans="1:2" x14ac:dyDescent="0.45">
      <c r="A314" s="5">
        <v>44201</v>
      </c>
      <c r="B314" s="3">
        <v>6.4238763778239425E-3</v>
      </c>
    </row>
    <row r="315" spans="1:2" x14ac:dyDescent="0.45">
      <c r="A315" s="5">
        <v>44202</v>
      </c>
      <c r="B315" s="3">
        <v>1.5337315464165075E-3</v>
      </c>
    </row>
    <row r="316" spans="1:2" x14ac:dyDescent="0.45">
      <c r="A316" s="5">
        <v>44203</v>
      </c>
      <c r="B316" s="3">
        <v>-5.2055825630442044E-3</v>
      </c>
    </row>
    <row r="317" spans="1:2" x14ac:dyDescent="0.45">
      <c r="A317" s="5">
        <v>44204</v>
      </c>
      <c r="B317" s="3">
        <v>1.1896925156167552E-2</v>
      </c>
    </row>
    <row r="318" spans="1:2" x14ac:dyDescent="0.45">
      <c r="A318" s="5">
        <v>44207</v>
      </c>
      <c r="B318" s="3">
        <v>1.0755302862815997E-3</v>
      </c>
    </row>
    <row r="319" spans="1:2" x14ac:dyDescent="0.45">
      <c r="A319" s="5">
        <v>44208</v>
      </c>
      <c r="B319" s="3">
        <v>1.3118643127595329E-2</v>
      </c>
    </row>
    <row r="320" spans="1:2" x14ac:dyDescent="0.45">
      <c r="A320" s="5">
        <v>44209</v>
      </c>
      <c r="B320" s="3">
        <v>-1.4563190974292027E-3</v>
      </c>
    </row>
    <row r="321" spans="1:2" x14ac:dyDescent="0.45">
      <c r="A321" s="5">
        <v>44210</v>
      </c>
      <c r="B321" s="3">
        <v>9.2103126458752561E-3</v>
      </c>
    </row>
    <row r="322" spans="1:2" x14ac:dyDescent="0.45">
      <c r="A322" s="5">
        <v>44211</v>
      </c>
      <c r="B322" s="3">
        <v>2.6984081056749291E-3</v>
      </c>
    </row>
    <row r="323" spans="1:2" x14ac:dyDescent="0.45">
      <c r="A323" s="5">
        <v>44214</v>
      </c>
      <c r="B323" s="3">
        <v>1.0060215463938881E-2</v>
      </c>
    </row>
    <row r="324" spans="1:2" x14ac:dyDescent="0.45">
      <c r="A324" s="5">
        <v>44215</v>
      </c>
      <c r="B324" s="3">
        <v>2.6649191210518321E-2</v>
      </c>
    </row>
    <row r="325" spans="1:2" x14ac:dyDescent="0.45">
      <c r="A325" s="5">
        <v>44216</v>
      </c>
      <c r="B325" s="3">
        <v>1.074387796205596E-2</v>
      </c>
    </row>
    <row r="326" spans="1:2" x14ac:dyDescent="0.45">
      <c r="A326" s="5">
        <v>44217</v>
      </c>
      <c r="B326" s="3">
        <v>-1.1591207409373393E-3</v>
      </c>
    </row>
    <row r="327" spans="1:2" x14ac:dyDescent="0.45">
      <c r="A327" s="5">
        <v>44218</v>
      </c>
      <c r="B327" s="3">
        <v>-1.6165575428284229E-2</v>
      </c>
    </row>
    <row r="328" spans="1:2" x14ac:dyDescent="0.45">
      <c r="A328" s="5">
        <v>44221</v>
      </c>
      <c r="B328" s="3">
        <v>2.3862815328102836E-2</v>
      </c>
    </row>
    <row r="329" spans="1:2" x14ac:dyDescent="0.45">
      <c r="A329" s="5">
        <v>44222</v>
      </c>
      <c r="B329" s="3">
        <v>-2.5786366430381985E-2</v>
      </c>
    </row>
    <row r="330" spans="1:2" x14ac:dyDescent="0.45">
      <c r="A330" s="5">
        <v>44223</v>
      </c>
      <c r="B330" s="3">
        <v>-3.1941391086852174E-3</v>
      </c>
    </row>
    <row r="331" spans="1:2" x14ac:dyDescent="0.45">
      <c r="A331" s="5">
        <v>44224</v>
      </c>
      <c r="B331" s="3">
        <v>-2.581930616225124E-2</v>
      </c>
    </row>
    <row r="332" spans="1:2" x14ac:dyDescent="0.45">
      <c r="A332" s="5">
        <v>44225</v>
      </c>
      <c r="B332" s="3">
        <v>-9.3978854232248128E-3</v>
      </c>
    </row>
    <row r="333" spans="1:2" x14ac:dyDescent="0.45">
      <c r="A333" s="5">
        <v>44228</v>
      </c>
      <c r="B333" s="3">
        <v>2.1308485228023213E-2</v>
      </c>
    </row>
    <row r="334" spans="1:2" x14ac:dyDescent="0.45">
      <c r="A334" s="5">
        <v>44229</v>
      </c>
      <c r="B334" s="3">
        <v>1.2240622474939037E-2</v>
      </c>
    </row>
    <row r="335" spans="1:2" x14ac:dyDescent="0.45">
      <c r="A335" s="5">
        <v>44230</v>
      </c>
      <c r="B335" s="3">
        <v>2.0069628788253941E-3</v>
      </c>
    </row>
    <row r="336" spans="1:2" x14ac:dyDescent="0.45">
      <c r="A336" s="5">
        <v>44231</v>
      </c>
      <c r="B336" s="3">
        <v>-6.6401069978084624E-3</v>
      </c>
    </row>
    <row r="337" spans="1:2" x14ac:dyDescent="0.45">
      <c r="A337" s="5">
        <v>44232</v>
      </c>
      <c r="B337" s="3">
        <v>5.9991091217359432E-3</v>
      </c>
    </row>
    <row r="338" spans="1:2" x14ac:dyDescent="0.45">
      <c r="A338" s="5">
        <v>44235</v>
      </c>
      <c r="B338" s="3">
        <v>1.050707208217423E-3</v>
      </c>
    </row>
    <row r="339" spans="1:2" x14ac:dyDescent="0.45">
      <c r="A339" s="5">
        <v>44236</v>
      </c>
      <c r="B339" s="3">
        <v>5.3310183493762474E-3</v>
      </c>
    </row>
    <row r="340" spans="1:2" x14ac:dyDescent="0.45">
      <c r="A340" s="5">
        <v>44237</v>
      </c>
      <c r="B340" s="3">
        <v>1.8904397328495762E-2</v>
      </c>
    </row>
    <row r="341" spans="1:2" x14ac:dyDescent="0.45">
      <c r="A341" s="5">
        <v>44238</v>
      </c>
      <c r="B341" s="3">
        <v>4.479159502368062E-3</v>
      </c>
    </row>
    <row r="342" spans="1:2" x14ac:dyDescent="0.45">
      <c r="A342" s="5">
        <v>44243</v>
      </c>
      <c r="B342" s="3">
        <v>1.8814994830050225E-2</v>
      </c>
    </row>
    <row r="343" spans="1:2" x14ac:dyDescent="0.45">
      <c r="A343" s="5">
        <v>44244</v>
      </c>
      <c r="B343" s="3">
        <v>1.0942087061029223E-2</v>
      </c>
    </row>
    <row r="344" spans="1:2" x14ac:dyDescent="0.45">
      <c r="A344" s="5">
        <v>44245</v>
      </c>
      <c r="B344" s="3">
        <v>-1.5878035681062715E-2</v>
      </c>
    </row>
    <row r="345" spans="1:2" x14ac:dyDescent="0.45">
      <c r="A345" s="5">
        <v>44246</v>
      </c>
      <c r="B345" s="3">
        <v>1.6152844792299878E-3</v>
      </c>
    </row>
    <row r="346" spans="1:2" x14ac:dyDescent="0.45">
      <c r="A346" s="5">
        <v>44249</v>
      </c>
      <c r="B346" s="3">
        <v>-1.0658752427900344E-2</v>
      </c>
    </row>
    <row r="347" spans="1:2" x14ac:dyDescent="0.45">
      <c r="A347" s="5">
        <v>44250</v>
      </c>
      <c r="B347" s="3">
        <v>1.0264153242038457E-2</v>
      </c>
    </row>
    <row r="348" spans="1:2" x14ac:dyDescent="0.45">
      <c r="A348" s="5">
        <v>44251</v>
      </c>
      <c r="B348" s="3">
        <v>-3.0305108425199255E-2</v>
      </c>
    </row>
    <row r="349" spans="1:2" x14ac:dyDescent="0.45">
      <c r="A349" s="5">
        <v>44252</v>
      </c>
      <c r="B349" s="3">
        <v>1.1905665092300842E-2</v>
      </c>
    </row>
    <row r="350" spans="1:2" x14ac:dyDescent="0.45">
      <c r="A350" s="5">
        <v>44253</v>
      </c>
      <c r="B350" s="3">
        <v>-3.7053480564341226E-2</v>
      </c>
    </row>
    <row r="351" spans="1:2" x14ac:dyDescent="0.45">
      <c r="A351" s="5">
        <v>44256</v>
      </c>
      <c r="B351" s="3">
        <v>1.6167989600479007E-2</v>
      </c>
    </row>
    <row r="352" spans="1:2" x14ac:dyDescent="0.45">
      <c r="A352" s="5">
        <v>44257</v>
      </c>
      <c r="B352" s="3">
        <v>-1.2185276828419965E-2</v>
      </c>
    </row>
    <row r="353" spans="1:2" x14ac:dyDescent="0.45">
      <c r="A353" s="5">
        <v>44258</v>
      </c>
      <c r="B353" s="3">
        <v>2.6607520375576288E-2</v>
      </c>
    </row>
    <row r="354" spans="1:2" x14ac:dyDescent="0.45">
      <c r="A354" s="5">
        <v>44259</v>
      </c>
      <c r="B354" s="3">
        <v>-2.1775568657289922E-2</v>
      </c>
    </row>
    <row r="355" spans="1:2" x14ac:dyDescent="0.45">
      <c r="A355" s="5">
        <v>44260</v>
      </c>
      <c r="B355" s="3">
        <v>-4.7484381691955159E-3</v>
      </c>
    </row>
    <row r="356" spans="1:2" x14ac:dyDescent="0.45">
      <c r="A356" s="5">
        <v>44263</v>
      </c>
      <c r="B356" s="3">
        <v>-1.934371594823615E-2</v>
      </c>
    </row>
    <row r="357" spans="1:2" x14ac:dyDescent="0.45">
      <c r="A357" s="5">
        <v>44264</v>
      </c>
      <c r="B357" s="3">
        <v>8.1097473710843044E-3</v>
      </c>
    </row>
    <row r="358" spans="1:2" x14ac:dyDescent="0.45">
      <c r="A358" s="5">
        <v>44265</v>
      </c>
      <c r="B358" s="3">
        <v>4.6563278956231382E-3</v>
      </c>
    </row>
    <row r="359" spans="1:2" x14ac:dyDescent="0.45">
      <c r="A359" s="5">
        <v>44266</v>
      </c>
      <c r="B359" s="3">
        <v>1.6403329857027381E-2</v>
      </c>
    </row>
    <row r="360" spans="1:2" x14ac:dyDescent="0.45">
      <c r="A360" s="5">
        <v>44267</v>
      </c>
      <c r="B360" s="3">
        <v>-2.2224960655458231E-2</v>
      </c>
    </row>
    <row r="361" spans="1:2" x14ac:dyDescent="0.45">
      <c r="A361" s="5">
        <v>44270</v>
      </c>
      <c r="B361" s="3">
        <v>3.2667847638173458E-3</v>
      </c>
    </row>
    <row r="362" spans="1:2" x14ac:dyDescent="0.45">
      <c r="A362" s="5">
        <v>44271</v>
      </c>
      <c r="B362" s="3">
        <v>6.7032791666838832E-3</v>
      </c>
    </row>
    <row r="363" spans="1:2" x14ac:dyDescent="0.45">
      <c r="A363" s="5">
        <v>44272</v>
      </c>
      <c r="B363" s="3">
        <v>2.2148810125914987E-4</v>
      </c>
    </row>
    <row r="364" spans="1:2" x14ac:dyDescent="0.45">
      <c r="A364" s="5">
        <v>44273</v>
      </c>
      <c r="B364" s="3">
        <v>1.2717523127802889E-2</v>
      </c>
    </row>
    <row r="365" spans="1:2" x14ac:dyDescent="0.45">
      <c r="A365" s="5">
        <v>44274</v>
      </c>
      <c r="B365" s="3">
        <v>-1.4205845861831485E-2</v>
      </c>
    </row>
    <row r="366" spans="1:2" x14ac:dyDescent="0.45">
      <c r="A366" s="5">
        <v>44277</v>
      </c>
      <c r="B366" s="3">
        <v>-3.6491674027595532E-3</v>
      </c>
    </row>
    <row r="367" spans="1:2" x14ac:dyDescent="0.45">
      <c r="A367" s="5">
        <v>44278</v>
      </c>
      <c r="B367" s="3">
        <v>-1.3522046755017241E-2</v>
      </c>
    </row>
    <row r="368" spans="1:2" x14ac:dyDescent="0.45">
      <c r="A368" s="5">
        <v>44279</v>
      </c>
      <c r="B368" s="3">
        <v>-2.0535496460379492E-2</v>
      </c>
    </row>
    <row r="369" spans="1:2" x14ac:dyDescent="0.45">
      <c r="A369" s="5">
        <v>44280</v>
      </c>
      <c r="B369" s="3">
        <v>-6.6394652886242011E-4</v>
      </c>
    </row>
    <row r="370" spans="1:2" x14ac:dyDescent="0.45">
      <c r="A370" s="5">
        <v>44281</v>
      </c>
      <c r="B370" s="3">
        <v>1.553554573269063E-2</v>
      </c>
    </row>
    <row r="371" spans="1:2" x14ac:dyDescent="0.45">
      <c r="A371" s="5">
        <v>44284</v>
      </c>
      <c r="B371" s="3">
        <v>6.5990609948315024E-5</v>
      </c>
    </row>
    <row r="372" spans="1:2" x14ac:dyDescent="0.45">
      <c r="A372" s="5">
        <v>44285</v>
      </c>
      <c r="B372" s="3">
        <v>8.4054483401612059E-3</v>
      </c>
    </row>
    <row r="373" spans="1:2" x14ac:dyDescent="0.45">
      <c r="A373" s="5">
        <v>44286</v>
      </c>
      <c r="B373" s="3">
        <v>-6.9931644109518668E-3</v>
      </c>
    </row>
    <row r="374" spans="1:2" x14ac:dyDescent="0.45">
      <c r="A374" s="5">
        <v>44287</v>
      </c>
      <c r="B374" s="3">
        <v>1.955465139345396E-2</v>
      </c>
    </row>
    <row r="375" spans="1:2" x14ac:dyDescent="0.45">
      <c r="A375" s="5">
        <v>44293</v>
      </c>
      <c r="B375" s="3">
        <v>-9.1624936258396517E-3</v>
      </c>
    </row>
    <row r="376" spans="1:2" x14ac:dyDescent="0.45">
      <c r="A376" s="5">
        <v>44294</v>
      </c>
      <c r="B376" s="3">
        <v>1.155537886253807E-2</v>
      </c>
    </row>
    <row r="377" spans="1:2" x14ac:dyDescent="0.45">
      <c r="A377" s="5">
        <v>44295</v>
      </c>
      <c r="B377" s="3">
        <v>-1.0718757092250918E-2</v>
      </c>
    </row>
    <row r="378" spans="1:2" x14ac:dyDescent="0.45">
      <c r="A378" s="5">
        <v>44298</v>
      </c>
      <c r="B378" s="3">
        <v>-8.5918661353599456E-3</v>
      </c>
    </row>
    <row r="379" spans="1:2" x14ac:dyDescent="0.45">
      <c r="A379" s="5">
        <v>44299</v>
      </c>
      <c r="B379" s="3">
        <v>1.5441474815706476E-3</v>
      </c>
    </row>
    <row r="380" spans="1:2" x14ac:dyDescent="0.45">
      <c r="A380" s="5">
        <v>44300</v>
      </c>
      <c r="B380" s="3">
        <v>1.4062723038209971E-2</v>
      </c>
    </row>
    <row r="381" spans="1:2" x14ac:dyDescent="0.45">
      <c r="A381" s="5">
        <v>44301</v>
      </c>
      <c r="B381" s="3">
        <v>-3.7331501045130971E-3</v>
      </c>
    </row>
    <row r="382" spans="1:2" x14ac:dyDescent="0.45">
      <c r="A382" s="5">
        <v>44302</v>
      </c>
      <c r="B382" s="3">
        <v>6.1136370509612499E-3</v>
      </c>
    </row>
    <row r="383" spans="1:2" x14ac:dyDescent="0.45">
      <c r="A383" s="5">
        <v>44305</v>
      </c>
      <c r="B383" s="3">
        <v>4.6986906788221323E-3</v>
      </c>
    </row>
    <row r="384" spans="1:2" x14ac:dyDescent="0.45">
      <c r="A384" s="5">
        <v>44306</v>
      </c>
      <c r="B384" s="3">
        <v>1.0157640015510064E-3</v>
      </c>
    </row>
    <row r="385" spans="1:2" x14ac:dyDescent="0.45">
      <c r="A385" s="5">
        <v>44307</v>
      </c>
      <c r="B385" s="3">
        <v>-1.7792398223966884E-2</v>
      </c>
    </row>
    <row r="386" spans="1:2" x14ac:dyDescent="0.45">
      <c r="A386" s="5">
        <v>44308</v>
      </c>
      <c r="B386" s="3">
        <v>4.650631294396454E-3</v>
      </c>
    </row>
    <row r="387" spans="1:2" x14ac:dyDescent="0.45">
      <c r="A387" s="5">
        <v>44309</v>
      </c>
      <c r="B387" s="3">
        <v>1.1184177745699042E-2</v>
      </c>
    </row>
    <row r="388" spans="1:2" x14ac:dyDescent="0.45">
      <c r="A388" s="5">
        <v>44312</v>
      </c>
      <c r="B388" s="3">
        <v>-4.3397128812282535E-3</v>
      </c>
    </row>
    <row r="389" spans="1:2" x14ac:dyDescent="0.45">
      <c r="A389" s="5">
        <v>44313</v>
      </c>
      <c r="B389" s="3">
        <v>-3.9002065807491285E-4</v>
      </c>
    </row>
    <row r="390" spans="1:2" x14ac:dyDescent="0.45">
      <c r="A390" s="5">
        <v>44314</v>
      </c>
      <c r="B390" s="3">
        <v>4.4748758068352042E-3</v>
      </c>
    </row>
    <row r="391" spans="1:2" x14ac:dyDescent="0.45">
      <c r="A391" s="5">
        <v>44315</v>
      </c>
      <c r="B391" s="3">
        <v>7.9459634927617692E-3</v>
      </c>
    </row>
    <row r="392" spans="1:2" x14ac:dyDescent="0.45">
      <c r="A392" s="5">
        <v>44316</v>
      </c>
      <c r="B392" s="3">
        <v>-1.9935126452008733E-2</v>
      </c>
    </row>
    <row r="393" spans="1:2" x14ac:dyDescent="0.45">
      <c r="A393" s="5">
        <v>44319</v>
      </c>
      <c r="B393" s="3">
        <v>-1.2870690168755989E-2</v>
      </c>
    </row>
    <row r="394" spans="1:2" x14ac:dyDescent="0.45">
      <c r="A394" s="5">
        <v>44320</v>
      </c>
      <c r="B394" s="3">
        <v>7.0140363893655211E-3</v>
      </c>
    </row>
    <row r="395" spans="1:2" x14ac:dyDescent="0.45">
      <c r="A395" s="5">
        <v>44321</v>
      </c>
      <c r="B395" s="3">
        <v>-4.8849489646699109E-3</v>
      </c>
    </row>
    <row r="396" spans="1:2" x14ac:dyDescent="0.45">
      <c r="A396" s="5">
        <v>44322</v>
      </c>
      <c r="B396" s="3">
        <v>7.6936075723279297E-3</v>
      </c>
    </row>
    <row r="397" spans="1:2" x14ac:dyDescent="0.45">
      <c r="A397" s="5">
        <v>44323</v>
      </c>
      <c r="B397" s="3">
        <v>-9.3662487582404854E-4</v>
      </c>
    </row>
    <row r="398" spans="1:2" x14ac:dyDescent="0.45">
      <c r="A398" s="5">
        <v>44326</v>
      </c>
      <c r="B398" s="3">
        <v>-5.2406807371711567E-4</v>
      </c>
    </row>
    <row r="399" spans="1:2" x14ac:dyDescent="0.45">
      <c r="A399" s="5">
        <v>44327</v>
      </c>
      <c r="B399" s="3">
        <v>-2.0557355188396929E-2</v>
      </c>
    </row>
    <row r="400" spans="1:2" x14ac:dyDescent="0.45">
      <c r="A400" s="5">
        <v>44328</v>
      </c>
      <c r="B400" s="3">
        <v>7.7244789569606981E-3</v>
      </c>
    </row>
    <row r="401" spans="1:2" x14ac:dyDescent="0.45">
      <c r="A401" s="5">
        <v>44329</v>
      </c>
      <c r="B401" s="3">
        <v>-1.8315888455036171E-2</v>
      </c>
    </row>
    <row r="402" spans="1:2" x14ac:dyDescent="0.45">
      <c r="A402" s="5">
        <v>44330</v>
      </c>
      <c r="B402" s="3">
        <v>1.1082475216889379E-2</v>
      </c>
    </row>
    <row r="403" spans="1:2" x14ac:dyDescent="0.45">
      <c r="A403" s="5">
        <v>44333</v>
      </c>
      <c r="B403" s="3">
        <v>5.923712922640584E-3</v>
      </c>
    </row>
    <row r="404" spans="1:2" x14ac:dyDescent="0.45">
      <c r="A404" s="5">
        <v>44334</v>
      </c>
      <c r="B404" s="3">
        <v>1.4077879322063856E-2</v>
      </c>
    </row>
    <row r="405" spans="1:2" x14ac:dyDescent="0.45">
      <c r="A405" s="5">
        <v>44336</v>
      </c>
      <c r="B405" s="3">
        <v>-5.0319069922437655E-3</v>
      </c>
    </row>
    <row r="406" spans="1:2" x14ac:dyDescent="0.45">
      <c r="A406" s="5">
        <v>44337</v>
      </c>
      <c r="B406" s="3">
        <v>2.8642354365373683E-4</v>
      </c>
    </row>
    <row r="407" spans="1:2" x14ac:dyDescent="0.45">
      <c r="A407" s="5">
        <v>44340</v>
      </c>
      <c r="B407" s="3">
        <v>-1.6240352290351132E-3</v>
      </c>
    </row>
    <row r="408" spans="1:2" x14ac:dyDescent="0.45">
      <c r="A408" s="5">
        <v>44341</v>
      </c>
      <c r="B408" s="3">
        <v>1.7396560921400257E-2</v>
      </c>
    </row>
    <row r="409" spans="1:2" x14ac:dyDescent="0.45">
      <c r="A409" s="5">
        <v>44342</v>
      </c>
      <c r="B409" s="3">
        <v>8.7866870782703638E-3</v>
      </c>
    </row>
    <row r="410" spans="1:2" x14ac:dyDescent="0.45">
      <c r="A410" s="5">
        <v>44343</v>
      </c>
      <c r="B410" s="3">
        <v>-1.8123105805449545E-3</v>
      </c>
    </row>
    <row r="411" spans="1:2" x14ac:dyDescent="0.45">
      <c r="A411" s="5">
        <v>44344</v>
      </c>
      <c r="B411" s="3">
        <v>3.8497459419952157E-4</v>
      </c>
    </row>
    <row r="412" spans="1:2" x14ac:dyDescent="0.45">
      <c r="A412" s="5">
        <v>44347</v>
      </c>
      <c r="B412" s="3">
        <v>9.400062913097817E-4</v>
      </c>
    </row>
    <row r="413" spans="1:2" x14ac:dyDescent="0.45">
      <c r="A413" s="5">
        <v>44348</v>
      </c>
      <c r="B413" s="3">
        <v>1.0788268359308505E-2</v>
      </c>
    </row>
    <row r="414" spans="1:2" x14ac:dyDescent="0.45">
      <c r="A414" s="5">
        <v>44349</v>
      </c>
      <c r="B414" s="3">
        <v>-5.7986447657145529E-3</v>
      </c>
    </row>
    <row r="415" spans="1:2" x14ac:dyDescent="0.45">
      <c r="A415" s="5">
        <v>44350</v>
      </c>
      <c r="B415" s="3">
        <v>-1.1382519979700285E-2</v>
      </c>
    </row>
    <row r="416" spans="1:2" x14ac:dyDescent="0.45">
      <c r="A416" s="5">
        <v>44351</v>
      </c>
      <c r="B416" s="3">
        <v>-1.6560674213895699E-3</v>
      </c>
    </row>
    <row r="417" spans="1:2" x14ac:dyDescent="0.45">
      <c r="A417" s="5">
        <v>44354</v>
      </c>
      <c r="B417" s="3">
        <v>-4.53407374197948E-3</v>
      </c>
    </row>
    <row r="418" spans="1:2" x14ac:dyDescent="0.45">
      <c r="A418" s="5">
        <v>44355</v>
      </c>
      <c r="B418" s="3">
        <v>-2.0497263687060071E-4</v>
      </c>
    </row>
    <row r="419" spans="1:2" x14ac:dyDescent="0.45">
      <c r="A419" s="5">
        <v>44356</v>
      </c>
      <c r="B419" s="3">
        <v>-1.3472637203603951E-3</v>
      </c>
    </row>
    <row r="420" spans="1:2" x14ac:dyDescent="0.45">
      <c r="A420" s="5">
        <v>44357</v>
      </c>
      <c r="B420" s="3">
        <v>-1.3047673957481659E-4</v>
      </c>
    </row>
    <row r="421" spans="1:2" x14ac:dyDescent="0.45">
      <c r="A421" s="5">
        <v>44358</v>
      </c>
      <c r="B421" s="3">
        <v>3.5862556304635533E-3</v>
      </c>
    </row>
    <row r="422" spans="1:2" x14ac:dyDescent="0.45">
      <c r="A422" s="5">
        <v>44362</v>
      </c>
      <c r="B422" s="3">
        <v>-7.0841514859045635E-3</v>
      </c>
    </row>
    <row r="423" spans="1:2" x14ac:dyDescent="0.45">
      <c r="A423" s="5">
        <v>44363</v>
      </c>
      <c r="B423" s="3">
        <v>-7.0675263089040605E-3</v>
      </c>
    </row>
    <row r="424" spans="1:2" x14ac:dyDescent="0.45">
      <c r="A424" s="5">
        <v>44364</v>
      </c>
      <c r="B424" s="3">
        <v>4.2722788541262159E-3</v>
      </c>
    </row>
    <row r="425" spans="1:2" x14ac:dyDescent="0.45">
      <c r="A425" s="5">
        <v>44365</v>
      </c>
      <c r="B425" s="3">
        <v>8.461716887110185E-3</v>
      </c>
    </row>
    <row r="426" spans="1:2" x14ac:dyDescent="0.45">
      <c r="A426" s="5">
        <v>44368</v>
      </c>
      <c r="B426" s="3">
        <v>-1.0901435533172285E-2</v>
      </c>
    </row>
    <row r="427" spans="1:2" x14ac:dyDescent="0.45">
      <c r="A427" s="5">
        <v>44369</v>
      </c>
      <c r="B427" s="3">
        <v>-6.3114263405862174E-3</v>
      </c>
    </row>
    <row r="428" spans="1:2" x14ac:dyDescent="0.45">
      <c r="A428" s="5">
        <v>44370</v>
      </c>
      <c r="B428" s="3">
        <v>1.7761298374915264E-2</v>
      </c>
    </row>
    <row r="429" spans="1:2" x14ac:dyDescent="0.45">
      <c r="A429" s="5">
        <v>44371</v>
      </c>
      <c r="B429" s="3">
        <v>2.266570559386962E-3</v>
      </c>
    </row>
    <row r="430" spans="1:2" x14ac:dyDescent="0.45">
      <c r="A430" s="5">
        <v>44372</v>
      </c>
      <c r="B430" s="3">
        <v>1.395089694616094E-2</v>
      </c>
    </row>
    <row r="431" spans="1:2" x14ac:dyDescent="0.45">
      <c r="A431" s="5">
        <v>44375</v>
      </c>
      <c r="B431" s="3">
        <v>-6.8036832682057331E-4</v>
      </c>
    </row>
    <row r="432" spans="1:2" x14ac:dyDescent="0.45">
      <c r="A432" s="5">
        <v>44376</v>
      </c>
      <c r="B432" s="3">
        <v>-9.4126580595485926E-3</v>
      </c>
    </row>
    <row r="433" spans="1:2" x14ac:dyDescent="0.45">
      <c r="A433" s="5">
        <v>44377</v>
      </c>
      <c r="B433" s="3">
        <v>-5.7469583763781673E-3</v>
      </c>
    </row>
    <row r="434" spans="1:2" x14ac:dyDescent="0.45">
      <c r="A434" s="5">
        <v>44379</v>
      </c>
      <c r="B434" s="3">
        <v>-1.8115467874980393E-2</v>
      </c>
    </row>
    <row r="435" spans="1:2" x14ac:dyDescent="0.45">
      <c r="A435" s="5">
        <v>44382</v>
      </c>
      <c r="B435" s="3">
        <v>-5.9135126994654362E-3</v>
      </c>
    </row>
    <row r="436" spans="1:2" x14ac:dyDescent="0.45">
      <c r="A436" s="5">
        <v>44383</v>
      </c>
      <c r="B436" s="3">
        <v>-2.5131487410317032E-3</v>
      </c>
    </row>
    <row r="437" spans="1:2" x14ac:dyDescent="0.45">
      <c r="A437" s="5">
        <v>44384</v>
      </c>
      <c r="B437" s="3">
        <v>-4.0061816655401049E-3</v>
      </c>
    </row>
    <row r="438" spans="1:2" x14ac:dyDescent="0.45">
      <c r="A438" s="5">
        <v>44385</v>
      </c>
      <c r="B438" s="3">
        <v>-2.9304766468523518E-2</v>
      </c>
    </row>
    <row r="439" spans="1:2" x14ac:dyDescent="0.45">
      <c r="A439" s="5">
        <v>44386</v>
      </c>
      <c r="B439" s="3">
        <v>7.0245493828253562E-3</v>
      </c>
    </row>
    <row r="440" spans="1:2" x14ac:dyDescent="0.45">
      <c r="A440" s="5">
        <v>44389</v>
      </c>
      <c r="B440" s="3">
        <v>6.2231584195629212E-3</v>
      </c>
    </row>
    <row r="441" spans="1:2" x14ac:dyDescent="0.45">
      <c r="A441" s="5">
        <v>44390</v>
      </c>
      <c r="B441" s="3">
        <v>1.6156836883202654E-2</v>
      </c>
    </row>
    <row r="442" spans="1:2" x14ac:dyDescent="0.45">
      <c r="A442" s="5">
        <v>44391</v>
      </c>
      <c r="B442" s="3">
        <v>-6.3120300787731353E-3</v>
      </c>
    </row>
    <row r="443" spans="1:2" x14ac:dyDescent="0.45">
      <c r="A443" s="5">
        <v>44392</v>
      </c>
      <c r="B443" s="3">
        <v>7.486447222576036E-3</v>
      </c>
    </row>
    <row r="444" spans="1:2" x14ac:dyDescent="0.45">
      <c r="A444" s="5">
        <v>44393</v>
      </c>
      <c r="B444" s="3">
        <v>3.00352049857021E-4</v>
      </c>
    </row>
    <row r="445" spans="1:2" x14ac:dyDescent="0.45">
      <c r="A445" s="5">
        <v>44396</v>
      </c>
      <c r="B445" s="3">
        <v>-1.8557339830553975E-2</v>
      </c>
    </row>
    <row r="446" spans="1:2" x14ac:dyDescent="0.45">
      <c r="A446" s="5">
        <v>44397</v>
      </c>
      <c r="B446" s="3">
        <v>-8.4213861844053082E-3</v>
      </c>
    </row>
    <row r="447" spans="1:2" x14ac:dyDescent="0.45">
      <c r="A447" s="5">
        <v>44398</v>
      </c>
      <c r="B447" s="3">
        <v>-1.2726713477946923E-3</v>
      </c>
    </row>
    <row r="448" spans="1:2" x14ac:dyDescent="0.45">
      <c r="A448" s="5">
        <v>44399</v>
      </c>
      <c r="B448" s="3">
        <v>1.8172451163312474E-2</v>
      </c>
    </row>
    <row r="449" spans="1:2" x14ac:dyDescent="0.45">
      <c r="A449" s="5">
        <v>44400</v>
      </c>
      <c r="B449" s="3">
        <v>-1.4601186411900379E-2</v>
      </c>
    </row>
    <row r="450" spans="1:2" x14ac:dyDescent="0.45">
      <c r="A450" s="5">
        <v>44403</v>
      </c>
      <c r="B450" s="3">
        <v>-4.2225268429063857E-2</v>
      </c>
    </row>
    <row r="451" spans="1:2" x14ac:dyDescent="0.45">
      <c r="A451" s="5">
        <v>44404</v>
      </c>
      <c r="B451" s="3">
        <v>-4.3139175534712679E-2</v>
      </c>
    </row>
    <row r="452" spans="1:2" x14ac:dyDescent="0.45">
      <c r="A452" s="5">
        <v>44405</v>
      </c>
      <c r="B452" s="3">
        <v>1.5326550980650453E-2</v>
      </c>
    </row>
    <row r="453" spans="1:2" x14ac:dyDescent="0.45">
      <c r="A453" s="5">
        <v>44406</v>
      </c>
      <c r="B453" s="3">
        <v>3.2497665625548851E-2</v>
      </c>
    </row>
    <row r="454" spans="1:2" x14ac:dyDescent="0.45">
      <c r="A454" s="5">
        <v>44407</v>
      </c>
      <c r="B454" s="3">
        <v>-1.3554711622546223E-2</v>
      </c>
    </row>
    <row r="455" spans="1:2" x14ac:dyDescent="0.45">
      <c r="A455" s="5">
        <v>44410</v>
      </c>
      <c r="B455" s="3">
        <v>1.0528322815083254E-2</v>
      </c>
    </row>
    <row r="456" spans="1:2" x14ac:dyDescent="0.45">
      <c r="A456" s="5">
        <v>44411</v>
      </c>
      <c r="B456" s="3">
        <v>-1.5632089929498779E-3</v>
      </c>
    </row>
    <row r="457" spans="1:2" x14ac:dyDescent="0.45">
      <c r="A457" s="5">
        <v>44412</v>
      </c>
      <c r="B457" s="3">
        <v>8.8075053150809286E-3</v>
      </c>
    </row>
    <row r="458" spans="1:2" x14ac:dyDescent="0.45">
      <c r="A458" s="5">
        <v>44413</v>
      </c>
      <c r="B458" s="3">
        <v>-8.4307842306003133E-3</v>
      </c>
    </row>
    <row r="459" spans="1:2" x14ac:dyDescent="0.45">
      <c r="A459" s="5">
        <v>44414</v>
      </c>
      <c r="B459" s="3">
        <v>-9.6556041976997992E-4</v>
      </c>
    </row>
    <row r="460" spans="1:2" x14ac:dyDescent="0.45">
      <c r="A460" s="5">
        <v>44417</v>
      </c>
      <c r="B460" s="3">
        <v>3.9647192384426582E-3</v>
      </c>
    </row>
    <row r="461" spans="1:2" x14ac:dyDescent="0.45">
      <c r="A461" s="5">
        <v>44418</v>
      </c>
      <c r="B461" s="3">
        <v>1.2184910467690485E-2</v>
      </c>
    </row>
    <row r="462" spans="1:2" x14ac:dyDescent="0.45">
      <c r="A462" s="5">
        <v>44419</v>
      </c>
      <c r="B462" s="3">
        <v>2.0478445658814932E-3</v>
      </c>
    </row>
    <row r="463" spans="1:2" x14ac:dyDescent="0.45">
      <c r="A463" s="5">
        <v>44420</v>
      </c>
      <c r="B463" s="3">
        <v>-5.3533564056595997E-3</v>
      </c>
    </row>
    <row r="464" spans="1:2" x14ac:dyDescent="0.45">
      <c r="A464" s="5">
        <v>44421</v>
      </c>
      <c r="B464" s="3">
        <v>-4.7704243071613568E-3</v>
      </c>
    </row>
    <row r="465" spans="1:2" x14ac:dyDescent="0.45">
      <c r="A465" s="5">
        <v>44424</v>
      </c>
      <c r="B465" s="3">
        <v>-7.9950088316676771E-3</v>
      </c>
    </row>
    <row r="466" spans="1:2" x14ac:dyDescent="0.45">
      <c r="A466" s="5">
        <v>44425</v>
      </c>
      <c r="B466" s="3">
        <v>-1.6777300791796422E-2</v>
      </c>
    </row>
    <row r="467" spans="1:2" x14ac:dyDescent="0.45">
      <c r="A467" s="5">
        <v>44426</v>
      </c>
      <c r="B467" s="3">
        <v>4.6941857322076582E-3</v>
      </c>
    </row>
    <row r="468" spans="1:2" x14ac:dyDescent="0.45">
      <c r="A468" s="5">
        <v>44427</v>
      </c>
      <c r="B468" s="3">
        <v>-2.1518769566116262E-2</v>
      </c>
    </row>
    <row r="469" spans="1:2" x14ac:dyDescent="0.45">
      <c r="A469" s="5">
        <v>44428</v>
      </c>
      <c r="B469" s="3">
        <v>-1.8603157189211284E-2</v>
      </c>
    </row>
    <row r="470" spans="1:2" x14ac:dyDescent="0.45">
      <c r="A470" s="5">
        <v>44431</v>
      </c>
      <c r="B470" s="3">
        <v>1.0403360006550781E-2</v>
      </c>
    </row>
    <row r="471" spans="1:2" x14ac:dyDescent="0.45">
      <c r="A471" s="5">
        <v>44432</v>
      </c>
      <c r="B471" s="3">
        <v>2.432693865891045E-2</v>
      </c>
    </row>
    <row r="472" spans="1:2" x14ac:dyDescent="0.45">
      <c r="A472" s="5">
        <v>44433</v>
      </c>
      <c r="B472" s="3">
        <v>-1.3212279110667718E-3</v>
      </c>
    </row>
    <row r="473" spans="1:2" x14ac:dyDescent="0.45">
      <c r="A473" s="5">
        <v>44434</v>
      </c>
      <c r="B473" s="3">
        <v>-1.0888855776321784E-2</v>
      </c>
    </row>
    <row r="474" spans="1:2" x14ac:dyDescent="0.45">
      <c r="A474" s="5">
        <v>44435</v>
      </c>
      <c r="B474" s="3">
        <v>-3.0694414133114771E-4</v>
      </c>
    </row>
    <row r="475" spans="1:2" x14ac:dyDescent="0.45">
      <c r="A475" s="5">
        <v>44438</v>
      </c>
      <c r="B475" s="3">
        <v>5.1680837687336041E-3</v>
      </c>
    </row>
    <row r="476" spans="1:2" x14ac:dyDescent="0.45">
      <c r="A476" s="5">
        <v>44439</v>
      </c>
      <c r="B476" s="3">
        <v>1.3203603117040243E-2</v>
      </c>
    </row>
    <row r="477" spans="1:2" x14ac:dyDescent="0.45">
      <c r="A477" s="5">
        <v>44440</v>
      </c>
      <c r="B477" s="3">
        <v>5.7525808218700427E-3</v>
      </c>
    </row>
    <row r="478" spans="1:2" x14ac:dyDescent="0.45">
      <c r="A478" s="5">
        <v>44441</v>
      </c>
      <c r="B478" s="3">
        <v>2.3845570054131047E-3</v>
      </c>
    </row>
    <row r="479" spans="1:2" x14ac:dyDescent="0.45">
      <c r="A479" s="5">
        <v>44442</v>
      </c>
      <c r="B479" s="3">
        <v>-7.2487806925749703E-3</v>
      </c>
    </row>
    <row r="480" spans="1:2" x14ac:dyDescent="0.45">
      <c r="A480" s="5">
        <v>44445</v>
      </c>
      <c r="B480" s="3">
        <v>1.0050478699658538E-2</v>
      </c>
    </row>
    <row r="481" spans="1:2" x14ac:dyDescent="0.45">
      <c r="A481" s="5">
        <v>44446</v>
      </c>
      <c r="B481" s="3">
        <v>7.2357479796185641E-3</v>
      </c>
    </row>
    <row r="482" spans="1:2" x14ac:dyDescent="0.45">
      <c r="A482" s="5">
        <v>44447</v>
      </c>
      <c r="B482" s="3">
        <v>-1.2415862306467092E-3</v>
      </c>
    </row>
    <row r="483" spans="1:2" x14ac:dyDescent="0.45">
      <c r="A483" s="5">
        <v>44448</v>
      </c>
      <c r="B483" s="3">
        <v>-2.3251073899937452E-2</v>
      </c>
    </row>
    <row r="484" spans="1:2" x14ac:dyDescent="0.45">
      <c r="A484" s="5">
        <v>44449</v>
      </c>
      <c r="B484" s="3">
        <v>1.8871591569039517E-2</v>
      </c>
    </row>
    <row r="485" spans="1:2" x14ac:dyDescent="0.45">
      <c r="A485" s="5">
        <v>44452</v>
      </c>
      <c r="B485" s="3">
        <v>-1.5075337809669685E-2</v>
      </c>
    </row>
    <row r="486" spans="1:2" x14ac:dyDescent="0.45">
      <c r="A486" s="5">
        <v>44453</v>
      </c>
      <c r="B486" s="3">
        <v>-1.2143720717651555E-2</v>
      </c>
    </row>
    <row r="487" spans="1:2" x14ac:dyDescent="0.45">
      <c r="A487" s="5">
        <v>44454</v>
      </c>
      <c r="B487" s="3">
        <v>-1.8562555995630035E-2</v>
      </c>
    </row>
    <row r="488" spans="1:2" x14ac:dyDescent="0.45">
      <c r="A488" s="5">
        <v>44455</v>
      </c>
      <c r="B488" s="3">
        <v>-1.4702566967161827E-2</v>
      </c>
    </row>
    <row r="489" spans="1:2" x14ac:dyDescent="0.45">
      <c r="A489" s="5">
        <v>44456</v>
      </c>
      <c r="B489" s="3">
        <v>1.0200414688138955E-2</v>
      </c>
    </row>
    <row r="490" spans="1:2" x14ac:dyDescent="0.45">
      <c r="A490" s="5">
        <v>44459</v>
      </c>
      <c r="B490" s="3">
        <v>-3.352503583391131E-2</v>
      </c>
    </row>
    <row r="491" spans="1:2" x14ac:dyDescent="0.45">
      <c r="A491" s="5">
        <v>44460</v>
      </c>
      <c r="B491" s="3">
        <v>5.066164706015867E-3</v>
      </c>
    </row>
    <row r="492" spans="1:2" x14ac:dyDescent="0.45">
      <c r="A492" s="5">
        <v>44462</v>
      </c>
      <c r="B492" s="3">
        <v>1.1878860502215744E-2</v>
      </c>
    </row>
    <row r="493" spans="1:2" x14ac:dyDescent="0.45">
      <c r="A493" s="5">
        <v>44463</v>
      </c>
      <c r="B493" s="3">
        <v>-1.3092566688960295E-2</v>
      </c>
    </row>
    <row r="494" spans="1:2" x14ac:dyDescent="0.45">
      <c r="A494" s="5">
        <v>44466</v>
      </c>
      <c r="B494" s="3">
        <v>6.8676354852730394E-4</v>
      </c>
    </row>
    <row r="495" spans="1:2" x14ac:dyDescent="0.45">
      <c r="A495" s="5">
        <v>44467</v>
      </c>
      <c r="B495" s="3">
        <v>1.1973658510939782E-2</v>
      </c>
    </row>
    <row r="496" spans="1:2" x14ac:dyDescent="0.45">
      <c r="A496" s="5">
        <v>44468</v>
      </c>
      <c r="B496" s="3">
        <v>6.6353821251399041E-3</v>
      </c>
    </row>
    <row r="497" spans="1:2" x14ac:dyDescent="0.45">
      <c r="A497" s="5">
        <v>44469</v>
      </c>
      <c r="B497" s="3">
        <v>-3.5687094960000594E-3</v>
      </c>
    </row>
    <row r="498" spans="1:2" x14ac:dyDescent="0.45">
      <c r="A498" s="5">
        <v>44473</v>
      </c>
      <c r="B498" s="3">
        <v>-2.2187608490968388E-2</v>
      </c>
    </row>
    <row r="499" spans="1:2" x14ac:dyDescent="0.45">
      <c r="A499" s="5">
        <v>44474</v>
      </c>
      <c r="B499" s="3">
        <v>2.8159249126548311E-3</v>
      </c>
    </row>
    <row r="500" spans="1:2" x14ac:dyDescent="0.45">
      <c r="A500" s="5">
        <v>44475</v>
      </c>
      <c r="B500" s="3">
        <v>-5.7274201595316453E-3</v>
      </c>
    </row>
    <row r="501" spans="1:2" x14ac:dyDescent="0.45">
      <c r="A501" s="5">
        <v>44476</v>
      </c>
      <c r="B501" s="3">
        <v>3.0216676984414333E-2</v>
      </c>
    </row>
    <row r="502" spans="1:2" x14ac:dyDescent="0.45">
      <c r="A502" s="5">
        <v>44477</v>
      </c>
      <c r="B502" s="3">
        <v>5.495417706978434E-3</v>
      </c>
    </row>
    <row r="503" spans="1:2" x14ac:dyDescent="0.45">
      <c r="A503" s="5">
        <v>44480</v>
      </c>
      <c r="B503" s="3">
        <v>1.9426904555005078E-2</v>
      </c>
    </row>
    <row r="504" spans="1:2" x14ac:dyDescent="0.45">
      <c r="A504" s="5">
        <v>44481</v>
      </c>
      <c r="B504" s="3">
        <v>-1.4417299785478356E-2</v>
      </c>
    </row>
    <row r="505" spans="1:2" x14ac:dyDescent="0.45">
      <c r="A505" s="5">
        <v>44484</v>
      </c>
      <c r="B505" s="3">
        <v>1.4649058875508932E-2</v>
      </c>
    </row>
    <row r="506" spans="1:2" x14ac:dyDescent="0.45">
      <c r="A506" s="5">
        <v>44487</v>
      </c>
      <c r="B506" s="3">
        <v>3.1055956184154569E-3</v>
      </c>
    </row>
    <row r="507" spans="1:2" x14ac:dyDescent="0.45">
      <c r="A507" s="5">
        <v>44488</v>
      </c>
      <c r="B507" s="3">
        <v>1.4745673938061468E-2</v>
      </c>
    </row>
    <row r="508" spans="1:2" x14ac:dyDescent="0.45">
      <c r="A508" s="5">
        <v>44489</v>
      </c>
      <c r="B508" s="3">
        <v>1.3435806950982003E-2</v>
      </c>
    </row>
    <row r="509" spans="1:2" x14ac:dyDescent="0.45">
      <c r="A509" s="5">
        <v>44490</v>
      </c>
      <c r="B509" s="3">
        <v>-4.5438979272526617E-3</v>
      </c>
    </row>
    <row r="510" spans="1:2" x14ac:dyDescent="0.45">
      <c r="A510" s="5">
        <v>44491</v>
      </c>
      <c r="B510" s="3">
        <v>4.1960415551320898E-3</v>
      </c>
    </row>
    <row r="511" spans="1:2" x14ac:dyDescent="0.45">
      <c r="A511" s="5">
        <v>44494</v>
      </c>
      <c r="B511" s="3">
        <v>1.9518184120734044E-4</v>
      </c>
    </row>
    <row r="512" spans="1:2" x14ac:dyDescent="0.45">
      <c r="A512" s="5">
        <v>44495</v>
      </c>
      <c r="B512" s="3">
        <v>-3.5943861141380274E-3</v>
      </c>
    </row>
    <row r="513" spans="1:2" x14ac:dyDescent="0.45">
      <c r="A513" s="5">
        <v>44496</v>
      </c>
      <c r="B513" s="3">
        <v>-1.5853000853221336E-2</v>
      </c>
    </row>
    <row r="514" spans="1:2" x14ac:dyDescent="0.45">
      <c r="A514" s="5">
        <v>44497</v>
      </c>
      <c r="B514" s="3">
        <v>-2.8528203776065912E-3</v>
      </c>
    </row>
    <row r="515" spans="1:2" x14ac:dyDescent="0.45">
      <c r="A515" s="5">
        <v>44498</v>
      </c>
      <c r="B515" s="3">
        <v>-7.00884832269904E-3</v>
      </c>
    </row>
    <row r="516" spans="1:2" x14ac:dyDescent="0.45">
      <c r="A516" s="5">
        <v>44501</v>
      </c>
      <c r="B516" s="3">
        <v>-8.823058149161218E-3</v>
      </c>
    </row>
    <row r="517" spans="1:2" x14ac:dyDescent="0.45">
      <c r="A517" s="5">
        <v>44502</v>
      </c>
      <c r="B517" s="3">
        <v>-2.1749525378229493E-3</v>
      </c>
    </row>
    <row r="518" spans="1:2" x14ac:dyDescent="0.45">
      <c r="A518" s="5">
        <v>44503</v>
      </c>
      <c r="B518" s="3">
        <v>-2.9893634995578258E-3</v>
      </c>
    </row>
    <row r="519" spans="1:2" x14ac:dyDescent="0.45">
      <c r="A519" s="5">
        <v>44504</v>
      </c>
      <c r="B519" s="3">
        <v>7.9777632800209271E-3</v>
      </c>
    </row>
    <row r="520" spans="1:2" x14ac:dyDescent="0.45">
      <c r="A520" s="5">
        <v>44505</v>
      </c>
      <c r="B520" s="3">
        <v>-1.4160334181860159E-2</v>
      </c>
    </row>
    <row r="521" spans="1:2" x14ac:dyDescent="0.45">
      <c r="A521" s="5">
        <v>44508</v>
      </c>
      <c r="B521" s="3">
        <v>-4.3010663013577219E-3</v>
      </c>
    </row>
    <row r="522" spans="1:2" x14ac:dyDescent="0.45">
      <c r="A522" s="5">
        <v>44509</v>
      </c>
      <c r="B522" s="3">
        <v>1.9912506150926664E-3</v>
      </c>
    </row>
    <row r="523" spans="1:2" x14ac:dyDescent="0.45">
      <c r="A523" s="5">
        <v>44510</v>
      </c>
      <c r="B523" s="3">
        <v>7.3484643940042128E-3</v>
      </c>
    </row>
    <row r="524" spans="1:2" x14ac:dyDescent="0.45">
      <c r="A524" s="5">
        <v>44511</v>
      </c>
      <c r="B524" s="3">
        <v>1.0025135645115896E-2</v>
      </c>
    </row>
    <row r="525" spans="1:2" x14ac:dyDescent="0.45">
      <c r="A525" s="5">
        <v>44512</v>
      </c>
      <c r="B525" s="3">
        <v>3.162770085659209E-3</v>
      </c>
    </row>
    <row r="526" spans="1:2" x14ac:dyDescent="0.45">
      <c r="A526" s="5">
        <v>44515</v>
      </c>
      <c r="B526" s="3">
        <v>2.4819172784865213E-3</v>
      </c>
    </row>
    <row r="527" spans="1:2" x14ac:dyDescent="0.45">
      <c r="A527" s="5">
        <v>44516</v>
      </c>
      <c r="B527" s="3">
        <v>1.2635799018283865E-2</v>
      </c>
    </row>
    <row r="528" spans="1:2" x14ac:dyDescent="0.45">
      <c r="A528" s="5">
        <v>44517</v>
      </c>
      <c r="B528" s="3">
        <v>-2.4803444545420691E-3</v>
      </c>
    </row>
    <row r="529" spans="1:2" x14ac:dyDescent="0.45">
      <c r="A529" s="5">
        <v>44518</v>
      </c>
      <c r="B529" s="3">
        <v>-1.2963151757283234E-2</v>
      </c>
    </row>
    <row r="530" spans="1:2" x14ac:dyDescent="0.45">
      <c r="A530" s="5">
        <v>44519</v>
      </c>
      <c r="B530" s="3">
        <v>-1.0710908837647271E-2</v>
      </c>
    </row>
    <row r="531" spans="1:2" x14ac:dyDescent="0.45">
      <c r="A531" s="5">
        <v>44522</v>
      </c>
      <c r="B531" s="3">
        <v>-3.945101755200537E-3</v>
      </c>
    </row>
    <row r="532" spans="1:2" x14ac:dyDescent="0.45">
      <c r="A532" s="5">
        <v>44523</v>
      </c>
      <c r="B532" s="3">
        <v>-1.2086532372531662E-2</v>
      </c>
    </row>
    <row r="533" spans="1:2" x14ac:dyDescent="0.45">
      <c r="A533" s="5">
        <v>44524</v>
      </c>
      <c r="B533" s="3">
        <v>1.3750309237760868E-3</v>
      </c>
    </row>
    <row r="534" spans="1:2" x14ac:dyDescent="0.45">
      <c r="A534" s="5">
        <v>44525</v>
      </c>
      <c r="B534" s="3">
        <v>2.2118074815177342E-3</v>
      </c>
    </row>
    <row r="535" spans="1:2" x14ac:dyDescent="0.45">
      <c r="A535" s="5">
        <v>44526</v>
      </c>
      <c r="B535" s="3">
        <v>-2.7024619311084127E-2</v>
      </c>
    </row>
    <row r="536" spans="1:2" x14ac:dyDescent="0.45">
      <c r="A536" s="5">
        <v>44529</v>
      </c>
      <c r="B536" s="3">
        <v>-9.5250816323023575E-3</v>
      </c>
    </row>
    <row r="537" spans="1:2" x14ac:dyDescent="0.45">
      <c r="A537" s="5">
        <v>44530</v>
      </c>
      <c r="B537" s="3">
        <v>-1.5931032614195477E-2</v>
      </c>
    </row>
    <row r="538" spans="1:2" x14ac:dyDescent="0.45">
      <c r="A538" s="5">
        <v>44531</v>
      </c>
      <c r="B538" s="3">
        <v>7.7931102020228626E-3</v>
      </c>
    </row>
    <row r="539" spans="1:2" x14ac:dyDescent="0.45">
      <c r="A539" s="5">
        <v>44532</v>
      </c>
      <c r="B539" s="3">
        <v>5.4801355749647448E-3</v>
      </c>
    </row>
    <row r="540" spans="1:2" x14ac:dyDescent="0.45">
      <c r="A540" s="5">
        <v>44533</v>
      </c>
      <c r="B540" s="3">
        <v>-9.3532590349415426E-4</v>
      </c>
    </row>
    <row r="541" spans="1:2" x14ac:dyDescent="0.45">
      <c r="A541" s="5">
        <v>44536</v>
      </c>
      <c r="B541" s="3">
        <v>-1.7714589218982765E-2</v>
      </c>
    </row>
    <row r="542" spans="1:2" x14ac:dyDescent="0.45">
      <c r="A542" s="5">
        <v>44537</v>
      </c>
      <c r="B542" s="3">
        <v>2.6802333842491498E-2</v>
      </c>
    </row>
    <row r="543" spans="1:2" x14ac:dyDescent="0.45">
      <c r="A543" s="5">
        <v>44538</v>
      </c>
      <c r="B543" s="3">
        <v>5.5064003393789831E-4</v>
      </c>
    </row>
    <row r="544" spans="1:2" x14ac:dyDescent="0.45">
      <c r="A544" s="5">
        <v>44539</v>
      </c>
      <c r="B544" s="3">
        <v>1.0693604498463755E-2</v>
      </c>
    </row>
    <row r="545" spans="1:2" x14ac:dyDescent="0.45">
      <c r="A545" s="5">
        <v>44540</v>
      </c>
      <c r="B545" s="3">
        <v>-1.0741528563417141E-2</v>
      </c>
    </row>
    <row r="546" spans="1:2" x14ac:dyDescent="0.45">
      <c r="A546" s="5">
        <v>44543</v>
      </c>
      <c r="B546" s="3">
        <v>-1.7159438040887948E-3</v>
      </c>
    </row>
    <row r="547" spans="1:2" x14ac:dyDescent="0.45">
      <c r="A547" s="5">
        <v>44544</v>
      </c>
      <c r="B547" s="3">
        <v>-1.33906792432134E-2</v>
      </c>
    </row>
    <row r="548" spans="1:2" x14ac:dyDescent="0.45">
      <c r="A548" s="5">
        <v>44545</v>
      </c>
      <c r="B548" s="3">
        <v>-9.1460495243087022E-3</v>
      </c>
    </row>
    <row r="549" spans="1:2" x14ac:dyDescent="0.45">
      <c r="A549" s="5">
        <v>44546</v>
      </c>
      <c r="B549" s="3">
        <v>2.3345155823049201E-3</v>
      </c>
    </row>
    <row r="550" spans="1:2" x14ac:dyDescent="0.45">
      <c r="A550" s="5">
        <v>44547</v>
      </c>
      <c r="B550" s="3">
        <v>-1.2122768332125394E-2</v>
      </c>
    </row>
    <row r="551" spans="1:2" x14ac:dyDescent="0.45">
      <c r="A551" s="5">
        <v>44550</v>
      </c>
      <c r="B551" s="3">
        <v>-1.949536998582202E-2</v>
      </c>
    </row>
    <row r="552" spans="1:2" x14ac:dyDescent="0.45">
      <c r="A552" s="5">
        <v>44551</v>
      </c>
      <c r="B552" s="3">
        <v>9.9077308314907478E-3</v>
      </c>
    </row>
    <row r="553" spans="1:2" x14ac:dyDescent="0.45">
      <c r="A553" s="5">
        <v>44552</v>
      </c>
      <c r="B553" s="3">
        <v>5.6865616064308878E-3</v>
      </c>
    </row>
    <row r="554" spans="1:2" x14ac:dyDescent="0.45">
      <c r="A554" s="5">
        <v>44553</v>
      </c>
      <c r="B554" s="3">
        <v>3.94462491655746E-3</v>
      </c>
    </row>
    <row r="555" spans="1:2" x14ac:dyDescent="0.45">
      <c r="A555" s="5">
        <v>44554</v>
      </c>
      <c r="B555" s="3">
        <v>1.2977893732731736E-3</v>
      </c>
    </row>
    <row r="556" spans="1:2" x14ac:dyDescent="0.45">
      <c r="A556" s="5">
        <v>44558</v>
      </c>
      <c r="B556" s="3">
        <v>2.4427850249069422E-3</v>
      </c>
    </row>
    <row r="557" spans="1:2" x14ac:dyDescent="0.45">
      <c r="A557" s="5">
        <v>44559</v>
      </c>
      <c r="B557" s="3">
        <v>-8.3689138379597575E-3</v>
      </c>
    </row>
    <row r="558" spans="1:2" x14ac:dyDescent="0.45">
      <c r="A558" s="5">
        <v>44560</v>
      </c>
      <c r="B558" s="3">
        <v>1.1026321207279874E-3</v>
      </c>
    </row>
    <row r="559" spans="1:2" x14ac:dyDescent="0.45">
      <c r="A559" s="5">
        <v>44561</v>
      </c>
      <c r="B559" s="3">
        <v>1.2284048916890836E-2</v>
      </c>
    </row>
    <row r="560" spans="1:2" x14ac:dyDescent="0.45">
      <c r="A560" s="5">
        <v>44564</v>
      </c>
      <c r="B560" s="3">
        <v>-5.2673627895140178E-3</v>
      </c>
    </row>
    <row r="561" spans="1:2" x14ac:dyDescent="0.45">
      <c r="A561" s="5">
        <v>44565</v>
      </c>
      <c r="B561" s="3">
        <v>6.4813200452288439E-4</v>
      </c>
    </row>
    <row r="562" spans="1:2" x14ac:dyDescent="0.45">
      <c r="A562" s="5">
        <v>44566</v>
      </c>
      <c r="B562" s="3">
        <v>-1.6563759630019177E-2</v>
      </c>
    </row>
    <row r="563" spans="1:2" x14ac:dyDescent="0.45">
      <c r="A563" s="5">
        <v>44567</v>
      </c>
      <c r="B563" s="3">
        <v>7.2035806850551456E-3</v>
      </c>
    </row>
    <row r="564" spans="1:2" x14ac:dyDescent="0.45">
      <c r="A564" s="5">
        <v>44568</v>
      </c>
      <c r="B564" s="3">
        <v>1.8061644310513669E-2</v>
      </c>
    </row>
    <row r="565" spans="1:2" x14ac:dyDescent="0.45">
      <c r="A565" s="5">
        <v>44571</v>
      </c>
      <c r="B565" s="3">
        <v>1.0718156320192292E-2</v>
      </c>
    </row>
    <row r="566" spans="1:2" x14ac:dyDescent="0.45">
      <c r="A566" s="5">
        <v>44572</v>
      </c>
      <c r="B566" s="3">
        <v>-3.1504287876183448E-4</v>
      </c>
    </row>
    <row r="567" spans="1:2" x14ac:dyDescent="0.45">
      <c r="A567" s="5">
        <v>44573</v>
      </c>
      <c r="B567" s="3">
        <v>2.7550269992567291E-2</v>
      </c>
    </row>
    <row r="568" spans="1:2" x14ac:dyDescent="0.45">
      <c r="A568" s="5">
        <v>44574</v>
      </c>
      <c r="B568" s="3">
        <v>1.1304078002632959E-3</v>
      </c>
    </row>
    <row r="569" spans="1:2" x14ac:dyDescent="0.45">
      <c r="A569" s="5">
        <v>44575</v>
      </c>
      <c r="B569" s="3">
        <v>-1.903178594942581E-3</v>
      </c>
    </row>
    <row r="570" spans="1:2" x14ac:dyDescent="0.45">
      <c r="A570" s="5">
        <v>44578</v>
      </c>
      <c r="B570" s="3">
        <v>-6.8018948968287182E-3</v>
      </c>
    </row>
    <row r="571" spans="1:2" x14ac:dyDescent="0.45">
      <c r="A571" s="5">
        <v>44579</v>
      </c>
      <c r="B571" s="3">
        <v>-4.3554066807016392E-3</v>
      </c>
    </row>
    <row r="572" spans="1:2" x14ac:dyDescent="0.45">
      <c r="A572" s="5">
        <v>44580</v>
      </c>
      <c r="B572" s="3">
        <v>6.2478456397522619E-4</v>
      </c>
    </row>
    <row r="573" spans="1:2" x14ac:dyDescent="0.45">
      <c r="A573" s="5">
        <v>44581</v>
      </c>
      <c r="B573" s="3">
        <v>3.3601231176114903E-2</v>
      </c>
    </row>
    <row r="574" spans="1:2" x14ac:dyDescent="0.45">
      <c r="A574" s="5">
        <v>44582</v>
      </c>
      <c r="B574" s="3">
        <v>5.2886841424311013E-4</v>
      </c>
    </row>
    <row r="575" spans="1:2" x14ac:dyDescent="0.45">
      <c r="A575" s="5">
        <v>44585</v>
      </c>
      <c r="B575" s="3">
        <v>-1.2457939432934122E-2</v>
      </c>
    </row>
    <row r="576" spans="1:2" x14ac:dyDescent="0.45">
      <c r="A576" s="5">
        <v>44586</v>
      </c>
      <c r="B576" s="3">
        <v>-1.6885857614873691E-2</v>
      </c>
    </row>
    <row r="577" spans="1:2" x14ac:dyDescent="0.45">
      <c r="A577" s="5">
        <v>44587</v>
      </c>
      <c r="B577" s="3">
        <v>1.9075485797933613E-3</v>
      </c>
    </row>
    <row r="578" spans="1:2" x14ac:dyDescent="0.45">
      <c r="A578" s="5">
        <v>44588</v>
      </c>
      <c r="B578" s="3">
        <v>-2.008097100469149E-2</v>
      </c>
    </row>
    <row r="579" spans="1:2" x14ac:dyDescent="0.45">
      <c r="A579" s="5">
        <v>44589</v>
      </c>
      <c r="B579" s="3">
        <v>-1.0850437596113914E-2</v>
      </c>
    </row>
    <row r="580" spans="1:2" x14ac:dyDescent="0.45">
      <c r="A580" s="5">
        <v>44592</v>
      </c>
      <c r="B580" s="3">
        <v>1.0651316668140448E-2</v>
      </c>
    </row>
    <row r="581" spans="1:2" x14ac:dyDescent="0.45">
      <c r="A581" s="5">
        <v>44596</v>
      </c>
      <c r="B581" s="3">
        <v>3.1879546550368176E-2</v>
      </c>
    </row>
    <row r="582" spans="1:2" x14ac:dyDescent="0.45">
      <c r="A582" s="5">
        <v>44599</v>
      </c>
      <c r="B582" s="3">
        <v>2.5471570040883941E-4</v>
      </c>
    </row>
    <row r="583" spans="1:2" x14ac:dyDescent="0.45">
      <c r="A583" s="5">
        <v>44600</v>
      </c>
      <c r="B583" s="3">
        <v>-1.0225601603030857E-2</v>
      </c>
    </row>
    <row r="584" spans="1:2" x14ac:dyDescent="0.45">
      <c r="A584" s="5">
        <v>44601</v>
      </c>
      <c r="B584" s="3">
        <v>2.0363001981226998E-2</v>
      </c>
    </row>
    <row r="585" spans="1:2" x14ac:dyDescent="0.45">
      <c r="A585" s="5">
        <v>44602</v>
      </c>
      <c r="B585" s="3">
        <v>3.7930404917831599E-3</v>
      </c>
    </row>
    <row r="586" spans="1:2" x14ac:dyDescent="0.45">
      <c r="A586" s="5">
        <v>44603</v>
      </c>
      <c r="B586" s="3">
        <v>-7.0999968666601528E-4</v>
      </c>
    </row>
    <row r="587" spans="1:2" x14ac:dyDescent="0.45">
      <c r="A587" s="5">
        <v>44606</v>
      </c>
      <c r="B587" s="3">
        <v>-1.4155802041086966E-2</v>
      </c>
    </row>
    <row r="588" spans="1:2" x14ac:dyDescent="0.45">
      <c r="A588" s="5">
        <v>44607</v>
      </c>
      <c r="B588" s="3">
        <v>-8.2131165869904574E-3</v>
      </c>
    </row>
    <row r="589" spans="1:2" x14ac:dyDescent="0.45">
      <c r="A589" s="5">
        <v>44608</v>
      </c>
      <c r="B589" s="3">
        <v>1.4801814259119363E-2</v>
      </c>
    </row>
    <row r="590" spans="1:2" x14ac:dyDescent="0.45">
      <c r="A590" s="5">
        <v>44609</v>
      </c>
      <c r="B590" s="3">
        <v>2.9839451915515823E-3</v>
      </c>
    </row>
    <row r="591" spans="1:2" x14ac:dyDescent="0.45">
      <c r="A591" s="5">
        <v>44610</v>
      </c>
      <c r="B591" s="3">
        <v>-1.8936048525981661E-2</v>
      </c>
    </row>
    <row r="592" spans="1:2" x14ac:dyDescent="0.45">
      <c r="A592" s="5">
        <v>44613</v>
      </c>
      <c r="B592" s="3">
        <v>-6.5009390196479168E-3</v>
      </c>
    </row>
    <row r="593" spans="1:2" x14ac:dyDescent="0.45">
      <c r="A593" s="5">
        <v>44614</v>
      </c>
      <c r="B593" s="3">
        <v>-2.7263967833026457E-2</v>
      </c>
    </row>
    <row r="594" spans="1:2" x14ac:dyDescent="0.45">
      <c r="A594" s="5">
        <v>44615</v>
      </c>
      <c r="B594" s="3">
        <v>5.9465697693160983E-3</v>
      </c>
    </row>
    <row r="595" spans="1:2" x14ac:dyDescent="0.45">
      <c r="A595" s="5">
        <v>44616</v>
      </c>
      <c r="B595" s="3">
        <v>-3.2592662289022432E-2</v>
      </c>
    </row>
    <row r="596" spans="1:2" x14ac:dyDescent="0.45">
      <c r="A596" s="5">
        <v>44617</v>
      </c>
      <c r="B596" s="3">
        <v>-5.8850052720907479E-3</v>
      </c>
    </row>
    <row r="597" spans="1:2" x14ac:dyDescent="0.45">
      <c r="A597" s="5">
        <v>44620</v>
      </c>
      <c r="B597" s="3">
        <v>-2.3816968967502756E-3</v>
      </c>
    </row>
    <row r="598" spans="1:2" x14ac:dyDescent="0.45">
      <c r="A598" s="5">
        <v>44621</v>
      </c>
      <c r="B598" s="3">
        <v>2.1414099041915848E-3</v>
      </c>
    </row>
    <row r="599" spans="1:2" x14ac:dyDescent="0.45">
      <c r="A599" s="5">
        <v>44622</v>
      </c>
      <c r="B599" s="3">
        <v>-1.8525489989124653E-2</v>
      </c>
    </row>
    <row r="600" spans="1:2" x14ac:dyDescent="0.45">
      <c r="A600" s="5">
        <v>44623</v>
      </c>
      <c r="B600" s="3">
        <v>5.5084508705140495E-3</v>
      </c>
    </row>
    <row r="601" spans="1:2" x14ac:dyDescent="0.45">
      <c r="A601" s="5">
        <v>44624</v>
      </c>
      <c r="B601" s="3">
        <v>-2.5334538962699934E-2</v>
      </c>
    </row>
    <row r="602" spans="1:2" x14ac:dyDescent="0.45">
      <c r="A602" s="5">
        <v>44627</v>
      </c>
      <c r="B602" s="3">
        <v>-3.9465195404073269E-2</v>
      </c>
    </row>
    <row r="603" spans="1:2" x14ac:dyDescent="0.45">
      <c r="A603" s="5">
        <v>44628</v>
      </c>
      <c r="B603" s="3">
        <v>-1.3952191132093179E-2</v>
      </c>
    </row>
    <row r="604" spans="1:2" x14ac:dyDescent="0.45">
      <c r="A604" s="5">
        <v>44629</v>
      </c>
      <c r="B604" s="3">
        <v>-6.6754560998824753E-3</v>
      </c>
    </row>
    <row r="605" spans="1:2" x14ac:dyDescent="0.45">
      <c r="A605" s="5">
        <v>44630</v>
      </c>
      <c r="B605" s="3">
        <v>1.264770410879233E-2</v>
      </c>
    </row>
    <row r="606" spans="1:2" x14ac:dyDescent="0.45">
      <c r="A606" s="5">
        <v>44631</v>
      </c>
      <c r="B606" s="3">
        <v>-1.6237669476209516E-2</v>
      </c>
    </row>
    <row r="607" spans="1:2" x14ac:dyDescent="0.45">
      <c r="A607" s="5">
        <v>44634</v>
      </c>
      <c r="B607" s="3">
        <v>-5.1008613444947788E-2</v>
      </c>
    </row>
    <row r="608" spans="1:2" x14ac:dyDescent="0.45">
      <c r="A608" s="5">
        <v>44635</v>
      </c>
      <c r="B608" s="3">
        <v>-5.8866844544202983E-2</v>
      </c>
    </row>
    <row r="609" spans="1:2" x14ac:dyDescent="0.45">
      <c r="A609" s="5">
        <v>44636</v>
      </c>
      <c r="B609" s="3">
        <v>8.6927836891488031E-2</v>
      </c>
    </row>
    <row r="610" spans="1:2" x14ac:dyDescent="0.45">
      <c r="A610" s="5">
        <v>44637</v>
      </c>
      <c r="B610" s="3">
        <v>6.8012411735922068E-2</v>
      </c>
    </row>
    <row r="611" spans="1:2" x14ac:dyDescent="0.45">
      <c r="A611" s="5">
        <v>44638</v>
      </c>
      <c r="B611" s="3">
        <v>-4.139949329513502E-3</v>
      </c>
    </row>
    <row r="612" spans="1:2" x14ac:dyDescent="0.45">
      <c r="A612" s="5">
        <v>44641</v>
      </c>
      <c r="B612" s="3">
        <v>-8.9629143043419672E-3</v>
      </c>
    </row>
    <row r="613" spans="1:2" x14ac:dyDescent="0.45">
      <c r="A613" s="5">
        <v>44642</v>
      </c>
      <c r="B613" s="3">
        <v>3.0989740096744992E-2</v>
      </c>
    </row>
    <row r="614" spans="1:2" x14ac:dyDescent="0.45">
      <c r="A614" s="5">
        <v>44643</v>
      </c>
      <c r="B614" s="3">
        <v>1.2024658911812836E-2</v>
      </c>
    </row>
    <row r="615" spans="1:2" x14ac:dyDescent="0.45">
      <c r="A615" s="5">
        <v>44644</v>
      </c>
      <c r="B615" s="3">
        <v>-9.4390659277548139E-3</v>
      </c>
    </row>
    <row r="616" spans="1:2" x14ac:dyDescent="0.45">
      <c r="A616" s="5">
        <v>44645</v>
      </c>
      <c r="B616" s="3">
        <v>-2.4963678832089119E-2</v>
      </c>
    </row>
    <row r="617" spans="1:2" x14ac:dyDescent="0.45">
      <c r="A617" s="5">
        <v>44648</v>
      </c>
      <c r="B617" s="3">
        <v>1.3000460427183769E-2</v>
      </c>
    </row>
    <row r="618" spans="1:2" x14ac:dyDescent="0.45">
      <c r="A618" s="5">
        <v>44649</v>
      </c>
      <c r="B618" s="3">
        <v>1.1128091612664964E-2</v>
      </c>
    </row>
    <row r="619" spans="1:2" x14ac:dyDescent="0.45">
      <c r="A619" s="5">
        <v>44650</v>
      </c>
      <c r="B619" s="3">
        <v>1.3786556391293267E-2</v>
      </c>
    </row>
    <row r="620" spans="1:2" x14ac:dyDescent="0.45">
      <c r="A620" s="5">
        <v>44651</v>
      </c>
      <c r="B620" s="3">
        <v>-1.0634780556914442E-2</v>
      </c>
    </row>
    <row r="621" spans="1:2" x14ac:dyDescent="0.45">
      <c r="A621" s="5">
        <v>44652</v>
      </c>
      <c r="B621" s="3">
        <v>1.9393053647690085E-3</v>
      </c>
    </row>
    <row r="622" spans="1:2" x14ac:dyDescent="0.45">
      <c r="A622" s="5">
        <v>44655</v>
      </c>
      <c r="B622" s="3">
        <v>2.077940395377181E-2</v>
      </c>
    </row>
    <row r="623" spans="1:2" x14ac:dyDescent="0.45">
      <c r="A623" s="5">
        <v>44657</v>
      </c>
      <c r="B623" s="3">
        <v>-1.8922198750961301E-2</v>
      </c>
    </row>
    <row r="624" spans="1:2" x14ac:dyDescent="0.45">
      <c r="A624" s="5">
        <v>44658</v>
      </c>
      <c r="B624" s="3">
        <v>-1.2373960274142691E-2</v>
      </c>
    </row>
    <row r="625" spans="1:2" x14ac:dyDescent="0.45">
      <c r="A625" s="5">
        <v>44659</v>
      </c>
      <c r="B625" s="3">
        <v>2.8859256049731784E-3</v>
      </c>
    </row>
    <row r="626" spans="1:2" x14ac:dyDescent="0.45">
      <c r="A626" s="5">
        <v>44662</v>
      </c>
      <c r="B626" s="3">
        <v>-3.0815122694940571E-2</v>
      </c>
    </row>
    <row r="627" spans="1:2" x14ac:dyDescent="0.45">
      <c r="A627" s="5">
        <v>44663</v>
      </c>
      <c r="B627" s="3">
        <v>5.2121772186959668E-3</v>
      </c>
    </row>
    <row r="628" spans="1:2" x14ac:dyDescent="0.45">
      <c r="A628" s="5">
        <v>44664</v>
      </c>
      <c r="B628" s="3">
        <v>2.5877489934514691E-3</v>
      </c>
    </row>
    <row r="629" spans="1:2" x14ac:dyDescent="0.45">
      <c r="A629" s="5">
        <v>44665</v>
      </c>
      <c r="B629" s="3">
        <v>6.7009712781918064E-3</v>
      </c>
    </row>
    <row r="630" spans="1:2" x14ac:dyDescent="0.45">
      <c r="A630" s="5">
        <v>44670</v>
      </c>
      <c r="B630" s="3">
        <v>-2.3050042444002543E-2</v>
      </c>
    </row>
    <row r="631" spans="1:2" x14ac:dyDescent="0.45">
      <c r="A631" s="5">
        <v>44671</v>
      </c>
      <c r="B631" s="3">
        <v>-3.9592708138175671E-3</v>
      </c>
    </row>
    <row r="632" spans="1:2" x14ac:dyDescent="0.45">
      <c r="A632" s="5">
        <v>44672</v>
      </c>
      <c r="B632" s="3">
        <v>-1.2609804749296478E-2</v>
      </c>
    </row>
    <row r="633" spans="1:2" x14ac:dyDescent="0.45">
      <c r="A633" s="5">
        <v>44673</v>
      </c>
      <c r="B633" s="3">
        <v>-2.1151613592824614E-3</v>
      </c>
    </row>
    <row r="634" spans="1:2" x14ac:dyDescent="0.45">
      <c r="A634" s="5">
        <v>44676</v>
      </c>
      <c r="B634" s="3">
        <v>-3.7981392507355216E-2</v>
      </c>
    </row>
    <row r="635" spans="1:2" x14ac:dyDescent="0.45">
      <c r="A635" s="5">
        <v>44677</v>
      </c>
      <c r="B635" s="3">
        <v>3.2845933401566452E-3</v>
      </c>
    </row>
    <row r="636" spans="1:2" x14ac:dyDescent="0.45">
      <c r="A636" s="5">
        <v>44678</v>
      </c>
      <c r="B636" s="3">
        <v>5.8423709952507051E-4</v>
      </c>
    </row>
    <row r="637" spans="1:2" x14ac:dyDescent="0.45">
      <c r="A637" s="5">
        <v>44679</v>
      </c>
      <c r="B637" s="3">
        <v>1.639963432328511E-2</v>
      </c>
    </row>
    <row r="638" spans="1:2" x14ac:dyDescent="0.45">
      <c r="A638" s="5">
        <v>44680</v>
      </c>
      <c r="B638" s="3">
        <v>3.9323765540223231E-2</v>
      </c>
    </row>
    <row r="639" spans="1:2" x14ac:dyDescent="0.45">
      <c r="A639" s="5">
        <v>44684</v>
      </c>
      <c r="B639" s="3">
        <v>5.9253951839014786E-4</v>
      </c>
    </row>
    <row r="640" spans="1:2" x14ac:dyDescent="0.45">
      <c r="A640" s="5">
        <v>44685</v>
      </c>
      <c r="B640" s="3">
        <v>-1.1072888626500551E-2</v>
      </c>
    </row>
    <row r="641" spans="1:2" x14ac:dyDescent="0.45">
      <c r="A641" s="5">
        <v>44686</v>
      </c>
      <c r="B641" s="3">
        <v>-3.6540926415459525E-3</v>
      </c>
    </row>
    <row r="642" spans="1:2" x14ac:dyDescent="0.45">
      <c r="A642" s="5">
        <v>44687</v>
      </c>
      <c r="B642" s="3">
        <v>-3.8805359909922406E-2</v>
      </c>
    </row>
    <row r="643" spans="1:2" x14ac:dyDescent="0.45">
      <c r="A643" s="5">
        <v>44691</v>
      </c>
      <c r="B643" s="3">
        <v>-1.8583300544178952E-2</v>
      </c>
    </row>
    <row r="644" spans="1:2" x14ac:dyDescent="0.45">
      <c r="A644" s="5">
        <v>44692</v>
      </c>
      <c r="B644" s="3">
        <v>9.6751092919349062E-3</v>
      </c>
    </row>
    <row r="645" spans="1:2" x14ac:dyDescent="0.45">
      <c r="A645" s="5">
        <v>44693</v>
      </c>
      <c r="B645" s="3">
        <v>-2.266292733168308E-2</v>
      </c>
    </row>
    <row r="646" spans="1:2" x14ac:dyDescent="0.45">
      <c r="A646" s="5">
        <v>44694</v>
      </c>
      <c r="B646" s="3">
        <v>2.6398770606585353E-2</v>
      </c>
    </row>
    <row r="647" spans="1:2" x14ac:dyDescent="0.45">
      <c r="A647" s="5">
        <v>44697</v>
      </c>
      <c r="B647" s="3">
        <v>2.5817488212977594E-3</v>
      </c>
    </row>
    <row r="648" spans="1:2" x14ac:dyDescent="0.45">
      <c r="A648" s="5">
        <v>44698</v>
      </c>
      <c r="B648" s="3">
        <v>3.2173728814645905E-2</v>
      </c>
    </row>
    <row r="649" spans="1:2" x14ac:dyDescent="0.45">
      <c r="A649" s="5">
        <v>44699</v>
      </c>
      <c r="B649" s="3">
        <v>2.0248850465272492E-3</v>
      </c>
    </row>
    <row r="650" spans="1:2" x14ac:dyDescent="0.45">
      <c r="A650" s="5">
        <v>44700</v>
      </c>
      <c r="B650" s="3">
        <v>-2.569014158030878E-2</v>
      </c>
    </row>
    <row r="651" spans="1:2" x14ac:dyDescent="0.45">
      <c r="A651" s="5">
        <v>44701</v>
      </c>
      <c r="B651" s="3">
        <v>2.9218062008427442E-2</v>
      </c>
    </row>
    <row r="652" spans="1:2" x14ac:dyDescent="0.45">
      <c r="A652" s="5">
        <v>44704</v>
      </c>
      <c r="B652" s="3">
        <v>-1.2002873097939895E-2</v>
      </c>
    </row>
    <row r="653" spans="1:2" x14ac:dyDescent="0.45">
      <c r="A653" s="5">
        <v>44705</v>
      </c>
      <c r="B653" s="3">
        <v>-1.7641706796155593E-2</v>
      </c>
    </row>
    <row r="654" spans="1:2" x14ac:dyDescent="0.45">
      <c r="A654" s="5">
        <v>44706</v>
      </c>
      <c r="B654" s="3">
        <v>2.9376907916702534E-3</v>
      </c>
    </row>
    <row r="655" spans="1:2" x14ac:dyDescent="0.45">
      <c r="A655" s="5">
        <v>44707</v>
      </c>
      <c r="B655" s="3">
        <v>-2.7338541883736018E-3</v>
      </c>
    </row>
    <row r="656" spans="1:2" x14ac:dyDescent="0.45">
      <c r="A656" s="5">
        <v>44708</v>
      </c>
      <c r="B656" s="3">
        <v>2.8480695311248753E-2</v>
      </c>
    </row>
    <row r="657" spans="1:2" x14ac:dyDescent="0.45">
      <c r="A657" s="5">
        <v>44711</v>
      </c>
      <c r="B657" s="3">
        <v>2.0400365166861573E-2</v>
      </c>
    </row>
    <row r="658" spans="1:2" x14ac:dyDescent="0.45">
      <c r="A658" s="5">
        <v>44712</v>
      </c>
      <c r="B658" s="3">
        <v>1.3694429199050345E-2</v>
      </c>
    </row>
    <row r="659" spans="1:2" x14ac:dyDescent="0.45">
      <c r="A659" s="5">
        <v>44713</v>
      </c>
      <c r="B659" s="3">
        <v>-5.6314644635151396E-3</v>
      </c>
    </row>
    <row r="660" spans="1:2" x14ac:dyDescent="0.45">
      <c r="A660" s="5">
        <v>44714</v>
      </c>
      <c r="B660" s="3">
        <v>-1.0043723596538887E-2</v>
      </c>
    </row>
    <row r="661" spans="1:2" x14ac:dyDescent="0.45">
      <c r="A661" s="5">
        <v>44718</v>
      </c>
      <c r="B661" s="3">
        <v>2.6759814581764307E-2</v>
      </c>
    </row>
    <row r="662" spans="1:2" x14ac:dyDescent="0.45">
      <c r="A662" s="5">
        <v>44719</v>
      </c>
      <c r="B662" s="3">
        <v>-5.6607022387379158E-3</v>
      </c>
    </row>
    <row r="663" spans="1:2" x14ac:dyDescent="0.45">
      <c r="A663" s="5">
        <v>44720</v>
      </c>
      <c r="B663" s="3">
        <v>2.2180540813725377E-2</v>
      </c>
    </row>
    <row r="664" spans="1:2" x14ac:dyDescent="0.45">
      <c r="A664" s="5">
        <v>44721</v>
      </c>
      <c r="B664" s="3">
        <v>-6.6330201236431945E-3</v>
      </c>
    </row>
    <row r="665" spans="1:2" x14ac:dyDescent="0.45">
      <c r="A665" s="5">
        <v>44722</v>
      </c>
      <c r="B665" s="3">
        <v>-2.878979386024634E-3</v>
      </c>
    </row>
    <row r="666" spans="1:2" x14ac:dyDescent="0.45">
      <c r="A666" s="5">
        <v>44725</v>
      </c>
      <c r="B666" s="3">
        <v>-3.4458049883638479E-2</v>
      </c>
    </row>
    <row r="667" spans="1:2" x14ac:dyDescent="0.45">
      <c r="A667" s="5">
        <v>44726</v>
      </c>
      <c r="B667" s="3">
        <v>1.9460992221683251E-5</v>
      </c>
    </row>
    <row r="668" spans="1:2" x14ac:dyDescent="0.45">
      <c r="A668" s="5">
        <v>44727</v>
      </c>
      <c r="B668" s="3">
        <v>1.1337617492011381E-2</v>
      </c>
    </row>
    <row r="669" spans="1:2" x14ac:dyDescent="0.45">
      <c r="A669" s="5">
        <v>44728</v>
      </c>
      <c r="B669" s="3">
        <v>-2.1957704891473095E-2</v>
      </c>
    </row>
    <row r="670" spans="1:2" x14ac:dyDescent="0.45">
      <c r="A670" s="5">
        <v>44729</v>
      </c>
      <c r="B670" s="3">
        <v>1.0952764319853335E-2</v>
      </c>
    </row>
    <row r="671" spans="1:2" x14ac:dyDescent="0.45">
      <c r="A671" s="5">
        <v>44732</v>
      </c>
      <c r="B671" s="3">
        <v>4.2098686406716393E-3</v>
      </c>
    </row>
    <row r="672" spans="1:2" x14ac:dyDescent="0.45">
      <c r="A672" s="5">
        <v>44733</v>
      </c>
      <c r="B672" s="3">
        <v>1.8523356633797748E-2</v>
      </c>
    </row>
    <row r="673" spans="1:2" x14ac:dyDescent="0.45">
      <c r="A673" s="5">
        <v>44734</v>
      </c>
      <c r="B673" s="3">
        <v>-2.5901227422173986E-2</v>
      </c>
    </row>
    <row r="674" spans="1:2" x14ac:dyDescent="0.45">
      <c r="A674" s="5">
        <v>44735</v>
      </c>
      <c r="B674" s="3">
        <v>1.2560057325076809E-2</v>
      </c>
    </row>
    <row r="675" spans="1:2" x14ac:dyDescent="0.45">
      <c r="A675" s="5">
        <v>44736</v>
      </c>
      <c r="B675" s="3">
        <v>2.0710656979205516E-2</v>
      </c>
    </row>
    <row r="676" spans="1:2" x14ac:dyDescent="0.45">
      <c r="A676" s="5">
        <v>44739</v>
      </c>
      <c r="B676" s="3">
        <v>2.3230919255843075E-2</v>
      </c>
    </row>
    <row r="677" spans="1:2" x14ac:dyDescent="0.45">
      <c r="A677" s="5">
        <v>44740</v>
      </c>
      <c r="B677" s="3">
        <v>8.4863401643516263E-3</v>
      </c>
    </row>
    <row r="678" spans="1:2" x14ac:dyDescent="0.45">
      <c r="A678" s="5">
        <v>44741</v>
      </c>
      <c r="B678" s="3">
        <v>-1.9006395735520123E-2</v>
      </c>
    </row>
    <row r="679" spans="1:2" x14ac:dyDescent="0.45">
      <c r="A679" s="5">
        <v>44742</v>
      </c>
      <c r="B679" s="3">
        <v>-6.2522036142968265E-3</v>
      </c>
    </row>
    <row r="680" spans="1:2" x14ac:dyDescent="0.45">
      <c r="A680" s="5">
        <v>44746</v>
      </c>
      <c r="B680" s="3">
        <v>-1.3476726994145884E-3</v>
      </c>
    </row>
    <row r="681" spans="1:2" x14ac:dyDescent="0.45">
      <c r="A681" s="5">
        <v>44747</v>
      </c>
      <c r="B681" s="3">
        <v>1.0402116889504233E-3</v>
      </c>
    </row>
    <row r="682" spans="1:2" x14ac:dyDescent="0.45">
      <c r="A682" s="5">
        <v>44748</v>
      </c>
      <c r="B682" s="3">
        <v>-1.226588379574641E-2</v>
      </c>
    </row>
    <row r="683" spans="1:2" x14ac:dyDescent="0.45">
      <c r="A683" s="5">
        <v>44749</v>
      </c>
      <c r="B683" s="3">
        <v>2.6333433676348984E-3</v>
      </c>
    </row>
    <row r="684" spans="1:2" x14ac:dyDescent="0.45">
      <c r="A684" s="5">
        <v>44750</v>
      </c>
      <c r="B684" s="3">
        <v>3.7906991678164858E-3</v>
      </c>
    </row>
    <row r="685" spans="1:2" x14ac:dyDescent="0.45">
      <c r="A685" s="5">
        <v>44753</v>
      </c>
      <c r="B685" s="3">
        <v>-2.808027114044287E-2</v>
      </c>
    </row>
    <row r="686" spans="1:2" x14ac:dyDescent="0.45">
      <c r="A686" s="5">
        <v>44754</v>
      </c>
      <c r="B686" s="3">
        <v>-1.3317664463812488E-2</v>
      </c>
    </row>
    <row r="687" spans="1:2" x14ac:dyDescent="0.45">
      <c r="A687" s="5">
        <v>44755</v>
      </c>
      <c r="B687" s="3">
        <v>-2.2472140820238851E-3</v>
      </c>
    </row>
    <row r="688" spans="1:2" x14ac:dyDescent="0.45">
      <c r="A688" s="5">
        <v>44756</v>
      </c>
      <c r="B688" s="3">
        <v>-2.2498659282684653E-3</v>
      </c>
    </row>
    <row r="689" spans="1:2" x14ac:dyDescent="0.45">
      <c r="A689" s="5">
        <v>44757</v>
      </c>
      <c r="B689" s="3">
        <v>-2.2095993760594301E-2</v>
      </c>
    </row>
    <row r="690" spans="1:2" x14ac:dyDescent="0.45">
      <c r="A690" s="5">
        <v>44760</v>
      </c>
      <c r="B690" s="3">
        <v>2.6662153560949819E-2</v>
      </c>
    </row>
    <row r="691" spans="1:2" x14ac:dyDescent="0.45">
      <c r="A691" s="5">
        <v>44761</v>
      </c>
      <c r="B691" s="3">
        <v>-8.9199487813984568E-3</v>
      </c>
    </row>
    <row r="692" spans="1:2" x14ac:dyDescent="0.45">
      <c r="A692" s="5">
        <v>44762</v>
      </c>
      <c r="B692" s="3">
        <v>1.1030337619210401E-2</v>
      </c>
    </row>
    <row r="693" spans="1:2" x14ac:dyDescent="0.45">
      <c r="A693" s="5">
        <v>44763</v>
      </c>
      <c r="B693" s="3">
        <v>-1.5222343455362022E-2</v>
      </c>
    </row>
    <row r="694" spans="1:2" x14ac:dyDescent="0.45">
      <c r="A694" s="5">
        <v>44764</v>
      </c>
      <c r="B694" s="3">
        <v>1.6759033025492136E-3</v>
      </c>
    </row>
    <row r="695" spans="1:2" x14ac:dyDescent="0.45">
      <c r="A695" s="5">
        <v>44767</v>
      </c>
      <c r="B695" s="3">
        <v>-2.2442402419777957E-3</v>
      </c>
    </row>
    <row r="696" spans="1:2" x14ac:dyDescent="0.45">
      <c r="A696" s="5">
        <v>44768</v>
      </c>
      <c r="B696" s="3">
        <v>1.6540032642143692E-2</v>
      </c>
    </row>
    <row r="697" spans="1:2" x14ac:dyDescent="0.45">
      <c r="A697" s="5">
        <v>44769</v>
      </c>
      <c r="B697" s="3">
        <v>-1.1345150251537272E-2</v>
      </c>
    </row>
    <row r="698" spans="1:2" x14ac:dyDescent="0.45">
      <c r="A698" s="5">
        <v>44770</v>
      </c>
      <c r="B698" s="3">
        <v>-2.2938678181861948E-3</v>
      </c>
    </row>
    <row r="699" spans="1:2" x14ac:dyDescent="0.45">
      <c r="A699" s="5">
        <v>44771</v>
      </c>
      <c r="B699" s="3">
        <v>-2.2864127907707095E-2</v>
      </c>
    </row>
    <row r="700" spans="1:2" x14ac:dyDescent="0.45">
      <c r="A700" s="5">
        <v>44774</v>
      </c>
      <c r="B700" s="3">
        <v>4.6277065530687971E-4</v>
      </c>
    </row>
    <row r="701" spans="1:2" x14ac:dyDescent="0.45">
      <c r="A701" s="5">
        <v>44775</v>
      </c>
      <c r="B701" s="3">
        <v>-2.3919313836119099E-2</v>
      </c>
    </row>
    <row r="702" spans="1:2" x14ac:dyDescent="0.45">
      <c r="A702" s="5">
        <v>44776</v>
      </c>
      <c r="B702" s="3">
        <v>3.9476636755322141E-3</v>
      </c>
    </row>
    <row r="703" spans="1:2" x14ac:dyDescent="0.45">
      <c r="A703" s="5">
        <v>44777</v>
      </c>
      <c r="B703" s="3">
        <v>2.0378195748374558E-2</v>
      </c>
    </row>
    <row r="704" spans="1:2" x14ac:dyDescent="0.45">
      <c r="A704" s="5">
        <v>44778</v>
      </c>
      <c r="B704" s="3">
        <v>1.3820100188594504E-3</v>
      </c>
    </row>
    <row r="705" spans="1:2" x14ac:dyDescent="0.45">
      <c r="A705" s="5">
        <v>44781</v>
      </c>
      <c r="B705" s="3">
        <v>-7.7604804734551138E-3</v>
      </c>
    </row>
    <row r="706" spans="1:2" x14ac:dyDescent="0.45">
      <c r="A706" s="5">
        <v>44782</v>
      </c>
      <c r="B706" s="3">
        <v>-2.1139001624698164E-3</v>
      </c>
    </row>
    <row r="707" spans="1:2" x14ac:dyDescent="0.45">
      <c r="A707" s="5">
        <v>44783</v>
      </c>
      <c r="B707" s="3">
        <v>-1.9821784184718402E-2</v>
      </c>
    </row>
    <row r="708" spans="1:2" x14ac:dyDescent="0.45">
      <c r="A708" s="5">
        <v>44784</v>
      </c>
      <c r="B708" s="3">
        <v>2.3762828858977184E-2</v>
      </c>
    </row>
    <row r="709" spans="1:2" x14ac:dyDescent="0.45">
      <c r="A709" s="5">
        <v>44785</v>
      </c>
      <c r="B709" s="3">
        <v>4.6296413487260336E-3</v>
      </c>
    </row>
    <row r="710" spans="1:2" x14ac:dyDescent="0.45">
      <c r="A710" s="5">
        <v>44788</v>
      </c>
      <c r="B710" s="3">
        <v>-6.7017553191377919E-3</v>
      </c>
    </row>
    <row r="711" spans="1:2" x14ac:dyDescent="0.45">
      <c r="A711" s="5">
        <v>44789</v>
      </c>
      <c r="B711" s="3">
        <v>-1.0551024385039373E-2</v>
      </c>
    </row>
    <row r="712" spans="1:2" x14ac:dyDescent="0.45">
      <c r="A712" s="5">
        <v>44790</v>
      </c>
      <c r="B712" s="3">
        <v>4.6250714789369783E-3</v>
      </c>
    </row>
    <row r="713" spans="1:2" x14ac:dyDescent="0.45">
      <c r="A713" s="5">
        <v>44791</v>
      </c>
      <c r="B713" s="3">
        <v>-7.9896893223583305E-3</v>
      </c>
    </row>
    <row r="714" spans="1:2" x14ac:dyDescent="0.45">
      <c r="A714" s="5">
        <v>44792</v>
      </c>
      <c r="B714" s="3">
        <v>4.6134071892023337E-4</v>
      </c>
    </row>
    <row r="715" spans="1:2" x14ac:dyDescent="0.45">
      <c r="A715" s="5">
        <v>44795</v>
      </c>
      <c r="B715" s="3">
        <v>-5.8863964321044576E-3</v>
      </c>
    </row>
    <row r="716" spans="1:2" x14ac:dyDescent="0.45">
      <c r="A716" s="5">
        <v>44796</v>
      </c>
      <c r="B716" s="3">
        <v>-7.8513731768673177E-3</v>
      </c>
    </row>
    <row r="717" spans="1:2" x14ac:dyDescent="0.45">
      <c r="A717" s="5">
        <v>44797</v>
      </c>
      <c r="B717" s="3">
        <v>-1.2097024671857427E-2</v>
      </c>
    </row>
    <row r="718" spans="1:2" x14ac:dyDescent="0.45">
      <c r="A718" s="5">
        <v>44798</v>
      </c>
      <c r="B718" s="3">
        <v>3.5665928777493867E-2</v>
      </c>
    </row>
    <row r="719" spans="1:2" x14ac:dyDescent="0.45">
      <c r="A719" s="5">
        <v>44799</v>
      </c>
      <c r="B719" s="3">
        <v>1.0048312652777685E-2</v>
      </c>
    </row>
    <row r="720" spans="1:2" x14ac:dyDescent="0.45">
      <c r="A720" s="5">
        <v>44802</v>
      </c>
      <c r="B720" s="3">
        <v>-7.3057349927533955E-3</v>
      </c>
    </row>
    <row r="721" spans="1:2" x14ac:dyDescent="0.45">
      <c r="A721" s="5">
        <v>44803</v>
      </c>
      <c r="B721" s="3">
        <v>-3.7120795147610203E-3</v>
      </c>
    </row>
    <row r="722" spans="1:2" x14ac:dyDescent="0.45">
      <c r="A722" s="5">
        <v>44804</v>
      </c>
      <c r="B722" s="3">
        <v>2.6864865378644026E-4</v>
      </c>
    </row>
    <row r="723" spans="1:2" x14ac:dyDescent="0.45">
      <c r="A723" s="5">
        <v>44805</v>
      </c>
      <c r="B723" s="3">
        <v>-1.8056857334138445E-2</v>
      </c>
    </row>
    <row r="724" spans="1:2" x14ac:dyDescent="0.45">
      <c r="A724" s="5">
        <v>44806</v>
      </c>
      <c r="B724" s="3">
        <v>-7.4377926151371803E-3</v>
      </c>
    </row>
    <row r="725" spans="1:2" x14ac:dyDescent="0.45">
      <c r="A725" s="5">
        <v>44809</v>
      </c>
      <c r="B725" s="3">
        <v>-1.1706593652309267E-2</v>
      </c>
    </row>
    <row r="726" spans="1:2" x14ac:dyDescent="0.45">
      <c r="A726" s="5">
        <v>44810</v>
      </c>
      <c r="B726" s="3">
        <v>-1.1954692260716902E-3</v>
      </c>
    </row>
    <row r="727" spans="1:2" x14ac:dyDescent="0.45">
      <c r="A727" s="5">
        <v>44811</v>
      </c>
      <c r="B727" s="3">
        <v>-8.2846122247875447E-3</v>
      </c>
    </row>
    <row r="728" spans="1:2" x14ac:dyDescent="0.45">
      <c r="A728" s="5">
        <v>44812</v>
      </c>
      <c r="B728" s="3">
        <v>-1.0009867499390849E-2</v>
      </c>
    </row>
    <row r="729" spans="1:2" x14ac:dyDescent="0.45">
      <c r="A729" s="5">
        <v>44813</v>
      </c>
      <c r="B729" s="3">
        <v>2.6567317401916729E-2</v>
      </c>
    </row>
    <row r="730" spans="1:2" x14ac:dyDescent="0.45">
      <c r="A730" s="5">
        <v>44817</v>
      </c>
      <c r="B730" s="3">
        <v>-1.8294558789587688E-3</v>
      </c>
    </row>
    <row r="731" spans="1:2" x14ac:dyDescent="0.45">
      <c r="A731" s="5">
        <v>44818</v>
      </c>
      <c r="B731" s="3">
        <v>-2.5136782320190853E-2</v>
      </c>
    </row>
    <row r="732" spans="1:2" x14ac:dyDescent="0.45">
      <c r="A732" s="5">
        <v>44819</v>
      </c>
      <c r="B732" s="3">
        <v>4.4089830717947325E-3</v>
      </c>
    </row>
    <row r="733" spans="1:2" x14ac:dyDescent="0.45">
      <c r="A733" s="5">
        <v>44820</v>
      </c>
      <c r="B733" s="3">
        <v>-8.9510141679456628E-3</v>
      </c>
    </row>
    <row r="734" spans="1:2" x14ac:dyDescent="0.45">
      <c r="A734" s="5">
        <v>44823</v>
      </c>
      <c r="B734" s="3">
        <v>-1.0486689688996548E-2</v>
      </c>
    </row>
    <row r="735" spans="1:2" x14ac:dyDescent="0.45">
      <c r="A735" s="5">
        <v>44824</v>
      </c>
      <c r="B735" s="3">
        <v>1.1537748155721944E-2</v>
      </c>
    </row>
    <row r="736" spans="1:2" x14ac:dyDescent="0.45">
      <c r="A736" s="5">
        <v>44825</v>
      </c>
      <c r="B736" s="3">
        <v>-1.8095354227898021E-2</v>
      </c>
    </row>
    <row r="737" spans="1:2" x14ac:dyDescent="0.45">
      <c r="A737" s="5">
        <v>44826</v>
      </c>
      <c r="B737" s="3">
        <v>-1.6215122373925847E-2</v>
      </c>
    </row>
    <row r="738" spans="1:2" x14ac:dyDescent="0.45">
      <c r="A738" s="5">
        <v>44827</v>
      </c>
      <c r="B738" s="3">
        <v>-1.1899959778510575E-2</v>
      </c>
    </row>
    <row r="739" spans="1:2" x14ac:dyDescent="0.45">
      <c r="A739" s="5">
        <v>44830</v>
      </c>
      <c r="B739" s="3">
        <v>-4.3662249382953227E-3</v>
      </c>
    </row>
    <row r="740" spans="1:2" x14ac:dyDescent="0.45">
      <c r="A740" s="5">
        <v>44831</v>
      </c>
      <c r="B740" s="3">
        <v>2.8951056397797135E-4</v>
      </c>
    </row>
    <row r="741" spans="1:2" x14ac:dyDescent="0.45">
      <c r="A741" s="5">
        <v>44832</v>
      </c>
      <c r="B741" s="3">
        <v>-3.4717775851635123E-2</v>
      </c>
    </row>
    <row r="742" spans="1:2" x14ac:dyDescent="0.45">
      <c r="A742" s="5">
        <v>44833</v>
      </c>
      <c r="B742" s="3">
        <v>-4.9400465112107959E-3</v>
      </c>
    </row>
    <row r="743" spans="1:2" x14ac:dyDescent="0.45">
      <c r="A743" s="5">
        <v>44834</v>
      </c>
      <c r="B743" s="3">
        <v>3.3127191252025814E-3</v>
      </c>
    </row>
    <row r="744" spans="1:2" x14ac:dyDescent="0.45">
      <c r="A744" s="5">
        <v>44837</v>
      </c>
      <c r="B744" s="3">
        <v>-8.3563298586092349E-3</v>
      </c>
    </row>
    <row r="745" spans="1:2" x14ac:dyDescent="0.45">
      <c r="A745" s="5">
        <v>44839</v>
      </c>
      <c r="B745" s="3">
        <v>5.736757699182337E-2</v>
      </c>
    </row>
    <row r="746" spans="1:2" x14ac:dyDescent="0.45">
      <c r="A746" s="5">
        <v>44840</v>
      </c>
      <c r="B746" s="3">
        <v>-4.200546230004782E-3</v>
      </c>
    </row>
    <row r="747" spans="1:2" x14ac:dyDescent="0.45">
      <c r="A747" s="5">
        <v>44841</v>
      </c>
      <c r="B747" s="3">
        <v>-1.5221734819377343E-2</v>
      </c>
    </row>
    <row r="748" spans="1:2" x14ac:dyDescent="0.45">
      <c r="A748" s="5">
        <v>44844</v>
      </c>
      <c r="B748" s="3">
        <v>-2.994727569097274E-2</v>
      </c>
    </row>
    <row r="749" spans="1:2" x14ac:dyDescent="0.45">
      <c r="A749" s="5">
        <v>44845</v>
      </c>
      <c r="B749" s="3">
        <v>-2.257429551649584E-2</v>
      </c>
    </row>
    <row r="750" spans="1:2" x14ac:dyDescent="0.45">
      <c r="A750" s="5">
        <v>44846</v>
      </c>
      <c r="B750" s="3">
        <v>-7.8328299917927811E-3</v>
      </c>
    </row>
    <row r="751" spans="1:2" x14ac:dyDescent="0.45">
      <c r="A751" s="5">
        <v>44847</v>
      </c>
      <c r="B751" s="3">
        <v>-1.8853304289420714E-2</v>
      </c>
    </row>
    <row r="752" spans="1:2" x14ac:dyDescent="0.45">
      <c r="A752" s="5">
        <v>44848</v>
      </c>
      <c r="B752" s="3">
        <v>1.2043764123095546E-2</v>
      </c>
    </row>
    <row r="753" spans="1:2" x14ac:dyDescent="0.45">
      <c r="A753" s="5">
        <v>44851</v>
      </c>
      <c r="B753" s="3">
        <v>1.5186480026492168E-3</v>
      </c>
    </row>
    <row r="754" spans="1:2" x14ac:dyDescent="0.45">
      <c r="A754" s="5">
        <v>44852</v>
      </c>
      <c r="B754" s="3">
        <v>1.7996469888072235E-2</v>
      </c>
    </row>
    <row r="755" spans="1:2" x14ac:dyDescent="0.45">
      <c r="A755" s="5">
        <v>44853</v>
      </c>
      <c r="B755" s="3">
        <v>-2.4132188194607104E-2</v>
      </c>
    </row>
    <row r="756" spans="1:2" x14ac:dyDescent="0.45">
      <c r="A756" s="5">
        <v>44854</v>
      </c>
      <c r="B756" s="3">
        <v>-1.4092909700677938E-2</v>
      </c>
    </row>
    <row r="757" spans="1:2" x14ac:dyDescent="0.45">
      <c r="A757" s="5">
        <v>44855</v>
      </c>
      <c r="B757" s="3">
        <v>-4.2534474834630227E-3</v>
      </c>
    </row>
    <row r="758" spans="1:2" x14ac:dyDescent="0.45">
      <c r="A758" s="5">
        <v>44858</v>
      </c>
      <c r="B758" s="3">
        <v>-6.5673201033226075E-2</v>
      </c>
    </row>
    <row r="759" spans="1:2" x14ac:dyDescent="0.45">
      <c r="A759" s="5">
        <v>44859</v>
      </c>
      <c r="B759" s="3">
        <v>-9.9517972194499002E-4</v>
      </c>
    </row>
    <row r="760" spans="1:2" x14ac:dyDescent="0.45">
      <c r="A760" s="5">
        <v>44860</v>
      </c>
      <c r="B760" s="3">
        <v>9.9780182149622441E-3</v>
      </c>
    </row>
    <row r="761" spans="1:2" x14ac:dyDescent="0.45">
      <c r="A761" s="5">
        <v>44861</v>
      </c>
      <c r="B761" s="3">
        <v>7.1730873325627706E-3</v>
      </c>
    </row>
    <row r="762" spans="1:2" x14ac:dyDescent="0.45">
      <c r="A762" s="5">
        <v>44862</v>
      </c>
      <c r="B762" s="3">
        <v>-3.7301211276802151E-2</v>
      </c>
    </row>
    <row r="763" spans="1:2" x14ac:dyDescent="0.45">
      <c r="A763" s="5">
        <v>44865</v>
      </c>
      <c r="B763" s="3">
        <v>-1.1914829509406456E-2</v>
      </c>
    </row>
    <row r="764" spans="1:2" x14ac:dyDescent="0.45">
      <c r="A764" s="5">
        <v>44866</v>
      </c>
      <c r="B764" s="3">
        <v>5.098593498660605E-2</v>
      </c>
    </row>
    <row r="765" spans="1:2" x14ac:dyDescent="0.45">
      <c r="A765" s="5">
        <v>44867</v>
      </c>
      <c r="B765" s="3">
        <v>2.3778037926132017E-2</v>
      </c>
    </row>
    <row r="766" spans="1:2" x14ac:dyDescent="0.45">
      <c r="A766" s="5">
        <v>44868</v>
      </c>
      <c r="B766" s="3">
        <v>-3.1297534460187668E-2</v>
      </c>
    </row>
    <row r="767" spans="1:2" x14ac:dyDescent="0.45">
      <c r="A767" s="5">
        <v>44869</v>
      </c>
      <c r="B767" s="3">
        <v>5.2179046187421273E-2</v>
      </c>
    </row>
    <row r="768" spans="1:2" x14ac:dyDescent="0.45">
      <c r="A768" s="5">
        <v>44872</v>
      </c>
      <c r="B768" s="3">
        <v>2.6546684303169921E-2</v>
      </c>
    </row>
    <row r="769" spans="1:2" x14ac:dyDescent="0.45">
      <c r="A769" s="5">
        <v>44873</v>
      </c>
      <c r="B769" s="3">
        <v>-2.3285833135803309E-3</v>
      </c>
    </row>
    <row r="770" spans="1:2" x14ac:dyDescent="0.45">
      <c r="A770" s="5">
        <v>44874</v>
      </c>
      <c r="B770" s="3">
        <v>-1.2078833614084419E-2</v>
      </c>
    </row>
    <row r="771" spans="1:2" x14ac:dyDescent="0.45">
      <c r="A771" s="5">
        <v>44875</v>
      </c>
      <c r="B771" s="3">
        <v>-1.710792425846621E-2</v>
      </c>
    </row>
    <row r="772" spans="1:2" x14ac:dyDescent="0.45">
      <c r="A772" s="5">
        <v>44876</v>
      </c>
      <c r="B772" s="3">
        <v>7.4547701312163359E-2</v>
      </c>
    </row>
    <row r="773" spans="1:2" x14ac:dyDescent="0.45">
      <c r="A773" s="5">
        <v>44879</v>
      </c>
      <c r="B773" s="3">
        <v>1.6829522214325595E-2</v>
      </c>
    </row>
    <row r="774" spans="1:2" x14ac:dyDescent="0.45">
      <c r="A774" s="5">
        <v>44880</v>
      </c>
      <c r="B774" s="3">
        <v>4.0236410513156864E-2</v>
      </c>
    </row>
    <row r="775" spans="1:2" x14ac:dyDescent="0.45">
      <c r="A775" s="5">
        <v>44881</v>
      </c>
      <c r="B775" s="3">
        <v>-4.7344868161879536E-3</v>
      </c>
    </row>
    <row r="776" spans="1:2" x14ac:dyDescent="0.45">
      <c r="A776" s="5">
        <v>44882</v>
      </c>
      <c r="B776" s="3">
        <v>-1.1614872845261637E-2</v>
      </c>
    </row>
    <row r="777" spans="1:2" x14ac:dyDescent="0.45">
      <c r="A777" s="5">
        <v>44883</v>
      </c>
      <c r="B777" s="3">
        <v>-2.9479851086044602E-3</v>
      </c>
    </row>
    <row r="778" spans="1:2" x14ac:dyDescent="0.45">
      <c r="A778" s="5">
        <v>44886</v>
      </c>
      <c r="B778" s="3">
        <v>-1.8886656021750436E-2</v>
      </c>
    </row>
    <row r="779" spans="1:2" x14ac:dyDescent="0.45">
      <c r="A779" s="5">
        <v>44887</v>
      </c>
      <c r="B779" s="3">
        <v>-1.3198474848207095E-2</v>
      </c>
    </row>
    <row r="780" spans="1:2" x14ac:dyDescent="0.45">
      <c r="A780" s="5">
        <v>44888</v>
      </c>
      <c r="B780" s="3">
        <v>5.6884309434930384E-3</v>
      </c>
    </row>
    <row r="781" spans="1:2" x14ac:dyDescent="0.45">
      <c r="A781" s="5">
        <v>44889</v>
      </c>
      <c r="B781" s="3">
        <v>7.7926288852493801E-3</v>
      </c>
    </row>
    <row r="782" spans="1:2" x14ac:dyDescent="0.45">
      <c r="A782" s="5">
        <v>44890</v>
      </c>
      <c r="B782" s="3">
        <v>-4.9565186582210758E-3</v>
      </c>
    </row>
    <row r="783" spans="1:2" x14ac:dyDescent="0.45">
      <c r="A783" s="5">
        <v>44893</v>
      </c>
      <c r="B783" s="3">
        <v>-1.5809218577232258E-2</v>
      </c>
    </row>
    <row r="784" spans="1:2" x14ac:dyDescent="0.45">
      <c r="A784" s="5">
        <v>44894</v>
      </c>
      <c r="B784" s="3">
        <v>5.1091284615117971E-2</v>
      </c>
    </row>
    <row r="785" spans="1:2" x14ac:dyDescent="0.45">
      <c r="A785" s="5">
        <v>44895</v>
      </c>
      <c r="B785" s="3">
        <v>2.1333941013249268E-2</v>
      </c>
    </row>
    <row r="786" spans="1:2" x14ac:dyDescent="0.45">
      <c r="A786" s="5">
        <v>44896</v>
      </c>
      <c r="B786" s="3">
        <v>7.4576458835652615E-3</v>
      </c>
    </row>
    <row r="787" spans="1:2" x14ac:dyDescent="0.45">
      <c r="A787" s="5">
        <v>44897</v>
      </c>
      <c r="B787" s="3">
        <v>-3.2658183046908669E-3</v>
      </c>
    </row>
    <row r="788" spans="1:2" x14ac:dyDescent="0.45">
      <c r="A788" s="5">
        <v>44900</v>
      </c>
      <c r="B788" s="3">
        <v>4.4147502212152426E-2</v>
      </c>
    </row>
    <row r="789" spans="1:2" x14ac:dyDescent="0.45">
      <c r="A789" s="5">
        <v>44901</v>
      </c>
      <c r="B789" s="3">
        <v>-3.9584779099856165E-3</v>
      </c>
    </row>
    <row r="790" spans="1:2" x14ac:dyDescent="0.45">
      <c r="A790" s="5">
        <v>44902</v>
      </c>
      <c r="B790" s="3">
        <v>-3.2748639613958866E-2</v>
      </c>
    </row>
    <row r="791" spans="1:2" x14ac:dyDescent="0.45">
      <c r="A791" s="5">
        <v>44903</v>
      </c>
      <c r="B791" s="3">
        <v>3.3214038022674378E-2</v>
      </c>
    </row>
    <row r="792" spans="1:2" x14ac:dyDescent="0.45">
      <c r="A792" s="5">
        <v>44904</v>
      </c>
      <c r="B792" s="3">
        <v>2.290455418044135E-2</v>
      </c>
    </row>
    <row r="793" spans="1:2" x14ac:dyDescent="0.45">
      <c r="A793" s="5">
        <v>44907</v>
      </c>
      <c r="B793" s="3">
        <v>-2.2215853520591841E-2</v>
      </c>
    </row>
    <row r="794" spans="1:2" x14ac:dyDescent="0.45">
      <c r="A794" s="5">
        <v>44908</v>
      </c>
      <c r="B794" s="3">
        <v>6.7880740415793995E-3</v>
      </c>
    </row>
    <row r="795" spans="1:2" x14ac:dyDescent="0.45">
      <c r="A795" s="5">
        <v>44909</v>
      </c>
      <c r="B795" s="3">
        <v>3.9343411334857616E-3</v>
      </c>
    </row>
    <row r="796" spans="1:2" x14ac:dyDescent="0.45">
      <c r="A796" s="5">
        <v>44910</v>
      </c>
      <c r="B796" s="3">
        <v>-1.5617329231721192E-2</v>
      </c>
    </row>
    <row r="797" spans="1:2" x14ac:dyDescent="0.45">
      <c r="A797" s="5">
        <v>44911</v>
      </c>
      <c r="B797" s="3">
        <v>4.2288349813979376E-3</v>
      </c>
    </row>
    <row r="798" spans="1:2" x14ac:dyDescent="0.45">
      <c r="A798" s="5">
        <v>44914</v>
      </c>
      <c r="B798" s="3">
        <v>-5.0438882012489939E-3</v>
      </c>
    </row>
    <row r="799" spans="1:2" x14ac:dyDescent="0.45">
      <c r="A799" s="5">
        <v>44915</v>
      </c>
      <c r="B799" s="3">
        <v>-1.342158189411467E-2</v>
      </c>
    </row>
    <row r="800" spans="1:2" x14ac:dyDescent="0.45">
      <c r="A800" s="5">
        <v>44916</v>
      </c>
      <c r="B800" s="3">
        <v>3.4342996518692873E-3</v>
      </c>
    </row>
    <row r="801" spans="1:2" x14ac:dyDescent="0.45">
      <c r="A801" s="5">
        <v>44917</v>
      </c>
      <c r="B801" s="3">
        <v>2.6712910363875124E-2</v>
      </c>
    </row>
    <row r="802" spans="1:2" x14ac:dyDescent="0.45">
      <c r="A802" s="5">
        <v>44918</v>
      </c>
      <c r="B802" s="3">
        <v>-4.387834790196608E-3</v>
      </c>
    </row>
    <row r="803" spans="1:2" x14ac:dyDescent="0.45">
      <c r="A803" s="5">
        <v>44923</v>
      </c>
      <c r="B803" s="3">
        <v>1.5489534458840949E-2</v>
      </c>
    </row>
    <row r="804" spans="1:2" x14ac:dyDescent="0.45">
      <c r="A804" s="5">
        <v>44924</v>
      </c>
      <c r="B804" s="3">
        <v>-7.9601732632537843E-3</v>
      </c>
    </row>
    <row r="805" spans="1:2" x14ac:dyDescent="0.45">
      <c r="A805" s="5">
        <v>44925</v>
      </c>
      <c r="B805" s="3">
        <v>2.03782468164968E-3</v>
      </c>
    </row>
    <row r="806" spans="1:2" x14ac:dyDescent="0.45">
      <c r="A806" s="5">
        <v>44929</v>
      </c>
      <c r="B806" s="3">
        <v>1.8227906392012147E-2</v>
      </c>
    </row>
    <row r="807" spans="1:2" x14ac:dyDescent="0.45">
      <c r="A807" s="5">
        <v>44930</v>
      </c>
      <c r="B807" s="3">
        <v>3.1651167660507545E-2</v>
      </c>
    </row>
    <row r="808" spans="1:2" x14ac:dyDescent="0.45">
      <c r="A808" s="5">
        <v>44931</v>
      </c>
      <c r="B808" s="3">
        <v>1.238196086931268E-2</v>
      </c>
    </row>
    <row r="809" spans="1:2" x14ac:dyDescent="0.45">
      <c r="A809" s="5">
        <v>44932</v>
      </c>
      <c r="B809" s="3">
        <v>-2.8793794768030199E-3</v>
      </c>
    </row>
    <row r="810" spans="1:2" x14ac:dyDescent="0.45">
      <c r="A810" s="5">
        <v>44935</v>
      </c>
      <c r="B810" s="3">
        <v>1.87216505002917E-2</v>
      </c>
    </row>
    <row r="811" spans="1:2" x14ac:dyDescent="0.45">
      <c r="A811" s="5">
        <v>44936</v>
      </c>
      <c r="B811" s="3">
        <v>-2.6629353888549122E-3</v>
      </c>
    </row>
    <row r="812" spans="1:2" x14ac:dyDescent="0.45">
      <c r="A812" s="5">
        <v>44937</v>
      </c>
      <c r="B812" s="3">
        <v>4.8911058187894475E-3</v>
      </c>
    </row>
    <row r="813" spans="1:2" x14ac:dyDescent="0.45">
      <c r="A813" s="5">
        <v>44938</v>
      </c>
      <c r="B813" s="3">
        <v>3.6344499805002293E-3</v>
      </c>
    </row>
    <row r="814" spans="1:2" x14ac:dyDescent="0.45">
      <c r="A814" s="5">
        <v>44939</v>
      </c>
      <c r="B814" s="3">
        <v>1.0383708123785368E-2</v>
      </c>
    </row>
    <row r="815" spans="1:2" x14ac:dyDescent="0.45">
      <c r="A815" s="5">
        <v>44942</v>
      </c>
      <c r="B815" s="3">
        <v>3.7069930594155166E-4</v>
      </c>
    </row>
    <row r="816" spans="1:2" x14ac:dyDescent="0.45">
      <c r="A816" s="5">
        <v>44943</v>
      </c>
      <c r="B816" s="3">
        <v>-7.8053482341433542E-3</v>
      </c>
    </row>
    <row r="817" spans="1:2" x14ac:dyDescent="0.45">
      <c r="A817" s="5">
        <v>44944</v>
      </c>
      <c r="B817" s="3">
        <v>4.6403280628662591E-3</v>
      </c>
    </row>
    <row r="818" spans="1:2" x14ac:dyDescent="0.45">
      <c r="A818" s="5">
        <v>44945</v>
      </c>
      <c r="B818" s="3">
        <v>-1.2472023806006185E-3</v>
      </c>
    </row>
    <row r="819" spans="1:2" x14ac:dyDescent="0.45">
      <c r="A819" s="5">
        <v>44946</v>
      </c>
      <c r="B819" s="3">
        <v>1.8019223054895967E-2</v>
      </c>
    </row>
    <row r="820" spans="1:2" x14ac:dyDescent="0.45">
      <c r="A820" s="5">
        <v>44952</v>
      </c>
      <c r="B820" s="3">
        <v>2.3408971326228167E-2</v>
      </c>
    </row>
    <row r="821" spans="1:2" x14ac:dyDescent="0.45">
      <c r="A821" s="5">
        <v>44953</v>
      </c>
      <c r="B821" s="3">
        <v>5.3969047161089214E-3</v>
      </c>
    </row>
    <row r="822" spans="1:2" x14ac:dyDescent="0.45">
      <c r="A822" s="5">
        <v>44956</v>
      </c>
      <c r="B822" s="3">
        <v>-2.7668831717919805E-2</v>
      </c>
    </row>
    <row r="823" spans="1:2" x14ac:dyDescent="0.45">
      <c r="A823" s="5">
        <v>44957</v>
      </c>
      <c r="B823" s="3">
        <v>-1.0357156224319495E-2</v>
      </c>
    </row>
    <row r="824" spans="1:2" x14ac:dyDescent="0.45">
      <c r="A824" s="5">
        <v>44958</v>
      </c>
      <c r="B824" s="3">
        <v>1.0468161842450384E-2</v>
      </c>
    </row>
    <row r="825" spans="1:2" x14ac:dyDescent="0.45">
      <c r="A825" s="5">
        <v>44959</v>
      </c>
      <c r="B825" s="3">
        <v>-5.1700593964702363E-3</v>
      </c>
    </row>
    <row r="826" spans="1:2" x14ac:dyDescent="0.45">
      <c r="A826" s="5">
        <v>44960</v>
      </c>
      <c r="B826" s="3">
        <v>-1.3658992292203796E-2</v>
      </c>
    </row>
    <row r="827" spans="1:2" x14ac:dyDescent="0.45">
      <c r="A827" s="5">
        <v>44963</v>
      </c>
      <c r="B827" s="3">
        <v>-2.0443021552788394E-2</v>
      </c>
    </row>
    <row r="828" spans="1:2" x14ac:dyDescent="0.45">
      <c r="A828" s="5">
        <v>44964</v>
      </c>
      <c r="B828" s="3">
        <v>3.6001192200091621E-3</v>
      </c>
    </row>
    <row r="829" spans="1:2" x14ac:dyDescent="0.45">
      <c r="A829" s="5">
        <v>44965</v>
      </c>
      <c r="B829" s="3">
        <v>-7.1297366098056563E-4</v>
      </c>
    </row>
    <row r="830" spans="1:2" x14ac:dyDescent="0.45">
      <c r="A830" s="5">
        <v>44966</v>
      </c>
      <c r="B830" s="3">
        <v>1.5887392676300498E-2</v>
      </c>
    </row>
    <row r="831" spans="1:2" x14ac:dyDescent="0.45">
      <c r="A831" s="5">
        <v>44967</v>
      </c>
      <c r="B831" s="3">
        <v>-2.027126425036058E-2</v>
      </c>
    </row>
    <row r="832" spans="1:2" x14ac:dyDescent="0.45">
      <c r="A832" s="5">
        <v>44970</v>
      </c>
      <c r="B832" s="3">
        <v>-1.2277228890877003E-3</v>
      </c>
    </row>
    <row r="833" spans="1:2" x14ac:dyDescent="0.45">
      <c r="A833" s="5">
        <v>44971</v>
      </c>
      <c r="B833" s="3">
        <v>-2.3965092275075486E-3</v>
      </c>
    </row>
    <row r="834" spans="1:2" x14ac:dyDescent="0.45">
      <c r="A834" s="5">
        <v>44972</v>
      </c>
      <c r="B834" s="3">
        <v>-1.4387048878211694E-2</v>
      </c>
    </row>
    <row r="835" spans="1:2" x14ac:dyDescent="0.45">
      <c r="A835" s="5">
        <v>44973</v>
      </c>
      <c r="B835" s="3">
        <v>8.3972106713118277E-3</v>
      </c>
    </row>
    <row r="836" spans="1:2" x14ac:dyDescent="0.45">
      <c r="A836" s="5">
        <v>44974</v>
      </c>
      <c r="B836" s="3">
        <v>-1.2844874965344259E-2</v>
      </c>
    </row>
    <row r="837" spans="1:2" x14ac:dyDescent="0.45">
      <c r="A837" s="5">
        <v>44977</v>
      </c>
      <c r="B837" s="3">
        <v>8.0347933394893795E-3</v>
      </c>
    </row>
    <row r="838" spans="1:2" x14ac:dyDescent="0.45">
      <c r="A838" s="5">
        <v>44978</v>
      </c>
      <c r="B838" s="3">
        <v>-1.726265177735645E-2</v>
      </c>
    </row>
    <row r="839" spans="1:2" x14ac:dyDescent="0.45">
      <c r="A839" s="5">
        <v>44979</v>
      </c>
      <c r="B839" s="3">
        <v>-5.1595430395818976E-3</v>
      </c>
    </row>
    <row r="840" spans="1:2" x14ac:dyDescent="0.45">
      <c r="A840" s="5">
        <v>44980</v>
      </c>
      <c r="B840" s="3">
        <v>-3.5555972330154968E-3</v>
      </c>
    </row>
    <row r="841" spans="1:2" x14ac:dyDescent="0.45">
      <c r="A841" s="5">
        <v>44981</v>
      </c>
      <c r="B841" s="3">
        <v>-1.6913101160460575E-2</v>
      </c>
    </row>
    <row r="842" spans="1:2" x14ac:dyDescent="0.45">
      <c r="A842" s="5">
        <v>44984</v>
      </c>
      <c r="B842" s="3">
        <v>-3.330370467324195E-3</v>
      </c>
    </row>
    <row r="843" spans="1:2" x14ac:dyDescent="0.45">
      <c r="A843" s="5">
        <v>44985</v>
      </c>
      <c r="B843" s="3">
        <v>-7.9321926775716613E-3</v>
      </c>
    </row>
    <row r="844" spans="1:2" x14ac:dyDescent="0.45">
      <c r="A844" s="5">
        <v>44986</v>
      </c>
      <c r="B844" s="3">
        <v>4.1275830025147717E-2</v>
      </c>
    </row>
    <row r="845" spans="1:2" x14ac:dyDescent="0.45">
      <c r="A845" s="5">
        <v>44987</v>
      </c>
      <c r="B845" s="3">
        <v>-9.2694377122507932E-3</v>
      </c>
    </row>
    <row r="846" spans="1:2" x14ac:dyDescent="0.45">
      <c r="A846" s="5">
        <v>44988</v>
      </c>
      <c r="B846" s="3">
        <v>6.7361281127625069E-3</v>
      </c>
    </row>
    <row r="847" spans="1:2" x14ac:dyDescent="0.45">
      <c r="A847" s="5">
        <v>44991</v>
      </c>
      <c r="B847" s="3">
        <v>1.7318133008597735E-3</v>
      </c>
    </row>
    <row r="848" spans="1:2" x14ac:dyDescent="0.45">
      <c r="A848" s="5">
        <v>44992</v>
      </c>
      <c r="B848" s="3">
        <v>-3.3404937077855649E-3</v>
      </c>
    </row>
    <row r="849" spans="1:2" x14ac:dyDescent="0.45">
      <c r="A849" s="5">
        <v>44993</v>
      </c>
      <c r="B849" s="3">
        <v>-2.3813928519067794E-2</v>
      </c>
    </row>
    <row r="850" spans="1:2" x14ac:dyDescent="0.45">
      <c r="A850" s="5">
        <v>44994</v>
      </c>
      <c r="B850" s="3">
        <v>-6.279132690009819E-3</v>
      </c>
    </row>
    <row r="851" spans="1:2" x14ac:dyDescent="0.45">
      <c r="A851" s="5">
        <v>44995</v>
      </c>
      <c r="B851" s="3">
        <v>-3.0875675269854876E-2</v>
      </c>
    </row>
    <row r="852" spans="1:2" x14ac:dyDescent="0.45">
      <c r="A852" s="5">
        <v>44998</v>
      </c>
      <c r="B852" s="3">
        <v>1.9277358299979411E-2</v>
      </c>
    </row>
    <row r="853" spans="1:2" x14ac:dyDescent="0.45">
      <c r="A853" s="5">
        <v>44999</v>
      </c>
      <c r="B853" s="3">
        <v>-2.3008965196853467E-2</v>
      </c>
    </row>
    <row r="854" spans="1:2" x14ac:dyDescent="0.45">
      <c r="A854" s="5">
        <v>45000</v>
      </c>
      <c r="B854" s="3">
        <v>1.5051912480882593E-2</v>
      </c>
    </row>
    <row r="855" spans="1:2" x14ac:dyDescent="0.45">
      <c r="A855" s="5">
        <v>45001</v>
      </c>
      <c r="B855" s="3">
        <v>-1.7343089438986724E-2</v>
      </c>
    </row>
    <row r="856" spans="1:2" x14ac:dyDescent="0.45">
      <c r="A856" s="5">
        <v>45002</v>
      </c>
      <c r="B856" s="3">
        <v>1.6253440635345239E-2</v>
      </c>
    </row>
    <row r="857" spans="1:2" x14ac:dyDescent="0.45">
      <c r="A857" s="5">
        <v>45005</v>
      </c>
      <c r="B857" s="3">
        <v>-2.6890997880105526E-2</v>
      </c>
    </row>
    <row r="858" spans="1:2" x14ac:dyDescent="0.45">
      <c r="A858" s="5">
        <v>45006</v>
      </c>
      <c r="B858" s="3">
        <v>1.3489675268901154E-2</v>
      </c>
    </row>
    <row r="859" spans="1:2" x14ac:dyDescent="0.45">
      <c r="A859" s="5">
        <v>45007</v>
      </c>
      <c r="B859" s="3">
        <v>1.7126203560876224E-2</v>
      </c>
    </row>
    <row r="860" spans="1:2" x14ac:dyDescent="0.45">
      <c r="A860" s="5">
        <v>45008</v>
      </c>
      <c r="B860" s="3">
        <v>2.3118972760075587E-2</v>
      </c>
    </row>
    <row r="861" spans="1:2" x14ac:dyDescent="0.45">
      <c r="A861" s="5">
        <v>45009</v>
      </c>
      <c r="B861" s="3">
        <v>-6.7038373117412091E-3</v>
      </c>
    </row>
    <row r="862" spans="1:2" x14ac:dyDescent="0.45">
      <c r="A862" s="5">
        <v>45012</v>
      </c>
      <c r="B862" s="3">
        <v>-1.762762453942765E-2</v>
      </c>
    </row>
    <row r="863" spans="1:2" x14ac:dyDescent="0.45">
      <c r="A863" s="5">
        <v>45013</v>
      </c>
      <c r="B863" s="3">
        <v>1.1026647883599791E-2</v>
      </c>
    </row>
    <row r="864" spans="1:2" x14ac:dyDescent="0.45">
      <c r="A864" s="5">
        <v>45014</v>
      </c>
      <c r="B864" s="3">
        <v>2.0399911476669641E-2</v>
      </c>
    </row>
    <row r="865" spans="1:2" x14ac:dyDescent="0.45">
      <c r="A865" s="5">
        <v>45015</v>
      </c>
      <c r="B865" s="3">
        <v>5.7642426451807961E-3</v>
      </c>
    </row>
    <row r="866" spans="1:2" x14ac:dyDescent="0.45">
      <c r="A866" s="5">
        <v>45016</v>
      </c>
      <c r="B866" s="3">
        <v>4.4697543590507928E-3</v>
      </c>
    </row>
    <row r="867" spans="1:2" x14ac:dyDescent="0.45">
      <c r="A867" s="5">
        <v>45019</v>
      </c>
      <c r="B867" s="3">
        <v>4.4450663803965849E-4</v>
      </c>
    </row>
    <row r="868" spans="1:2" x14ac:dyDescent="0.45">
      <c r="A868" s="5">
        <v>45020</v>
      </c>
      <c r="B868" s="3">
        <v>-6.6164217817372868E-3</v>
      </c>
    </row>
    <row r="869" spans="1:2" x14ac:dyDescent="0.45">
      <c r="A869" s="5">
        <v>45022</v>
      </c>
      <c r="B869" s="3">
        <v>2.7882741193347416E-3</v>
      </c>
    </row>
    <row r="870" spans="1:2" x14ac:dyDescent="0.45">
      <c r="A870" s="5">
        <v>45027</v>
      </c>
      <c r="B870" s="3">
        <v>7.5479748517463885E-3</v>
      </c>
    </row>
    <row r="871" spans="1:2" x14ac:dyDescent="0.45">
      <c r="A871" s="5">
        <v>45028</v>
      </c>
      <c r="B871" s="3">
        <v>-8.5981444074247175E-3</v>
      </c>
    </row>
    <row r="872" spans="1:2" x14ac:dyDescent="0.45">
      <c r="A872" s="5">
        <v>45029</v>
      </c>
      <c r="B872" s="3">
        <v>1.7031396091277296E-3</v>
      </c>
    </row>
    <row r="873" spans="1:2" x14ac:dyDescent="0.45">
      <c r="A873" s="5">
        <v>45030</v>
      </c>
      <c r="B873" s="3">
        <v>4.625922441037089E-3</v>
      </c>
    </row>
    <row r="874" spans="1:2" x14ac:dyDescent="0.45">
      <c r="A874" s="5">
        <v>45033</v>
      </c>
      <c r="B874" s="3">
        <v>1.6673336087269116E-2</v>
      </c>
    </row>
    <row r="875" spans="1:2" x14ac:dyDescent="0.45">
      <c r="A875" s="5">
        <v>45034</v>
      </c>
      <c r="B875" s="3">
        <v>-6.3688641112592441E-3</v>
      </c>
    </row>
    <row r="876" spans="1:2" x14ac:dyDescent="0.45">
      <c r="A876" s="5">
        <v>45035</v>
      </c>
      <c r="B876" s="3">
        <v>-1.378675788231748E-2</v>
      </c>
    </row>
    <row r="877" spans="1:2" x14ac:dyDescent="0.45">
      <c r="A877" s="5">
        <v>45036</v>
      </c>
      <c r="B877" s="3">
        <v>1.4331018505089809E-3</v>
      </c>
    </row>
    <row r="878" spans="1:2" x14ac:dyDescent="0.45">
      <c r="A878" s="5">
        <v>45037</v>
      </c>
      <c r="B878" s="3">
        <v>-1.5874737598772674E-2</v>
      </c>
    </row>
    <row r="879" spans="1:2" x14ac:dyDescent="0.45">
      <c r="A879" s="5">
        <v>45040</v>
      </c>
      <c r="B879" s="3">
        <v>-5.7843579412722966E-3</v>
      </c>
    </row>
    <row r="880" spans="1:2" x14ac:dyDescent="0.45">
      <c r="A880" s="5">
        <v>45041</v>
      </c>
      <c r="B880" s="3">
        <v>-1.7285869574841021E-2</v>
      </c>
    </row>
    <row r="881" spans="1:2" x14ac:dyDescent="0.45">
      <c r="A881" s="5">
        <v>45042</v>
      </c>
      <c r="B881" s="3">
        <v>7.0801295883691539E-3</v>
      </c>
    </row>
    <row r="882" spans="1:2" x14ac:dyDescent="0.45">
      <c r="A882" s="5">
        <v>45043</v>
      </c>
      <c r="B882" s="3">
        <v>4.192689780062619E-3</v>
      </c>
    </row>
    <row r="883" spans="1:2" x14ac:dyDescent="0.45">
      <c r="A883" s="5">
        <v>45044</v>
      </c>
      <c r="B883" s="3">
        <v>2.7326155142298305E-3</v>
      </c>
    </row>
    <row r="884" spans="1:2" x14ac:dyDescent="0.45">
      <c r="A884" s="5">
        <v>45048</v>
      </c>
      <c r="B884" s="3">
        <v>1.9704548714462324E-3</v>
      </c>
    </row>
    <row r="885" spans="1:2" x14ac:dyDescent="0.45">
      <c r="A885" s="5">
        <v>45049</v>
      </c>
      <c r="B885" s="3">
        <v>-1.1841289805101548E-2</v>
      </c>
    </row>
    <row r="886" spans="1:2" x14ac:dyDescent="0.45">
      <c r="A886" s="5">
        <v>45050</v>
      </c>
      <c r="B886" s="3">
        <v>1.2589486920732435E-2</v>
      </c>
    </row>
    <row r="887" spans="1:2" x14ac:dyDescent="0.45">
      <c r="A887" s="5">
        <v>45051</v>
      </c>
      <c r="B887" s="3">
        <v>5.0292570336437229E-3</v>
      </c>
    </row>
    <row r="888" spans="1:2" x14ac:dyDescent="0.45">
      <c r="A888" s="5">
        <v>45054</v>
      </c>
      <c r="B888" s="3">
        <v>1.2279830730023587E-2</v>
      </c>
    </row>
    <row r="889" spans="1:2" x14ac:dyDescent="0.45">
      <c r="A889" s="5">
        <v>45055</v>
      </c>
      <c r="B889" s="3">
        <v>-2.1385312424516831E-2</v>
      </c>
    </row>
    <row r="890" spans="1:2" x14ac:dyDescent="0.45">
      <c r="A890" s="5">
        <v>45056</v>
      </c>
      <c r="B890" s="3">
        <v>-5.3182353461093861E-3</v>
      </c>
    </row>
    <row r="891" spans="1:2" x14ac:dyDescent="0.45">
      <c r="A891" s="5">
        <v>45057</v>
      </c>
      <c r="B891" s="3">
        <v>-9.3201063092680466E-4</v>
      </c>
    </row>
    <row r="892" spans="1:2" x14ac:dyDescent="0.45">
      <c r="A892" s="5">
        <v>45058</v>
      </c>
      <c r="B892" s="3">
        <v>-5.9206142414154972E-3</v>
      </c>
    </row>
    <row r="893" spans="1:2" x14ac:dyDescent="0.45">
      <c r="A893" s="5">
        <v>45061</v>
      </c>
      <c r="B893" s="3">
        <v>1.7369333421803978E-2</v>
      </c>
    </row>
    <row r="894" spans="1:2" x14ac:dyDescent="0.45">
      <c r="A894" s="5">
        <v>45062</v>
      </c>
      <c r="B894" s="3">
        <v>3.5645109262697481E-4</v>
      </c>
    </row>
    <row r="895" spans="1:2" x14ac:dyDescent="0.45">
      <c r="A895" s="5">
        <v>45063</v>
      </c>
      <c r="B895" s="3">
        <v>-2.1128376510431122E-2</v>
      </c>
    </row>
    <row r="896" spans="1:2" x14ac:dyDescent="0.45">
      <c r="A896" s="5">
        <v>45064</v>
      </c>
      <c r="B896" s="3">
        <v>8.4851233813205956E-3</v>
      </c>
    </row>
    <row r="897" spans="1:2" x14ac:dyDescent="0.45">
      <c r="A897" s="5">
        <v>45065</v>
      </c>
      <c r="B897" s="3">
        <v>-1.4124553120050801E-2</v>
      </c>
    </row>
    <row r="898" spans="1:2" x14ac:dyDescent="0.45">
      <c r="A898" s="5">
        <v>45068</v>
      </c>
      <c r="B898" s="3">
        <v>1.1633523947953557E-2</v>
      </c>
    </row>
    <row r="899" spans="1:2" x14ac:dyDescent="0.45">
      <c r="A899" s="5">
        <v>45069</v>
      </c>
      <c r="B899" s="3">
        <v>-1.2627304670668337E-2</v>
      </c>
    </row>
    <row r="900" spans="1:2" x14ac:dyDescent="0.45">
      <c r="A900" s="5">
        <v>45070</v>
      </c>
      <c r="B900" s="3">
        <v>-1.6360575969664067E-2</v>
      </c>
    </row>
    <row r="901" spans="1:2" x14ac:dyDescent="0.45">
      <c r="A901" s="5">
        <v>45071</v>
      </c>
      <c r="B901" s="3">
        <v>-1.9492546598756322E-2</v>
      </c>
    </row>
    <row r="902" spans="1:2" x14ac:dyDescent="0.45">
      <c r="A902" s="5">
        <v>45075</v>
      </c>
      <c r="B902" s="3">
        <v>-1.0499846718367846E-2</v>
      </c>
    </row>
    <row r="903" spans="1:2" x14ac:dyDescent="0.45">
      <c r="A903" s="5">
        <v>45076</v>
      </c>
      <c r="B903" s="3">
        <v>2.4050477190355373E-3</v>
      </c>
    </row>
    <row r="904" spans="1:2" x14ac:dyDescent="0.45">
      <c r="A904" s="5">
        <v>45077</v>
      </c>
      <c r="B904" s="3">
        <v>-1.9631882701625289E-2</v>
      </c>
    </row>
    <row r="905" spans="1:2" x14ac:dyDescent="0.45">
      <c r="A905" s="5">
        <v>45078</v>
      </c>
      <c r="B905" s="3">
        <v>-9.5250695930928771E-4</v>
      </c>
    </row>
    <row r="906" spans="1:2" x14ac:dyDescent="0.45">
      <c r="A906" s="5">
        <v>45079</v>
      </c>
      <c r="B906" s="3">
        <v>3.9450481700270199E-2</v>
      </c>
    </row>
    <row r="907" spans="1:2" x14ac:dyDescent="0.45">
      <c r="A907" s="5">
        <v>45082</v>
      </c>
      <c r="B907" s="3">
        <v>8.3324969393044502E-3</v>
      </c>
    </row>
    <row r="908" spans="1:2" x14ac:dyDescent="0.45">
      <c r="A908" s="5">
        <v>45083</v>
      </c>
      <c r="B908" s="3">
        <v>-4.8262422883330156E-4</v>
      </c>
    </row>
    <row r="909" spans="1:2" x14ac:dyDescent="0.45">
      <c r="A909" s="5">
        <v>45084</v>
      </c>
      <c r="B909" s="3">
        <v>7.9643134338820473E-3</v>
      </c>
    </row>
    <row r="910" spans="1:2" x14ac:dyDescent="0.45">
      <c r="A910" s="5">
        <v>45085</v>
      </c>
      <c r="B910" s="3">
        <v>2.4476565207447488E-3</v>
      </c>
    </row>
    <row r="911" spans="1:2" x14ac:dyDescent="0.45">
      <c r="A911" s="5">
        <v>45086</v>
      </c>
      <c r="B911" s="3">
        <v>4.6922826408400033E-3</v>
      </c>
    </row>
    <row r="912" spans="1:2" x14ac:dyDescent="0.45">
      <c r="A912" s="5">
        <v>45089</v>
      </c>
      <c r="B912" s="3">
        <v>7.4031574031080958E-4</v>
      </c>
    </row>
    <row r="913" spans="1:2" x14ac:dyDescent="0.45">
      <c r="A913" s="5">
        <v>45090</v>
      </c>
      <c r="B913" s="3">
        <v>6.0171178979723915E-3</v>
      </c>
    </row>
    <row r="914" spans="1:2" x14ac:dyDescent="0.45">
      <c r="A914" s="5">
        <v>45091</v>
      </c>
      <c r="B914" s="3">
        <v>-5.8053317125965976E-3</v>
      </c>
    </row>
    <row r="915" spans="1:2" x14ac:dyDescent="0.45">
      <c r="A915" s="5">
        <v>45092</v>
      </c>
      <c r="B915" s="3">
        <v>2.1434485585463636E-2</v>
      </c>
    </row>
    <row r="916" spans="1:2" x14ac:dyDescent="0.45">
      <c r="A916" s="5">
        <v>45093</v>
      </c>
      <c r="B916" s="3">
        <v>1.0607261006477841E-2</v>
      </c>
    </row>
    <row r="917" spans="1:2" x14ac:dyDescent="0.45">
      <c r="A917" s="5">
        <v>45096</v>
      </c>
      <c r="B917" s="3">
        <v>-6.3814783883237346E-3</v>
      </c>
    </row>
    <row r="918" spans="1:2" x14ac:dyDescent="0.45">
      <c r="A918" s="5">
        <v>45097</v>
      </c>
      <c r="B918" s="3">
        <v>-1.5476535231343578E-2</v>
      </c>
    </row>
    <row r="919" spans="1:2" x14ac:dyDescent="0.45">
      <c r="A919" s="5">
        <v>45098</v>
      </c>
      <c r="B919" s="3">
        <v>-2.0025173718341026E-2</v>
      </c>
    </row>
    <row r="920" spans="1:2" x14ac:dyDescent="0.45">
      <c r="A920" s="5">
        <v>45100</v>
      </c>
      <c r="B920" s="3">
        <v>-1.7234458411784399E-2</v>
      </c>
    </row>
    <row r="921" spans="1:2" x14ac:dyDescent="0.45">
      <c r="A921" s="5">
        <v>45103</v>
      </c>
      <c r="B921" s="3">
        <v>-5.08650633213032E-3</v>
      </c>
    </row>
    <row r="922" spans="1:2" x14ac:dyDescent="0.45">
      <c r="A922" s="5">
        <v>45104</v>
      </c>
      <c r="B922" s="3">
        <v>1.8660473689869481E-2</v>
      </c>
    </row>
    <row r="923" spans="1:2" x14ac:dyDescent="0.45">
      <c r="A923" s="5">
        <v>45105</v>
      </c>
      <c r="B923" s="3">
        <v>1.2484285359178489E-3</v>
      </c>
    </row>
    <row r="924" spans="1:2" x14ac:dyDescent="0.45">
      <c r="A924" s="5">
        <v>45106</v>
      </c>
      <c r="B924" s="3">
        <v>-1.2475228322972804E-2</v>
      </c>
    </row>
    <row r="925" spans="1:2" x14ac:dyDescent="0.45">
      <c r="A925" s="5">
        <v>45107</v>
      </c>
      <c r="B925" s="3">
        <v>-9.4740433904429633E-4</v>
      </c>
    </row>
    <row r="926" spans="1:2" x14ac:dyDescent="0.45">
      <c r="A926" s="5">
        <v>45110</v>
      </c>
      <c r="B926" s="3">
        <v>2.0415631805068474E-2</v>
      </c>
    </row>
    <row r="927" spans="1:2" x14ac:dyDescent="0.45">
      <c r="A927" s="5">
        <v>45111</v>
      </c>
      <c r="B927" s="3">
        <v>5.6344986289160346E-3</v>
      </c>
    </row>
    <row r="928" spans="1:2" x14ac:dyDescent="0.45">
      <c r="A928" s="5">
        <v>45112</v>
      </c>
      <c r="B928" s="3">
        <v>-1.5849344104399886E-2</v>
      </c>
    </row>
    <row r="929" spans="1:2" x14ac:dyDescent="0.45">
      <c r="A929" s="5">
        <v>45113</v>
      </c>
      <c r="B929" s="3">
        <v>-3.0676018229724225E-2</v>
      </c>
    </row>
    <row r="930" spans="1:2" x14ac:dyDescent="0.45">
      <c r="A930" s="5">
        <v>45114</v>
      </c>
      <c r="B930" s="3">
        <v>-9.0708301750620571E-3</v>
      </c>
    </row>
    <row r="931" spans="1:2" x14ac:dyDescent="0.45">
      <c r="A931" s="5">
        <v>45117</v>
      </c>
      <c r="B931" s="3">
        <v>6.189120056879543E-3</v>
      </c>
    </row>
    <row r="932" spans="1:2" x14ac:dyDescent="0.45">
      <c r="A932" s="5">
        <v>45118</v>
      </c>
      <c r="B932" s="3">
        <v>9.6991703975264978E-3</v>
      </c>
    </row>
    <row r="933" spans="1:2" x14ac:dyDescent="0.45">
      <c r="A933" s="5">
        <v>45119</v>
      </c>
      <c r="B933" s="3">
        <v>1.0720562111485124E-2</v>
      </c>
    </row>
    <row r="934" spans="1:2" x14ac:dyDescent="0.45">
      <c r="A934" s="5">
        <v>45120</v>
      </c>
      <c r="B934" s="3">
        <v>2.5630813213534279E-2</v>
      </c>
    </row>
    <row r="935" spans="1:2" x14ac:dyDescent="0.45">
      <c r="A935" s="5">
        <v>45121</v>
      </c>
      <c r="B935" s="3">
        <v>3.2586628912463296E-3</v>
      </c>
    </row>
    <row r="936" spans="1:2" x14ac:dyDescent="0.45">
      <c r="A936" s="5">
        <v>45125</v>
      </c>
      <c r="B936" s="3">
        <v>-2.0717117690480919E-2</v>
      </c>
    </row>
    <row r="937" spans="1:2" x14ac:dyDescent="0.45">
      <c r="A937" s="5">
        <v>45126</v>
      </c>
      <c r="B937" s="3">
        <v>-3.3401816714984868E-3</v>
      </c>
    </row>
    <row r="938" spans="1:2" x14ac:dyDescent="0.45">
      <c r="A938" s="5">
        <v>45127</v>
      </c>
      <c r="B938" s="3">
        <v>-1.2824599642693587E-3</v>
      </c>
    </row>
    <row r="939" spans="1:2" x14ac:dyDescent="0.45">
      <c r="A939" s="5">
        <v>45128</v>
      </c>
      <c r="B939" s="3">
        <v>7.7488436127735889E-3</v>
      </c>
    </row>
    <row r="940" spans="1:2" x14ac:dyDescent="0.45">
      <c r="A940" s="5">
        <v>45131</v>
      </c>
      <c r="B940" s="3">
        <v>-2.1573344288283672E-2</v>
      </c>
    </row>
    <row r="941" spans="1:2" x14ac:dyDescent="0.45">
      <c r="A941" s="5">
        <v>45132</v>
      </c>
      <c r="B941" s="3">
        <v>4.0225828494102014E-2</v>
      </c>
    </row>
    <row r="942" spans="1:2" x14ac:dyDescent="0.45">
      <c r="A942" s="5">
        <v>45133</v>
      </c>
      <c r="B942" s="3">
        <v>-3.5701492113282391E-3</v>
      </c>
    </row>
    <row r="943" spans="1:2" x14ac:dyDescent="0.45">
      <c r="A943" s="5">
        <v>45134</v>
      </c>
      <c r="B943" s="3">
        <v>1.4048443738843744E-2</v>
      </c>
    </row>
    <row r="944" spans="1:2" x14ac:dyDescent="0.45">
      <c r="A944" s="5">
        <v>45135</v>
      </c>
      <c r="B944" s="3">
        <v>1.402856026338112E-2</v>
      </c>
    </row>
    <row r="945" spans="1:2" x14ac:dyDescent="0.45">
      <c r="A945" s="5">
        <v>45138</v>
      </c>
      <c r="B945" s="3">
        <v>8.119958104893495E-3</v>
      </c>
    </row>
    <row r="946" spans="1:2" x14ac:dyDescent="0.45">
      <c r="A946" s="5">
        <v>45139</v>
      </c>
      <c r="B946" s="3">
        <v>-3.3833855422665151E-3</v>
      </c>
    </row>
    <row r="947" spans="1:2" x14ac:dyDescent="0.45">
      <c r="A947" s="5">
        <v>45140</v>
      </c>
      <c r="B947" s="3">
        <v>-2.4982768378275528E-2</v>
      </c>
    </row>
    <row r="948" spans="1:2" x14ac:dyDescent="0.45">
      <c r="A948" s="5">
        <v>45141</v>
      </c>
      <c r="B948" s="3">
        <v>-4.9570896291520053E-3</v>
      </c>
    </row>
    <row r="949" spans="1:2" x14ac:dyDescent="0.45">
      <c r="A949" s="5">
        <v>45142</v>
      </c>
      <c r="B949" s="3">
        <v>6.0877495776905403E-3</v>
      </c>
    </row>
    <row r="950" spans="1:2" x14ac:dyDescent="0.45">
      <c r="A950" s="5">
        <v>45145</v>
      </c>
      <c r="B950" s="3">
        <v>-7.8817976066893747E-5</v>
      </c>
    </row>
    <row r="951" spans="1:2" x14ac:dyDescent="0.45">
      <c r="A951" s="5">
        <v>45146</v>
      </c>
      <c r="B951" s="3">
        <v>-1.8271732840268628E-2</v>
      </c>
    </row>
    <row r="952" spans="1:2" x14ac:dyDescent="0.45">
      <c r="A952" s="5">
        <v>45147</v>
      </c>
      <c r="B952" s="3">
        <v>3.2193459012641009E-3</v>
      </c>
    </row>
    <row r="953" spans="1:2" x14ac:dyDescent="0.45">
      <c r="A953" s="5">
        <v>45148</v>
      </c>
      <c r="B953" s="3">
        <v>1.15861339564563E-4</v>
      </c>
    </row>
    <row r="954" spans="1:2" x14ac:dyDescent="0.45">
      <c r="A954" s="5">
        <v>45149</v>
      </c>
      <c r="B954" s="3">
        <v>-9.0321292355827806E-3</v>
      </c>
    </row>
    <row r="955" spans="1:2" x14ac:dyDescent="0.45">
      <c r="A955" s="5">
        <v>45152</v>
      </c>
      <c r="B955" s="3">
        <v>-1.5939573494173669E-2</v>
      </c>
    </row>
    <row r="956" spans="1:2" x14ac:dyDescent="0.45">
      <c r="A956" s="5">
        <v>45153</v>
      </c>
      <c r="B956" s="3">
        <v>-1.0303491049332866E-2</v>
      </c>
    </row>
    <row r="957" spans="1:2" x14ac:dyDescent="0.45">
      <c r="A957" s="5">
        <v>45154</v>
      </c>
      <c r="B957" s="3">
        <v>-1.3644600898115864E-2</v>
      </c>
    </row>
    <row r="958" spans="1:2" x14ac:dyDescent="0.45">
      <c r="A958" s="5">
        <v>45155</v>
      </c>
      <c r="B958" s="3">
        <v>-1.4567902136001417E-4</v>
      </c>
    </row>
    <row r="959" spans="1:2" x14ac:dyDescent="0.45">
      <c r="A959" s="5">
        <v>45156</v>
      </c>
      <c r="B959" s="3">
        <v>-2.0717725765871692E-2</v>
      </c>
    </row>
    <row r="960" spans="1:2" x14ac:dyDescent="0.45">
      <c r="A960" s="5">
        <v>45159</v>
      </c>
      <c r="B960" s="3">
        <v>-1.8416144858711386E-2</v>
      </c>
    </row>
    <row r="961" spans="1:2" x14ac:dyDescent="0.45">
      <c r="A961" s="5">
        <v>45160</v>
      </c>
      <c r="B961" s="3">
        <v>9.4719508195636876E-3</v>
      </c>
    </row>
    <row r="962" spans="1:2" x14ac:dyDescent="0.45">
      <c r="A962" s="5">
        <v>45161</v>
      </c>
      <c r="B962" s="3">
        <v>3.0816371362143253E-3</v>
      </c>
    </row>
    <row r="963" spans="1:2" x14ac:dyDescent="0.45">
      <c r="A963" s="5">
        <v>45162</v>
      </c>
      <c r="B963" s="3">
        <v>2.031514126304523E-2</v>
      </c>
    </row>
    <row r="964" spans="1:2" x14ac:dyDescent="0.45">
      <c r="A964" s="5">
        <v>45163</v>
      </c>
      <c r="B964" s="3">
        <v>-5.1074163446800146E-3</v>
      </c>
    </row>
    <row r="965" spans="1:2" x14ac:dyDescent="0.45">
      <c r="A965" s="5">
        <v>45166</v>
      </c>
      <c r="B965" s="3">
        <v>6.2620467131526889E-4</v>
      </c>
    </row>
    <row r="966" spans="1:2" x14ac:dyDescent="0.45">
      <c r="A966" s="5">
        <v>45167</v>
      </c>
      <c r="B966" s="3">
        <v>1.9298275771695076E-2</v>
      </c>
    </row>
    <row r="967" spans="1:2" x14ac:dyDescent="0.45">
      <c r="A967" s="5">
        <v>45168</v>
      </c>
      <c r="B967" s="3">
        <v>-6.3299888110131638E-5</v>
      </c>
    </row>
    <row r="968" spans="1:2" x14ac:dyDescent="0.45">
      <c r="A968" s="5">
        <v>45169</v>
      </c>
      <c r="B968" s="3">
        <v>-5.4686271506511185E-3</v>
      </c>
    </row>
    <row r="969" spans="1:2" x14ac:dyDescent="0.45">
      <c r="A969" s="5">
        <v>45173</v>
      </c>
      <c r="B969" s="3">
        <v>2.4827862574779279E-2</v>
      </c>
    </row>
    <row r="970" spans="1:2" x14ac:dyDescent="0.45">
      <c r="A970" s="5">
        <v>45174</v>
      </c>
      <c r="B970" s="3">
        <v>-2.0764225453506615E-2</v>
      </c>
    </row>
    <row r="971" spans="1:2" x14ac:dyDescent="0.45">
      <c r="A971" s="5">
        <v>45175</v>
      </c>
      <c r="B971" s="3">
        <v>-3.7553963942476014E-4</v>
      </c>
    </row>
    <row r="972" spans="1:2" x14ac:dyDescent="0.45">
      <c r="A972" s="5">
        <v>45176</v>
      </c>
      <c r="B972" s="3">
        <v>-1.3527962596101116E-2</v>
      </c>
    </row>
    <row r="973" spans="1:2" x14ac:dyDescent="0.45">
      <c r="A973" s="5">
        <v>45180</v>
      </c>
      <c r="B973" s="3">
        <v>-5.819537440425477E-3</v>
      </c>
    </row>
    <row r="974" spans="1:2" x14ac:dyDescent="0.45">
      <c r="A974" s="5">
        <v>45181</v>
      </c>
      <c r="B974" s="3">
        <v>-3.9067286196655801E-3</v>
      </c>
    </row>
    <row r="975" spans="1:2" x14ac:dyDescent="0.45">
      <c r="A975" s="5">
        <v>45182</v>
      </c>
      <c r="B975" s="3">
        <v>-9.2520884155155463E-4</v>
      </c>
    </row>
    <row r="976" spans="1:2" x14ac:dyDescent="0.45">
      <c r="A976" s="5">
        <v>45183</v>
      </c>
      <c r="B976" s="3">
        <v>2.1465937043457931E-3</v>
      </c>
    </row>
    <row r="977" spans="1:2" x14ac:dyDescent="0.45">
      <c r="A977" s="5">
        <v>45184</v>
      </c>
      <c r="B977" s="3">
        <v>7.4505993304723236E-3</v>
      </c>
    </row>
    <row r="978" spans="1:2" x14ac:dyDescent="0.45">
      <c r="A978" s="5">
        <v>45187</v>
      </c>
      <c r="B978" s="3">
        <v>-1.397508001897939E-2</v>
      </c>
    </row>
    <row r="979" spans="1:2" x14ac:dyDescent="0.45">
      <c r="A979" s="5">
        <v>45188</v>
      </c>
      <c r="B979" s="3">
        <v>3.7085613200294782E-3</v>
      </c>
    </row>
    <row r="980" spans="1:2" x14ac:dyDescent="0.45">
      <c r="A980" s="5">
        <v>45189</v>
      </c>
      <c r="B980" s="3">
        <v>-6.2186034993209982E-3</v>
      </c>
    </row>
    <row r="981" spans="1:2" x14ac:dyDescent="0.45">
      <c r="A981" s="5">
        <v>45190</v>
      </c>
      <c r="B981" s="3">
        <v>-1.2953667820173511E-2</v>
      </c>
    </row>
    <row r="982" spans="1:2" x14ac:dyDescent="0.45">
      <c r="A982" s="5">
        <v>45191</v>
      </c>
      <c r="B982" s="3">
        <v>2.2516090012716136E-2</v>
      </c>
    </row>
    <row r="983" spans="1:2" x14ac:dyDescent="0.45">
      <c r="A983" s="5">
        <v>45194</v>
      </c>
      <c r="B983" s="3">
        <v>-1.8340267843428994E-2</v>
      </c>
    </row>
    <row r="984" spans="1:2" x14ac:dyDescent="0.45">
      <c r="A984" s="5">
        <v>45195</v>
      </c>
      <c r="B984" s="3">
        <v>-1.4910412814740714E-2</v>
      </c>
    </row>
    <row r="985" spans="1:2" x14ac:dyDescent="0.45">
      <c r="A985" s="5">
        <v>45196</v>
      </c>
      <c r="B985" s="3">
        <v>8.2654451870693181E-3</v>
      </c>
    </row>
    <row r="986" spans="1:2" x14ac:dyDescent="0.45">
      <c r="A986" s="5">
        <v>45197</v>
      </c>
      <c r="B986" s="3">
        <v>-1.3654102807607631E-2</v>
      </c>
    </row>
    <row r="987" spans="1:2" x14ac:dyDescent="0.45">
      <c r="A987" s="5">
        <v>45198</v>
      </c>
      <c r="B987" s="3">
        <v>2.4822002992947054E-2</v>
      </c>
    </row>
    <row r="988" spans="1:2" x14ac:dyDescent="0.45">
      <c r="A988" s="5">
        <v>45202</v>
      </c>
      <c r="B988" s="3">
        <v>-2.7231507317521726E-2</v>
      </c>
    </row>
    <row r="989" spans="1:2" x14ac:dyDescent="0.45">
      <c r="A989" s="5">
        <v>45203</v>
      </c>
      <c r="B989" s="3">
        <v>-7.8420053018401267E-3</v>
      </c>
    </row>
    <row r="990" spans="1:2" x14ac:dyDescent="0.45">
      <c r="A990" s="5">
        <v>45204</v>
      </c>
      <c r="B990" s="3">
        <v>1.0479601048702018E-3</v>
      </c>
    </row>
    <row r="991" spans="1:2" x14ac:dyDescent="0.45">
      <c r="A991" s="5">
        <v>45205</v>
      </c>
      <c r="B991" s="3">
        <v>1.5683962779682429E-2</v>
      </c>
    </row>
    <row r="992" spans="1:2" x14ac:dyDescent="0.45">
      <c r="A992" s="5">
        <v>45208</v>
      </c>
      <c r="B992" s="3">
        <v>1.7952556832362551E-3</v>
      </c>
    </row>
    <row r="993" spans="1:2" x14ac:dyDescent="0.45">
      <c r="A993" s="5">
        <v>45209</v>
      </c>
      <c r="B993" s="3">
        <v>8.3753235643809609E-3</v>
      </c>
    </row>
    <row r="994" spans="1:2" x14ac:dyDescent="0.45">
      <c r="A994" s="5">
        <v>45210</v>
      </c>
      <c r="B994" s="3">
        <v>1.2845167438340084E-2</v>
      </c>
    </row>
    <row r="995" spans="1:2" x14ac:dyDescent="0.45">
      <c r="A995" s="5">
        <v>45211</v>
      </c>
      <c r="B995" s="3">
        <v>1.9103680193782276E-2</v>
      </c>
    </row>
    <row r="996" spans="1:2" x14ac:dyDescent="0.45">
      <c r="A996" s="5">
        <v>45212</v>
      </c>
      <c r="B996" s="3">
        <v>-2.3565053925593153E-2</v>
      </c>
    </row>
    <row r="997" spans="1:2" x14ac:dyDescent="0.45">
      <c r="A997" s="5">
        <v>45215</v>
      </c>
      <c r="B997" s="3">
        <v>-9.7643314063642038E-3</v>
      </c>
    </row>
    <row r="998" spans="1:2" x14ac:dyDescent="0.45">
      <c r="A998" s="5">
        <v>45216</v>
      </c>
      <c r="B998" s="3">
        <v>7.5101232024343944E-3</v>
      </c>
    </row>
    <row r="999" spans="1:2" x14ac:dyDescent="0.45">
      <c r="A999" s="5">
        <v>45217</v>
      </c>
      <c r="B999" s="3">
        <v>-2.2993397700822146E-3</v>
      </c>
    </row>
    <row r="1000" spans="1:2" x14ac:dyDescent="0.45">
      <c r="A1000" s="5">
        <v>45218</v>
      </c>
      <c r="B1000" s="3">
        <v>-2.4931340941379519E-2</v>
      </c>
    </row>
    <row r="1001" spans="1:2" x14ac:dyDescent="0.45">
      <c r="A1001" s="5">
        <v>45219</v>
      </c>
      <c r="B1001" s="3">
        <v>-7.1811802274359135E-3</v>
      </c>
    </row>
    <row r="1002" spans="1:2" x14ac:dyDescent="0.45">
      <c r="A1002" s="5">
        <v>45223</v>
      </c>
      <c r="B1002" s="3">
        <v>-1.0572736195551968E-2</v>
      </c>
    </row>
    <row r="1003" spans="1:2" x14ac:dyDescent="0.45">
      <c r="A1003" s="5">
        <v>45224</v>
      </c>
      <c r="B1003" s="3">
        <v>5.5052159678297885E-3</v>
      </c>
    </row>
    <row r="1004" spans="1:2" x14ac:dyDescent="0.45">
      <c r="A1004" s="5">
        <v>45225</v>
      </c>
      <c r="B1004" s="3">
        <v>-2.3861758515297902E-3</v>
      </c>
    </row>
    <row r="1005" spans="1:2" x14ac:dyDescent="0.45">
      <c r="A1005" s="5">
        <v>45226</v>
      </c>
      <c r="B1005" s="3">
        <v>2.0563190332993826E-2</v>
      </c>
    </row>
    <row r="1006" spans="1:2" x14ac:dyDescent="0.45">
      <c r="A1006" s="5">
        <v>45229</v>
      </c>
      <c r="B1006" s="3">
        <v>4.3844162576381487E-4</v>
      </c>
    </row>
    <row r="1007" spans="1:2" x14ac:dyDescent="0.45">
      <c r="A1007" s="5">
        <v>45230</v>
      </c>
      <c r="B1007" s="3">
        <v>-1.7027634799129023E-2</v>
      </c>
    </row>
    <row r="1008" spans="1:2" x14ac:dyDescent="0.45">
      <c r="A1008" s="5">
        <v>45231</v>
      </c>
      <c r="B1008" s="3">
        <v>-6.254702190743299E-4</v>
      </c>
    </row>
    <row r="1009" spans="1:2" x14ac:dyDescent="0.45">
      <c r="A1009" s="5">
        <v>45232</v>
      </c>
      <c r="B1009" s="3">
        <v>7.5037408951836929E-3</v>
      </c>
    </row>
    <row r="1010" spans="1:2" x14ac:dyDescent="0.45">
      <c r="A1010" s="5">
        <v>45233</v>
      </c>
      <c r="B1010" s="3">
        <v>2.4849170996180107E-2</v>
      </c>
    </row>
    <row r="1011" spans="1:2" x14ac:dyDescent="0.45">
      <c r="A1011" s="5">
        <v>45236</v>
      </c>
      <c r="B1011" s="3">
        <v>1.6978458526457432E-2</v>
      </c>
    </row>
    <row r="1012" spans="1:2" x14ac:dyDescent="0.45">
      <c r="A1012" s="5">
        <v>45237</v>
      </c>
      <c r="B1012" s="3">
        <v>-1.6636580890414955E-2</v>
      </c>
    </row>
    <row r="1013" spans="1:2" x14ac:dyDescent="0.45">
      <c r="A1013" s="5">
        <v>45238</v>
      </c>
      <c r="B1013" s="3">
        <v>-5.7720922307304742E-3</v>
      </c>
    </row>
    <row r="1014" spans="1:2" x14ac:dyDescent="0.45">
      <c r="A1014" s="5">
        <v>45239</v>
      </c>
      <c r="B1014" s="3">
        <v>-3.2594331837622684E-3</v>
      </c>
    </row>
    <row r="1015" spans="1:2" x14ac:dyDescent="0.45">
      <c r="A1015" s="5">
        <v>45240</v>
      </c>
      <c r="B1015" s="3">
        <v>-1.7746915027758391E-2</v>
      </c>
    </row>
    <row r="1016" spans="1:2" x14ac:dyDescent="0.45">
      <c r="A1016" s="5">
        <v>45243</v>
      </c>
      <c r="B1016" s="3">
        <v>1.2876493951159468E-2</v>
      </c>
    </row>
    <row r="1017" spans="1:2" x14ac:dyDescent="0.45">
      <c r="A1017" s="5">
        <v>45244</v>
      </c>
      <c r="B1017" s="3">
        <v>-1.6856645292760563E-3</v>
      </c>
    </row>
    <row r="1018" spans="1:2" x14ac:dyDescent="0.45">
      <c r="A1018" s="5">
        <v>45245</v>
      </c>
      <c r="B1018" s="3">
        <v>3.8461313534332513E-2</v>
      </c>
    </row>
    <row r="1019" spans="1:2" x14ac:dyDescent="0.45">
      <c r="A1019" s="5">
        <v>45246</v>
      </c>
      <c r="B1019" s="3">
        <v>-1.3710463927052672E-2</v>
      </c>
    </row>
    <row r="1020" spans="1:2" x14ac:dyDescent="0.45">
      <c r="A1020" s="5">
        <v>45247</v>
      </c>
      <c r="B1020" s="3">
        <v>-2.1460845334108129E-2</v>
      </c>
    </row>
    <row r="1021" spans="1:2" x14ac:dyDescent="0.45">
      <c r="A1021" s="5">
        <v>45250</v>
      </c>
      <c r="B1021" s="3">
        <v>1.8385940823796649E-2</v>
      </c>
    </row>
    <row r="1022" spans="1:2" x14ac:dyDescent="0.45">
      <c r="A1022" s="5">
        <v>45251</v>
      </c>
      <c r="B1022" s="3">
        <v>-2.4881770982670883E-3</v>
      </c>
    </row>
    <row r="1023" spans="1:2" x14ac:dyDescent="0.45">
      <c r="A1023" s="5">
        <v>45252</v>
      </c>
      <c r="B1023" s="3">
        <v>4.0035535772305209E-5</v>
      </c>
    </row>
    <row r="1024" spans="1:2" x14ac:dyDescent="0.45">
      <c r="A1024" s="5">
        <v>45253</v>
      </c>
      <c r="B1024" s="3">
        <v>9.8885824453054591E-3</v>
      </c>
    </row>
    <row r="1025" spans="1:2" x14ac:dyDescent="0.45">
      <c r="A1025" s="5">
        <v>45254</v>
      </c>
      <c r="B1025" s="3">
        <v>-1.9815558096599607E-2</v>
      </c>
    </row>
    <row r="1026" spans="1:2" x14ac:dyDescent="0.45">
      <c r="A1026" s="5">
        <v>45257</v>
      </c>
      <c r="B1026" s="3">
        <v>-1.9587014534750199E-3</v>
      </c>
    </row>
    <row r="1027" spans="1:2" x14ac:dyDescent="0.45">
      <c r="A1027" s="5">
        <v>45258</v>
      </c>
      <c r="B1027" s="3">
        <v>-9.8007619521243358E-3</v>
      </c>
    </row>
    <row r="1028" spans="1:2" x14ac:dyDescent="0.45">
      <c r="A1028" s="5">
        <v>45259</v>
      </c>
      <c r="B1028" s="3">
        <v>-2.1003707411604473E-2</v>
      </c>
    </row>
    <row r="1029" spans="1:2" x14ac:dyDescent="0.45">
      <c r="A1029" s="5">
        <v>45260</v>
      </c>
      <c r="B1029" s="3">
        <v>2.9051339728846919E-3</v>
      </c>
    </row>
    <row r="1030" spans="1:2" x14ac:dyDescent="0.45">
      <c r="A1030" s="5">
        <v>45261</v>
      </c>
      <c r="B1030" s="3">
        <v>-1.2551687848616912E-2</v>
      </c>
    </row>
    <row r="1031" spans="1:2" x14ac:dyDescent="0.45">
      <c r="A1031" s="5">
        <v>45264</v>
      </c>
      <c r="B1031" s="3">
        <v>-1.1007882311777874E-2</v>
      </c>
    </row>
    <row r="1032" spans="1:2" x14ac:dyDescent="0.45">
      <c r="A1032" s="5">
        <v>45265</v>
      </c>
      <c r="B1032" s="3">
        <v>-1.9300099801545349E-2</v>
      </c>
    </row>
    <row r="1033" spans="1:2" x14ac:dyDescent="0.45">
      <c r="A1033" s="5">
        <v>45266</v>
      </c>
      <c r="B1033" s="3">
        <v>8.2583802890532163E-3</v>
      </c>
    </row>
    <row r="1034" spans="1:2" x14ac:dyDescent="0.45">
      <c r="A1034" s="5">
        <v>45267</v>
      </c>
      <c r="B1034" s="3">
        <v>-7.1547419353247023E-3</v>
      </c>
    </row>
    <row r="1035" spans="1:2" x14ac:dyDescent="0.45">
      <c r="A1035" s="5">
        <v>45268</v>
      </c>
      <c r="B1035" s="3">
        <v>-7.050127800182583E-4</v>
      </c>
    </row>
    <row r="1036" spans="1:2" x14ac:dyDescent="0.45">
      <c r="A1036" s="5">
        <v>45271</v>
      </c>
      <c r="B1036" s="3">
        <v>-8.168263498664733E-3</v>
      </c>
    </row>
    <row r="1037" spans="1:2" x14ac:dyDescent="0.45">
      <c r="A1037" s="5">
        <v>45272</v>
      </c>
      <c r="B1037" s="3">
        <v>1.0622033386476796E-2</v>
      </c>
    </row>
    <row r="1038" spans="1:2" x14ac:dyDescent="0.45">
      <c r="A1038" s="5">
        <v>45273</v>
      </c>
      <c r="B1038" s="3">
        <v>-8.9408860116616112E-3</v>
      </c>
    </row>
    <row r="1039" spans="1:2" x14ac:dyDescent="0.45">
      <c r="A1039" s="5">
        <v>45274</v>
      </c>
      <c r="B1039" s="3">
        <v>1.0630501807976278E-2</v>
      </c>
    </row>
    <row r="1040" spans="1:2" x14ac:dyDescent="0.45">
      <c r="A1040" s="5">
        <v>45275</v>
      </c>
      <c r="B1040" s="3">
        <v>2.3499034865879054E-2</v>
      </c>
    </row>
    <row r="1041" spans="1:2" x14ac:dyDescent="0.45">
      <c r="A1041" s="5">
        <v>45278</v>
      </c>
      <c r="B1041" s="3">
        <v>-9.7519070974105577E-3</v>
      </c>
    </row>
    <row r="1042" spans="1:2" x14ac:dyDescent="0.45">
      <c r="A1042" s="5">
        <v>45279</v>
      </c>
      <c r="B1042" s="3">
        <v>-7.4986249636145317E-3</v>
      </c>
    </row>
    <row r="1043" spans="1:2" x14ac:dyDescent="0.45">
      <c r="A1043" s="5">
        <v>45280</v>
      </c>
      <c r="B1043" s="3">
        <v>6.5709119081337015E-3</v>
      </c>
    </row>
    <row r="1044" spans="1:2" x14ac:dyDescent="0.45">
      <c r="A1044" s="5">
        <v>45281</v>
      </c>
      <c r="B1044" s="3">
        <v>4.4050027581599485E-4</v>
      </c>
    </row>
    <row r="1045" spans="1:2" x14ac:dyDescent="0.45">
      <c r="A1045" s="5">
        <v>45282</v>
      </c>
      <c r="B1045" s="3">
        <v>-1.7033596572777605E-2</v>
      </c>
    </row>
    <row r="1046" spans="1:2" x14ac:dyDescent="0.45">
      <c r="A1046" s="5">
        <v>45287</v>
      </c>
      <c r="B1046" s="3">
        <v>1.7256781519127472E-2</v>
      </c>
    </row>
    <row r="1047" spans="1:2" x14ac:dyDescent="0.45">
      <c r="A1047" s="5">
        <v>45288</v>
      </c>
      <c r="B1047" s="3">
        <v>2.4872697135534826E-2</v>
      </c>
    </row>
    <row r="1048" spans="1:2" x14ac:dyDescent="0.45">
      <c r="A1048" s="5">
        <v>45289</v>
      </c>
      <c r="B1048" s="3">
        <v>2.2645326183613101E-4</v>
      </c>
    </row>
    <row r="1049" spans="1:2" x14ac:dyDescent="0.45">
      <c r="A1049" s="5">
        <v>45293</v>
      </c>
      <c r="B1049" s="3">
        <v>-1.5300006401821577E-2</v>
      </c>
    </row>
    <row r="1050" spans="1:2" x14ac:dyDescent="0.45">
      <c r="A1050" s="5">
        <v>45294</v>
      </c>
      <c r="B1050" s="3">
        <v>-8.5025288685566906E-3</v>
      </c>
    </row>
    <row r="1051" spans="1:2" x14ac:dyDescent="0.45">
      <c r="A1051" s="5">
        <v>45295</v>
      </c>
      <c r="B1051" s="3">
        <v>-2.5831729114312607E-5</v>
      </c>
    </row>
    <row r="1052" spans="1:2" x14ac:dyDescent="0.45">
      <c r="A1052" s="5">
        <v>45296</v>
      </c>
      <c r="B1052" s="3">
        <v>-6.669441933171592E-3</v>
      </c>
    </row>
    <row r="1053" spans="1:2" x14ac:dyDescent="0.45">
      <c r="A1053" s="5">
        <v>45299</v>
      </c>
      <c r="B1053" s="3">
        <v>-1.8979940189654061E-2</v>
      </c>
    </row>
    <row r="1054" spans="1:2" x14ac:dyDescent="0.45">
      <c r="A1054" s="5">
        <v>45300</v>
      </c>
      <c r="B1054" s="3">
        <v>-2.1243606912768197E-3</v>
      </c>
    </row>
    <row r="1055" spans="1:2" x14ac:dyDescent="0.45">
      <c r="A1055" s="5">
        <v>45301</v>
      </c>
      <c r="B1055" s="3">
        <v>-5.7446894008551181E-3</v>
      </c>
    </row>
    <row r="1056" spans="1:2" x14ac:dyDescent="0.45">
      <c r="A1056" s="5">
        <v>45302</v>
      </c>
      <c r="B1056" s="3">
        <v>1.2639939737543042E-2</v>
      </c>
    </row>
    <row r="1057" spans="1:2" x14ac:dyDescent="0.45">
      <c r="A1057" s="5">
        <v>45303</v>
      </c>
      <c r="B1057" s="3">
        <v>-3.5309386780359156E-3</v>
      </c>
    </row>
    <row r="1058" spans="1:2" x14ac:dyDescent="0.45">
      <c r="A1058" s="5">
        <v>45306</v>
      </c>
      <c r="B1058" s="3">
        <v>-1.7405554639118852E-3</v>
      </c>
    </row>
    <row r="1059" spans="1:2" x14ac:dyDescent="0.45">
      <c r="A1059" s="5">
        <v>45307</v>
      </c>
      <c r="B1059" s="3">
        <v>-2.1845346575537813E-2</v>
      </c>
    </row>
    <row r="1060" spans="1:2" x14ac:dyDescent="0.45">
      <c r="A1060" s="5">
        <v>45308</v>
      </c>
      <c r="B1060" s="3">
        <v>-3.7831529064057609E-2</v>
      </c>
    </row>
    <row r="1061" spans="1:2" x14ac:dyDescent="0.45">
      <c r="A1061" s="5">
        <v>45309</v>
      </c>
      <c r="B1061" s="3">
        <v>7.4923668047580591E-3</v>
      </c>
    </row>
    <row r="1062" spans="1:2" x14ac:dyDescent="0.45">
      <c r="A1062" s="5">
        <v>45310</v>
      </c>
      <c r="B1062" s="3">
        <v>-5.4136093606371892E-3</v>
      </c>
    </row>
    <row r="1063" spans="1:2" x14ac:dyDescent="0.45">
      <c r="A1063" s="5">
        <v>45313</v>
      </c>
      <c r="B1063" s="3">
        <v>-2.2961794577445901E-2</v>
      </c>
    </row>
    <row r="1064" spans="1:2" x14ac:dyDescent="0.45">
      <c r="A1064" s="5">
        <v>45314</v>
      </c>
      <c r="B1064" s="3">
        <v>2.5915877371648667E-2</v>
      </c>
    </row>
    <row r="1065" spans="1:2" x14ac:dyDescent="0.45">
      <c r="A1065" s="5">
        <v>45315</v>
      </c>
      <c r="B1065" s="3">
        <v>3.4936209279432515E-2</v>
      </c>
    </row>
    <row r="1066" spans="1:2" x14ac:dyDescent="0.45">
      <c r="A1066" s="5">
        <v>45316</v>
      </c>
      <c r="B1066" s="3">
        <v>1.943830836271896E-2</v>
      </c>
    </row>
    <row r="1067" spans="1:2" x14ac:dyDescent="0.45">
      <c r="A1067" s="5">
        <v>45317</v>
      </c>
      <c r="B1067" s="3">
        <v>-1.6150610084546699E-2</v>
      </c>
    </row>
    <row r="1068" spans="1:2" x14ac:dyDescent="0.45">
      <c r="A1068" s="5">
        <v>45320</v>
      </c>
      <c r="B1068" s="3">
        <v>7.8059758573328572E-3</v>
      </c>
    </row>
    <row r="1069" spans="1:2" x14ac:dyDescent="0.45">
      <c r="A1069" s="5">
        <v>45321</v>
      </c>
      <c r="B1069" s="3">
        <v>-2.3524173790890245E-2</v>
      </c>
    </row>
    <row r="1070" spans="1:2" x14ac:dyDescent="0.45">
      <c r="A1070" s="5">
        <v>45322</v>
      </c>
      <c r="B1070" s="3">
        <v>-1.4004099518085419E-2</v>
      </c>
    </row>
    <row r="1071" spans="1:2" x14ac:dyDescent="0.45">
      <c r="A1071" s="5">
        <v>45323</v>
      </c>
      <c r="B1071" s="3">
        <v>5.226205469328781E-3</v>
      </c>
    </row>
    <row r="1072" spans="1:2" x14ac:dyDescent="0.45">
      <c r="A1072" s="5">
        <v>45324</v>
      </c>
      <c r="B1072" s="3">
        <v>-2.0996947562882846E-3</v>
      </c>
    </row>
    <row r="1073" spans="1:2" x14ac:dyDescent="0.45">
      <c r="A1073" s="5">
        <v>45327</v>
      </c>
      <c r="B1073" s="3">
        <v>-1.5172226981371229E-3</v>
      </c>
    </row>
    <row r="1074" spans="1:2" x14ac:dyDescent="0.45">
      <c r="A1074" s="5">
        <v>45328</v>
      </c>
      <c r="B1074" s="3">
        <v>3.962109397287427E-2</v>
      </c>
    </row>
    <row r="1075" spans="1:2" x14ac:dyDescent="0.45">
      <c r="A1075" s="5">
        <v>45329</v>
      </c>
      <c r="B1075" s="3">
        <v>-3.4129217491551118E-3</v>
      </c>
    </row>
    <row r="1076" spans="1:2" x14ac:dyDescent="0.45">
      <c r="A1076" s="5">
        <v>45330</v>
      </c>
      <c r="B1076" s="3">
        <v>-1.2754882248385922E-2</v>
      </c>
    </row>
    <row r="1077" spans="1:2" x14ac:dyDescent="0.45">
      <c r="A1077" s="5">
        <v>45331</v>
      </c>
      <c r="B1077" s="3">
        <v>-8.3157130733227339E-3</v>
      </c>
    </row>
    <row r="1078" spans="1:2" x14ac:dyDescent="0.45">
      <c r="A1078" s="5">
        <v>45336</v>
      </c>
      <c r="B1078" s="3">
        <v>8.3982134000646375E-3</v>
      </c>
    </row>
    <row r="1079" spans="1:2" x14ac:dyDescent="0.45">
      <c r="A1079" s="5">
        <v>45337</v>
      </c>
      <c r="B1079" s="3">
        <v>4.1006831907614985E-3</v>
      </c>
    </row>
    <row r="1080" spans="1:2" x14ac:dyDescent="0.45">
      <c r="A1080" s="5">
        <v>45338</v>
      </c>
      <c r="B1080" s="3">
        <v>2.4491546022042527E-2</v>
      </c>
    </row>
    <row r="1081" spans="1:2" x14ac:dyDescent="0.45">
      <c r="A1081" s="5">
        <v>45341</v>
      </c>
      <c r="B1081" s="3">
        <v>-1.1346283677167954E-2</v>
      </c>
    </row>
    <row r="1082" spans="1:2" x14ac:dyDescent="0.45">
      <c r="A1082" s="5">
        <v>45342</v>
      </c>
      <c r="B1082" s="3">
        <v>5.6723084942056738E-3</v>
      </c>
    </row>
    <row r="1083" spans="1:2" x14ac:dyDescent="0.45">
      <c r="A1083" s="5">
        <v>45343</v>
      </c>
      <c r="B1083" s="3">
        <v>1.5608575781922427E-2</v>
      </c>
    </row>
    <row r="1084" spans="1:2" x14ac:dyDescent="0.45">
      <c r="A1084" s="5">
        <v>45344</v>
      </c>
      <c r="B1084" s="3">
        <v>1.4429032099900376E-2</v>
      </c>
    </row>
    <row r="1085" spans="1:2" x14ac:dyDescent="0.45">
      <c r="A1085" s="5">
        <v>45345</v>
      </c>
      <c r="B1085" s="3">
        <v>-1.0212494250817735E-3</v>
      </c>
    </row>
    <row r="1086" spans="1:2" x14ac:dyDescent="0.45">
      <c r="A1086" s="5">
        <v>45348</v>
      </c>
      <c r="B1086" s="3">
        <v>-5.4627450703511309E-3</v>
      </c>
    </row>
    <row r="1087" spans="1:2" x14ac:dyDescent="0.45">
      <c r="A1087" s="5">
        <v>45349</v>
      </c>
      <c r="B1087" s="3">
        <v>9.3378377116477406E-3</v>
      </c>
    </row>
    <row r="1088" spans="1:2" x14ac:dyDescent="0.45">
      <c r="A1088" s="5">
        <v>45350</v>
      </c>
      <c r="B1088" s="3">
        <v>-1.5239893305625453E-2</v>
      </c>
    </row>
    <row r="1089" spans="1:2" x14ac:dyDescent="0.45">
      <c r="A1089" s="5">
        <v>45351</v>
      </c>
      <c r="B1089" s="3">
        <v>-1.5377500625417687E-3</v>
      </c>
    </row>
    <row r="1090" spans="1:2" x14ac:dyDescent="0.45">
      <c r="A1090" s="5">
        <v>45352</v>
      </c>
      <c r="B1090" s="3">
        <v>4.7128743630167388E-3</v>
      </c>
    </row>
    <row r="1091" spans="1:2" x14ac:dyDescent="0.45">
      <c r="A1091" s="5">
        <v>45355</v>
      </c>
      <c r="B1091" s="3">
        <v>3.935464461209099E-4</v>
      </c>
    </row>
    <row r="1092" spans="1:2" x14ac:dyDescent="0.45">
      <c r="A1092" s="5">
        <v>45356</v>
      </c>
      <c r="B1092" s="3">
        <v>-2.6457488717734064E-2</v>
      </c>
    </row>
    <row r="1093" spans="1:2" x14ac:dyDescent="0.45">
      <c r="A1093" s="5">
        <v>45357</v>
      </c>
      <c r="B1093" s="3">
        <v>1.689879674319129E-2</v>
      </c>
    </row>
    <row r="1094" spans="1:2" x14ac:dyDescent="0.45">
      <c r="A1094" s="5">
        <v>45358</v>
      </c>
      <c r="B1094" s="3">
        <v>-1.2753376540112913E-2</v>
      </c>
    </row>
    <row r="1095" spans="1:2" x14ac:dyDescent="0.45">
      <c r="A1095" s="5">
        <v>45359</v>
      </c>
      <c r="B1095" s="3">
        <v>7.587389011116252E-3</v>
      </c>
    </row>
    <row r="1096" spans="1:2" x14ac:dyDescent="0.45">
      <c r="A1096" s="5">
        <v>45362</v>
      </c>
      <c r="B1096" s="3">
        <v>1.4218404393685654E-2</v>
      </c>
    </row>
    <row r="1097" spans="1:2" x14ac:dyDescent="0.45">
      <c r="A1097" s="5">
        <v>45363</v>
      </c>
      <c r="B1097" s="3">
        <v>3.0044654592149393E-2</v>
      </c>
    </row>
    <row r="1098" spans="1:2" x14ac:dyDescent="0.45">
      <c r="A1098" s="5">
        <v>45364</v>
      </c>
      <c r="B1098" s="3">
        <v>-6.6655725657646246E-4</v>
      </c>
    </row>
    <row r="1099" spans="1:2" x14ac:dyDescent="0.45">
      <c r="A1099" s="5">
        <v>45365</v>
      </c>
      <c r="B1099" s="3">
        <v>-7.0762140976379298E-3</v>
      </c>
    </row>
    <row r="1100" spans="1:2" x14ac:dyDescent="0.45">
      <c r="A1100" s="5">
        <v>45366</v>
      </c>
      <c r="B1100" s="3">
        <v>-1.4296667027592516E-2</v>
      </c>
    </row>
    <row r="1101" spans="1:2" x14ac:dyDescent="0.45">
      <c r="A1101" s="5">
        <v>45369</v>
      </c>
      <c r="B1101" s="3">
        <v>9.7017134450105976E-4</v>
      </c>
    </row>
    <row r="1102" spans="1:2" x14ac:dyDescent="0.45">
      <c r="A1102" s="5">
        <v>45370</v>
      </c>
      <c r="B1102" s="3">
        <v>-1.2483553866592036E-2</v>
      </c>
    </row>
    <row r="1103" spans="1:2" x14ac:dyDescent="0.45">
      <c r="A1103" s="5">
        <v>45371</v>
      </c>
      <c r="B1103" s="3">
        <v>8.2182963000403456E-4</v>
      </c>
    </row>
    <row r="1104" spans="1:2" x14ac:dyDescent="0.45">
      <c r="A1104" s="5">
        <v>45372</v>
      </c>
      <c r="B1104" s="3">
        <v>1.9160519800488669E-2</v>
      </c>
    </row>
    <row r="1105" spans="1:2" x14ac:dyDescent="0.45">
      <c r="A1105" s="5">
        <v>45373</v>
      </c>
      <c r="B1105" s="3">
        <v>-2.1799543634864159E-2</v>
      </c>
    </row>
    <row r="1106" spans="1:2" x14ac:dyDescent="0.45">
      <c r="A1106" s="5">
        <v>45376</v>
      </c>
      <c r="B1106" s="3">
        <v>-1.5667315144753131E-3</v>
      </c>
    </row>
    <row r="1107" spans="1:2" x14ac:dyDescent="0.45">
      <c r="A1107" s="5">
        <v>45377</v>
      </c>
      <c r="B1107" s="3">
        <v>8.7441736215357613E-3</v>
      </c>
    </row>
    <row r="1108" spans="1:2" x14ac:dyDescent="0.45">
      <c r="A1108" s="5">
        <v>45378</v>
      </c>
      <c r="B1108" s="3">
        <v>-1.366104715241663E-2</v>
      </c>
    </row>
    <row r="1109" spans="1:2" x14ac:dyDescent="0.45">
      <c r="A1109" s="5">
        <v>45379</v>
      </c>
      <c r="B1109" s="3">
        <v>9.0228842561108028E-3</v>
      </c>
    </row>
    <row r="1110" spans="1:2" x14ac:dyDescent="0.45">
      <c r="A1110" s="5">
        <v>45384</v>
      </c>
      <c r="B1110" s="3">
        <v>2.3309435178701297E-2</v>
      </c>
    </row>
    <row r="1111" spans="1:2" x14ac:dyDescent="0.45">
      <c r="A1111" s="5">
        <v>45385</v>
      </c>
      <c r="B1111" s="3">
        <v>-1.2266388498311393E-2</v>
      </c>
    </row>
    <row r="1112" spans="1:2" x14ac:dyDescent="0.45">
      <c r="A1112" s="5">
        <v>45387</v>
      </c>
      <c r="B1112" s="3">
        <v>-7.0555131390352447E-5</v>
      </c>
    </row>
    <row r="1113" spans="1:2" x14ac:dyDescent="0.45">
      <c r="A1113" s="5">
        <v>45390</v>
      </c>
      <c r="B1113" s="3">
        <v>5.3382321198742208E-4</v>
      </c>
    </row>
    <row r="1114" spans="1:2" x14ac:dyDescent="0.45">
      <c r="A1114" s="5">
        <v>45391</v>
      </c>
      <c r="B1114" s="3">
        <v>5.6744723031414666E-3</v>
      </c>
    </row>
    <row r="1115" spans="1:2" x14ac:dyDescent="0.45">
      <c r="A1115" s="5">
        <v>45392</v>
      </c>
      <c r="B1115" s="3">
        <v>1.8318161806262168E-2</v>
      </c>
    </row>
    <row r="1116" spans="1:2" x14ac:dyDescent="0.45">
      <c r="A1116" s="5">
        <v>45393</v>
      </c>
      <c r="B1116" s="3">
        <v>-2.5787092708439182E-3</v>
      </c>
    </row>
    <row r="1117" spans="1:2" x14ac:dyDescent="0.45">
      <c r="A1117" s="5">
        <v>45394</v>
      </c>
      <c r="B1117" s="3">
        <v>-2.2081098885129442E-2</v>
      </c>
    </row>
    <row r="1118" spans="1:2" x14ac:dyDescent="0.45">
      <c r="A1118" s="5">
        <v>45397</v>
      </c>
      <c r="B1118" s="3">
        <v>-7.2762732817560002E-3</v>
      </c>
    </row>
    <row r="1119" spans="1:2" x14ac:dyDescent="0.45">
      <c r="A1119" s="5">
        <v>45398</v>
      </c>
      <c r="B1119" s="3">
        <v>-2.1400883670460502E-2</v>
      </c>
    </row>
    <row r="1120" spans="1:2" x14ac:dyDescent="0.45">
      <c r="A1120" s="5">
        <v>45399</v>
      </c>
      <c r="B1120" s="3">
        <v>1.7661098338548386E-4</v>
      </c>
    </row>
    <row r="1121" spans="1:2" x14ac:dyDescent="0.45">
      <c r="A1121" s="5">
        <v>45400</v>
      </c>
      <c r="B1121" s="3">
        <v>8.2132449514389048E-3</v>
      </c>
    </row>
    <row r="1122" spans="1:2" x14ac:dyDescent="0.45">
      <c r="A1122" s="5">
        <v>45401</v>
      </c>
      <c r="B1122" s="3">
        <v>-9.9191215234335686E-3</v>
      </c>
    </row>
    <row r="1123" spans="1:2" x14ac:dyDescent="0.45">
      <c r="A1123" s="5">
        <v>45404</v>
      </c>
      <c r="B1123" s="3">
        <v>1.7568358335245095E-2</v>
      </c>
    </row>
    <row r="1124" spans="1:2" x14ac:dyDescent="0.45">
      <c r="A1124" s="5">
        <v>45405</v>
      </c>
      <c r="B1124" s="3">
        <v>1.9030814337577008E-2</v>
      </c>
    </row>
    <row r="1125" spans="1:2" x14ac:dyDescent="0.45">
      <c r="A1125" s="5">
        <v>45406</v>
      </c>
      <c r="B1125" s="3">
        <v>2.1883789067192082E-2</v>
      </c>
    </row>
    <row r="1126" spans="1:2" x14ac:dyDescent="0.45">
      <c r="A1126" s="5">
        <v>45407</v>
      </c>
      <c r="B1126" s="3">
        <v>4.8292420466423585E-3</v>
      </c>
    </row>
    <row r="1127" spans="1:2" x14ac:dyDescent="0.45">
      <c r="A1127" s="5">
        <v>45408</v>
      </c>
      <c r="B1127" s="3">
        <v>2.0988476714604309E-2</v>
      </c>
    </row>
    <row r="1128" spans="1:2" x14ac:dyDescent="0.45">
      <c r="A1128" s="5">
        <v>45411</v>
      </c>
      <c r="B1128" s="3">
        <v>5.4104791957919913E-3</v>
      </c>
    </row>
    <row r="1129" spans="1:2" x14ac:dyDescent="0.45">
      <c r="A1129" s="5">
        <v>45412</v>
      </c>
      <c r="B1129" s="3">
        <v>9.0791486030784797E-4</v>
      </c>
    </row>
    <row r="1130" spans="1:2" x14ac:dyDescent="0.45">
      <c r="A1130" s="5">
        <v>45414</v>
      </c>
      <c r="B1130" s="3">
        <v>2.4693944487059867E-2</v>
      </c>
    </row>
    <row r="1131" spans="1:2" x14ac:dyDescent="0.45">
      <c r="A1131" s="5">
        <v>45415</v>
      </c>
      <c r="B1131" s="3">
        <v>1.4654987010155102E-2</v>
      </c>
    </row>
    <row r="1132" spans="1:2" x14ac:dyDescent="0.45">
      <c r="A1132" s="5">
        <v>45418</v>
      </c>
      <c r="B1132" s="3">
        <v>5.5259703497099509E-3</v>
      </c>
    </row>
    <row r="1133" spans="1:2" x14ac:dyDescent="0.45">
      <c r="A1133" s="5">
        <v>45419</v>
      </c>
      <c r="B1133" s="3">
        <v>-5.3392582438098728E-3</v>
      </c>
    </row>
    <row r="1134" spans="1:2" x14ac:dyDescent="0.45">
      <c r="A1134" s="5">
        <v>45420</v>
      </c>
      <c r="B1134" s="3">
        <v>-8.9968244920472194E-3</v>
      </c>
    </row>
    <row r="1135" spans="1:2" x14ac:dyDescent="0.45">
      <c r="A1135" s="5">
        <v>45421</v>
      </c>
      <c r="B1135" s="3">
        <v>1.2154279952003005E-2</v>
      </c>
    </row>
    <row r="1136" spans="1:2" x14ac:dyDescent="0.45">
      <c r="A1136" s="5">
        <v>45422</v>
      </c>
      <c r="B1136" s="3">
        <v>2.2713140637009504E-2</v>
      </c>
    </row>
    <row r="1137" spans="1:2" x14ac:dyDescent="0.45">
      <c r="A1137" s="5">
        <v>45425</v>
      </c>
      <c r="B1137" s="3">
        <v>7.9509352193004937E-3</v>
      </c>
    </row>
    <row r="1138" spans="1:2" x14ac:dyDescent="0.45">
      <c r="A1138" s="5">
        <v>45426</v>
      </c>
      <c r="B1138" s="3">
        <v>-2.1655589410047608E-3</v>
      </c>
    </row>
    <row r="1139" spans="1:2" x14ac:dyDescent="0.45">
      <c r="A1139" s="5">
        <v>45428</v>
      </c>
      <c r="B1139" s="3">
        <v>1.575159276495822E-2</v>
      </c>
    </row>
    <row r="1140" spans="1:2" x14ac:dyDescent="0.45">
      <c r="A1140" s="5">
        <v>45429</v>
      </c>
      <c r="B1140" s="3">
        <v>9.0973842526880632E-3</v>
      </c>
    </row>
    <row r="1141" spans="1:2" x14ac:dyDescent="0.45">
      <c r="A1141" s="5">
        <v>45432</v>
      </c>
      <c r="B1141" s="3">
        <v>4.2158959279801596E-3</v>
      </c>
    </row>
    <row r="1142" spans="1:2" x14ac:dyDescent="0.45">
      <c r="A1142" s="5">
        <v>45433</v>
      </c>
      <c r="B1142" s="3">
        <v>-2.1392158957843986E-2</v>
      </c>
    </row>
    <row r="1143" spans="1:2" x14ac:dyDescent="0.45">
      <c r="A1143" s="5">
        <v>45434</v>
      </c>
      <c r="B1143" s="3">
        <v>-1.3025749820061532E-3</v>
      </c>
    </row>
    <row r="1144" spans="1:2" x14ac:dyDescent="0.45">
      <c r="A1144" s="5">
        <v>45435</v>
      </c>
      <c r="B1144" s="3">
        <v>-1.7176091540865326E-2</v>
      </c>
    </row>
    <row r="1145" spans="1:2" x14ac:dyDescent="0.45">
      <c r="A1145" s="5">
        <v>45436</v>
      </c>
      <c r="B1145" s="3">
        <v>-1.3862884155950944E-2</v>
      </c>
    </row>
    <row r="1146" spans="1:2" x14ac:dyDescent="0.45">
      <c r="A1146" s="5">
        <v>45439</v>
      </c>
      <c r="B1146" s="3">
        <v>1.1668489484626253E-2</v>
      </c>
    </row>
    <row r="1147" spans="1:2" x14ac:dyDescent="0.45">
      <c r="A1147" s="5">
        <v>45440</v>
      </c>
      <c r="B1147" s="3">
        <v>-3.2883107755258655E-4</v>
      </c>
    </row>
    <row r="1148" spans="1:2" x14ac:dyDescent="0.45">
      <c r="A1148" s="5">
        <v>45441</v>
      </c>
      <c r="B1148" s="3">
        <v>-1.8454512228363688E-2</v>
      </c>
    </row>
    <row r="1149" spans="1:2" x14ac:dyDescent="0.45">
      <c r="A1149" s="5">
        <v>45442</v>
      </c>
      <c r="B1149" s="3">
        <v>-1.3448245569319697E-2</v>
      </c>
    </row>
    <row r="1150" spans="1:2" x14ac:dyDescent="0.45">
      <c r="A1150" s="5">
        <v>45443</v>
      </c>
      <c r="B1150" s="3">
        <v>-8.2942270820328123E-3</v>
      </c>
    </row>
    <row r="1151" spans="1:2" x14ac:dyDescent="0.45">
      <c r="A1151" s="5">
        <v>45446</v>
      </c>
      <c r="B1151" s="3">
        <v>1.7731084424436865E-2</v>
      </c>
    </row>
    <row r="1152" spans="1:2" x14ac:dyDescent="0.45">
      <c r="A1152" s="5">
        <v>45447</v>
      </c>
      <c r="B1152" s="3">
        <v>2.2292099664528715E-3</v>
      </c>
    </row>
    <row r="1153" spans="1:2" x14ac:dyDescent="0.45">
      <c r="A1153" s="5">
        <v>45448</v>
      </c>
      <c r="B1153" s="3">
        <v>-1.0388112161283734E-3</v>
      </c>
    </row>
    <row r="1154" spans="1:2" x14ac:dyDescent="0.45">
      <c r="A1154" s="5">
        <v>45449</v>
      </c>
      <c r="B1154" s="3">
        <v>2.8096239367454219E-3</v>
      </c>
    </row>
    <row r="1155" spans="1:2" x14ac:dyDescent="0.45">
      <c r="A1155" s="5">
        <v>45450</v>
      </c>
      <c r="B1155" s="3">
        <v>-5.963037177374537E-3</v>
      </c>
    </row>
    <row r="1156" spans="1:2" x14ac:dyDescent="0.45">
      <c r="A1156" s="5">
        <v>45454</v>
      </c>
      <c r="B1156" s="3">
        <v>-1.0432105519348015E-2</v>
      </c>
    </row>
    <row r="1157" spans="1:2" x14ac:dyDescent="0.45">
      <c r="A1157" s="5">
        <v>45455</v>
      </c>
      <c r="B1157" s="3">
        <v>-1.3208300305667019E-2</v>
      </c>
    </row>
    <row r="1158" spans="1:2" x14ac:dyDescent="0.45">
      <c r="A1158" s="5">
        <v>45456</v>
      </c>
      <c r="B1158" s="3">
        <v>9.6970369407082344E-3</v>
      </c>
    </row>
    <row r="1159" spans="1:2" x14ac:dyDescent="0.45">
      <c r="A1159" s="5">
        <v>45457</v>
      </c>
      <c r="B1159" s="3">
        <v>-9.477413655075E-3</v>
      </c>
    </row>
    <row r="1160" spans="1:2" x14ac:dyDescent="0.45">
      <c r="A1160" s="5">
        <v>45460</v>
      </c>
      <c r="B1160" s="3">
        <v>-3.1551456729370266E-4</v>
      </c>
    </row>
    <row r="1161" spans="1:2" x14ac:dyDescent="0.45">
      <c r="A1161" s="5">
        <v>45461</v>
      </c>
      <c r="B1161" s="3">
        <v>-1.147505946426594E-3</v>
      </c>
    </row>
    <row r="1162" spans="1:2" x14ac:dyDescent="0.45">
      <c r="A1162" s="5">
        <v>45462</v>
      </c>
      <c r="B1162" s="3">
        <v>2.8331881792189002E-2</v>
      </c>
    </row>
    <row r="1163" spans="1:2" x14ac:dyDescent="0.45">
      <c r="A1163" s="5">
        <v>45463</v>
      </c>
      <c r="B1163" s="3">
        <v>-5.1716782783262413E-3</v>
      </c>
    </row>
    <row r="1164" spans="1:2" x14ac:dyDescent="0.45">
      <c r="A1164" s="5">
        <v>45464</v>
      </c>
      <c r="B1164" s="3">
        <v>-1.687430589697636E-2</v>
      </c>
    </row>
    <row r="1165" spans="1:2" x14ac:dyDescent="0.45">
      <c r="A1165" s="5">
        <v>45467</v>
      </c>
      <c r="B1165" s="3">
        <v>-4.4929822121619116E-5</v>
      </c>
    </row>
    <row r="1166" spans="1:2" x14ac:dyDescent="0.45">
      <c r="A1166" s="5">
        <v>45468</v>
      </c>
      <c r="B1166" s="3">
        <v>2.5035601117841771E-3</v>
      </c>
    </row>
    <row r="1167" spans="1:2" x14ac:dyDescent="0.45">
      <c r="A1167" s="5">
        <v>45469</v>
      </c>
      <c r="B1167" s="3">
        <v>9.418511360377085E-4</v>
      </c>
    </row>
    <row r="1168" spans="1:2" x14ac:dyDescent="0.45">
      <c r="A1168" s="5">
        <v>45470</v>
      </c>
      <c r="B1168" s="3">
        <v>-2.0860714458813209E-2</v>
      </c>
    </row>
    <row r="1169" spans="1:2" x14ac:dyDescent="0.45">
      <c r="A1169" s="5">
        <v>45471</v>
      </c>
      <c r="B1169" s="3">
        <v>1.2078426252181626E-4</v>
      </c>
    </row>
    <row r="1170" spans="1:2" x14ac:dyDescent="0.45">
      <c r="A1170" s="5">
        <v>45475</v>
      </c>
      <c r="B1170" s="3">
        <v>2.8477451598588927E-3</v>
      </c>
    </row>
    <row r="1171" spans="1:2" x14ac:dyDescent="0.45">
      <c r="A1171" s="5">
        <v>45476</v>
      </c>
      <c r="B1171" s="3">
        <v>1.1717248244232583E-2</v>
      </c>
    </row>
    <row r="1172" spans="1:2" x14ac:dyDescent="0.45">
      <c r="A1172" s="5">
        <v>45477</v>
      </c>
      <c r="B1172" s="3">
        <v>2.7611430370636336E-3</v>
      </c>
    </row>
    <row r="1173" spans="1:2" x14ac:dyDescent="0.45">
      <c r="A1173" s="5">
        <v>45478</v>
      </c>
      <c r="B1173" s="3">
        <v>-1.2765089157747862E-2</v>
      </c>
    </row>
    <row r="1174" spans="1:2" x14ac:dyDescent="0.45">
      <c r="A1174" s="5">
        <v>45481</v>
      </c>
      <c r="B1174" s="3">
        <v>-1.560175312403189E-2</v>
      </c>
    </row>
    <row r="1175" spans="1:2" x14ac:dyDescent="0.45">
      <c r="A1175" s="5">
        <v>45482</v>
      </c>
      <c r="B1175" s="3">
        <v>-4.7364575130137704E-5</v>
      </c>
    </row>
    <row r="1176" spans="1:2" x14ac:dyDescent="0.45">
      <c r="A1176" s="5">
        <v>45483</v>
      </c>
      <c r="B1176" s="3">
        <v>-2.9467172249993379E-3</v>
      </c>
    </row>
    <row r="1177" spans="1:2" x14ac:dyDescent="0.45">
      <c r="A1177" s="5">
        <v>45484</v>
      </c>
      <c r="B1177" s="3">
        <v>2.0432389947371832E-2</v>
      </c>
    </row>
    <row r="1178" spans="1:2" x14ac:dyDescent="0.45">
      <c r="A1178" s="5">
        <v>45485</v>
      </c>
      <c r="B1178" s="3">
        <v>2.5526143797813934E-2</v>
      </c>
    </row>
    <row r="1179" spans="1:2" x14ac:dyDescent="0.45">
      <c r="A1179" s="5">
        <v>45488</v>
      </c>
      <c r="B1179" s="3">
        <v>-1.5282324187942127E-2</v>
      </c>
    </row>
    <row r="1180" spans="1:2" x14ac:dyDescent="0.45">
      <c r="A1180" s="5">
        <v>45489</v>
      </c>
      <c r="B1180" s="3">
        <v>-1.6112739173340183E-2</v>
      </c>
    </row>
    <row r="1181" spans="1:2" x14ac:dyDescent="0.45">
      <c r="A1181" s="5">
        <v>45490</v>
      </c>
      <c r="B1181" s="3">
        <v>6.4453574935711922E-4</v>
      </c>
    </row>
    <row r="1182" spans="1:2" x14ac:dyDescent="0.45">
      <c r="A1182" s="5">
        <v>45491</v>
      </c>
      <c r="B1182" s="3">
        <v>2.1960816105275525E-3</v>
      </c>
    </row>
    <row r="1183" spans="1:2" x14ac:dyDescent="0.45">
      <c r="A1183" s="5">
        <v>45492</v>
      </c>
      <c r="B1183" s="3">
        <v>-2.0499017462780579E-2</v>
      </c>
    </row>
    <row r="1184" spans="1:2" x14ac:dyDescent="0.45">
      <c r="A1184" s="5">
        <v>45495</v>
      </c>
      <c r="B1184" s="3">
        <v>1.2449680906040537E-2</v>
      </c>
    </row>
    <row r="1185" spans="1:2" x14ac:dyDescent="0.45">
      <c r="A1185" s="5">
        <v>45496</v>
      </c>
      <c r="B1185" s="3">
        <v>-9.4869739637299701E-3</v>
      </c>
    </row>
    <row r="1186" spans="1:2" x14ac:dyDescent="0.45">
      <c r="A1186" s="5">
        <v>45497</v>
      </c>
      <c r="B1186" s="3">
        <v>-9.1034633174898651E-3</v>
      </c>
    </row>
    <row r="1187" spans="1:2" x14ac:dyDescent="0.45">
      <c r="A1187" s="5">
        <v>45498</v>
      </c>
      <c r="B1187" s="3">
        <v>-1.6843688161816011E-2</v>
      </c>
    </row>
    <row r="1188" spans="1:2" x14ac:dyDescent="0.45">
      <c r="A1188" s="5">
        <v>45499</v>
      </c>
      <c r="B1188" s="3">
        <v>-3.524930955767752E-5</v>
      </c>
    </row>
    <row r="1189" spans="1:2" x14ac:dyDescent="0.45">
      <c r="A1189" s="5">
        <v>45502</v>
      </c>
      <c r="B1189" s="3">
        <v>1.2669884440629222E-2</v>
      </c>
    </row>
    <row r="1190" spans="1:2" x14ac:dyDescent="0.45">
      <c r="A1190" s="5">
        <v>45503</v>
      </c>
      <c r="B1190" s="3">
        <v>-1.3751467018788394E-2</v>
      </c>
    </row>
    <row r="1191" spans="1:2" x14ac:dyDescent="0.45">
      <c r="A1191" s="5">
        <v>45504</v>
      </c>
      <c r="B1191" s="3">
        <v>1.9896712877030584E-2</v>
      </c>
    </row>
    <row r="1192" spans="1:2" x14ac:dyDescent="0.45">
      <c r="A1192" s="5">
        <v>45505</v>
      </c>
      <c r="B1192" s="3">
        <v>-2.2880531408518002E-3</v>
      </c>
    </row>
    <row r="1193" spans="1:2" x14ac:dyDescent="0.45">
      <c r="A1193" s="5">
        <v>45506</v>
      </c>
      <c r="B1193" s="3">
        <v>-2.0990263634008553E-2</v>
      </c>
    </row>
    <row r="1194" spans="1:2" x14ac:dyDescent="0.45">
      <c r="A1194" s="5">
        <v>45509</v>
      </c>
      <c r="B1194" s="3">
        <v>-1.4692390972347688E-2</v>
      </c>
    </row>
    <row r="1195" spans="1:2" x14ac:dyDescent="0.45">
      <c r="A1195" s="5">
        <v>45510</v>
      </c>
      <c r="B1195" s="3">
        <v>-3.0600671038632319E-3</v>
      </c>
    </row>
    <row r="1196" spans="1:2" x14ac:dyDescent="0.45">
      <c r="A1196" s="5">
        <v>45511</v>
      </c>
      <c r="B1196" s="3">
        <v>1.3752259975967976E-2</v>
      </c>
    </row>
    <row r="1197" spans="1:2" x14ac:dyDescent="0.45">
      <c r="A1197" s="5">
        <v>45512</v>
      </c>
      <c r="B1197" s="3">
        <v>8.2736920575341073E-4</v>
      </c>
    </row>
    <row r="1198" spans="1:2" x14ac:dyDescent="0.45">
      <c r="A1198" s="5">
        <v>45513</v>
      </c>
      <c r="B1198" s="3">
        <v>1.1676882114142723E-2</v>
      </c>
    </row>
    <row r="1199" spans="1:2" x14ac:dyDescent="0.45">
      <c r="A1199" s="5">
        <v>45516</v>
      </c>
      <c r="B1199" s="3">
        <v>1.2525628883859432E-3</v>
      </c>
    </row>
    <row r="1200" spans="1:2" x14ac:dyDescent="0.45">
      <c r="A1200" s="5">
        <v>45517</v>
      </c>
      <c r="B1200" s="3">
        <v>3.6405878093936249E-3</v>
      </c>
    </row>
    <row r="1201" spans="1:2" x14ac:dyDescent="0.45">
      <c r="A1201" s="5">
        <v>45518</v>
      </c>
      <c r="B1201" s="3">
        <v>-3.540660884526627E-3</v>
      </c>
    </row>
    <row r="1202" spans="1:2" x14ac:dyDescent="0.45">
      <c r="A1202" s="5">
        <v>45519</v>
      </c>
      <c r="B1202" s="3">
        <v>-2.4662137607660246E-4</v>
      </c>
    </row>
    <row r="1203" spans="1:2" x14ac:dyDescent="0.45">
      <c r="A1203" s="5">
        <v>45520</v>
      </c>
      <c r="B1203" s="3">
        <v>1.8589215428458379E-2</v>
      </c>
    </row>
    <row r="1204" spans="1:2" x14ac:dyDescent="0.45">
      <c r="A1204" s="5">
        <v>45523</v>
      </c>
      <c r="B1204" s="3">
        <v>7.96638929984805E-3</v>
      </c>
    </row>
    <row r="1205" spans="1:2" x14ac:dyDescent="0.45">
      <c r="A1205" s="5">
        <v>45524</v>
      </c>
      <c r="B1205" s="3">
        <v>-3.3346049288552238E-3</v>
      </c>
    </row>
    <row r="1206" spans="1:2" x14ac:dyDescent="0.45">
      <c r="A1206" s="5">
        <v>45525</v>
      </c>
      <c r="B1206" s="3">
        <v>-6.8804174006323023E-3</v>
      </c>
    </row>
    <row r="1207" spans="1:2" x14ac:dyDescent="0.45">
      <c r="A1207" s="5">
        <v>45526</v>
      </c>
      <c r="B1207" s="3">
        <v>1.4272332278666011E-2</v>
      </c>
    </row>
    <row r="1208" spans="1:2" x14ac:dyDescent="0.45">
      <c r="A1208" s="5">
        <v>45527</v>
      </c>
      <c r="B1208" s="3">
        <v>-1.639572490026528E-3</v>
      </c>
    </row>
    <row r="1209" spans="1:2" x14ac:dyDescent="0.45">
      <c r="A1209" s="5">
        <v>45530</v>
      </c>
      <c r="B1209" s="3">
        <v>1.0540940613778449E-2</v>
      </c>
    </row>
    <row r="1210" spans="1:2" x14ac:dyDescent="0.45">
      <c r="A1210" s="5">
        <v>45531</v>
      </c>
      <c r="B1210" s="3">
        <v>4.2575204331727857E-3</v>
      </c>
    </row>
    <row r="1211" spans="1:2" x14ac:dyDescent="0.45">
      <c r="A1211" s="5">
        <v>45532</v>
      </c>
      <c r="B1211" s="3">
        <v>-1.0246631963622431E-2</v>
      </c>
    </row>
    <row r="1212" spans="1:2" x14ac:dyDescent="0.45">
      <c r="A1212" s="5">
        <v>45533</v>
      </c>
      <c r="B1212" s="3">
        <v>5.2916275868774816E-3</v>
      </c>
    </row>
    <row r="1213" spans="1:2" x14ac:dyDescent="0.45">
      <c r="A1213" s="5">
        <v>45534</v>
      </c>
      <c r="B1213" s="3">
        <v>1.1334728745415024E-2</v>
      </c>
    </row>
    <row r="1214" spans="1:2" x14ac:dyDescent="0.45">
      <c r="A1214" s="5">
        <v>45537</v>
      </c>
      <c r="B1214" s="3">
        <v>-1.6653486916884751E-2</v>
      </c>
    </row>
    <row r="1215" spans="1:2" x14ac:dyDescent="0.45">
      <c r="A1215" s="5">
        <v>45538</v>
      </c>
      <c r="B1215" s="3">
        <v>-2.2906652433222017E-3</v>
      </c>
    </row>
    <row r="1216" spans="1:2" x14ac:dyDescent="0.45">
      <c r="A1216" s="5">
        <v>45539</v>
      </c>
      <c r="B1216" s="3">
        <v>-1.1060008498883011E-2</v>
      </c>
    </row>
    <row r="1217" spans="1:2" x14ac:dyDescent="0.45">
      <c r="A1217" s="5">
        <v>45540</v>
      </c>
      <c r="B1217" s="3">
        <v>-7.4724285774341315E-4</v>
      </c>
    </row>
    <row r="1218" spans="1:2" x14ac:dyDescent="0.45">
      <c r="A1218" s="5">
        <v>45544</v>
      </c>
      <c r="B1218" s="3">
        <v>-1.4280323710763591E-2</v>
      </c>
    </row>
    <row r="1219" spans="1:2" x14ac:dyDescent="0.45">
      <c r="A1219" s="5">
        <v>45545</v>
      </c>
      <c r="B1219" s="3">
        <v>2.1567750267894145E-3</v>
      </c>
    </row>
    <row r="1220" spans="1:2" x14ac:dyDescent="0.45">
      <c r="A1220" s="5">
        <v>45546</v>
      </c>
      <c r="B1220" s="3">
        <v>-7.3017084833992265E-3</v>
      </c>
    </row>
    <row r="1221" spans="1:2" x14ac:dyDescent="0.45">
      <c r="A1221" s="5">
        <v>45547</v>
      </c>
      <c r="B1221" s="3">
        <v>7.6671962337657735E-3</v>
      </c>
    </row>
    <row r="1222" spans="1:2" x14ac:dyDescent="0.45">
      <c r="A1222" s="5">
        <v>45548</v>
      </c>
      <c r="B1222" s="3">
        <v>7.4373029144887354E-3</v>
      </c>
    </row>
    <row r="1223" spans="1:2" x14ac:dyDescent="0.45">
      <c r="A1223" s="5">
        <v>45551</v>
      </c>
      <c r="B1223" s="3">
        <v>3.0484735120250963E-3</v>
      </c>
    </row>
    <row r="1224" spans="1:2" x14ac:dyDescent="0.45">
      <c r="A1224" s="5">
        <v>45552</v>
      </c>
      <c r="B1224" s="3">
        <v>1.3562664462067624E-2</v>
      </c>
    </row>
    <row r="1225" spans="1:2" x14ac:dyDescent="0.45">
      <c r="A1225" s="5">
        <v>45554</v>
      </c>
      <c r="B1225" s="3">
        <v>1.9799274197737488E-2</v>
      </c>
    </row>
    <row r="1226" spans="1:2" x14ac:dyDescent="0.45">
      <c r="A1226" s="5">
        <v>45555</v>
      </c>
      <c r="B1226" s="3">
        <v>1.3531956971426031E-2</v>
      </c>
    </row>
    <row r="1227" spans="1:2" x14ac:dyDescent="0.45">
      <c r="A1227" s="5">
        <v>45558</v>
      </c>
      <c r="B1227" s="3">
        <v>-6.2784752271164465E-4</v>
      </c>
    </row>
    <row r="1228" spans="1:2" x14ac:dyDescent="0.45">
      <c r="A1228" s="5">
        <v>45559</v>
      </c>
      <c r="B1228" s="3">
        <v>4.0461741091854776E-2</v>
      </c>
    </row>
    <row r="1229" spans="1:2" x14ac:dyDescent="0.45">
      <c r="A1229" s="5">
        <v>45560</v>
      </c>
      <c r="B1229" s="3">
        <v>6.7422834053438695E-3</v>
      </c>
    </row>
    <row r="1230" spans="1:2" x14ac:dyDescent="0.45">
      <c r="A1230" s="5">
        <v>45561</v>
      </c>
      <c r="B1230" s="3">
        <v>4.0743409586034202E-2</v>
      </c>
    </row>
  </sheetData>
  <mergeCells count="1">
    <mergeCell ref="D7:R10"/>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57323-A523-42DA-9EA7-202E3FCDCB64}">
  <dimension ref="A1:O50"/>
  <sheetViews>
    <sheetView topLeftCell="A10" zoomScale="70" zoomScaleNormal="70" workbookViewId="0">
      <selection activeCell="C6" sqref="C6"/>
    </sheetView>
  </sheetViews>
  <sheetFormatPr defaultColWidth="11" defaultRowHeight="18" x14ac:dyDescent="0.55000000000000004"/>
  <cols>
    <col min="1" max="1" width="14.29296875" style="21" bestFit="1" customWidth="1"/>
    <col min="2" max="4" width="11" style="21"/>
    <col min="5" max="16384" width="11" style="20"/>
  </cols>
  <sheetData>
    <row r="1" spans="1:7" x14ac:dyDescent="0.55000000000000004">
      <c r="A1" s="21" t="s">
        <v>45</v>
      </c>
    </row>
    <row r="3" spans="1:7" x14ac:dyDescent="0.55000000000000004">
      <c r="A3" s="21" t="s">
        <v>44</v>
      </c>
      <c r="B3" s="22">
        <v>0.35</v>
      </c>
    </row>
    <row r="4" spans="1:7" x14ac:dyDescent="0.55000000000000004">
      <c r="A4" s="21" t="s">
        <v>43</v>
      </c>
      <c r="B4" s="22">
        <v>0.3</v>
      </c>
    </row>
    <row r="5" spans="1:7" x14ac:dyDescent="0.55000000000000004">
      <c r="A5" s="21" t="s">
        <v>42</v>
      </c>
      <c r="B5" s="22">
        <f>SQRT(0.2025)</f>
        <v>0.45</v>
      </c>
      <c r="C5" s="21" t="s">
        <v>95</v>
      </c>
      <c r="D5" s="21">
        <v>0.20250000000000001</v>
      </c>
    </row>
    <row r="6" spans="1:7" x14ac:dyDescent="0.55000000000000004">
      <c r="A6" s="21" t="s">
        <v>41</v>
      </c>
      <c r="B6" s="22">
        <f>SQRT(0.2025)</f>
        <v>0.45</v>
      </c>
      <c r="C6" s="21" t="s">
        <v>96</v>
      </c>
      <c r="D6" s="21">
        <v>0.20250000000000001</v>
      </c>
    </row>
    <row r="7" spans="1:7" x14ac:dyDescent="0.55000000000000004">
      <c r="A7" s="21" t="s">
        <v>40</v>
      </c>
      <c r="B7" s="22">
        <v>2.2499999999999999E-2</v>
      </c>
    </row>
    <row r="9" spans="1:7" x14ac:dyDescent="0.55000000000000004">
      <c r="A9" s="21" t="s">
        <v>39</v>
      </c>
      <c r="B9" s="21" t="s">
        <v>38</v>
      </c>
      <c r="C9" s="21" t="s">
        <v>37</v>
      </c>
      <c r="D9" s="21" t="s">
        <v>36</v>
      </c>
      <c r="F9" s="20" t="s">
        <v>37</v>
      </c>
      <c r="G9" s="20" t="s">
        <v>36</v>
      </c>
    </row>
    <row r="10" spans="1:7" x14ac:dyDescent="0.55000000000000004">
      <c r="A10" s="22">
        <v>0</v>
      </c>
      <c r="B10" s="22">
        <f t="shared" ref="B10:B30" si="0">1-A10</f>
        <v>1</v>
      </c>
      <c r="C10" s="22">
        <f t="shared" ref="C10:C30" si="1">A10*$B$3+B10*$B$4</f>
        <v>0.3</v>
      </c>
      <c r="D10" s="22">
        <f t="shared" ref="D10:D30" si="2">A10^2*$B$5^2+2*$B$7*$B$5*$B$6*A10*B10+B10^2*$B$6^2</f>
        <v>0.20250000000000001</v>
      </c>
      <c r="F10" s="20">
        <v>0.3</v>
      </c>
      <c r="G10" s="20">
        <v>0.20250000000000001</v>
      </c>
    </row>
    <row r="11" spans="1:7" x14ac:dyDescent="0.55000000000000004">
      <c r="A11" s="22">
        <f t="shared" ref="A11:A30" si="3">A10+0.05</f>
        <v>0.05</v>
      </c>
      <c r="B11" s="22">
        <f t="shared" si="0"/>
        <v>0.95</v>
      </c>
      <c r="C11" s="22">
        <f>A11*$B$3+B11*$B$4</f>
        <v>0.30249999999999999</v>
      </c>
      <c r="D11" s="22">
        <f>A11^2*$B$5^2+2*$B$7*$B$5*$B$6*A11*B11+B11^2*$B$6^2</f>
        <v>0.18369534375000002</v>
      </c>
      <c r="F11" s="20">
        <v>0.30249999999999999</v>
      </c>
      <c r="G11" s="20">
        <v>0.18369534375000002</v>
      </c>
    </row>
    <row r="12" spans="1:7" x14ac:dyDescent="0.55000000000000004">
      <c r="A12" s="22">
        <f t="shared" si="3"/>
        <v>0.1</v>
      </c>
      <c r="B12" s="22">
        <f t="shared" si="0"/>
        <v>0.9</v>
      </c>
      <c r="C12" s="22">
        <f t="shared" si="1"/>
        <v>0.30499999999999999</v>
      </c>
      <c r="D12" s="22">
        <f t="shared" si="2"/>
        <v>0.16687012500000004</v>
      </c>
      <c r="F12" s="20">
        <v>0.30499999999999999</v>
      </c>
      <c r="G12" s="20">
        <v>0.16687012500000004</v>
      </c>
    </row>
    <row r="13" spans="1:7" x14ac:dyDescent="0.55000000000000004">
      <c r="A13" s="22">
        <f t="shared" si="3"/>
        <v>0.15000000000000002</v>
      </c>
      <c r="B13" s="22">
        <f t="shared" si="0"/>
        <v>0.85</v>
      </c>
      <c r="C13" s="22">
        <f t="shared" si="1"/>
        <v>0.3075</v>
      </c>
      <c r="D13" s="22">
        <f t="shared" si="2"/>
        <v>0.15202434375000001</v>
      </c>
      <c r="F13" s="20">
        <v>0.3075</v>
      </c>
      <c r="G13" s="20">
        <v>0.15202434375000001</v>
      </c>
    </row>
    <row r="14" spans="1:7" x14ac:dyDescent="0.55000000000000004">
      <c r="A14" s="22">
        <f t="shared" si="3"/>
        <v>0.2</v>
      </c>
      <c r="B14" s="22">
        <f t="shared" si="0"/>
        <v>0.8</v>
      </c>
      <c r="C14" s="22">
        <f t="shared" si="1"/>
        <v>0.31</v>
      </c>
      <c r="D14" s="22">
        <f t="shared" si="2"/>
        <v>0.13915800000000003</v>
      </c>
      <c r="F14" s="20">
        <v>0.31</v>
      </c>
      <c r="G14" s="20">
        <v>0.13915800000000003</v>
      </c>
    </row>
    <row r="15" spans="1:7" x14ac:dyDescent="0.55000000000000004">
      <c r="A15" s="22">
        <f t="shared" si="3"/>
        <v>0.25</v>
      </c>
      <c r="B15" s="22">
        <f t="shared" si="0"/>
        <v>0.75</v>
      </c>
      <c r="C15" s="22">
        <f t="shared" si="1"/>
        <v>0.3125</v>
      </c>
      <c r="D15" s="22">
        <f t="shared" si="2"/>
        <v>0.12827109375000001</v>
      </c>
      <c r="F15" s="20">
        <v>0.3125</v>
      </c>
      <c r="G15" s="20">
        <v>0.12827109375000001</v>
      </c>
    </row>
    <row r="16" spans="1:7" x14ac:dyDescent="0.55000000000000004">
      <c r="A16" s="22">
        <f t="shared" si="3"/>
        <v>0.3</v>
      </c>
      <c r="B16" s="22">
        <f t="shared" si="0"/>
        <v>0.7</v>
      </c>
      <c r="C16" s="22">
        <f t="shared" si="1"/>
        <v>0.315</v>
      </c>
      <c r="D16" s="22">
        <f t="shared" si="2"/>
        <v>0.119363625</v>
      </c>
      <c r="F16" s="20">
        <v>0.315</v>
      </c>
      <c r="G16" s="20">
        <v>0.119363625</v>
      </c>
    </row>
    <row r="17" spans="1:15" x14ac:dyDescent="0.55000000000000004">
      <c r="A17" s="22">
        <f t="shared" si="3"/>
        <v>0.35</v>
      </c>
      <c r="B17" s="22">
        <f t="shared" si="0"/>
        <v>0.65</v>
      </c>
      <c r="C17" s="22">
        <f t="shared" si="1"/>
        <v>0.3175</v>
      </c>
      <c r="D17" s="22">
        <f t="shared" si="2"/>
        <v>0.11243559375000001</v>
      </c>
      <c r="F17" s="20">
        <v>0.3175</v>
      </c>
      <c r="G17" s="20">
        <v>0.11243559375000001</v>
      </c>
    </row>
    <row r="18" spans="1:15" x14ac:dyDescent="0.55000000000000004">
      <c r="A18" s="22">
        <f t="shared" si="3"/>
        <v>0.39999999999999997</v>
      </c>
      <c r="B18" s="22">
        <f t="shared" si="0"/>
        <v>0.60000000000000009</v>
      </c>
      <c r="C18" s="22">
        <f t="shared" si="1"/>
        <v>0.32</v>
      </c>
      <c r="D18" s="22">
        <f t="shared" si="2"/>
        <v>0.10748700000000003</v>
      </c>
      <c r="F18" s="20">
        <v>0.32</v>
      </c>
      <c r="G18" s="20">
        <v>0.10748700000000003</v>
      </c>
    </row>
    <row r="19" spans="1:15" x14ac:dyDescent="0.55000000000000004">
      <c r="A19" s="22">
        <f t="shared" si="3"/>
        <v>0.44999999999999996</v>
      </c>
      <c r="B19" s="22">
        <f t="shared" si="0"/>
        <v>0.55000000000000004</v>
      </c>
      <c r="C19" s="22">
        <f t="shared" si="1"/>
        <v>0.32250000000000001</v>
      </c>
      <c r="D19" s="22">
        <f t="shared" si="2"/>
        <v>0.10451784375000001</v>
      </c>
      <c r="F19" s="20">
        <v>0.32250000000000001</v>
      </c>
      <c r="G19" s="20">
        <v>0.10451784375000001</v>
      </c>
    </row>
    <row r="20" spans="1:15" x14ac:dyDescent="0.55000000000000004">
      <c r="A20" s="22">
        <f t="shared" si="3"/>
        <v>0.49999999999999994</v>
      </c>
      <c r="B20" s="22">
        <f t="shared" si="0"/>
        <v>0.5</v>
      </c>
      <c r="C20" s="49">
        <f t="shared" si="1"/>
        <v>0.32499999999999996</v>
      </c>
      <c r="D20" s="49">
        <f t="shared" si="2"/>
        <v>0.103528125</v>
      </c>
      <c r="F20" s="20">
        <v>0.32499999999999996</v>
      </c>
      <c r="G20" s="20">
        <v>0.103528125</v>
      </c>
    </row>
    <row r="21" spans="1:15" x14ac:dyDescent="0.55000000000000004">
      <c r="A21" s="22">
        <f t="shared" si="3"/>
        <v>0.54999999999999993</v>
      </c>
      <c r="B21" s="22">
        <f t="shared" si="0"/>
        <v>0.45000000000000007</v>
      </c>
      <c r="C21" s="22">
        <f t="shared" si="1"/>
        <v>0.32750000000000001</v>
      </c>
      <c r="D21" s="22">
        <f t="shared" si="2"/>
        <v>0.10451784375000001</v>
      </c>
      <c r="F21" s="20">
        <v>0.32750000000000001</v>
      </c>
      <c r="G21" s="20">
        <v>0.10451784375000001</v>
      </c>
    </row>
    <row r="22" spans="1:15" x14ac:dyDescent="0.55000000000000004">
      <c r="A22" s="22">
        <f t="shared" si="3"/>
        <v>0.6</v>
      </c>
      <c r="B22" s="22">
        <f t="shared" si="0"/>
        <v>0.4</v>
      </c>
      <c r="C22" s="22">
        <f t="shared" si="1"/>
        <v>0.32999999999999996</v>
      </c>
      <c r="D22" s="22">
        <f t="shared" si="2"/>
        <v>0.107487</v>
      </c>
      <c r="F22" s="20">
        <v>0.32999999999999996</v>
      </c>
      <c r="G22" s="20">
        <v>0.107487</v>
      </c>
    </row>
    <row r="23" spans="1:15" x14ac:dyDescent="0.55000000000000004">
      <c r="A23" s="22">
        <f t="shared" si="3"/>
        <v>0.65</v>
      </c>
      <c r="B23" s="22">
        <f t="shared" si="0"/>
        <v>0.35</v>
      </c>
      <c r="C23" s="22">
        <f t="shared" si="1"/>
        <v>0.33249999999999996</v>
      </c>
      <c r="D23" s="22">
        <f t="shared" si="2"/>
        <v>0.11243559375000002</v>
      </c>
      <c r="F23" s="20">
        <v>0.33249999999999996</v>
      </c>
      <c r="G23" s="20">
        <v>0.11243559375000002</v>
      </c>
    </row>
    <row r="24" spans="1:15" x14ac:dyDescent="0.55000000000000004">
      <c r="A24" s="22">
        <f t="shared" si="3"/>
        <v>0.70000000000000007</v>
      </c>
      <c r="B24" s="22">
        <f t="shared" si="0"/>
        <v>0.29999999999999993</v>
      </c>
      <c r="C24" s="22">
        <f t="shared" si="1"/>
        <v>0.33499999999999996</v>
      </c>
      <c r="D24" s="22">
        <f t="shared" si="2"/>
        <v>0.11936362500000001</v>
      </c>
      <c r="F24" s="20">
        <v>0.33499999999999996</v>
      </c>
      <c r="G24" s="20">
        <v>0.11936362500000001</v>
      </c>
    </row>
    <row r="25" spans="1:15" x14ac:dyDescent="0.55000000000000004">
      <c r="A25" s="22">
        <f t="shared" si="3"/>
        <v>0.75000000000000011</v>
      </c>
      <c r="B25" s="22">
        <f t="shared" si="0"/>
        <v>0.24999999999999989</v>
      </c>
      <c r="C25" s="22">
        <f t="shared" si="1"/>
        <v>0.33749999999999997</v>
      </c>
      <c r="D25" s="22">
        <f t="shared" si="2"/>
        <v>0.12827109375000004</v>
      </c>
      <c r="F25" s="20">
        <v>0.33749999999999997</v>
      </c>
      <c r="G25" s="20">
        <v>0.12827109375000004</v>
      </c>
      <c r="I25" s="51" t="s">
        <v>93</v>
      </c>
      <c r="J25" s="51"/>
      <c r="K25" s="51"/>
      <c r="L25" s="51"/>
      <c r="M25" s="51"/>
      <c r="N25" s="51"/>
      <c r="O25" s="51"/>
    </row>
    <row r="26" spans="1:15" x14ac:dyDescent="0.55000000000000004">
      <c r="A26" s="22">
        <f t="shared" si="3"/>
        <v>0.80000000000000016</v>
      </c>
      <c r="B26" s="22">
        <f t="shared" si="0"/>
        <v>0.19999999999999984</v>
      </c>
      <c r="C26" s="22">
        <f t="shared" si="1"/>
        <v>0.33999999999999997</v>
      </c>
      <c r="D26" s="22">
        <f t="shared" si="2"/>
        <v>0.13915800000000003</v>
      </c>
      <c r="F26" s="20">
        <v>0.33999999999999997</v>
      </c>
      <c r="G26" s="20">
        <v>0.13915800000000003</v>
      </c>
      <c r="I26" s="51"/>
      <c r="J26" s="51"/>
      <c r="K26" s="51"/>
      <c r="L26" s="51"/>
      <c r="M26" s="51"/>
      <c r="N26" s="51"/>
      <c r="O26" s="51"/>
    </row>
    <row r="27" spans="1:15" x14ac:dyDescent="0.55000000000000004">
      <c r="A27" s="22">
        <f t="shared" si="3"/>
        <v>0.8500000000000002</v>
      </c>
      <c r="B27" s="22">
        <f t="shared" si="0"/>
        <v>0.1499999999999998</v>
      </c>
      <c r="C27" s="22">
        <f t="shared" si="1"/>
        <v>0.34249999999999997</v>
      </c>
      <c r="D27" s="22">
        <f t="shared" si="2"/>
        <v>0.15202434375000007</v>
      </c>
      <c r="F27" s="20">
        <v>0.34249999999999997</v>
      </c>
      <c r="G27" s="20">
        <v>0.15202434375000007</v>
      </c>
      <c r="I27" s="51"/>
      <c r="J27" s="51"/>
      <c r="K27" s="51"/>
      <c r="L27" s="51"/>
      <c r="M27" s="51"/>
      <c r="N27" s="51"/>
      <c r="O27" s="51"/>
    </row>
    <row r="28" spans="1:15" x14ac:dyDescent="0.55000000000000004">
      <c r="A28" s="22">
        <f t="shared" si="3"/>
        <v>0.90000000000000024</v>
      </c>
      <c r="B28" s="22">
        <f t="shared" si="0"/>
        <v>9.9999999999999756E-2</v>
      </c>
      <c r="C28" s="22">
        <f t="shared" si="1"/>
        <v>0.34499999999999997</v>
      </c>
      <c r="D28" s="22">
        <f t="shared" si="2"/>
        <v>0.16687012500000009</v>
      </c>
      <c r="F28" s="20">
        <v>0.34499999999999997</v>
      </c>
      <c r="G28" s="20">
        <v>0.16687012500000009</v>
      </c>
      <c r="I28" s="51"/>
      <c r="J28" s="51"/>
      <c r="K28" s="51"/>
      <c r="L28" s="51"/>
      <c r="M28" s="51"/>
      <c r="N28" s="51"/>
      <c r="O28" s="51"/>
    </row>
    <row r="29" spans="1:15" x14ac:dyDescent="0.55000000000000004">
      <c r="A29" s="22">
        <f t="shared" si="3"/>
        <v>0.95000000000000029</v>
      </c>
      <c r="B29" s="22">
        <f t="shared" si="0"/>
        <v>4.9999999999999711E-2</v>
      </c>
      <c r="C29" s="22">
        <f t="shared" si="1"/>
        <v>0.34749999999999998</v>
      </c>
      <c r="D29" s="22">
        <f t="shared" si="2"/>
        <v>0.1836953437500001</v>
      </c>
      <c r="F29" s="20">
        <v>0.34749999999999998</v>
      </c>
      <c r="G29" s="20">
        <v>0.1836953437500001</v>
      </c>
      <c r="I29" s="51"/>
      <c r="J29" s="51"/>
      <c r="K29" s="51"/>
      <c r="L29" s="51"/>
      <c r="M29" s="51"/>
      <c r="N29" s="51"/>
      <c r="O29" s="51"/>
    </row>
    <row r="30" spans="1:15" x14ac:dyDescent="0.55000000000000004">
      <c r="A30" s="22">
        <f t="shared" si="3"/>
        <v>1.0000000000000002</v>
      </c>
      <c r="B30" s="22">
        <f t="shared" si="0"/>
        <v>0</v>
      </c>
      <c r="C30" s="22">
        <f t="shared" si="1"/>
        <v>0.35000000000000003</v>
      </c>
      <c r="D30" s="22">
        <f t="shared" si="2"/>
        <v>0.2025000000000001</v>
      </c>
      <c r="F30" s="20">
        <v>0.35000000000000003</v>
      </c>
      <c r="G30" s="20">
        <v>0.2025000000000001</v>
      </c>
      <c r="I30" s="51"/>
      <c r="J30" s="51"/>
      <c r="K30" s="51"/>
      <c r="L30" s="51"/>
      <c r="M30" s="51"/>
      <c r="N30" s="51"/>
      <c r="O30" s="51"/>
    </row>
    <row r="31" spans="1:15" x14ac:dyDescent="0.55000000000000004">
      <c r="A31" s="22"/>
      <c r="B31" s="22"/>
      <c r="C31" s="22"/>
      <c r="D31" s="22"/>
      <c r="I31" s="51"/>
      <c r="J31" s="51"/>
      <c r="K31" s="51"/>
      <c r="L31" s="51"/>
      <c r="M31" s="51"/>
      <c r="N31" s="51"/>
      <c r="O31" s="51"/>
    </row>
    <row r="32" spans="1:15" x14ac:dyDescent="0.55000000000000004">
      <c r="A32" s="22"/>
      <c r="B32" s="22"/>
      <c r="C32" s="22"/>
      <c r="D32" s="22"/>
      <c r="I32" s="51"/>
      <c r="J32" s="51"/>
      <c r="K32" s="51"/>
      <c r="L32" s="51"/>
      <c r="M32" s="51"/>
      <c r="N32" s="51"/>
      <c r="O32" s="51"/>
    </row>
    <row r="33" spans="1:4" x14ac:dyDescent="0.55000000000000004">
      <c r="A33" s="22"/>
      <c r="B33" s="22"/>
      <c r="C33" s="22"/>
      <c r="D33" s="22"/>
    </row>
    <row r="34" spans="1:4" x14ac:dyDescent="0.55000000000000004">
      <c r="A34" s="22"/>
      <c r="B34" s="22"/>
      <c r="C34" s="22"/>
      <c r="D34" s="22"/>
    </row>
    <row r="35" spans="1:4" x14ac:dyDescent="0.55000000000000004">
      <c r="A35" s="22"/>
      <c r="B35" s="22"/>
      <c r="C35" s="22"/>
      <c r="D35" s="22"/>
    </row>
    <row r="36" spans="1:4" x14ac:dyDescent="0.55000000000000004">
      <c r="A36" s="22"/>
      <c r="B36" s="22"/>
      <c r="C36" s="22"/>
      <c r="D36" s="22"/>
    </row>
    <row r="37" spans="1:4" x14ac:dyDescent="0.55000000000000004">
      <c r="A37" s="22"/>
      <c r="B37" s="22"/>
      <c r="C37" s="22"/>
      <c r="D37" s="22"/>
    </row>
    <row r="38" spans="1:4" x14ac:dyDescent="0.55000000000000004">
      <c r="A38" s="22"/>
      <c r="B38" s="22"/>
      <c r="C38" s="22"/>
      <c r="D38" s="22"/>
    </row>
    <row r="39" spans="1:4" x14ac:dyDescent="0.55000000000000004">
      <c r="A39" s="22"/>
      <c r="B39" s="22"/>
      <c r="C39" s="22"/>
      <c r="D39" s="22"/>
    </row>
    <row r="40" spans="1:4" x14ac:dyDescent="0.55000000000000004">
      <c r="A40" s="22"/>
      <c r="B40" s="22"/>
      <c r="C40" s="22"/>
      <c r="D40" s="22"/>
    </row>
    <row r="41" spans="1:4" x14ac:dyDescent="0.55000000000000004">
      <c r="A41" s="22"/>
      <c r="B41" s="22"/>
      <c r="C41" s="22"/>
      <c r="D41" s="22"/>
    </row>
    <row r="42" spans="1:4" x14ac:dyDescent="0.55000000000000004">
      <c r="A42" s="22"/>
      <c r="B42" s="22"/>
      <c r="C42" s="22"/>
      <c r="D42" s="22"/>
    </row>
    <row r="43" spans="1:4" x14ac:dyDescent="0.55000000000000004">
      <c r="A43" s="22"/>
      <c r="B43" s="22"/>
      <c r="C43" s="22"/>
      <c r="D43" s="22"/>
    </row>
    <row r="44" spans="1:4" x14ac:dyDescent="0.55000000000000004">
      <c r="A44" s="22"/>
      <c r="B44" s="22"/>
      <c r="C44" s="22"/>
      <c r="D44" s="22"/>
    </row>
    <row r="45" spans="1:4" x14ac:dyDescent="0.55000000000000004">
      <c r="A45" s="22"/>
      <c r="B45" s="22"/>
      <c r="C45" s="22"/>
      <c r="D45" s="22"/>
    </row>
    <row r="46" spans="1:4" x14ac:dyDescent="0.55000000000000004">
      <c r="A46" s="22"/>
      <c r="B46" s="22"/>
      <c r="C46" s="22"/>
      <c r="D46" s="22"/>
    </row>
    <row r="47" spans="1:4" x14ac:dyDescent="0.55000000000000004">
      <c r="A47" s="22"/>
      <c r="B47" s="22"/>
      <c r="C47" s="22"/>
      <c r="D47" s="22"/>
    </row>
    <row r="48" spans="1:4" x14ac:dyDescent="0.55000000000000004">
      <c r="A48" s="22"/>
      <c r="B48" s="22"/>
      <c r="C48" s="22"/>
      <c r="D48" s="22"/>
    </row>
    <row r="49" spans="1:4" x14ac:dyDescent="0.55000000000000004">
      <c r="A49" s="22"/>
      <c r="B49" s="22"/>
      <c r="C49" s="22"/>
      <c r="D49" s="22"/>
    </row>
    <row r="50" spans="1:4" x14ac:dyDescent="0.55000000000000004">
      <c r="A50" s="22"/>
      <c r="B50" s="22"/>
      <c r="C50" s="22"/>
      <c r="D50" s="22"/>
    </row>
  </sheetData>
  <sortState xmlns:xlrd2="http://schemas.microsoft.com/office/spreadsheetml/2017/richdata2" ref="F10:G30">
    <sortCondition ref="F9:F30"/>
  </sortState>
  <mergeCells count="1">
    <mergeCell ref="I25:O32"/>
  </mergeCells>
  <phoneticPr fontId="4"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97C43-7E58-4601-93D1-6A8B2C9363C6}">
  <dimension ref="A1:AU176"/>
  <sheetViews>
    <sheetView zoomScale="55" zoomScaleNormal="55" workbookViewId="0">
      <pane xSplit="1" ySplit="2" topLeftCell="K24" activePane="bottomRight" state="frozen"/>
      <selection pane="topRight" activeCell="B1" sqref="B1"/>
      <selection pane="bottomLeft" activeCell="A3" sqref="A3"/>
      <selection pane="bottomRight" activeCell="AA90" sqref="AA90"/>
    </sheetView>
  </sheetViews>
  <sheetFormatPr defaultColWidth="7.76171875" defaultRowHeight="15.4" x14ac:dyDescent="0.45"/>
  <cols>
    <col min="1" max="1" width="9.41015625" style="24" customWidth="1"/>
    <col min="2" max="2" width="13.64453125" style="24" customWidth="1"/>
    <col min="3" max="3" width="12.46875" style="24" customWidth="1"/>
    <col min="4" max="4" width="15.41015625" style="24" customWidth="1"/>
    <col min="5" max="5" width="15" style="24" customWidth="1"/>
    <col min="6" max="6" width="11.5859375" style="24" customWidth="1"/>
    <col min="7" max="9" width="11.76171875" style="24" customWidth="1"/>
    <col min="10" max="11" width="11.46875" style="23" customWidth="1"/>
    <col min="12" max="12" width="16.76171875" style="23" bestFit="1" customWidth="1"/>
    <col min="13" max="13" width="9.703125" style="24" customWidth="1"/>
    <col min="14" max="14" width="8.8203125" style="24" customWidth="1"/>
    <col min="15" max="15" width="8.8203125" style="23" customWidth="1"/>
    <col min="16" max="16" width="14.703125" style="23" bestFit="1" customWidth="1"/>
    <col min="17" max="17" width="7.8203125" style="23" bestFit="1" customWidth="1"/>
    <col min="18" max="18" width="23.703125" style="23" bestFit="1" customWidth="1"/>
    <col min="19" max="19" width="17.3515625" style="23" customWidth="1"/>
    <col min="20" max="20" width="9.41015625" style="23" customWidth="1"/>
    <col min="21" max="21" width="7.8203125" style="23" bestFit="1" customWidth="1"/>
    <col min="22" max="37" width="7.76171875" style="23"/>
    <col min="38" max="38" width="8.52734375" style="23" customWidth="1"/>
    <col min="39" max="39" width="10" style="23" customWidth="1"/>
    <col min="40" max="40" width="7.76171875" style="23"/>
    <col min="41" max="41" width="11" style="23" customWidth="1"/>
    <col min="42" max="16384" width="7.76171875" style="23"/>
  </cols>
  <sheetData>
    <row r="1" spans="1:47" x14ac:dyDescent="0.45">
      <c r="B1" s="52" t="s">
        <v>69</v>
      </c>
      <c r="C1" s="52"/>
      <c r="D1" s="52"/>
      <c r="E1" s="52"/>
      <c r="F1" s="52"/>
      <c r="G1" s="52"/>
      <c r="H1" s="52"/>
      <c r="I1" s="52"/>
      <c r="J1" s="52"/>
      <c r="K1" s="24"/>
      <c r="M1" s="52" t="s">
        <v>68</v>
      </c>
      <c r="N1" s="52"/>
    </row>
    <row r="2" spans="1:47" ht="60.75" customHeight="1" x14ac:dyDescent="0.45">
      <c r="A2" s="32" t="s">
        <v>0</v>
      </c>
      <c r="B2" s="32" t="s">
        <v>67</v>
      </c>
      <c r="C2" s="32" t="s">
        <v>66</v>
      </c>
      <c r="D2" s="32" t="s">
        <v>65</v>
      </c>
      <c r="E2" s="32" t="s">
        <v>64</v>
      </c>
      <c r="F2" s="32" t="s">
        <v>63</v>
      </c>
      <c r="G2" s="32" t="s">
        <v>62</v>
      </c>
      <c r="H2" s="33" t="s">
        <v>61</v>
      </c>
      <c r="I2" s="33" t="s">
        <v>60</v>
      </c>
      <c r="J2" s="32" t="s">
        <v>59</v>
      </c>
      <c r="K2" s="31" t="s">
        <v>84</v>
      </c>
      <c r="L2" s="23" t="s">
        <v>85</v>
      </c>
      <c r="M2" s="32" t="s">
        <v>58</v>
      </c>
      <c r="N2" s="32" t="s">
        <v>57</v>
      </c>
      <c r="O2" s="31"/>
      <c r="P2" s="58" t="s">
        <v>56</v>
      </c>
      <c r="Q2" s="58" t="s">
        <v>55</v>
      </c>
      <c r="R2" s="58" t="s">
        <v>54</v>
      </c>
      <c r="S2" s="58" t="s">
        <v>53</v>
      </c>
      <c r="T2" s="59" t="s">
        <v>52</v>
      </c>
      <c r="U2" s="58" t="s">
        <v>51</v>
      </c>
    </row>
    <row r="3" spans="1:47" x14ac:dyDescent="0.45">
      <c r="A3" s="27">
        <v>33238</v>
      </c>
      <c r="B3" s="26">
        <v>2.8300000000000002E-2</v>
      </c>
      <c r="C3" s="26">
        <v>2.4827757432809881E-2</v>
      </c>
      <c r="D3" s="30">
        <v>2.8243999999999998E-2</v>
      </c>
      <c r="E3" s="26">
        <v>4.2300999999999998E-2</v>
      </c>
      <c r="F3" s="26">
        <v>-1.4985E-2</v>
      </c>
      <c r="G3" s="26">
        <v>2.5842E-2</v>
      </c>
      <c r="H3" s="26">
        <v>2.0099999999999996E-2</v>
      </c>
      <c r="I3" s="26">
        <v>1.2699999999999999E-2</v>
      </c>
      <c r="J3" s="26">
        <v>6.6166666666666674E-3</v>
      </c>
      <c r="K3" s="26">
        <f>1+C3</f>
        <v>1.02482775743281</v>
      </c>
      <c r="L3" s="47">
        <f>B3+1</f>
        <v>1.0283</v>
      </c>
      <c r="M3" s="26">
        <f t="shared" ref="M3:M34" si="0">B3-J3</f>
        <v>2.1683333333333336E-2</v>
      </c>
      <c r="N3" s="26">
        <f t="shared" ref="N3:N34" si="1">C3-J3</f>
        <v>1.8211090766143214E-2</v>
      </c>
      <c r="O3" s="60" t="s">
        <v>98</v>
      </c>
      <c r="P3" s="60">
        <f>AVERAGE(B3:B176)</f>
        <v>9.5587931034482824E-3</v>
      </c>
      <c r="Q3" s="60">
        <f>AVERAGE(C3:C176)</f>
        <v>8.3822934357546952E-3</v>
      </c>
      <c r="R3" s="58">
        <f>_xlfn.STDEV.S(B3:B176)</f>
        <v>7.570484764890778E-3</v>
      </c>
      <c r="S3" s="58">
        <f>_xlfn.STDEV.S(C3:C176)</f>
        <v>4.0907452966802753E-2</v>
      </c>
      <c r="T3" s="61">
        <f>CORREL(B3:B176,C3:C176)</f>
        <v>0.30132633724872698</v>
      </c>
      <c r="U3" s="60">
        <v>3.3E-3</v>
      </c>
    </row>
    <row r="4" spans="1:47" x14ac:dyDescent="0.45">
      <c r="A4" s="27">
        <v>33269</v>
      </c>
      <c r="B4" s="26">
        <v>3.0800000000000001E-2</v>
      </c>
      <c r="C4" s="26">
        <v>4.1517776028102409E-2</v>
      </c>
      <c r="D4" s="26">
        <v>4.2479000000000003E-2</v>
      </c>
      <c r="E4" s="26">
        <v>0.109222</v>
      </c>
      <c r="F4" s="26">
        <v>0.17774599999999999</v>
      </c>
      <c r="G4" s="26">
        <v>3.4986999999999997E-2</v>
      </c>
      <c r="H4" s="26">
        <v>2.5099999999999997E-2</v>
      </c>
      <c r="I4" s="26">
        <v>2.8300000000000002E-2</v>
      </c>
      <c r="J4" s="26">
        <v>6.9333333333333339E-3</v>
      </c>
      <c r="K4" s="26">
        <f>K3*(1+C4)</f>
        <v>1.0673763267332879</v>
      </c>
      <c r="L4" s="48">
        <f>L3*(1+B3)</f>
        <v>1.05740089</v>
      </c>
      <c r="M4" s="26">
        <f t="shared" si="0"/>
        <v>2.3866666666666668E-2</v>
      </c>
      <c r="N4" s="26">
        <f t="shared" si="1"/>
        <v>3.4584442694769076E-2</v>
      </c>
      <c r="O4" s="25"/>
    </row>
    <row r="5" spans="1:47" x14ac:dyDescent="0.45">
      <c r="A5" s="27">
        <v>33297</v>
      </c>
      <c r="B5" s="26">
        <v>1.46E-2</v>
      </c>
      <c r="C5" s="26">
        <v>6.7281132788648806E-2</v>
      </c>
      <c r="D5" s="26">
        <v>7.2500999999999996E-2</v>
      </c>
      <c r="E5" s="26">
        <v>9.6398999999999999E-2</v>
      </c>
      <c r="F5" s="26">
        <v>0.16714399999999999</v>
      </c>
      <c r="G5" s="26">
        <v>6.6968E-2</v>
      </c>
      <c r="H5" s="26">
        <v>4.0000000000000002E-4</v>
      </c>
      <c r="I5" s="26">
        <v>9.5399999999999985E-2</v>
      </c>
      <c r="J5" s="26">
        <v>5.9416666666666663E-3</v>
      </c>
      <c r="K5" s="26">
        <f t="shared" ref="K5:K68" si="2">K4*(1+C5)</f>
        <v>1.1391906151076905</v>
      </c>
      <c r="L5" s="48">
        <f t="shared" ref="L5:L68" si="3">L4*(1+B4)</f>
        <v>1.089968837412</v>
      </c>
      <c r="M5" s="26">
        <f t="shared" si="0"/>
        <v>8.6583333333333339E-3</v>
      </c>
      <c r="N5" s="26">
        <f t="shared" si="1"/>
        <v>6.1339466121982142E-2</v>
      </c>
      <c r="O5" s="25"/>
    </row>
    <row r="6" spans="1:47" x14ac:dyDescent="0.45">
      <c r="A6" s="27">
        <v>33325</v>
      </c>
      <c r="B6" s="26">
        <v>5.8999999999999999E-3</v>
      </c>
      <c r="C6" s="26">
        <v>2.2202849592720827E-2</v>
      </c>
      <c r="D6" s="26">
        <v>2.4084999999999999E-2</v>
      </c>
      <c r="E6" s="26">
        <v>6.5909999999999996E-2</v>
      </c>
      <c r="F6" s="26">
        <v>9.7589999999999996E-2</v>
      </c>
      <c r="G6" s="26">
        <v>2.0799999999999999E-2</v>
      </c>
      <c r="H6" s="26">
        <v>2.7000000000000003E-2</v>
      </c>
      <c r="I6" s="26">
        <v>5.4199999999999998E-2</v>
      </c>
      <c r="J6" s="26">
        <v>5.4166666666666669E-3</v>
      </c>
      <c r="K6" s="26">
        <f t="shared" si="2"/>
        <v>1.1644838929923658</v>
      </c>
      <c r="L6" s="48">
        <f t="shared" si="3"/>
        <v>1.1058823824382151</v>
      </c>
      <c r="M6" s="26">
        <f t="shared" si="0"/>
        <v>4.8333333333333301E-4</v>
      </c>
      <c r="N6" s="26">
        <f t="shared" si="1"/>
        <v>1.6786182926054161E-2</v>
      </c>
      <c r="O6" s="25"/>
    </row>
    <row r="7" spans="1:47" x14ac:dyDescent="0.45">
      <c r="A7" s="27">
        <v>33358</v>
      </c>
      <c r="B7" s="26">
        <v>1.3899999999999999E-2</v>
      </c>
      <c r="C7" s="26">
        <v>3.1981237673884042E-4</v>
      </c>
      <c r="D7" s="26">
        <v>2.784E-3</v>
      </c>
      <c r="E7" s="26">
        <v>5.8760000000000001E-3</v>
      </c>
      <c r="F7" s="26">
        <v>-9.5270000000000007E-3</v>
      </c>
      <c r="G7" s="26">
        <v>9.0000000000000002E-6</v>
      </c>
      <c r="H7" s="26">
        <v>-1E-4</v>
      </c>
      <c r="I7" s="26">
        <v>3.2199999999999999E-2</v>
      </c>
      <c r="J7" s="26">
        <v>5.3666666666666672E-3</v>
      </c>
      <c r="K7" s="26">
        <f t="shared" si="2"/>
        <v>1.164856309353858</v>
      </c>
      <c r="L7" s="48">
        <f t="shared" si="3"/>
        <v>1.1124070884946007</v>
      </c>
      <c r="M7" s="26">
        <f t="shared" si="0"/>
        <v>8.533333333333332E-3</v>
      </c>
      <c r="N7" s="26">
        <f t="shared" si="1"/>
        <v>-5.0468542899278265E-3</v>
      </c>
      <c r="O7" s="25"/>
    </row>
    <row r="8" spans="1:47" x14ac:dyDescent="0.45">
      <c r="A8" s="27">
        <v>33389</v>
      </c>
      <c r="B8" s="26">
        <v>1.8799999999999997E-2</v>
      </c>
      <c r="C8" s="26">
        <v>3.8604998135024271E-2</v>
      </c>
      <c r="D8" s="26">
        <v>4.0273999999999997E-2</v>
      </c>
      <c r="E8" s="26">
        <v>4.6778E-2</v>
      </c>
      <c r="F8" s="26">
        <v>1.8536E-2</v>
      </c>
      <c r="G8" s="26">
        <v>3.7073000000000002E-2</v>
      </c>
      <c r="H8" s="26">
        <v>-2.0000000000000001E-4</v>
      </c>
      <c r="I8" s="26">
        <v>3.2000000000000002E-3</v>
      </c>
      <c r="J8" s="26">
        <v>5.025E-3</v>
      </c>
      <c r="K8" s="26">
        <f t="shared" si="2"/>
        <v>1.2098255850040349</v>
      </c>
      <c r="L8" s="48">
        <f t="shared" si="3"/>
        <v>1.1278695470246756</v>
      </c>
      <c r="M8" s="26">
        <f t="shared" si="0"/>
        <v>1.3774999999999997E-2</v>
      </c>
      <c r="N8" s="26">
        <f t="shared" si="1"/>
        <v>3.3579998135024269E-2</v>
      </c>
      <c r="O8" s="25"/>
    </row>
    <row r="9" spans="1:47" x14ac:dyDescent="0.45">
      <c r="A9" s="27">
        <v>33417</v>
      </c>
      <c r="B9" s="26">
        <v>3.7000000000000002E-3</v>
      </c>
      <c r="C9" s="26">
        <v>-4.7892671164353591E-2</v>
      </c>
      <c r="D9" s="26">
        <v>-4.2275E-2</v>
      </c>
      <c r="E9" s="26">
        <v>-5.8069000000000003E-2</v>
      </c>
      <c r="F9" s="26">
        <v>-7.1933999999999998E-2</v>
      </c>
      <c r="G9" s="26">
        <v>-4.0003999999999998E-2</v>
      </c>
      <c r="H9" s="26">
        <v>5.6000000000000008E-3</v>
      </c>
      <c r="I9" s="26">
        <v>2.4199999999999999E-2</v>
      </c>
      <c r="J9" s="26">
        <v>4.8500000000000001E-3</v>
      </c>
      <c r="K9" s="26">
        <f t="shared" si="2"/>
        <v>1.151883806095215</v>
      </c>
      <c r="L9" s="48">
        <f t="shared" si="3"/>
        <v>1.1490734945087393</v>
      </c>
      <c r="M9" s="26">
        <f t="shared" si="0"/>
        <v>-1.15E-3</v>
      </c>
      <c r="N9" s="26">
        <f t="shared" si="1"/>
        <v>-5.2742671164353591E-2</v>
      </c>
      <c r="O9" s="25"/>
    </row>
    <row r="10" spans="1:47" x14ac:dyDescent="0.45">
      <c r="A10" s="27">
        <v>33450</v>
      </c>
      <c r="B10" s="26">
        <v>2.0400000000000001E-2</v>
      </c>
      <c r="C10" s="26">
        <v>4.4859359844810799E-2</v>
      </c>
      <c r="D10" s="26">
        <v>4.5776999999999998E-2</v>
      </c>
      <c r="E10" s="26">
        <v>5.8312999999999997E-2</v>
      </c>
      <c r="F10" s="26">
        <v>3.029E-3</v>
      </c>
      <c r="G10" s="26">
        <v>4.7766999999999997E-2</v>
      </c>
      <c r="H10" s="26">
        <v>2.5000000000000001E-2</v>
      </c>
      <c r="I10" s="26">
        <v>3.4599999999999999E-2</v>
      </c>
      <c r="J10" s="26">
        <v>4.966666666666667E-3</v>
      </c>
      <c r="K10" s="26">
        <f t="shared" si="2"/>
        <v>1.2035565762522507</v>
      </c>
      <c r="L10" s="48">
        <f t="shared" si="3"/>
        <v>1.1533250664384216</v>
      </c>
      <c r="M10" s="26">
        <f t="shared" si="0"/>
        <v>1.5433333333333334E-2</v>
      </c>
      <c r="N10" s="26">
        <f t="shared" si="1"/>
        <v>3.9892693178144131E-2</v>
      </c>
      <c r="O10" s="25"/>
    </row>
    <row r="11" spans="1:47" ht="18" x14ac:dyDescent="0.55000000000000004">
      <c r="A11" s="27">
        <v>33480</v>
      </c>
      <c r="B11" s="26">
        <v>1.0700000000000001E-2</v>
      </c>
      <c r="C11" s="26">
        <v>1.9648797091359183E-2</v>
      </c>
      <c r="D11" s="26">
        <v>2.4636999999999999E-2</v>
      </c>
      <c r="E11" s="26">
        <v>4.7794000000000003E-2</v>
      </c>
      <c r="F11" s="26">
        <v>1.1214E-2</v>
      </c>
      <c r="G11" s="26">
        <v>2.3689999999999999E-2</v>
      </c>
      <c r="H11" s="26">
        <v>2.8000000000000004E-3</v>
      </c>
      <c r="I11" s="26">
        <v>1.9E-2</v>
      </c>
      <c r="J11" s="26">
        <v>4.9166666666666673E-3</v>
      </c>
      <c r="K11" s="26">
        <f t="shared" si="2"/>
        <v>1.2272050152070022</v>
      </c>
      <c r="L11" s="48">
        <f t="shared" si="3"/>
        <v>1.1768528977937653</v>
      </c>
      <c r="M11" s="26">
        <f t="shared" si="0"/>
        <v>5.7833333333333339E-3</v>
      </c>
      <c r="N11" s="26">
        <f t="shared" si="1"/>
        <v>1.4732130424692517E-2</v>
      </c>
      <c r="O11" s="25"/>
      <c r="P11" s="21" t="s">
        <v>39</v>
      </c>
      <c r="Q11" s="21"/>
      <c r="R11" s="21" t="s">
        <v>48</v>
      </c>
      <c r="S11" s="21" t="s">
        <v>47</v>
      </c>
      <c r="T11" s="21" t="s">
        <v>46</v>
      </c>
      <c r="U11" s="21" t="s">
        <v>46</v>
      </c>
      <c r="X11" s="58" t="s">
        <v>97</v>
      </c>
    </row>
    <row r="12" spans="1:47" ht="18" x14ac:dyDescent="0.55000000000000004">
      <c r="A12" s="27">
        <v>33511</v>
      </c>
      <c r="B12" s="26">
        <v>8.0000000000000002E-3</v>
      </c>
      <c r="C12" s="26">
        <v>-1.9143716966340422E-2</v>
      </c>
      <c r="D12" s="26">
        <v>-1.3641E-2</v>
      </c>
      <c r="E12" s="26">
        <v>3.735E-3</v>
      </c>
      <c r="F12" s="26">
        <v>-8.2500000000000004E-3</v>
      </c>
      <c r="G12" s="26">
        <v>-1.7121000000000001E-2</v>
      </c>
      <c r="H12" s="26">
        <v>1.9199999999999998E-2</v>
      </c>
      <c r="I12" s="26">
        <v>1.72E-2</v>
      </c>
      <c r="J12" s="26">
        <v>4.6916666666666669E-3</v>
      </c>
      <c r="K12" s="26">
        <f t="shared" si="2"/>
        <v>1.2037117497362058</v>
      </c>
      <c r="L12" s="48">
        <f t="shared" si="3"/>
        <v>1.1894452238001585</v>
      </c>
      <c r="M12" s="26">
        <f t="shared" si="0"/>
        <v>3.3083333333333333E-3</v>
      </c>
      <c r="N12" s="26">
        <f t="shared" si="1"/>
        <v>-2.3835383633007089E-2</v>
      </c>
      <c r="O12" s="25"/>
      <c r="P12" s="22">
        <v>0</v>
      </c>
      <c r="R12" s="29">
        <f t="shared" ref="R12:R43" si="4">$U$3+P12*($P$3-$U$3)</f>
        <v>3.3E-3</v>
      </c>
      <c r="S12" s="29">
        <f t="shared" ref="S12:S43" si="5">$U$3+P12*($P$3-$U$3)</f>
        <v>3.3E-3</v>
      </c>
      <c r="T12" s="28">
        <f t="shared" ref="T12:T43" si="6">P12*$R$3</f>
        <v>0</v>
      </c>
      <c r="U12" s="28">
        <f t="shared" ref="U12:U43" si="7">P12*$S$3</f>
        <v>0</v>
      </c>
    </row>
    <row r="13" spans="1:47" ht="18" x14ac:dyDescent="0.55000000000000004">
      <c r="A13" s="27">
        <v>33542</v>
      </c>
      <c r="B13" s="26">
        <v>2.8199999999999999E-2</v>
      </c>
      <c r="C13" s="26">
        <v>1.1834166967462421E-2</v>
      </c>
      <c r="D13" s="26">
        <v>1.4973999999999999E-2</v>
      </c>
      <c r="E13" s="26">
        <v>3.1965E-2</v>
      </c>
      <c r="F13" s="26">
        <v>-3.1898000000000003E-2</v>
      </c>
      <c r="G13" s="26">
        <v>1.4357999999999999E-2</v>
      </c>
      <c r="H13" s="26">
        <v>9.7000000000000003E-3</v>
      </c>
      <c r="I13" s="26">
        <v>3.7200000000000004E-2</v>
      </c>
      <c r="J13" s="26">
        <v>4.5750000000000001E-3</v>
      </c>
      <c r="K13" s="26">
        <f t="shared" si="2"/>
        <v>1.2179566755632805</v>
      </c>
      <c r="L13" s="48">
        <f t="shared" si="3"/>
        <v>1.1989607855905597</v>
      </c>
      <c r="M13" s="26">
        <f t="shared" si="0"/>
        <v>2.3625E-2</v>
      </c>
      <c r="N13" s="26">
        <f t="shared" si="1"/>
        <v>7.259166967462421E-3</v>
      </c>
      <c r="O13" s="25"/>
      <c r="P13" s="22">
        <f t="shared" ref="P13:P44" si="8">P12+0.01</f>
        <v>0.01</v>
      </c>
      <c r="R13" s="29">
        <f t="shared" si="4"/>
        <v>3.3625879310344828E-3</v>
      </c>
      <c r="S13" s="29">
        <f t="shared" si="5"/>
        <v>3.3625879310344828E-3</v>
      </c>
      <c r="T13" s="28">
        <f t="shared" si="6"/>
        <v>7.5704847648907776E-5</v>
      </c>
      <c r="U13" s="28">
        <f t="shared" si="7"/>
        <v>4.0907452966802753E-4</v>
      </c>
    </row>
    <row r="14" spans="1:47" ht="18" x14ac:dyDescent="0.55000000000000004">
      <c r="A14" s="27">
        <v>33571</v>
      </c>
      <c r="B14" s="26">
        <v>8.0000000000000004E-4</v>
      </c>
      <c r="C14" s="26">
        <v>-4.3903681997706619E-2</v>
      </c>
      <c r="D14" s="26">
        <v>-3.7807E-2</v>
      </c>
      <c r="E14" s="26">
        <v>-3.3397000000000003E-2</v>
      </c>
      <c r="F14" s="26">
        <v>-2.0192999999999999E-2</v>
      </c>
      <c r="G14" s="26">
        <v>-3.4859000000000001E-2</v>
      </c>
      <c r="H14" s="26">
        <v>1.1699999999999999E-2</v>
      </c>
      <c r="I14" s="26">
        <v>2.3999999999999998E-3</v>
      </c>
      <c r="J14" s="26">
        <v>4.3416666666666664E-3</v>
      </c>
      <c r="K14" s="26">
        <f t="shared" si="2"/>
        <v>1.1644838929923662</v>
      </c>
      <c r="L14" s="48">
        <f t="shared" si="3"/>
        <v>1.2327714797442135</v>
      </c>
      <c r="M14" s="26">
        <f t="shared" si="0"/>
        <v>-3.5416666666666665E-3</v>
      </c>
      <c r="N14" s="26">
        <f t="shared" si="1"/>
        <v>-4.8245348664373286E-2</v>
      </c>
      <c r="O14" s="25"/>
      <c r="P14" s="22">
        <f t="shared" si="8"/>
        <v>0.02</v>
      </c>
      <c r="R14" s="29">
        <f t="shared" si="4"/>
        <v>3.4251758620689656E-3</v>
      </c>
      <c r="S14" s="29">
        <f t="shared" si="5"/>
        <v>3.4251758620689656E-3</v>
      </c>
      <c r="T14" s="28">
        <f t="shared" si="6"/>
        <v>1.5140969529781555E-4</v>
      </c>
      <c r="U14" s="28">
        <f t="shared" si="7"/>
        <v>8.1814905933605506E-4</v>
      </c>
    </row>
    <row r="15" spans="1:47" ht="18" x14ac:dyDescent="0.55000000000000004">
      <c r="A15" s="27">
        <v>33603</v>
      </c>
      <c r="B15" s="26">
        <v>1.6299999999999999E-2</v>
      </c>
      <c r="C15" s="26">
        <v>0.11158786845050889</v>
      </c>
      <c r="D15" s="26">
        <v>0.106506</v>
      </c>
      <c r="E15" s="26">
        <v>0.118365</v>
      </c>
      <c r="F15" s="26">
        <v>2.5545999999999999E-2</v>
      </c>
      <c r="G15" s="26">
        <v>0.109484</v>
      </c>
      <c r="H15" s="26">
        <v>2.07E-2</v>
      </c>
      <c r="I15" s="26">
        <v>1.01E-2</v>
      </c>
      <c r="J15" s="26">
        <v>4.0333333333333332E-3</v>
      </c>
      <c r="K15" s="26">
        <f t="shared" si="2"/>
        <v>1.294426168456335</v>
      </c>
      <c r="L15" s="48">
        <f t="shared" si="3"/>
        <v>1.2337576969280089</v>
      </c>
      <c r="M15" s="26">
        <f t="shared" si="0"/>
        <v>1.2266666666666665E-2</v>
      </c>
      <c r="N15" s="26">
        <f t="shared" si="1"/>
        <v>0.10755453511717555</v>
      </c>
      <c r="O15" s="25"/>
      <c r="P15" s="22">
        <f t="shared" si="8"/>
        <v>0.03</v>
      </c>
      <c r="R15" s="29">
        <f t="shared" si="4"/>
        <v>3.4877637931034484E-3</v>
      </c>
      <c r="S15" s="29">
        <f t="shared" si="5"/>
        <v>3.4877637931034484E-3</v>
      </c>
      <c r="T15" s="28">
        <f t="shared" si="6"/>
        <v>2.2711454294672333E-4</v>
      </c>
      <c r="U15" s="28">
        <f t="shared" si="7"/>
        <v>1.2272235890040826E-3</v>
      </c>
      <c r="AJ15" s="23" t="s">
        <v>81</v>
      </c>
      <c r="AK15" s="23" t="s">
        <v>79</v>
      </c>
      <c r="AL15" s="23" t="s">
        <v>39</v>
      </c>
      <c r="AM15" s="23" t="s">
        <v>38</v>
      </c>
      <c r="AN15" s="23" t="s">
        <v>50</v>
      </c>
      <c r="AO15" s="23" t="s">
        <v>82</v>
      </c>
      <c r="AQ15" s="23" t="s">
        <v>83</v>
      </c>
      <c r="AR15" s="23" t="s">
        <v>82</v>
      </c>
      <c r="AT15" s="23" t="s">
        <v>50</v>
      </c>
      <c r="AU15" s="23" t="s">
        <v>82</v>
      </c>
    </row>
    <row r="16" spans="1:47" ht="18" x14ac:dyDescent="0.55000000000000004">
      <c r="A16" s="27">
        <v>33634</v>
      </c>
      <c r="B16" s="26">
        <v>4.8999999999999998E-3</v>
      </c>
      <c r="C16" s="26">
        <v>-1.9923757462418191E-2</v>
      </c>
      <c r="D16" s="26">
        <v>-1.1769999999999999E-2</v>
      </c>
      <c r="E16" s="26">
        <v>6.0074000000000002E-2</v>
      </c>
      <c r="F16" s="26">
        <v>0.25206400000000001</v>
      </c>
      <c r="G16" s="26">
        <v>-2.7115E-2</v>
      </c>
      <c r="H16" s="26">
        <v>3.5999999999999999E-3</v>
      </c>
      <c r="I16" s="26">
        <v>3.2000000000000001E-2</v>
      </c>
      <c r="J16" s="26">
        <v>4.0249999999999999E-3</v>
      </c>
      <c r="K16" s="26">
        <f t="shared" si="2"/>
        <v>1.2686363354230037</v>
      </c>
      <c r="L16" s="48">
        <f t="shared" si="3"/>
        <v>1.2538679473879353</v>
      </c>
      <c r="M16" s="26">
        <f t="shared" si="0"/>
        <v>8.7499999999999991E-4</v>
      </c>
      <c r="N16" s="26">
        <f t="shared" si="1"/>
        <v>-2.3948757462418192E-2</v>
      </c>
      <c r="O16" s="25"/>
      <c r="P16" s="22">
        <f t="shared" si="8"/>
        <v>0.04</v>
      </c>
      <c r="R16" s="29">
        <f t="shared" si="4"/>
        <v>3.5503517241379312E-3</v>
      </c>
      <c r="S16" s="29">
        <f t="shared" si="5"/>
        <v>3.5503517241379312E-3</v>
      </c>
      <c r="T16" s="28">
        <f t="shared" si="6"/>
        <v>3.028193905956311E-4</v>
      </c>
      <c r="U16" s="28">
        <f t="shared" si="7"/>
        <v>1.6362981186721101E-3</v>
      </c>
      <c r="AK16" s="23">
        <v>0.05</v>
      </c>
      <c r="AL16" s="23">
        <v>-2</v>
      </c>
      <c r="AM16" s="23">
        <f>1-AL16</f>
        <v>3</v>
      </c>
      <c r="AN16" s="23">
        <f t="shared" ref="AN16:AN60" si="9">AL16*$P$3+AM16*$Q$3</f>
        <v>6.0292941003675209E-3</v>
      </c>
      <c r="AO16" s="23">
        <f>SQRT(AL16^2*$R$3^2+AM16^2*$S$3^2+2*$R$3*$S$3*$T$3*AL16*AM16)</f>
        <v>0.11903871641485803</v>
      </c>
      <c r="AQ16" s="23">
        <f>AL16*$P$3+AM16*$U$3</f>
        <v>-9.2175862068965657E-3</v>
      </c>
      <c r="AR16" s="23">
        <f>SQRT(AL16^2*$R$3^2)</f>
        <v>1.5140969529781556E-2</v>
      </c>
      <c r="AT16" s="23">
        <f>AL16*$Q$3+AM16*$U$3</f>
        <v>-6.8645868715093913E-3</v>
      </c>
      <c r="AU16" s="23">
        <f>SQRT(AL16^2*$S$3^2)</f>
        <v>8.1814905933605506E-2</v>
      </c>
    </row>
    <row r="17" spans="1:47" ht="18" x14ac:dyDescent="0.55000000000000004">
      <c r="A17" s="27">
        <v>33662</v>
      </c>
      <c r="B17" s="26">
        <v>2.7900000000000001E-2</v>
      </c>
      <c r="C17" s="26">
        <v>9.5895102500122703E-3</v>
      </c>
      <c r="D17" s="26">
        <v>1.2004000000000001E-2</v>
      </c>
      <c r="E17" s="26">
        <v>2.2575999999999999E-2</v>
      </c>
      <c r="F17" s="26">
        <v>5.4633000000000001E-2</v>
      </c>
      <c r="G17" s="26">
        <v>6.149E-3</v>
      </c>
      <c r="H17" s="26">
        <v>9.5999999999999992E-3</v>
      </c>
      <c r="I17" s="26">
        <v>2.4399999999999998E-2</v>
      </c>
      <c r="J17" s="26">
        <v>3.391666666666667E-3</v>
      </c>
      <c r="K17" s="26">
        <f t="shared" si="2"/>
        <v>1.2808019365650807</v>
      </c>
      <c r="L17" s="48">
        <f t="shared" si="3"/>
        <v>1.260011900330136</v>
      </c>
      <c r="M17" s="26">
        <f t="shared" si="0"/>
        <v>2.4508333333333333E-2</v>
      </c>
      <c r="N17" s="26">
        <f t="shared" si="1"/>
        <v>6.1978435833456033E-3</v>
      </c>
      <c r="O17" s="25"/>
      <c r="P17" s="22">
        <f t="shared" si="8"/>
        <v>0.05</v>
      </c>
      <c r="R17" s="29">
        <f t="shared" si="4"/>
        <v>3.6129396551724141E-3</v>
      </c>
      <c r="S17" s="29">
        <f t="shared" si="5"/>
        <v>3.6129396551724141E-3</v>
      </c>
      <c r="T17" s="28">
        <f t="shared" si="6"/>
        <v>3.7852423824453893E-4</v>
      </c>
      <c r="U17" s="28">
        <f t="shared" si="7"/>
        <v>2.0453726483401378E-3</v>
      </c>
      <c r="AL17" s="23">
        <f>AL16+$AK$16</f>
        <v>-1.95</v>
      </c>
      <c r="AM17" s="23">
        <f t="shared" ref="AM17:AM80" si="10">1-AL17</f>
        <v>2.95</v>
      </c>
      <c r="AN17" s="23">
        <f t="shared" si="9"/>
        <v>6.0881190837521991E-3</v>
      </c>
      <c r="AO17" s="23">
        <f t="shared" ref="AO17:AO80" si="11">SQRT(AL17^2*$R$3^2+AM17^2*$S$3^2+2*$R$3*$S$3*$T$3*AL17*AM17)</f>
        <v>0.11707795117424047</v>
      </c>
      <c r="AQ17" s="23">
        <f t="shared" ref="AQ17:AQ80" si="12">AL17*$P$3+AM17*$U$3</f>
        <v>-8.9046465517241512E-3</v>
      </c>
      <c r="AR17" s="23">
        <f t="shared" ref="AR17:AR80" si="13">SQRT(AL17^2*$R$3^2)</f>
        <v>1.4762445291537016E-2</v>
      </c>
      <c r="AT17" s="23">
        <f t="shared" ref="AT17:AT80" si="14">AL17*$Q$3+AM17*$U$3</f>
        <v>-6.6104721997216551E-3</v>
      </c>
      <c r="AU17" s="23">
        <f t="shared" ref="AU17:AU80" si="15">SQRT(AL17^2*$S$3^2)</f>
        <v>7.976953328526537E-2</v>
      </c>
    </row>
    <row r="18" spans="1:47" ht="18" x14ac:dyDescent="0.55000000000000004">
      <c r="A18" s="27">
        <v>33694</v>
      </c>
      <c r="B18" s="26">
        <v>1.01E-2</v>
      </c>
      <c r="C18" s="26">
        <v>-2.1831839108311102E-2</v>
      </c>
      <c r="D18" s="26">
        <v>-1.8901000000000001E-2</v>
      </c>
      <c r="E18" s="26">
        <v>-4.6561999999999999E-2</v>
      </c>
      <c r="F18" s="26">
        <v>-1.8741000000000001E-2</v>
      </c>
      <c r="G18" s="26">
        <v>-1.7648E-2</v>
      </c>
      <c r="H18" s="26">
        <v>5.7999999999999996E-3</v>
      </c>
      <c r="I18" s="26">
        <v>3.9E-2</v>
      </c>
      <c r="J18" s="26">
        <v>3.3666666666666667E-3</v>
      </c>
      <c r="K18" s="26">
        <f t="shared" si="2"/>
        <v>1.2528396747563786</v>
      </c>
      <c r="L18" s="48">
        <f t="shared" si="3"/>
        <v>1.2951662323493469</v>
      </c>
      <c r="M18" s="26">
        <f t="shared" si="0"/>
        <v>6.7333333333333325E-3</v>
      </c>
      <c r="N18" s="26">
        <f t="shared" si="1"/>
        <v>-2.5198505774977769E-2</v>
      </c>
      <c r="O18" s="25"/>
      <c r="P18" s="22">
        <f t="shared" si="8"/>
        <v>6.0000000000000005E-2</v>
      </c>
      <c r="R18" s="29">
        <f t="shared" si="4"/>
        <v>3.6755275862068969E-3</v>
      </c>
      <c r="S18" s="29">
        <f t="shared" si="5"/>
        <v>3.6755275862068969E-3</v>
      </c>
      <c r="T18" s="28">
        <f t="shared" si="6"/>
        <v>4.5422908589344671E-4</v>
      </c>
      <c r="U18" s="28">
        <f t="shared" si="7"/>
        <v>2.4544471780081653E-3</v>
      </c>
      <c r="AL18" s="23">
        <f t="shared" ref="AL18:AL60" si="16">AL17+$AK$16</f>
        <v>-1.9</v>
      </c>
      <c r="AM18" s="23">
        <f t="shared" si="10"/>
        <v>2.9</v>
      </c>
      <c r="AN18" s="23">
        <f t="shared" si="9"/>
        <v>6.1469440671368808E-3</v>
      </c>
      <c r="AO18" s="23">
        <f t="shared" si="11"/>
        <v>0.11511732181164344</v>
      </c>
      <c r="AQ18" s="23">
        <f t="shared" si="12"/>
        <v>-8.5917068965517349E-3</v>
      </c>
      <c r="AR18" s="23">
        <f t="shared" si="13"/>
        <v>1.4383921053292477E-2</v>
      </c>
      <c r="AT18" s="23">
        <f t="shared" si="14"/>
        <v>-6.3563575279339205E-3</v>
      </c>
      <c r="AU18" s="23">
        <f t="shared" si="15"/>
        <v>7.7724160636925235E-2</v>
      </c>
    </row>
    <row r="19" spans="1:47" ht="18" x14ac:dyDescent="0.55000000000000004">
      <c r="A19" s="27">
        <v>33724</v>
      </c>
      <c r="B19" s="26">
        <v>2.86E-2</v>
      </c>
      <c r="C19" s="26">
        <v>2.7892689935346406E-2</v>
      </c>
      <c r="D19" s="26">
        <v>2.349E-2</v>
      </c>
      <c r="E19" s="26">
        <v>-4.3489E-2</v>
      </c>
      <c r="F19" s="26">
        <v>-6.5050999999999998E-2</v>
      </c>
      <c r="G19" s="26">
        <v>3.0699000000000001E-2</v>
      </c>
      <c r="H19" s="26">
        <v>-2.9999999999999997E-4</v>
      </c>
      <c r="I19" s="26">
        <v>-9.5999999999999992E-3</v>
      </c>
      <c r="J19" s="26">
        <v>3.5083333333333334E-3</v>
      </c>
      <c r="K19" s="26">
        <f t="shared" si="2"/>
        <v>1.2877847433430585</v>
      </c>
      <c r="L19" s="48">
        <f t="shared" si="3"/>
        <v>1.3082474112960754</v>
      </c>
      <c r="M19" s="26">
        <f t="shared" si="0"/>
        <v>2.5091666666666668E-2</v>
      </c>
      <c r="N19" s="26">
        <f t="shared" si="1"/>
        <v>2.4384356602013074E-2</v>
      </c>
      <c r="O19" s="25"/>
      <c r="P19" s="22">
        <f t="shared" si="8"/>
        <v>7.0000000000000007E-2</v>
      </c>
      <c r="R19" s="29">
        <f t="shared" si="4"/>
        <v>3.7381155172413797E-3</v>
      </c>
      <c r="S19" s="29">
        <f t="shared" si="5"/>
        <v>3.7381155172413797E-3</v>
      </c>
      <c r="T19" s="28">
        <f t="shared" si="6"/>
        <v>5.2993393354235454E-4</v>
      </c>
      <c r="U19" s="28">
        <f t="shared" si="7"/>
        <v>2.8635217076761928E-3</v>
      </c>
      <c r="AL19" s="23">
        <f t="shared" si="16"/>
        <v>-1.8499999999999999</v>
      </c>
      <c r="AM19" s="23">
        <f t="shared" si="10"/>
        <v>2.8499999999999996</v>
      </c>
      <c r="AN19" s="23">
        <f t="shared" si="9"/>
        <v>6.2057690505215556E-3</v>
      </c>
      <c r="AO19" s="23">
        <f t="shared" si="11"/>
        <v>0.11315683539000157</v>
      </c>
      <c r="AQ19" s="23">
        <f t="shared" si="12"/>
        <v>-8.2787672413793239E-3</v>
      </c>
      <c r="AR19" s="23">
        <f t="shared" si="13"/>
        <v>1.4005396815047937E-2</v>
      </c>
      <c r="AT19" s="23">
        <f t="shared" si="14"/>
        <v>-6.102242856146186E-3</v>
      </c>
      <c r="AU19" s="23">
        <f t="shared" si="15"/>
        <v>7.5678787988585086E-2</v>
      </c>
    </row>
    <row r="20" spans="1:47" ht="18" x14ac:dyDescent="0.55000000000000004">
      <c r="A20" s="27">
        <v>33753</v>
      </c>
      <c r="B20" s="26">
        <v>-1.9E-3</v>
      </c>
      <c r="C20" s="26">
        <v>9.6397156283897843E-4</v>
      </c>
      <c r="D20" s="26">
        <v>5.4429999999999999E-3</v>
      </c>
      <c r="E20" s="26">
        <v>1.2011000000000001E-2</v>
      </c>
      <c r="F20" s="26">
        <v>-2.1540000000000001E-3</v>
      </c>
      <c r="G20" s="26">
        <v>6.182E-3</v>
      </c>
      <c r="H20" s="26">
        <v>1.1000000000000001E-3</v>
      </c>
      <c r="I20" s="26">
        <v>3.85E-2</v>
      </c>
      <c r="J20" s="26">
        <v>3.3166666666666665E-3</v>
      </c>
      <c r="K20" s="26">
        <f t="shared" si="2"/>
        <v>1.2890261312146989</v>
      </c>
      <c r="L20" s="48">
        <f t="shared" si="3"/>
        <v>1.345663287259143</v>
      </c>
      <c r="M20" s="26">
        <f t="shared" si="0"/>
        <v>-5.2166666666666663E-3</v>
      </c>
      <c r="N20" s="26">
        <f t="shared" si="1"/>
        <v>-2.3526951038276879E-3</v>
      </c>
      <c r="O20" s="25"/>
      <c r="P20" s="22">
        <f t="shared" si="8"/>
        <v>0.08</v>
      </c>
      <c r="R20" s="29">
        <f t="shared" si="4"/>
        <v>3.8007034482758625E-3</v>
      </c>
      <c r="S20" s="29">
        <f t="shared" si="5"/>
        <v>3.8007034482758625E-3</v>
      </c>
      <c r="T20" s="28">
        <f t="shared" si="6"/>
        <v>6.0563878119126221E-4</v>
      </c>
      <c r="U20" s="28">
        <f t="shared" si="7"/>
        <v>3.2725962373442202E-3</v>
      </c>
      <c r="AL20" s="23">
        <f t="shared" si="16"/>
        <v>-1.7999999999999998</v>
      </c>
      <c r="AM20" s="23">
        <f t="shared" si="10"/>
        <v>2.8</v>
      </c>
      <c r="AN20" s="23">
        <f t="shared" si="9"/>
        <v>6.2645940339062407E-3</v>
      </c>
      <c r="AO20" s="23">
        <f t="shared" si="11"/>
        <v>0.11119649946981761</v>
      </c>
      <c r="AQ20" s="23">
        <f t="shared" si="12"/>
        <v>-7.9658275862069059E-3</v>
      </c>
      <c r="AR20" s="23">
        <f t="shared" si="13"/>
        <v>1.3626872576803398E-2</v>
      </c>
      <c r="AT20" s="23">
        <f t="shared" si="14"/>
        <v>-5.8481281843584497E-3</v>
      </c>
      <c r="AU20" s="23">
        <f t="shared" si="15"/>
        <v>7.3633415340244951E-2</v>
      </c>
    </row>
    <row r="21" spans="1:47" ht="18" x14ac:dyDescent="0.55000000000000004">
      <c r="A21" s="27">
        <v>33785</v>
      </c>
      <c r="B21" s="26">
        <v>1.29E-2</v>
      </c>
      <c r="C21" s="26">
        <v>-1.7358853978572376E-2</v>
      </c>
      <c r="D21" s="26">
        <v>-1.5923E-2</v>
      </c>
      <c r="E21" s="26">
        <v>-3.8719999999999997E-2</v>
      </c>
      <c r="F21" s="26">
        <v>-5.0042999999999997E-2</v>
      </c>
      <c r="G21" s="26">
        <v>-1.5214999999999999E-2</v>
      </c>
      <c r="H21" s="26">
        <v>6.1999999999999998E-3</v>
      </c>
      <c r="I21" s="26">
        <v>-6.6E-3</v>
      </c>
      <c r="J21" s="26">
        <v>3.1416666666666667E-3</v>
      </c>
      <c r="K21" s="26">
        <f t="shared" si="2"/>
        <v>1.2666501148283789</v>
      </c>
      <c r="L21" s="48">
        <f t="shared" si="3"/>
        <v>1.3431065270133506</v>
      </c>
      <c r="M21" s="26">
        <f t="shared" si="0"/>
        <v>9.7583333333333341E-3</v>
      </c>
      <c r="N21" s="26">
        <f t="shared" si="1"/>
        <v>-2.0500520645239044E-2</v>
      </c>
      <c r="O21" s="25"/>
      <c r="P21" s="22">
        <f t="shared" si="8"/>
        <v>0.09</v>
      </c>
      <c r="R21" s="29">
        <f t="shared" si="4"/>
        <v>3.8632913793103453E-3</v>
      </c>
      <c r="S21" s="29">
        <f t="shared" si="5"/>
        <v>3.8632913793103453E-3</v>
      </c>
      <c r="T21" s="28">
        <f t="shared" si="6"/>
        <v>6.8134362884016998E-4</v>
      </c>
      <c r="U21" s="28">
        <f t="shared" si="7"/>
        <v>3.6816707670122477E-3</v>
      </c>
      <c r="AL21" s="23">
        <f t="shared" si="16"/>
        <v>-1.7499999999999998</v>
      </c>
      <c r="AM21" s="23">
        <f t="shared" si="10"/>
        <v>2.75</v>
      </c>
      <c r="AN21" s="23">
        <f t="shared" si="9"/>
        <v>6.323419017290919E-3</v>
      </c>
      <c r="AO21" s="23">
        <f t="shared" si="11"/>
        <v>0.10923632215371028</v>
      </c>
      <c r="AQ21" s="23">
        <f t="shared" si="12"/>
        <v>-7.6528879310344931E-3</v>
      </c>
      <c r="AR21" s="23">
        <f t="shared" si="13"/>
        <v>1.3248348338558858E-2</v>
      </c>
      <c r="AT21" s="23">
        <f t="shared" si="14"/>
        <v>-5.5940135125707151E-3</v>
      </c>
      <c r="AU21" s="23">
        <f t="shared" si="15"/>
        <v>7.1588042691904802E-2</v>
      </c>
    </row>
    <row r="22" spans="1:47" ht="18" x14ac:dyDescent="0.55000000000000004">
      <c r="A22" s="27">
        <v>33816</v>
      </c>
      <c r="B22" s="26">
        <v>0</v>
      </c>
      <c r="C22" s="26">
        <v>3.937374430342528E-2</v>
      </c>
      <c r="D22" s="26">
        <v>4.1091000000000003E-2</v>
      </c>
      <c r="E22" s="26">
        <v>3.5070999999999998E-2</v>
      </c>
      <c r="F22" s="26">
        <v>2.8712999999999999E-2</v>
      </c>
      <c r="G22" s="26">
        <v>4.1064000000000003E-2</v>
      </c>
      <c r="H22" s="26">
        <v>1.24E-2</v>
      </c>
      <c r="I22" s="26">
        <v>0.01</v>
      </c>
      <c r="J22" s="26">
        <v>3.1749999999999999E-3</v>
      </c>
      <c r="K22" s="26">
        <f t="shared" si="2"/>
        <v>1.3165228725715357</v>
      </c>
      <c r="L22" s="48">
        <f t="shared" si="3"/>
        <v>1.3604326012118229</v>
      </c>
      <c r="M22" s="26">
        <f t="shared" si="0"/>
        <v>-3.1749999999999999E-3</v>
      </c>
      <c r="N22" s="26">
        <f t="shared" si="1"/>
        <v>3.6198744303425283E-2</v>
      </c>
      <c r="O22" s="25"/>
      <c r="P22" s="22">
        <f t="shared" si="8"/>
        <v>9.9999999999999992E-2</v>
      </c>
      <c r="R22" s="29">
        <f t="shared" si="4"/>
        <v>3.9258793103448281E-3</v>
      </c>
      <c r="S22" s="29">
        <f t="shared" si="5"/>
        <v>3.9258793103448281E-3</v>
      </c>
      <c r="T22" s="28">
        <f t="shared" si="6"/>
        <v>7.5704847648907776E-4</v>
      </c>
      <c r="U22" s="28">
        <f t="shared" si="7"/>
        <v>4.0907452966802748E-3</v>
      </c>
      <c r="AL22" s="23">
        <f t="shared" si="16"/>
        <v>-1.6999999999999997</v>
      </c>
      <c r="AM22" s="23">
        <f t="shared" si="10"/>
        <v>2.6999999999999997</v>
      </c>
      <c r="AN22" s="23">
        <f t="shared" si="9"/>
        <v>6.3822440006755972E-3</v>
      </c>
      <c r="AO22" s="23">
        <f t="shared" si="11"/>
        <v>0.10727631213582985</v>
      </c>
      <c r="AQ22" s="23">
        <f t="shared" si="12"/>
        <v>-7.3399482758620769E-3</v>
      </c>
      <c r="AR22" s="23">
        <f t="shared" si="13"/>
        <v>1.2869824100314321E-2</v>
      </c>
      <c r="AT22" s="23">
        <f t="shared" si="14"/>
        <v>-5.3398988407829806E-3</v>
      </c>
      <c r="AU22" s="23">
        <f t="shared" si="15"/>
        <v>6.9542670043564681E-2</v>
      </c>
    </row>
    <row r="23" spans="1:47" ht="18" x14ac:dyDescent="0.55000000000000004">
      <c r="A23" s="27">
        <v>33847</v>
      </c>
      <c r="B23" s="26">
        <v>9.1999999999999998E-3</v>
      </c>
      <c r="C23" s="26">
        <v>-2.3997548384055083E-2</v>
      </c>
      <c r="D23" s="26">
        <v>-1.9380999999999999E-2</v>
      </c>
      <c r="E23" s="26">
        <v>-3.0813E-2</v>
      </c>
      <c r="F23" s="26">
        <v>-3.3612999999999997E-2</v>
      </c>
      <c r="G23" s="26">
        <v>-1.8638999999999999E-2</v>
      </c>
      <c r="H23" s="26">
        <v>-3.4999999999999996E-3</v>
      </c>
      <c r="I23" s="26">
        <v>9.7999999999999997E-3</v>
      </c>
      <c r="J23" s="26">
        <v>2.7750000000000001E-3</v>
      </c>
      <c r="K23" s="26">
        <f t="shared" si="2"/>
        <v>1.284929551238285</v>
      </c>
      <c r="L23" s="48">
        <f t="shared" si="3"/>
        <v>1.3604326012118229</v>
      </c>
      <c r="M23" s="26">
        <f t="shared" si="0"/>
        <v>6.4250000000000002E-3</v>
      </c>
      <c r="N23" s="26">
        <f t="shared" si="1"/>
        <v>-2.6772548384055083E-2</v>
      </c>
      <c r="O23" s="25"/>
      <c r="P23" s="22">
        <f t="shared" si="8"/>
        <v>0.10999999999999999</v>
      </c>
      <c r="R23" s="29">
        <f t="shared" si="4"/>
        <v>3.9884672413793114E-3</v>
      </c>
      <c r="S23" s="29">
        <f t="shared" si="5"/>
        <v>3.9884672413793114E-3</v>
      </c>
      <c r="T23" s="28">
        <f t="shared" si="6"/>
        <v>8.3275332413798554E-4</v>
      </c>
      <c r="U23" s="28">
        <f t="shared" si="7"/>
        <v>4.4998198263483027E-3</v>
      </c>
      <c r="AL23" s="23">
        <f t="shared" si="16"/>
        <v>-1.6499999999999997</v>
      </c>
      <c r="AM23" s="23">
        <f t="shared" si="10"/>
        <v>2.6499999999999995</v>
      </c>
      <c r="AN23" s="23">
        <f t="shared" si="9"/>
        <v>6.4410689840602754E-3</v>
      </c>
      <c r="AO23" s="23">
        <f t="shared" si="11"/>
        <v>0.10531647875677203</v>
      </c>
      <c r="AQ23" s="23">
        <f t="shared" si="12"/>
        <v>-7.0270086206896658E-3</v>
      </c>
      <c r="AR23" s="23">
        <f t="shared" si="13"/>
        <v>1.2491299862069781E-2</v>
      </c>
      <c r="AT23" s="23">
        <f t="shared" si="14"/>
        <v>-5.0857841689952461E-3</v>
      </c>
      <c r="AU23" s="23">
        <f t="shared" si="15"/>
        <v>6.7497297395224531E-2</v>
      </c>
    </row>
    <row r="24" spans="1:47" ht="18" x14ac:dyDescent="0.55000000000000004">
      <c r="A24" s="27">
        <v>33877</v>
      </c>
      <c r="B24" s="26">
        <v>4.0000000000000001E-3</v>
      </c>
      <c r="C24" s="26">
        <v>9.1056203656740796E-3</v>
      </c>
      <c r="D24" s="26">
        <v>9.5790000000000007E-3</v>
      </c>
      <c r="E24" s="26">
        <v>3.6497000000000002E-2</v>
      </c>
      <c r="F24" s="26">
        <v>-5.4050000000000001E-3</v>
      </c>
      <c r="G24" s="26">
        <v>6.3819999999999997E-3</v>
      </c>
      <c r="H24" s="26">
        <v>1.1699999999999999E-2</v>
      </c>
      <c r="I24" s="26">
        <v>1.55E-2</v>
      </c>
      <c r="J24" s="26">
        <v>2.7416666666666666E-3</v>
      </c>
      <c r="K24" s="26">
        <f t="shared" si="2"/>
        <v>1.2966296319284969</v>
      </c>
      <c r="L24" s="48">
        <f t="shared" si="3"/>
        <v>1.3729485811429718</v>
      </c>
      <c r="M24" s="26">
        <f t="shared" si="0"/>
        <v>1.2583333333333335E-3</v>
      </c>
      <c r="N24" s="26">
        <f t="shared" si="1"/>
        <v>6.363953699007413E-3</v>
      </c>
      <c r="O24" s="25"/>
      <c r="P24" s="22">
        <f t="shared" si="8"/>
        <v>0.11999999999999998</v>
      </c>
      <c r="R24" s="29">
        <f t="shared" si="4"/>
        <v>4.0510551724137938E-3</v>
      </c>
      <c r="S24" s="29">
        <f t="shared" si="5"/>
        <v>4.0510551724137938E-3</v>
      </c>
      <c r="T24" s="28">
        <f t="shared" si="6"/>
        <v>9.084581717868932E-4</v>
      </c>
      <c r="U24" s="28">
        <f t="shared" si="7"/>
        <v>4.9088943560163297E-3</v>
      </c>
      <c r="AL24" s="23">
        <f t="shared" si="16"/>
        <v>-1.5999999999999996</v>
      </c>
      <c r="AM24" s="23">
        <f t="shared" si="10"/>
        <v>2.5999999999999996</v>
      </c>
      <c r="AN24" s="23">
        <f t="shared" si="9"/>
        <v>6.4998939674449554E-3</v>
      </c>
      <c r="AO24" s="23">
        <f t="shared" si="11"/>
        <v>0.1033568320647166</v>
      </c>
      <c r="AQ24" s="23">
        <f t="shared" si="12"/>
        <v>-6.7140689655172496E-3</v>
      </c>
      <c r="AR24" s="23">
        <f t="shared" si="13"/>
        <v>1.2112775623825242E-2</v>
      </c>
      <c r="AT24" s="23">
        <f t="shared" si="14"/>
        <v>-4.8316694972075098E-3</v>
      </c>
      <c r="AU24" s="23">
        <f t="shared" si="15"/>
        <v>6.5451924746884396E-2</v>
      </c>
    </row>
    <row r="25" spans="1:47" ht="18" x14ac:dyDescent="0.55000000000000004">
      <c r="A25" s="27">
        <v>33907</v>
      </c>
      <c r="B25" s="26">
        <v>1.3999999999999999E-2</v>
      </c>
      <c r="C25" s="26">
        <v>2.1062709430349339E-3</v>
      </c>
      <c r="D25" s="26">
        <v>6.5979999999999997E-3</v>
      </c>
      <c r="E25" s="26">
        <v>3.9766999999999997E-2</v>
      </c>
      <c r="F25" s="26">
        <v>1.2841999999999999E-2</v>
      </c>
      <c r="G25" s="26">
        <v>-5.0100000000000003E-4</v>
      </c>
      <c r="H25" s="26">
        <v>1.04E-2</v>
      </c>
      <c r="I25" s="26">
        <v>-8.0000000000000002E-3</v>
      </c>
      <c r="J25" s="26">
        <v>2.6166666666666669E-3</v>
      </c>
      <c r="K25" s="26">
        <f t="shared" si="2"/>
        <v>1.2993606852461059</v>
      </c>
      <c r="L25" s="48">
        <f t="shared" si="3"/>
        <v>1.3784403754675436</v>
      </c>
      <c r="M25" s="26">
        <f t="shared" si="0"/>
        <v>1.1383333333333332E-2</v>
      </c>
      <c r="N25" s="26">
        <f t="shared" si="1"/>
        <v>-5.1039572363173295E-4</v>
      </c>
      <c r="O25" s="25"/>
      <c r="P25" s="22">
        <f t="shared" si="8"/>
        <v>0.12999999999999998</v>
      </c>
      <c r="R25" s="29">
        <f t="shared" si="4"/>
        <v>4.1136431034482761E-3</v>
      </c>
      <c r="S25" s="29">
        <f t="shared" si="5"/>
        <v>4.1136431034482761E-3</v>
      </c>
      <c r="T25" s="28">
        <f t="shared" si="6"/>
        <v>9.8416301943580098E-4</v>
      </c>
      <c r="U25" s="28">
        <f t="shared" si="7"/>
        <v>5.3179688856843568E-3</v>
      </c>
      <c r="AL25" s="23">
        <f t="shared" si="16"/>
        <v>-1.5499999999999996</v>
      </c>
      <c r="AM25" s="23">
        <f t="shared" si="10"/>
        <v>2.5499999999999998</v>
      </c>
      <c r="AN25" s="23">
        <f t="shared" si="9"/>
        <v>6.5587189508296388E-3</v>
      </c>
      <c r="AO25" s="23">
        <f t="shared" si="11"/>
        <v>0.10139738288362891</v>
      </c>
      <c r="AQ25" s="23">
        <f t="shared" si="12"/>
        <v>-6.4011293103448351E-3</v>
      </c>
      <c r="AR25" s="23">
        <f t="shared" si="13"/>
        <v>1.1734251385580704E-2</v>
      </c>
      <c r="AT25" s="23">
        <f t="shared" si="14"/>
        <v>-4.5775548254197752E-3</v>
      </c>
      <c r="AU25" s="23">
        <f t="shared" si="15"/>
        <v>6.3406552098544261E-2</v>
      </c>
    </row>
    <row r="26" spans="1:47" ht="18" x14ac:dyDescent="0.55000000000000004">
      <c r="A26" s="27">
        <v>33938</v>
      </c>
      <c r="B26" s="26">
        <v>1.4199999999999999E-2</v>
      </c>
      <c r="C26" s="26">
        <v>3.0261775102703774E-2</v>
      </c>
      <c r="D26" s="26">
        <v>3.4313000000000003E-2</v>
      </c>
      <c r="E26" s="26">
        <v>7.8738000000000002E-2</v>
      </c>
      <c r="F26" s="26">
        <v>7.8905000000000003E-2</v>
      </c>
      <c r="G26" s="26">
        <v>2.8542000000000001E-2</v>
      </c>
      <c r="H26" s="26">
        <v>1.18E-2</v>
      </c>
      <c r="I26" s="26">
        <v>1.1200000000000002E-2</v>
      </c>
      <c r="J26" s="26">
        <v>2.5833333333333333E-3</v>
      </c>
      <c r="K26" s="26">
        <f t="shared" si="2"/>
        <v>1.3386816460803186</v>
      </c>
      <c r="L26" s="48">
        <f t="shared" si="3"/>
        <v>1.3977385407240892</v>
      </c>
      <c r="M26" s="26">
        <f t="shared" si="0"/>
        <v>1.1616666666666666E-2</v>
      </c>
      <c r="N26" s="26">
        <f t="shared" si="1"/>
        <v>2.767844176937044E-2</v>
      </c>
      <c r="O26" s="25"/>
      <c r="P26" s="22">
        <f t="shared" si="8"/>
        <v>0.13999999999999999</v>
      </c>
      <c r="R26" s="29">
        <f t="shared" si="4"/>
        <v>4.1762310344827594E-3</v>
      </c>
      <c r="S26" s="29">
        <f t="shared" si="5"/>
        <v>4.1762310344827594E-3</v>
      </c>
      <c r="T26" s="28">
        <f t="shared" si="6"/>
        <v>1.0598678670847089E-3</v>
      </c>
      <c r="U26" s="28">
        <f t="shared" si="7"/>
        <v>5.7270434153523847E-3</v>
      </c>
      <c r="AL26" s="23">
        <f t="shared" si="16"/>
        <v>-1.4999999999999996</v>
      </c>
      <c r="AM26" s="23">
        <f t="shared" si="10"/>
        <v>2.4999999999999996</v>
      </c>
      <c r="AN26" s="23">
        <f t="shared" si="9"/>
        <v>6.6175439342143153E-3</v>
      </c>
      <c r="AO26" s="23">
        <f t="shared" si="11"/>
        <v>9.9438142889493084E-2</v>
      </c>
      <c r="AQ26" s="23">
        <f t="shared" si="12"/>
        <v>-6.0881896551724206E-3</v>
      </c>
      <c r="AR26" s="23">
        <f t="shared" si="13"/>
        <v>1.1355727147336164E-2</v>
      </c>
      <c r="AT26" s="23">
        <f t="shared" si="14"/>
        <v>-4.3234401536320407E-3</v>
      </c>
      <c r="AU26" s="23">
        <f t="shared" si="15"/>
        <v>6.1361179450204112E-2</v>
      </c>
    </row>
    <row r="27" spans="1:47" ht="18" x14ac:dyDescent="0.55000000000000004">
      <c r="A27" s="27">
        <v>33969</v>
      </c>
      <c r="B27" s="26">
        <v>1.43E-2</v>
      </c>
      <c r="C27" s="26">
        <v>1.010780108960231E-2</v>
      </c>
      <c r="D27" s="26">
        <v>1.4898E-2</v>
      </c>
      <c r="E27" s="26">
        <v>3.7387999999999998E-2</v>
      </c>
      <c r="F27" s="26">
        <v>5.3624999999999999E-2</v>
      </c>
      <c r="G27" s="26">
        <v>1.0348E-2</v>
      </c>
      <c r="H27" s="26">
        <v>1.54E-2</v>
      </c>
      <c r="I27" s="26">
        <v>1.66E-2</v>
      </c>
      <c r="J27" s="26">
        <v>2.666666666666667E-3</v>
      </c>
      <c r="K27" s="26">
        <f t="shared" si="2"/>
        <v>1.3522127738811998</v>
      </c>
      <c r="L27" s="48">
        <f t="shared" si="3"/>
        <v>1.4175864280023713</v>
      </c>
      <c r="M27" s="26">
        <f t="shared" si="0"/>
        <v>1.1633333333333332E-2</v>
      </c>
      <c r="N27" s="26">
        <f t="shared" si="1"/>
        <v>7.4411344229356425E-3</v>
      </c>
      <c r="O27" s="25"/>
      <c r="P27" s="22">
        <f t="shared" si="8"/>
        <v>0.15</v>
      </c>
      <c r="R27" s="29">
        <f t="shared" si="4"/>
        <v>4.2388189655172426E-3</v>
      </c>
      <c r="S27" s="29">
        <f t="shared" si="5"/>
        <v>4.2388189655172426E-3</v>
      </c>
      <c r="T27" s="28">
        <f t="shared" si="6"/>
        <v>1.1355727147336167E-3</v>
      </c>
      <c r="U27" s="28">
        <f t="shared" si="7"/>
        <v>6.1361179450204126E-3</v>
      </c>
      <c r="AL27" s="23">
        <f t="shared" si="16"/>
        <v>-1.4499999999999995</v>
      </c>
      <c r="AM27" s="23">
        <f t="shared" si="10"/>
        <v>2.4499999999999993</v>
      </c>
      <c r="AN27" s="23">
        <f t="shared" si="9"/>
        <v>6.6763689175989918E-3</v>
      </c>
      <c r="AO27" s="23">
        <f t="shared" si="11"/>
        <v>9.747912469570108E-2</v>
      </c>
      <c r="AQ27" s="23">
        <f t="shared" si="12"/>
        <v>-5.7752500000000061E-3</v>
      </c>
      <c r="AR27" s="23">
        <f t="shared" si="13"/>
        <v>1.0977202909091625E-2</v>
      </c>
      <c r="AT27" s="23">
        <f t="shared" si="14"/>
        <v>-4.0693254818443061E-3</v>
      </c>
      <c r="AU27" s="23">
        <f t="shared" si="15"/>
        <v>5.9315806801863977E-2</v>
      </c>
    </row>
    <row r="28" spans="1:47" ht="18" x14ac:dyDescent="0.55000000000000004">
      <c r="A28" s="27">
        <v>33998</v>
      </c>
      <c r="B28" s="26">
        <v>0</v>
      </c>
      <c r="C28" s="26">
        <v>7.0459709439764824E-3</v>
      </c>
      <c r="D28" s="26">
        <v>9.2790000000000008E-3</v>
      </c>
      <c r="E28" s="26">
        <v>2.9828E-2</v>
      </c>
      <c r="F28" s="26">
        <v>7.0638999999999993E-2</v>
      </c>
      <c r="G28" s="26">
        <v>1.268E-3</v>
      </c>
      <c r="H28" s="26">
        <v>1.9099999999999999E-2</v>
      </c>
      <c r="I28" s="26">
        <v>3.3500000000000002E-2</v>
      </c>
      <c r="J28" s="26">
        <v>2.9666666666666665E-3</v>
      </c>
      <c r="K28" s="26">
        <f t="shared" si="2"/>
        <v>1.3617404257960406</v>
      </c>
      <c r="L28" s="48">
        <f t="shared" si="3"/>
        <v>1.4378579139228052</v>
      </c>
      <c r="M28" s="26">
        <f t="shared" si="0"/>
        <v>-2.9666666666666665E-3</v>
      </c>
      <c r="N28" s="26">
        <f t="shared" si="1"/>
        <v>4.0793042773098163E-3</v>
      </c>
      <c r="O28" s="25"/>
      <c r="P28" s="22">
        <f t="shared" si="8"/>
        <v>0.16</v>
      </c>
      <c r="R28" s="29">
        <f t="shared" si="4"/>
        <v>4.301406896551725E-3</v>
      </c>
      <c r="S28" s="29">
        <f t="shared" si="5"/>
        <v>4.301406896551725E-3</v>
      </c>
      <c r="T28" s="28">
        <f t="shared" si="6"/>
        <v>1.2112775623825244E-3</v>
      </c>
      <c r="U28" s="28">
        <f t="shared" si="7"/>
        <v>6.5451924746884405E-3</v>
      </c>
      <c r="AL28" s="23">
        <f t="shared" si="16"/>
        <v>-1.3999999999999995</v>
      </c>
      <c r="AM28" s="23">
        <f t="shared" si="10"/>
        <v>2.3999999999999995</v>
      </c>
      <c r="AN28" s="23">
        <f t="shared" si="9"/>
        <v>6.7351939009836752E-3</v>
      </c>
      <c r="AO28" s="23">
        <f t="shared" si="11"/>
        <v>9.552034194890445E-2</v>
      </c>
      <c r="AQ28" s="23">
        <f t="shared" si="12"/>
        <v>-5.4623103448275916E-3</v>
      </c>
      <c r="AR28" s="23">
        <f t="shared" si="13"/>
        <v>1.0598678670847085E-2</v>
      </c>
      <c r="AT28" s="23">
        <f t="shared" si="14"/>
        <v>-3.8152108100565699E-3</v>
      </c>
      <c r="AU28" s="23">
        <f t="shared" si="15"/>
        <v>5.7270434153523828E-2</v>
      </c>
    </row>
    <row r="29" spans="1:47" ht="18" x14ac:dyDescent="0.55000000000000004">
      <c r="A29" s="27">
        <v>34026</v>
      </c>
      <c r="B29" s="26">
        <v>1.9299999999999998E-2</v>
      </c>
      <c r="C29" s="26">
        <v>1.0483613656046362E-2</v>
      </c>
      <c r="D29" s="26">
        <v>1.2854000000000001E-2</v>
      </c>
      <c r="E29" s="26">
        <v>-3.6063999999999999E-2</v>
      </c>
      <c r="F29" s="26">
        <v>4.15E-3</v>
      </c>
      <c r="G29" s="26">
        <v>1.494E-2</v>
      </c>
      <c r="H29" s="26">
        <v>1.06E-2</v>
      </c>
      <c r="I29" s="26">
        <v>2.6499999999999999E-2</v>
      </c>
      <c r="J29" s="26">
        <v>2.575E-3</v>
      </c>
      <c r="K29" s="26">
        <f t="shared" si="2"/>
        <v>1.3760163863199064</v>
      </c>
      <c r="L29" s="48">
        <f t="shared" si="3"/>
        <v>1.4378579139228052</v>
      </c>
      <c r="M29" s="26">
        <f t="shared" si="0"/>
        <v>1.6724999999999997E-2</v>
      </c>
      <c r="N29" s="26">
        <f t="shared" si="1"/>
        <v>7.9086136560463614E-3</v>
      </c>
      <c r="O29" s="25"/>
      <c r="P29" s="22">
        <f t="shared" si="8"/>
        <v>0.17</v>
      </c>
      <c r="R29" s="29">
        <f t="shared" si="4"/>
        <v>4.3639948275862083E-3</v>
      </c>
      <c r="S29" s="29">
        <f t="shared" si="5"/>
        <v>4.3639948275862083E-3</v>
      </c>
      <c r="T29" s="28">
        <f t="shared" si="6"/>
        <v>1.2869824100314323E-3</v>
      </c>
      <c r="U29" s="28">
        <f t="shared" si="7"/>
        <v>6.9542670043564684E-3</v>
      </c>
      <c r="AL29" s="23">
        <f t="shared" si="16"/>
        <v>-1.3499999999999994</v>
      </c>
      <c r="AM29" s="23">
        <f t="shared" si="10"/>
        <v>2.3499999999999996</v>
      </c>
      <c r="AN29" s="23">
        <f t="shared" si="9"/>
        <v>6.7940188843683552E-3</v>
      </c>
      <c r="AO29" s="23">
        <f t="shared" si="11"/>
        <v>9.3561809436853174E-2</v>
      </c>
      <c r="AQ29" s="23">
        <f t="shared" si="12"/>
        <v>-5.1493706896551762E-3</v>
      </c>
      <c r="AR29" s="23">
        <f t="shared" si="13"/>
        <v>1.0220154432602546E-2</v>
      </c>
      <c r="AT29" s="23">
        <f t="shared" si="14"/>
        <v>-3.5610961382688345E-3</v>
      </c>
      <c r="AU29" s="23">
        <f t="shared" si="15"/>
        <v>5.5225061505183692E-2</v>
      </c>
    </row>
    <row r="30" spans="1:47" ht="18" x14ac:dyDescent="0.55000000000000004">
      <c r="A30" s="27">
        <v>34059</v>
      </c>
      <c r="B30" s="26">
        <v>1.8600000000000002E-2</v>
      </c>
      <c r="C30" s="26">
        <v>1.8697279985565477E-2</v>
      </c>
      <c r="D30" s="26">
        <v>2.4024E-2</v>
      </c>
      <c r="E30" s="26">
        <v>2.8815E-2</v>
      </c>
      <c r="F30" s="26">
        <v>3.5968E-2</v>
      </c>
      <c r="G30" s="26">
        <v>1.8662000000000002E-2</v>
      </c>
      <c r="H30" s="26">
        <v>1.67E-2</v>
      </c>
      <c r="I30" s="26">
        <v>2.1899999999999999E-2</v>
      </c>
      <c r="J30" s="26">
        <v>2.5249999999999999E-3</v>
      </c>
      <c r="K30" s="26">
        <f t="shared" si="2"/>
        <v>1.4017441499596559</v>
      </c>
      <c r="L30" s="48">
        <f t="shared" si="3"/>
        <v>1.4656085716615155</v>
      </c>
      <c r="M30" s="26">
        <f t="shared" si="0"/>
        <v>1.6075000000000002E-2</v>
      </c>
      <c r="N30" s="26">
        <f t="shared" si="1"/>
        <v>1.6172279985565478E-2</v>
      </c>
      <c r="O30" s="25"/>
      <c r="P30" s="22">
        <f t="shared" si="8"/>
        <v>0.18000000000000002</v>
      </c>
      <c r="R30" s="29">
        <f t="shared" si="4"/>
        <v>4.4265827586206907E-3</v>
      </c>
      <c r="S30" s="29">
        <f t="shared" si="5"/>
        <v>4.4265827586206907E-3</v>
      </c>
      <c r="T30" s="28">
        <f t="shared" si="6"/>
        <v>1.3626872576803402E-3</v>
      </c>
      <c r="U30" s="28">
        <f t="shared" si="7"/>
        <v>7.3633415340244963E-3</v>
      </c>
      <c r="AL30" s="23">
        <f t="shared" si="16"/>
        <v>-1.2999999999999994</v>
      </c>
      <c r="AM30" s="23">
        <f t="shared" si="10"/>
        <v>2.2999999999999994</v>
      </c>
      <c r="AN30" s="23">
        <f t="shared" si="9"/>
        <v>6.8528438677530317E-3</v>
      </c>
      <c r="AO30" s="23">
        <f t="shared" si="11"/>
        <v>9.1603543210004759E-2</v>
      </c>
      <c r="AQ30" s="23">
        <f t="shared" si="12"/>
        <v>-4.8364310344827625E-3</v>
      </c>
      <c r="AR30" s="23">
        <f t="shared" si="13"/>
        <v>9.8416301943580059E-3</v>
      </c>
      <c r="AT30" s="23">
        <f t="shared" si="14"/>
        <v>-3.3069814664811008E-3</v>
      </c>
      <c r="AU30" s="23">
        <f t="shared" si="15"/>
        <v>5.3179688856843557E-2</v>
      </c>
    </row>
    <row r="31" spans="1:47" ht="18" x14ac:dyDescent="0.55000000000000004">
      <c r="A31" s="27">
        <v>34089</v>
      </c>
      <c r="B31" s="26">
        <v>5.9999999999999995E-4</v>
      </c>
      <c r="C31" s="26">
        <v>-2.5416786591980909E-2</v>
      </c>
      <c r="D31" s="26">
        <v>-2.3297999999999999E-2</v>
      </c>
      <c r="E31" s="26">
        <v>-4.1308999999999998E-2</v>
      </c>
      <c r="F31" s="26">
        <v>-4.3870000000000003E-3</v>
      </c>
      <c r="G31" s="26">
        <v>-2.5457E-2</v>
      </c>
      <c r="H31" s="26">
        <v>-1.4000000000000002E-3</v>
      </c>
      <c r="I31" s="26">
        <v>6.8999999999999999E-3</v>
      </c>
      <c r="J31" s="26">
        <v>2.5500000000000002E-3</v>
      </c>
      <c r="K31" s="26">
        <f t="shared" si="2"/>
        <v>1.3661163180435736</v>
      </c>
      <c r="L31" s="48">
        <f t="shared" si="3"/>
        <v>1.4928688910944197</v>
      </c>
      <c r="M31" s="26">
        <f t="shared" si="0"/>
        <v>-1.9500000000000003E-3</v>
      </c>
      <c r="N31" s="26">
        <f t="shared" si="1"/>
        <v>-2.7966786591980909E-2</v>
      </c>
      <c r="O31" s="25"/>
      <c r="P31" s="22">
        <f t="shared" si="8"/>
        <v>0.19000000000000003</v>
      </c>
      <c r="R31" s="29">
        <f t="shared" si="4"/>
        <v>4.4891706896551739E-3</v>
      </c>
      <c r="S31" s="29">
        <f t="shared" si="5"/>
        <v>4.4891706896551739E-3</v>
      </c>
      <c r="T31" s="28">
        <f t="shared" si="6"/>
        <v>1.4383921053292481E-3</v>
      </c>
      <c r="U31" s="28">
        <f t="shared" si="7"/>
        <v>7.7724160636925242E-3</v>
      </c>
      <c r="AL31" s="23">
        <f t="shared" si="16"/>
        <v>-1.2499999999999993</v>
      </c>
      <c r="AM31" s="23">
        <f t="shared" si="10"/>
        <v>2.2499999999999991</v>
      </c>
      <c r="AN31" s="23">
        <f t="shared" si="9"/>
        <v>6.9116688511377099E-3</v>
      </c>
      <c r="AO31" s="23">
        <f t="shared" si="11"/>
        <v>8.9645560718995945E-2</v>
      </c>
      <c r="AQ31" s="23">
        <f t="shared" si="12"/>
        <v>-4.5234913793103506E-3</v>
      </c>
      <c r="AR31" s="23">
        <f t="shared" si="13"/>
        <v>9.4631059561134673E-3</v>
      </c>
      <c r="AT31" s="23">
        <f t="shared" si="14"/>
        <v>-3.0528667946933671E-3</v>
      </c>
      <c r="AU31" s="23">
        <f t="shared" si="15"/>
        <v>5.1134316208503415E-2</v>
      </c>
    </row>
    <row r="32" spans="1:47" ht="18" x14ac:dyDescent="0.55000000000000004">
      <c r="A32" s="27">
        <v>34117</v>
      </c>
      <c r="B32" s="26">
        <v>1.72E-2</v>
      </c>
      <c r="C32" s="26">
        <v>2.2717462913741795E-2</v>
      </c>
      <c r="D32" s="26">
        <v>2.4438999999999999E-2</v>
      </c>
      <c r="E32" s="26">
        <v>5.9258999999999999E-2</v>
      </c>
      <c r="F32" s="26">
        <v>4.8653000000000002E-2</v>
      </c>
      <c r="G32" s="26">
        <v>2.3456999999999999E-2</v>
      </c>
      <c r="H32" s="26">
        <v>5.7999999999999996E-3</v>
      </c>
      <c r="I32" s="26">
        <v>1.6799999999999999E-2</v>
      </c>
      <c r="J32" s="26">
        <v>2.5333333333333332E-3</v>
      </c>
      <c r="K32" s="26">
        <f t="shared" si="2"/>
        <v>1.397151014834586</v>
      </c>
      <c r="L32" s="48">
        <f t="shared" si="3"/>
        <v>1.4937646124290762</v>
      </c>
      <c r="M32" s="26">
        <f t="shared" si="0"/>
        <v>1.4666666666666666E-2</v>
      </c>
      <c r="N32" s="26">
        <f t="shared" si="1"/>
        <v>2.0184129580408463E-2</v>
      </c>
      <c r="O32" s="25"/>
      <c r="P32" s="22">
        <f t="shared" si="8"/>
        <v>0.20000000000000004</v>
      </c>
      <c r="R32" s="29">
        <f t="shared" si="4"/>
        <v>4.5517586206896572E-3</v>
      </c>
      <c r="S32" s="29">
        <f t="shared" si="5"/>
        <v>4.5517586206896572E-3</v>
      </c>
      <c r="T32" s="28">
        <f t="shared" si="6"/>
        <v>1.514096952978156E-3</v>
      </c>
      <c r="U32" s="28">
        <f t="shared" si="7"/>
        <v>8.181490593360553E-3</v>
      </c>
      <c r="AL32" s="23">
        <f t="shared" si="16"/>
        <v>-1.1999999999999993</v>
      </c>
      <c r="AM32" s="23">
        <f t="shared" si="10"/>
        <v>2.1999999999999993</v>
      </c>
      <c r="AN32" s="23">
        <f t="shared" si="9"/>
        <v>6.9704938345223899E-3</v>
      </c>
      <c r="AO32" s="23">
        <f t="shared" si="11"/>
        <v>8.7687880970439516E-2</v>
      </c>
      <c r="AQ32" s="23">
        <f t="shared" si="12"/>
        <v>-4.2105517241379353E-3</v>
      </c>
      <c r="AR32" s="23">
        <f t="shared" si="13"/>
        <v>9.0845817178689288E-3</v>
      </c>
      <c r="AT32" s="23">
        <f t="shared" si="14"/>
        <v>-2.7987521229056317E-3</v>
      </c>
      <c r="AU32" s="23">
        <f t="shared" si="15"/>
        <v>4.9088943560163273E-2</v>
      </c>
    </row>
    <row r="33" spans="1:47" ht="18" x14ac:dyDescent="0.55000000000000004">
      <c r="A33" s="27">
        <v>34150</v>
      </c>
      <c r="B33" s="26">
        <v>8.6E-3</v>
      </c>
      <c r="C33" s="26">
        <v>7.5523667784707562E-4</v>
      </c>
      <c r="D33" s="26">
        <v>5.2209999999999999E-3</v>
      </c>
      <c r="E33" s="26">
        <v>6.6800000000000002E-3</v>
      </c>
      <c r="F33" s="26">
        <v>4.999E-3</v>
      </c>
      <c r="G33" s="26">
        <v>1.786E-3</v>
      </c>
      <c r="H33" s="26">
        <v>2.3700000000000002E-2</v>
      </c>
      <c r="I33" s="26">
        <v>2.4900000000000002E-2</v>
      </c>
      <c r="J33" s="26">
        <v>2.5166666666666666E-3</v>
      </c>
      <c r="K33" s="26">
        <f t="shared" si="2"/>
        <v>1.3982061945254805</v>
      </c>
      <c r="L33" s="48">
        <f t="shared" si="3"/>
        <v>1.5194573637628566</v>
      </c>
      <c r="M33" s="26">
        <f t="shared" si="0"/>
        <v>6.083333333333333E-3</v>
      </c>
      <c r="N33" s="26">
        <f t="shared" si="1"/>
        <v>-1.761429988819591E-3</v>
      </c>
      <c r="O33" s="25"/>
      <c r="P33" s="22">
        <f t="shared" si="8"/>
        <v>0.21000000000000005</v>
      </c>
      <c r="R33" s="29">
        <f t="shared" si="4"/>
        <v>4.6143465517241395E-3</v>
      </c>
      <c r="S33" s="29">
        <f t="shared" si="5"/>
        <v>4.6143465517241395E-3</v>
      </c>
      <c r="T33" s="28">
        <f t="shared" si="6"/>
        <v>1.5898018006270638E-3</v>
      </c>
      <c r="U33" s="28">
        <f t="shared" si="7"/>
        <v>8.59056512302858E-3</v>
      </c>
      <c r="X33" s="62" t="s">
        <v>80</v>
      </c>
      <c r="Y33" s="58" t="s">
        <v>39</v>
      </c>
      <c r="Z33" s="58" t="s">
        <v>38</v>
      </c>
      <c r="AA33" s="58" t="s">
        <v>50</v>
      </c>
      <c r="AB33" s="58" t="s">
        <v>49</v>
      </c>
      <c r="AC33" s="58" t="s">
        <v>78</v>
      </c>
      <c r="AL33" s="23">
        <f t="shared" si="16"/>
        <v>-1.1499999999999992</v>
      </c>
      <c r="AM33" s="23">
        <f t="shared" si="10"/>
        <v>2.1499999999999995</v>
      </c>
      <c r="AN33" s="23">
        <f t="shared" si="9"/>
        <v>7.0293188179070733E-3</v>
      </c>
      <c r="AO33" s="23">
        <f t="shared" si="11"/>
        <v>8.5730524703955591E-2</v>
      </c>
      <c r="AQ33" s="23">
        <f t="shared" si="12"/>
        <v>-3.8976120689655199E-3</v>
      </c>
      <c r="AR33" s="23">
        <f t="shared" si="13"/>
        <v>8.7060574796243885E-3</v>
      </c>
      <c r="AT33" s="23">
        <f t="shared" si="14"/>
        <v>-2.5446374511178945E-3</v>
      </c>
      <c r="AU33" s="23">
        <f t="shared" si="15"/>
        <v>4.7043570911823138E-2</v>
      </c>
    </row>
    <row r="34" spans="1:47" ht="18" x14ac:dyDescent="0.55000000000000004">
      <c r="A34" s="27">
        <v>34180</v>
      </c>
      <c r="B34" s="26">
        <v>8.9999999999999998E-4</v>
      </c>
      <c r="C34" s="26">
        <v>-5.32705924133793E-3</v>
      </c>
      <c r="D34" s="26">
        <v>-1.243E-3</v>
      </c>
      <c r="E34" s="26">
        <v>3.1599999999999998E-4</v>
      </c>
      <c r="F34" s="26">
        <v>4.8765000000000003E-2</v>
      </c>
      <c r="G34" s="26">
        <v>-5.2440000000000004E-3</v>
      </c>
      <c r="H34" s="26">
        <v>6.3E-3</v>
      </c>
      <c r="I34" s="26">
        <v>1.34E-2</v>
      </c>
      <c r="J34" s="26">
        <v>2.575E-3</v>
      </c>
      <c r="K34" s="26">
        <f t="shared" si="2"/>
        <v>1.3907578672956376</v>
      </c>
      <c r="L34" s="48">
        <f t="shared" si="3"/>
        <v>1.532524697091217</v>
      </c>
      <c r="M34" s="26">
        <f t="shared" si="0"/>
        <v>-1.6750000000000001E-3</v>
      </c>
      <c r="N34" s="26">
        <f t="shared" si="1"/>
        <v>-7.90205924133793E-3</v>
      </c>
      <c r="O34" s="25"/>
      <c r="P34" s="22">
        <f t="shared" si="8"/>
        <v>0.22000000000000006</v>
      </c>
      <c r="R34" s="29">
        <f t="shared" si="4"/>
        <v>4.6769344827586228E-3</v>
      </c>
      <c r="S34" s="29">
        <f t="shared" si="5"/>
        <v>4.6769344827586228E-3</v>
      </c>
      <c r="T34" s="28">
        <f t="shared" si="6"/>
        <v>1.6655066482759715E-3</v>
      </c>
      <c r="U34" s="28">
        <f t="shared" si="7"/>
        <v>8.9996396526966071E-3</v>
      </c>
      <c r="X34" s="58"/>
      <c r="Y34" s="58">
        <v>1.03016289857307</v>
      </c>
      <c r="Z34" s="58">
        <f>1-Y34</f>
        <v>-3.0162898573069974E-2</v>
      </c>
      <c r="AA34" s="58">
        <f>Y34*$P$3+Z34*$Q$3</f>
        <v>9.5942797435961749E-3</v>
      </c>
      <c r="AB34" s="58">
        <f>SQRT(Y34^2*$R$3^2+Z34^2*$S$3^2+2*$R$3*$S$3*$T$3*Y34*Z34)</f>
        <v>7.51964174316246E-3</v>
      </c>
      <c r="AC34" s="58">
        <f>(AA34-$U$3)/AB34</f>
        <v>0.83704516233363169</v>
      </c>
      <c r="AL34" s="23">
        <f t="shared" si="16"/>
        <v>-1.0999999999999992</v>
      </c>
      <c r="AM34" s="23">
        <f t="shared" si="10"/>
        <v>2.0999999999999992</v>
      </c>
      <c r="AN34" s="23">
        <f t="shared" si="9"/>
        <v>7.0881438012917498E-3</v>
      </c>
      <c r="AO34" s="23">
        <f t="shared" si="11"/>
        <v>8.377351459388524E-2</v>
      </c>
      <c r="AQ34" s="23">
        <f t="shared" si="12"/>
        <v>-3.5846724137931062E-3</v>
      </c>
      <c r="AR34" s="23">
        <f t="shared" si="13"/>
        <v>8.3275332413798499E-3</v>
      </c>
      <c r="AT34" s="23">
        <f t="shared" si="14"/>
        <v>-2.2905227793301609E-3</v>
      </c>
      <c r="AU34" s="23">
        <f t="shared" si="15"/>
        <v>4.4998198263482996E-2</v>
      </c>
    </row>
    <row r="35" spans="1:47" ht="18" x14ac:dyDescent="0.55000000000000004">
      <c r="A35" s="27">
        <v>34212</v>
      </c>
      <c r="B35" s="26">
        <v>1.78E-2</v>
      </c>
      <c r="C35" s="26">
        <v>3.4431972865016862E-2</v>
      </c>
      <c r="D35" s="26">
        <v>3.7007999999999999E-2</v>
      </c>
      <c r="E35" s="26">
        <v>5.2183E-2</v>
      </c>
      <c r="F35" s="26">
        <v>1.3298000000000001E-2</v>
      </c>
      <c r="G35" s="26">
        <v>3.4831000000000001E-2</v>
      </c>
      <c r="H35" s="26">
        <v>9.1000000000000004E-3</v>
      </c>
      <c r="I35" s="26">
        <v>7.9000000000000008E-3</v>
      </c>
      <c r="J35" s="26">
        <v>2.5416666666666665E-3</v>
      </c>
      <c r="K35" s="26">
        <f t="shared" si="2"/>
        <v>1.4386444044441697</v>
      </c>
      <c r="L35" s="48">
        <f t="shared" si="3"/>
        <v>1.533903969318599</v>
      </c>
      <c r="M35" s="26">
        <f t="shared" ref="M35:M66" si="17">B35-J35</f>
        <v>1.5258333333333334E-2</v>
      </c>
      <c r="N35" s="26">
        <f t="shared" ref="N35:N66" si="18">C35-J35</f>
        <v>3.1890306198350198E-2</v>
      </c>
      <c r="O35" s="25"/>
      <c r="P35" s="22">
        <f t="shared" si="8"/>
        <v>0.23000000000000007</v>
      </c>
      <c r="R35" s="29">
        <f t="shared" si="4"/>
        <v>4.7395224137931052E-3</v>
      </c>
      <c r="S35" s="29">
        <f t="shared" si="5"/>
        <v>4.7395224137931052E-3</v>
      </c>
      <c r="T35" s="28">
        <f t="shared" si="6"/>
        <v>1.7412114959248794E-3</v>
      </c>
      <c r="U35" s="28">
        <f t="shared" si="7"/>
        <v>9.4087141823646359E-3</v>
      </c>
      <c r="X35" s="58" t="s">
        <v>99</v>
      </c>
      <c r="AL35" s="23">
        <f t="shared" si="16"/>
        <v>-1.0499999999999992</v>
      </c>
      <c r="AM35" s="23">
        <f t="shared" si="10"/>
        <v>2.0499999999999989</v>
      </c>
      <c r="AN35" s="23">
        <f t="shared" si="9"/>
        <v>7.1469687846764263E-3</v>
      </c>
      <c r="AO35" s="23">
        <f t="shared" si="11"/>
        <v>8.1816875479787568E-2</v>
      </c>
      <c r="AQ35" s="23">
        <f t="shared" si="12"/>
        <v>-3.2717327586206917E-3</v>
      </c>
      <c r="AR35" s="23">
        <f t="shared" si="13"/>
        <v>7.9490090031353097E-3</v>
      </c>
      <c r="AT35" s="23">
        <f t="shared" si="14"/>
        <v>-2.0364081075424263E-3</v>
      </c>
      <c r="AU35" s="23">
        <f t="shared" si="15"/>
        <v>4.295282561514286E-2</v>
      </c>
    </row>
    <row r="36" spans="1:47" ht="18" x14ac:dyDescent="0.55000000000000004">
      <c r="A36" s="27">
        <v>34242</v>
      </c>
      <c r="B36" s="26">
        <v>3.4999999999999996E-3</v>
      </c>
      <c r="C36" s="26">
        <v>-9.9879195789110264E-3</v>
      </c>
      <c r="D36" s="26">
        <v>-4.4169999999999999E-3</v>
      </c>
      <c r="E36" s="26">
        <v>2.8466999999999999E-2</v>
      </c>
      <c r="F36" s="26">
        <v>3.921E-3</v>
      </c>
      <c r="G36" s="26">
        <v>-8.6250000000000007E-3</v>
      </c>
      <c r="H36" s="26">
        <v>2.4399999999999998E-2</v>
      </c>
      <c r="I36" s="26">
        <v>4.4000000000000003E-3</v>
      </c>
      <c r="J36" s="26">
        <v>2.5500000000000002E-3</v>
      </c>
      <c r="K36" s="26">
        <f t="shared" si="2"/>
        <v>1.424275339829931</v>
      </c>
      <c r="L36" s="48">
        <f t="shared" si="3"/>
        <v>1.5612074599724701</v>
      </c>
      <c r="M36" s="26">
        <f t="shared" si="17"/>
        <v>9.4999999999999946E-4</v>
      </c>
      <c r="N36" s="26">
        <f t="shared" si="18"/>
        <v>-1.2537919578911027E-2</v>
      </c>
      <c r="O36" s="25"/>
      <c r="P36" s="22">
        <f t="shared" si="8"/>
        <v>0.24000000000000007</v>
      </c>
      <c r="R36" s="29">
        <f t="shared" si="4"/>
        <v>4.8021103448275884E-3</v>
      </c>
      <c r="S36" s="29">
        <f t="shared" si="5"/>
        <v>4.8021103448275884E-3</v>
      </c>
      <c r="T36" s="28">
        <f t="shared" si="6"/>
        <v>1.8169163435737873E-3</v>
      </c>
      <c r="U36" s="28">
        <f t="shared" si="7"/>
        <v>9.8177887120326629E-3</v>
      </c>
      <c r="AL36" s="23">
        <f t="shared" si="16"/>
        <v>-0.99999999999999911</v>
      </c>
      <c r="AM36" s="23">
        <f t="shared" si="10"/>
        <v>1.9999999999999991</v>
      </c>
      <c r="AN36" s="23">
        <f t="shared" si="9"/>
        <v>7.2057937680611098E-3</v>
      </c>
      <c r="AO36" s="23">
        <f t="shared" si="11"/>
        <v>7.9860634630617738E-2</v>
      </c>
      <c r="AQ36" s="23">
        <f t="shared" si="12"/>
        <v>-2.9587931034482763E-3</v>
      </c>
      <c r="AR36" s="23">
        <f t="shared" si="13"/>
        <v>7.5704847648907711E-3</v>
      </c>
      <c r="AT36" s="23">
        <f t="shared" si="14"/>
        <v>-1.7822934357546909E-3</v>
      </c>
      <c r="AU36" s="23">
        <f t="shared" si="15"/>
        <v>4.0907452966802718E-2</v>
      </c>
    </row>
    <row r="37" spans="1:47" ht="18" x14ac:dyDescent="0.55000000000000004">
      <c r="A37" s="27">
        <v>34271</v>
      </c>
      <c r="B37" s="26">
        <v>1.77E-2</v>
      </c>
      <c r="C37" s="26">
        <v>1.9392935741834216E-2</v>
      </c>
      <c r="D37" s="26">
        <v>1.6601000000000001E-2</v>
      </c>
      <c r="E37" s="26">
        <v>2.2367000000000001E-2</v>
      </c>
      <c r="F37" s="26">
        <v>4.7657999999999999E-2</v>
      </c>
      <c r="G37" s="26">
        <v>2.0171000000000001E-2</v>
      </c>
      <c r="H37" s="26">
        <v>-1E-3</v>
      </c>
      <c r="I37" s="26">
        <v>2.3199999999999998E-2</v>
      </c>
      <c r="J37" s="26">
        <v>2.5416666666666665E-3</v>
      </c>
      <c r="K37" s="26">
        <f t="shared" si="2"/>
        <v>1.451896219973932</v>
      </c>
      <c r="L37" s="48">
        <f t="shared" si="3"/>
        <v>1.5666716860823739</v>
      </c>
      <c r="M37" s="26">
        <f t="shared" si="17"/>
        <v>1.5158333333333334E-2</v>
      </c>
      <c r="N37" s="26">
        <f t="shared" si="18"/>
        <v>1.6851269075167548E-2</v>
      </c>
      <c r="O37" s="25"/>
      <c r="P37" s="22">
        <f t="shared" si="8"/>
        <v>0.25000000000000006</v>
      </c>
      <c r="R37" s="29">
        <f t="shared" si="4"/>
        <v>4.8646982758620708E-3</v>
      </c>
      <c r="S37" s="29">
        <f t="shared" si="5"/>
        <v>4.8646982758620708E-3</v>
      </c>
      <c r="T37" s="28">
        <f t="shared" si="6"/>
        <v>1.8926211912226949E-3</v>
      </c>
      <c r="U37" s="28">
        <f t="shared" si="7"/>
        <v>1.022686324170069E-2</v>
      </c>
      <c r="AL37" s="23">
        <f t="shared" si="16"/>
        <v>-0.94999999999999907</v>
      </c>
      <c r="AM37" s="23">
        <f t="shared" si="10"/>
        <v>1.9499999999999991</v>
      </c>
      <c r="AN37" s="23">
        <f t="shared" si="9"/>
        <v>7.2646187514457897E-3</v>
      </c>
      <c r="AO37" s="23">
        <f t="shared" si="11"/>
        <v>7.790482204845714E-2</v>
      </c>
      <c r="AQ37" s="23">
        <f t="shared" si="12"/>
        <v>-2.6458534482758618E-3</v>
      </c>
      <c r="AR37" s="23">
        <f t="shared" si="13"/>
        <v>7.1919605266462317E-3</v>
      </c>
      <c r="AT37" s="23">
        <f t="shared" si="14"/>
        <v>-1.5281787639669546E-3</v>
      </c>
      <c r="AU37" s="23">
        <f t="shared" si="15"/>
        <v>3.8862080318462576E-2</v>
      </c>
    </row>
    <row r="38" spans="1:47" ht="18" x14ac:dyDescent="0.55000000000000004">
      <c r="A38" s="27">
        <v>34303</v>
      </c>
      <c r="B38" s="26">
        <v>2.5999999999999999E-3</v>
      </c>
      <c r="C38" s="26">
        <v>-1.2910672680247022E-2</v>
      </c>
      <c r="D38" s="26">
        <v>-1.4045999999999999E-2</v>
      </c>
      <c r="E38" s="26">
        <v>-3.193E-2</v>
      </c>
      <c r="F38" s="26">
        <v>-4.5279E-2</v>
      </c>
      <c r="G38" s="26">
        <v>-8.933E-3</v>
      </c>
      <c r="H38" s="26">
        <v>-1.4499999999999999E-2</v>
      </c>
      <c r="I38" s="26">
        <v>1.18E-2</v>
      </c>
      <c r="J38" s="26">
        <v>2.5500000000000002E-3</v>
      </c>
      <c r="K38" s="26">
        <f t="shared" si="2"/>
        <v>1.4331512631121606</v>
      </c>
      <c r="L38" s="48">
        <f t="shared" si="3"/>
        <v>1.594401774926032</v>
      </c>
      <c r="M38" s="26">
        <f t="shared" si="17"/>
        <v>4.9999999999999697E-5</v>
      </c>
      <c r="N38" s="26">
        <f t="shared" si="18"/>
        <v>-1.5460672680247022E-2</v>
      </c>
      <c r="O38" s="25"/>
      <c r="P38" s="22">
        <f t="shared" si="8"/>
        <v>0.26000000000000006</v>
      </c>
      <c r="R38" s="29">
        <f t="shared" si="4"/>
        <v>4.927286206896554E-3</v>
      </c>
      <c r="S38" s="29">
        <f t="shared" si="5"/>
        <v>4.927286206896554E-3</v>
      </c>
      <c r="T38" s="28">
        <f t="shared" si="6"/>
        <v>1.9683260388716028E-3</v>
      </c>
      <c r="U38" s="28">
        <f t="shared" si="7"/>
        <v>1.0635937771368719E-2</v>
      </c>
      <c r="AL38" s="23">
        <f t="shared" si="16"/>
        <v>-0.89999999999999902</v>
      </c>
      <c r="AM38" s="23">
        <f t="shared" si="10"/>
        <v>1.899999999999999</v>
      </c>
      <c r="AN38" s="23">
        <f t="shared" si="9"/>
        <v>7.3234437348304697E-3</v>
      </c>
      <c r="AO38" s="23">
        <f t="shared" si="11"/>
        <v>7.5949470818862996E-2</v>
      </c>
      <c r="AQ38" s="23">
        <f t="shared" si="12"/>
        <v>-2.3329137931034473E-3</v>
      </c>
      <c r="AR38" s="23">
        <f t="shared" si="13"/>
        <v>6.8134362884016931E-3</v>
      </c>
      <c r="AT38" s="23">
        <f t="shared" si="14"/>
        <v>-1.274064092179221E-3</v>
      </c>
      <c r="AU38" s="23">
        <f t="shared" si="15"/>
        <v>3.6816707670122441E-2</v>
      </c>
    </row>
    <row r="39" spans="1:47" ht="18" x14ac:dyDescent="0.55000000000000004">
      <c r="A39" s="27">
        <v>34334</v>
      </c>
      <c r="B39" s="26">
        <v>4.5000000000000005E-3</v>
      </c>
      <c r="C39" s="26">
        <v>1.0091166980662137E-2</v>
      </c>
      <c r="D39" s="26">
        <v>1.7691999999999999E-2</v>
      </c>
      <c r="E39" s="26">
        <v>2.7445000000000001E-2</v>
      </c>
      <c r="F39" s="26">
        <v>3.5362999999999999E-2</v>
      </c>
      <c r="G39" s="26">
        <v>7.9839999999999998E-3</v>
      </c>
      <c r="H39" s="26">
        <v>7.7000000000000002E-3</v>
      </c>
      <c r="I39" s="26">
        <v>1.5300000000000001E-2</v>
      </c>
      <c r="J39" s="26">
        <v>2.5500000000000002E-3</v>
      </c>
      <c r="K39" s="26">
        <f t="shared" si="2"/>
        <v>1.4476134318167722</v>
      </c>
      <c r="L39" s="48">
        <f t="shared" si="3"/>
        <v>1.5985472195408394</v>
      </c>
      <c r="M39" s="26">
        <f t="shared" si="17"/>
        <v>1.9500000000000003E-3</v>
      </c>
      <c r="N39" s="26">
        <f t="shared" si="18"/>
        <v>7.5411669806621368E-3</v>
      </c>
      <c r="O39" s="25"/>
      <c r="P39" s="22">
        <f t="shared" si="8"/>
        <v>0.27000000000000007</v>
      </c>
      <c r="R39" s="29">
        <f t="shared" si="4"/>
        <v>4.9898741379310364E-3</v>
      </c>
      <c r="S39" s="29">
        <f t="shared" si="5"/>
        <v>4.9898741379310364E-3</v>
      </c>
      <c r="T39" s="28">
        <f t="shared" si="6"/>
        <v>2.0440308865205107E-3</v>
      </c>
      <c r="U39" s="28">
        <f t="shared" si="7"/>
        <v>1.1045012301036746E-2</v>
      </c>
      <c r="AL39" s="23">
        <f t="shared" si="16"/>
        <v>-0.84999999999999898</v>
      </c>
      <c r="AM39" s="23">
        <f t="shared" si="10"/>
        <v>1.849999999999999</v>
      </c>
      <c r="AN39" s="23">
        <f t="shared" si="9"/>
        <v>7.3822687182151479E-3</v>
      </c>
      <c r="AO39" s="23">
        <f t="shared" si="11"/>
        <v>7.3994617516381991E-2</v>
      </c>
      <c r="AQ39" s="23">
        <f t="shared" si="12"/>
        <v>-2.0199741379310328E-3</v>
      </c>
      <c r="AR39" s="23">
        <f t="shared" si="13"/>
        <v>6.4349120501571537E-3</v>
      </c>
      <c r="AT39" s="23">
        <f t="shared" si="14"/>
        <v>-1.0199494203914855E-3</v>
      </c>
      <c r="AU39" s="23">
        <f t="shared" si="15"/>
        <v>3.4771335021782299E-2</v>
      </c>
    </row>
    <row r="40" spans="1:47" ht="18" x14ac:dyDescent="0.55000000000000004">
      <c r="A40" s="27">
        <v>34365</v>
      </c>
      <c r="B40" s="26">
        <v>2.18E-2</v>
      </c>
      <c r="C40" s="26">
        <v>3.2500803944688662E-2</v>
      </c>
      <c r="D40" s="26">
        <v>3.193E-2</v>
      </c>
      <c r="E40" s="26">
        <v>3.1215E-2</v>
      </c>
      <c r="F40" s="26">
        <v>7.0655999999999997E-2</v>
      </c>
      <c r="G40" s="26">
        <v>3.3449E-2</v>
      </c>
      <c r="H40" s="26">
        <v>7.8000000000000005E-3</v>
      </c>
      <c r="I40" s="26">
        <v>2.7699999999999999E-2</v>
      </c>
      <c r="J40" s="26">
        <v>2.6833333333333336E-3</v>
      </c>
      <c r="K40" s="26">
        <f t="shared" si="2"/>
        <v>1.4946620321519468</v>
      </c>
      <c r="L40" s="48">
        <f t="shared" si="3"/>
        <v>1.6057406820287732</v>
      </c>
      <c r="M40" s="26">
        <f t="shared" si="17"/>
        <v>1.9116666666666667E-2</v>
      </c>
      <c r="N40" s="26">
        <f t="shared" si="18"/>
        <v>2.981747061135533E-2</v>
      </c>
      <c r="O40" s="25"/>
      <c r="P40" s="22">
        <f t="shared" si="8"/>
        <v>0.28000000000000008</v>
      </c>
      <c r="R40" s="29">
        <f t="shared" si="4"/>
        <v>5.0524620689655197E-3</v>
      </c>
      <c r="S40" s="29">
        <f t="shared" si="5"/>
        <v>5.0524620689655197E-3</v>
      </c>
      <c r="T40" s="28">
        <f t="shared" si="6"/>
        <v>2.1197357341694186E-3</v>
      </c>
      <c r="U40" s="28">
        <f t="shared" si="7"/>
        <v>1.1454086830704775E-2</v>
      </c>
      <c r="AL40" s="23">
        <f t="shared" si="16"/>
        <v>-0.79999999999999893</v>
      </c>
      <c r="AM40" s="23">
        <f t="shared" si="10"/>
        <v>1.7999999999999989</v>
      </c>
      <c r="AN40" s="23">
        <f t="shared" si="9"/>
        <v>7.441093701599827E-3</v>
      </c>
      <c r="AO40" s="23">
        <f t="shared" si="11"/>
        <v>7.2040302675605156E-2</v>
      </c>
      <c r="AQ40" s="23">
        <f t="shared" si="12"/>
        <v>-1.7070344827586192E-3</v>
      </c>
      <c r="AR40" s="23">
        <f t="shared" si="13"/>
        <v>6.0563878119126151E-3</v>
      </c>
      <c r="AT40" s="23">
        <f t="shared" si="14"/>
        <v>-7.65834748603751E-4</v>
      </c>
      <c r="AU40" s="23">
        <f t="shared" si="15"/>
        <v>3.2725962373442156E-2</v>
      </c>
    </row>
    <row r="41" spans="1:47" ht="18" x14ac:dyDescent="0.55000000000000004">
      <c r="A41" s="27">
        <v>34393</v>
      </c>
      <c r="B41" s="26">
        <v>-3.5999999999999999E-3</v>
      </c>
      <c r="C41" s="26">
        <v>-3.0045057203961768E-2</v>
      </c>
      <c r="D41" s="26">
        <v>-2.6667E-2</v>
      </c>
      <c r="E41" s="26">
        <v>-1.0825E-2</v>
      </c>
      <c r="F41" s="26">
        <v>-1.444E-3</v>
      </c>
      <c r="G41" s="26">
        <v>-3.1756E-2</v>
      </c>
      <c r="H41" s="26">
        <v>5.7999999999999996E-3</v>
      </c>
      <c r="I41" s="26">
        <v>-1.9E-3</v>
      </c>
      <c r="J41" s="26">
        <v>2.5249999999999999E-3</v>
      </c>
      <c r="K41" s="26">
        <f t="shared" si="2"/>
        <v>1.4497548258953519</v>
      </c>
      <c r="L41" s="48">
        <f t="shared" si="3"/>
        <v>1.6407458288970005</v>
      </c>
      <c r="M41" s="26">
        <f t="shared" si="17"/>
        <v>-6.1250000000000002E-3</v>
      </c>
      <c r="N41" s="26">
        <f t="shared" si="18"/>
        <v>-3.2570057203961771E-2</v>
      </c>
      <c r="O41" s="25"/>
      <c r="P41" s="22">
        <f t="shared" si="8"/>
        <v>0.29000000000000009</v>
      </c>
      <c r="R41" s="29">
        <f t="shared" si="4"/>
        <v>5.1150500000000029E-3</v>
      </c>
      <c r="S41" s="29">
        <f t="shared" si="5"/>
        <v>5.1150500000000029E-3</v>
      </c>
      <c r="T41" s="28">
        <f t="shared" si="6"/>
        <v>2.1954405818183265E-3</v>
      </c>
      <c r="U41" s="28">
        <f t="shared" si="7"/>
        <v>1.1863161360372802E-2</v>
      </c>
      <c r="AL41" s="23">
        <f t="shared" si="16"/>
        <v>-0.74999999999999889</v>
      </c>
      <c r="AM41" s="23">
        <f t="shared" si="10"/>
        <v>1.7499999999999989</v>
      </c>
      <c r="AN41" s="23">
        <f t="shared" si="9"/>
        <v>7.499918684984507E-3</v>
      </c>
      <c r="AO41" s="23">
        <f t="shared" si="11"/>
        <v>7.0086571340426812E-2</v>
      </c>
      <c r="AQ41" s="23">
        <f t="shared" si="12"/>
        <v>-1.3940948275862047E-3</v>
      </c>
      <c r="AR41" s="23">
        <f t="shared" si="13"/>
        <v>5.6778635736680749E-3</v>
      </c>
      <c r="AT41" s="23">
        <f t="shared" si="14"/>
        <v>-5.1172007681601558E-4</v>
      </c>
      <c r="AU41" s="23">
        <f t="shared" si="15"/>
        <v>3.0680589725102018E-2</v>
      </c>
    </row>
    <row r="42" spans="1:47" ht="18" x14ac:dyDescent="0.55000000000000004">
      <c r="A42" s="27">
        <v>34424</v>
      </c>
      <c r="B42" s="26">
        <v>1.52E-2</v>
      </c>
      <c r="C42" s="26">
        <v>-4.5746457164875638E-2</v>
      </c>
      <c r="D42" s="26">
        <v>-4.2550999999999999E-2</v>
      </c>
      <c r="E42" s="26">
        <v>-6.0949000000000003E-2</v>
      </c>
      <c r="F42" s="26">
        <v>-3.9445000000000001E-2</v>
      </c>
      <c r="G42" s="26">
        <v>-4.1693000000000001E-2</v>
      </c>
      <c r="H42" s="26">
        <v>4.4000000000000003E-3</v>
      </c>
      <c r="I42" s="26">
        <v>-1.89E-2</v>
      </c>
      <c r="J42" s="26">
        <v>2.725E-3</v>
      </c>
      <c r="K42" s="26">
        <f t="shared" si="2"/>
        <v>1.3834336788529584</v>
      </c>
      <c r="L42" s="48">
        <f t="shared" si="3"/>
        <v>1.6348391439129712</v>
      </c>
      <c r="M42" s="26">
        <f t="shared" si="17"/>
        <v>1.2475E-2</v>
      </c>
      <c r="N42" s="26">
        <f t="shared" si="18"/>
        <v>-4.8471457164875636E-2</v>
      </c>
      <c r="O42" s="25"/>
      <c r="P42" s="22">
        <f t="shared" si="8"/>
        <v>0.3000000000000001</v>
      </c>
      <c r="R42" s="29">
        <f t="shared" si="4"/>
        <v>5.1776379310344853E-3</v>
      </c>
      <c r="S42" s="29">
        <f t="shared" si="5"/>
        <v>5.1776379310344853E-3</v>
      </c>
      <c r="T42" s="28">
        <f t="shared" si="6"/>
        <v>2.2711454294672344E-3</v>
      </c>
      <c r="U42" s="28">
        <f t="shared" si="7"/>
        <v>1.227223589004083E-2</v>
      </c>
      <c r="AL42" s="23">
        <f t="shared" si="16"/>
        <v>-0.69999999999999885</v>
      </c>
      <c r="AM42" s="23">
        <f t="shared" si="10"/>
        <v>1.6999999999999988</v>
      </c>
      <c r="AN42" s="23">
        <f t="shared" si="9"/>
        <v>7.5587436683691852E-3</v>
      </c>
      <c r="AO42" s="23">
        <f t="shared" si="11"/>
        <v>6.8133473707036735E-2</v>
      </c>
      <c r="AQ42" s="23">
        <f t="shared" si="12"/>
        <v>-1.0811551724137902E-3</v>
      </c>
      <c r="AR42" s="23">
        <f t="shared" si="13"/>
        <v>5.2993393354235354E-3</v>
      </c>
      <c r="AT42" s="23">
        <f t="shared" si="14"/>
        <v>-2.5760540502828104E-4</v>
      </c>
      <c r="AU42" s="23">
        <f t="shared" si="15"/>
        <v>2.8635217076761883E-2</v>
      </c>
    </row>
    <row r="43" spans="1:47" ht="18" x14ac:dyDescent="0.55000000000000004">
      <c r="A43" s="27">
        <v>34453</v>
      </c>
      <c r="B43" s="26">
        <v>1.8200000000000001E-2</v>
      </c>
      <c r="C43" s="26">
        <v>1.1530609955806903E-2</v>
      </c>
      <c r="D43" s="26">
        <v>1.4468E-2</v>
      </c>
      <c r="E43" s="26">
        <v>-1.4500000000000001E-2</v>
      </c>
      <c r="F43" s="26">
        <v>-1.1132E-2</v>
      </c>
      <c r="G43" s="26">
        <v>1.6395E-2</v>
      </c>
      <c r="H43" s="26">
        <v>9.1999999999999998E-3</v>
      </c>
      <c r="I43" s="26">
        <v>-8.6999999999999994E-3</v>
      </c>
      <c r="J43" s="26">
        <v>2.9166666666666668E-3</v>
      </c>
      <c r="K43" s="26">
        <f t="shared" si="2"/>
        <v>1.3993855130035389</v>
      </c>
      <c r="L43" s="48">
        <f t="shared" si="3"/>
        <v>1.6596886989004487</v>
      </c>
      <c r="M43" s="26">
        <f t="shared" si="17"/>
        <v>1.5283333333333335E-2</v>
      </c>
      <c r="N43" s="26">
        <f t="shared" si="18"/>
        <v>8.6139432891402367E-3</v>
      </c>
      <c r="O43" s="25"/>
      <c r="P43" s="22">
        <f t="shared" si="8"/>
        <v>0.31000000000000011</v>
      </c>
      <c r="R43" s="29">
        <f t="shared" si="4"/>
        <v>5.2402258620689677E-3</v>
      </c>
      <c r="S43" s="29">
        <f t="shared" si="5"/>
        <v>5.2402258620689677E-3</v>
      </c>
      <c r="T43" s="28">
        <f t="shared" si="6"/>
        <v>2.3468502771161418E-3</v>
      </c>
      <c r="U43" s="28">
        <f t="shared" si="7"/>
        <v>1.2681310419708857E-2</v>
      </c>
      <c r="AL43" s="23">
        <f t="shared" si="16"/>
        <v>-0.6499999999999988</v>
      </c>
      <c r="AM43" s="23">
        <f t="shared" si="10"/>
        <v>1.6499999999999988</v>
      </c>
      <c r="AN43" s="23">
        <f t="shared" si="9"/>
        <v>7.6175686517538643E-3</v>
      </c>
      <c r="AO43" s="23">
        <f t="shared" si="11"/>
        <v>6.6181065879789142E-2</v>
      </c>
      <c r="AQ43" s="23">
        <f t="shared" si="12"/>
        <v>-7.6821551724137651E-4</v>
      </c>
      <c r="AR43" s="23">
        <f t="shared" si="13"/>
        <v>4.9208150971789969E-3</v>
      </c>
      <c r="AT43" s="23">
        <f t="shared" si="14"/>
        <v>-3.4907332405456279E-6</v>
      </c>
      <c r="AU43" s="23">
        <f t="shared" si="15"/>
        <v>2.658984442842174E-2</v>
      </c>
    </row>
    <row r="44" spans="1:47" ht="18" x14ac:dyDescent="0.55000000000000004">
      <c r="A44" s="27">
        <v>34485</v>
      </c>
      <c r="B44" s="26">
        <v>5.1000000000000004E-3</v>
      </c>
      <c r="C44" s="26">
        <v>1.2397152425095861E-2</v>
      </c>
      <c r="D44" s="26">
        <v>1.1063999999999999E-2</v>
      </c>
      <c r="E44" s="26">
        <v>1.7080000000000001E-3</v>
      </c>
      <c r="F44" s="26">
        <v>2.6459999999999999E-3</v>
      </c>
      <c r="G44" s="26">
        <v>1.6691999999999999E-2</v>
      </c>
      <c r="H44" s="26">
        <v>-9.4999999999999998E-3</v>
      </c>
      <c r="I44" s="26">
        <v>4.5999999999999999E-3</v>
      </c>
      <c r="J44" s="26">
        <v>3.0916666666666666E-3</v>
      </c>
      <c r="K44" s="26">
        <f t="shared" si="2"/>
        <v>1.4167339085097148</v>
      </c>
      <c r="L44" s="48">
        <f t="shared" si="3"/>
        <v>1.6898950332204368</v>
      </c>
      <c r="M44" s="26">
        <f t="shared" si="17"/>
        <v>2.0083333333333338E-3</v>
      </c>
      <c r="N44" s="26">
        <f t="shared" si="18"/>
        <v>9.3054857584291949E-3</v>
      </c>
      <c r="O44" s="25"/>
      <c r="P44" s="22">
        <f t="shared" si="8"/>
        <v>0.32000000000000012</v>
      </c>
      <c r="R44" s="29">
        <f t="shared" ref="R44:R75" si="19">$U$3+P44*($P$3-$U$3)</f>
        <v>5.3028137931034509E-3</v>
      </c>
      <c r="S44" s="29">
        <f t="shared" ref="S44:S75" si="20">$U$3+P44*($P$3-$U$3)</f>
        <v>5.3028137931034509E-3</v>
      </c>
      <c r="T44" s="28">
        <f t="shared" ref="T44:T75" si="21">P44*$R$3</f>
        <v>2.4225551247650497E-3</v>
      </c>
      <c r="U44" s="28">
        <f t="shared" ref="U44:U75" si="22">P44*$S$3</f>
        <v>1.3090384949376886E-2</v>
      </c>
      <c r="AL44" s="23">
        <f>AL43+$AK$16</f>
        <v>-0.59999999999999876</v>
      </c>
      <c r="AM44" s="23">
        <f t="shared" si="10"/>
        <v>1.5999999999999988</v>
      </c>
      <c r="AN44" s="23">
        <f t="shared" si="9"/>
        <v>7.6763936351385443E-3</v>
      </c>
      <c r="AO44" s="23">
        <f t="shared" si="11"/>
        <v>6.422941076367826E-2</v>
      </c>
      <c r="AQ44" s="23">
        <f t="shared" si="12"/>
        <v>-4.55275862068962E-4</v>
      </c>
      <c r="AR44" s="23">
        <f t="shared" si="13"/>
        <v>4.5422908589344566E-3</v>
      </c>
      <c r="AT44" s="23">
        <f t="shared" si="14"/>
        <v>2.5062393854718892E-4</v>
      </c>
      <c r="AU44" s="23">
        <f t="shared" si="15"/>
        <v>2.4544471780081598E-2</v>
      </c>
    </row>
    <row r="45" spans="1:47" ht="18" x14ac:dyDescent="0.55000000000000004">
      <c r="A45" s="27">
        <v>34515</v>
      </c>
      <c r="B45" s="26">
        <v>2.8999999999999998E-3</v>
      </c>
      <c r="C45" s="26">
        <v>-2.6790799561883939E-2</v>
      </c>
      <c r="D45" s="26">
        <v>-2.5333999999999999E-2</v>
      </c>
      <c r="E45" s="26">
        <v>-3.9612000000000001E-2</v>
      </c>
      <c r="F45" s="26">
        <v>-1.7312999999999999E-2</v>
      </c>
      <c r="G45" s="26">
        <v>-2.4957E-2</v>
      </c>
      <c r="H45" s="26">
        <v>5.7999999999999996E-3</v>
      </c>
      <c r="I45" s="26">
        <v>-5.0000000000000001E-4</v>
      </c>
      <c r="J45" s="26">
        <v>3.4833333333333331E-3</v>
      </c>
      <c r="K45" s="26">
        <f t="shared" si="2"/>
        <v>1.3787784743343068</v>
      </c>
      <c r="L45" s="48">
        <f t="shared" si="3"/>
        <v>1.6985134978898613</v>
      </c>
      <c r="M45" s="26">
        <f t="shared" si="17"/>
        <v>-5.8333333333333327E-4</v>
      </c>
      <c r="N45" s="26">
        <f t="shared" si="18"/>
        <v>-3.0274132895217271E-2</v>
      </c>
      <c r="O45" s="25"/>
      <c r="P45" s="22">
        <f t="shared" ref="P45:P76" si="23">P44+0.01</f>
        <v>0.33000000000000013</v>
      </c>
      <c r="R45" s="29">
        <f t="shared" si="19"/>
        <v>5.3654017241379342E-3</v>
      </c>
      <c r="S45" s="29">
        <f t="shared" si="20"/>
        <v>5.3654017241379342E-3</v>
      </c>
      <c r="T45" s="28">
        <f t="shared" si="21"/>
        <v>2.4982599724139576E-3</v>
      </c>
      <c r="U45" s="28">
        <f t="shared" si="22"/>
        <v>1.3499459479044913E-2</v>
      </c>
      <c r="AL45" s="23">
        <f t="shared" si="16"/>
        <v>-0.54999999999999871</v>
      </c>
      <c r="AM45" s="23">
        <f t="shared" si="10"/>
        <v>1.5499999999999987</v>
      </c>
      <c r="AN45" s="23">
        <f t="shared" si="9"/>
        <v>7.7352186185232243E-3</v>
      </c>
      <c r="AO45" s="23">
        <f t="shared" si="11"/>
        <v>6.2278579123005232E-2</v>
      </c>
      <c r="AQ45" s="23">
        <f t="shared" si="12"/>
        <v>-1.4233620689654749E-4</v>
      </c>
      <c r="AR45" s="23">
        <f t="shared" si="13"/>
        <v>4.163766620689918E-3</v>
      </c>
      <c r="AT45" s="23">
        <f t="shared" si="14"/>
        <v>5.0473861033492346E-4</v>
      </c>
      <c r="AU45" s="23">
        <f t="shared" si="15"/>
        <v>2.2499099131741463E-2</v>
      </c>
    </row>
    <row r="46" spans="1:47" ht="18" x14ac:dyDescent="0.55000000000000004">
      <c r="A46" s="27">
        <v>34544</v>
      </c>
      <c r="B46" s="26">
        <v>1.78E-2</v>
      </c>
      <c r="C46" s="26">
        <v>3.148985976995973E-2</v>
      </c>
      <c r="D46" s="26">
        <v>3.2097000000000001E-2</v>
      </c>
      <c r="E46" s="26">
        <v>2.2168E-2</v>
      </c>
      <c r="F46" s="26">
        <v>1.3912000000000001E-2</v>
      </c>
      <c r="G46" s="26">
        <v>3.2851999999999999E-2</v>
      </c>
      <c r="H46" s="26">
        <v>3.7000000000000002E-3</v>
      </c>
      <c r="I46" s="26">
        <v>1E-4</v>
      </c>
      <c r="J46" s="26">
        <v>3.5583333333333331E-3</v>
      </c>
      <c r="K46" s="26">
        <f t="shared" si="2"/>
        <v>1.4221960151449331</v>
      </c>
      <c r="L46" s="48">
        <f t="shared" si="3"/>
        <v>1.7034391870337418</v>
      </c>
      <c r="M46" s="26">
        <f t="shared" si="17"/>
        <v>1.4241666666666666E-2</v>
      </c>
      <c r="N46" s="26">
        <f t="shared" si="18"/>
        <v>2.7931526436626396E-2</v>
      </c>
      <c r="O46" s="25"/>
      <c r="P46" s="22">
        <f t="shared" si="23"/>
        <v>0.34000000000000014</v>
      </c>
      <c r="R46" s="29">
        <f t="shared" si="19"/>
        <v>5.4279896551724174E-3</v>
      </c>
      <c r="S46" s="29">
        <f t="shared" si="20"/>
        <v>5.4279896551724174E-3</v>
      </c>
      <c r="T46" s="28">
        <f t="shared" si="21"/>
        <v>2.5739648200628655E-3</v>
      </c>
      <c r="U46" s="28">
        <f t="shared" si="22"/>
        <v>1.3908534008712942E-2</v>
      </c>
      <c r="AL46" s="23">
        <f t="shared" si="16"/>
        <v>-0.49999999999999872</v>
      </c>
      <c r="AM46" s="23">
        <f t="shared" si="10"/>
        <v>1.4999999999999987</v>
      </c>
      <c r="AN46" s="23">
        <f t="shared" si="9"/>
        <v>7.7940436019079034E-3</v>
      </c>
      <c r="AO46" s="23">
        <f t="shared" si="11"/>
        <v>6.0328650843345842E-2</v>
      </c>
      <c r="AQ46" s="23">
        <f t="shared" si="12"/>
        <v>1.7060344827586615E-4</v>
      </c>
      <c r="AR46" s="23">
        <f t="shared" si="13"/>
        <v>3.7852423824453795E-3</v>
      </c>
      <c r="AT46" s="23">
        <f t="shared" si="14"/>
        <v>7.5885328212265801E-4</v>
      </c>
      <c r="AU46" s="23">
        <f t="shared" si="15"/>
        <v>2.0453726483401324E-2</v>
      </c>
    </row>
    <row r="47" spans="1:47" ht="18" x14ac:dyDescent="0.55000000000000004">
      <c r="A47" s="27">
        <v>34577</v>
      </c>
      <c r="B47" s="26">
        <v>4.1999999999999997E-3</v>
      </c>
      <c r="C47" s="26">
        <v>3.759874307161877E-2</v>
      </c>
      <c r="D47" s="26">
        <v>3.9446000000000002E-2</v>
      </c>
      <c r="E47" s="26">
        <v>6.1145999999999999E-2</v>
      </c>
      <c r="F47" s="26">
        <v>3.4606999999999999E-2</v>
      </c>
      <c r="G47" s="26">
        <v>3.9094999999999998E-2</v>
      </c>
      <c r="H47" s="26">
        <v>-3.4999999999999996E-3</v>
      </c>
      <c r="I47" s="26">
        <v>-2.0999999999999999E-3</v>
      </c>
      <c r="J47" s="26">
        <v>3.6916666666666664E-3</v>
      </c>
      <c r="K47" s="26">
        <f t="shared" si="2"/>
        <v>1.4756687977158474</v>
      </c>
      <c r="L47" s="48">
        <f t="shared" si="3"/>
        <v>1.7337604045629424</v>
      </c>
      <c r="M47" s="26">
        <f t="shared" si="17"/>
        <v>5.0833333333333329E-4</v>
      </c>
      <c r="N47" s="26">
        <f t="shared" si="18"/>
        <v>3.3907076404952101E-2</v>
      </c>
      <c r="O47" s="25"/>
      <c r="P47" s="22">
        <f t="shared" si="23"/>
        <v>0.35000000000000014</v>
      </c>
      <c r="R47" s="29">
        <f t="shared" si="19"/>
        <v>5.4905775862068998E-3</v>
      </c>
      <c r="S47" s="29">
        <f t="shared" si="20"/>
        <v>5.4905775862068998E-3</v>
      </c>
      <c r="T47" s="28">
        <f t="shared" si="21"/>
        <v>2.6496696677117734E-3</v>
      </c>
      <c r="U47" s="28">
        <f t="shared" si="22"/>
        <v>1.4317608538380969E-2</v>
      </c>
      <c r="AL47" s="23">
        <f t="shared" si="16"/>
        <v>-0.44999999999999873</v>
      </c>
      <c r="AM47" s="23">
        <f t="shared" si="10"/>
        <v>1.4499999999999988</v>
      </c>
      <c r="AN47" s="23">
        <f t="shared" si="9"/>
        <v>7.8528685852925825E-3</v>
      </c>
      <c r="AO47" s="23">
        <f t="shared" si="11"/>
        <v>5.8379716443667656E-2</v>
      </c>
      <c r="AQ47" s="23">
        <f t="shared" si="12"/>
        <v>4.8354310344828066E-4</v>
      </c>
      <c r="AR47" s="23">
        <f t="shared" si="13"/>
        <v>3.4067181442008405E-3</v>
      </c>
      <c r="AT47" s="23">
        <f t="shared" si="14"/>
        <v>1.0129679539103934E-3</v>
      </c>
      <c r="AU47" s="23">
        <f t="shared" si="15"/>
        <v>1.8408353835061186E-2</v>
      </c>
    </row>
    <row r="48" spans="1:47" ht="18" x14ac:dyDescent="0.55000000000000004">
      <c r="A48" s="27">
        <v>34607</v>
      </c>
      <c r="B48" s="26">
        <v>8.199999999999999E-3</v>
      </c>
      <c r="C48" s="26">
        <v>-2.6877536856716292E-2</v>
      </c>
      <c r="D48" s="26">
        <v>-2.2551999999999999E-2</v>
      </c>
      <c r="E48" s="26">
        <v>-1.639E-3</v>
      </c>
      <c r="F48" s="26">
        <v>1.1169E-2</v>
      </c>
      <c r="G48" s="26">
        <v>-2.402E-2</v>
      </c>
      <c r="H48" s="26">
        <v>2.0000000000000001E-4</v>
      </c>
      <c r="I48" s="26">
        <v>1.04E-2</v>
      </c>
      <c r="J48" s="26">
        <v>3.8083333333333337E-3</v>
      </c>
      <c r="K48" s="26">
        <f t="shared" si="2"/>
        <v>1.4360064552169334</v>
      </c>
      <c r="L48" s="48">
        <f t="shared" si="3"/>
        <v>1.7410421982621067</v>
      </c>
      <c r="M48" s="26">
        <f t="shared" si="17"/>
        <v>4.3916666666666652E-3</v>
      </c>
      <c r="N48" s="26">
        <f t="shared" si="18"/>
        <v>-3.0685870190049626E-2</v>
      </c>
      <c r="O48" s="25"/>
      <c r="P48" s="22">
        <f t="shared" si="23"/>
        <v>0.36000000000000015</v>
      </c>
      <c r="R48" s="29">
        <f t="shared" si="19"/>
        <v>5.5531655172413822E-3</v>
      </c>
      <c r="S48" s="29">
        <f t="shared" si="20"/>
        <v>5.5531655172413822E-3</v>
      </c>
      <c r="T48" s="28">
        <f t="shared" si="21"/>
        <v>2.7253745153606812E-3</v>
      </c>
      <c r="U48" s="28">
        <f t="shared" si="22"/>
        <v>1.4726683068048998E-2</v>
      </c>
      <c r="AL48" s="23">
        <f>AL47+$AK$16</f>
        <v>-0.39999999999999875</v>
      </c>
      <c r="AM48" s="23">
        <f t="shared" si="10"/>
        <v>1.3999999999999988</v>
      </c>
      <c r="AN48" s="23">
        <f t="shared" si="9"/>
        <v>7.9116935686772624E-3</v>
      </c>
      <c r="AO48" s="23">
        <f t="shared" si="11"/>
        <v>5.6431878898141788E-2</v>
      </c>
      <c r="AQ48" s="23">
        <f t="shared" si="12"/>
        <v>7.9648275862069474E-4</v>
      </c>
      <c r="AR48" s="23">
        <f t="shared" si="13"/>
        <v>3.0281939059563019E-3</v>
      </c>
      <c r="AT48" s="23">
        <f t="shared" si="14"/>
        <v>1.267082625698128E-3</v>
      </c>
      <c r="AU48" s="23">
        <f t="shared" si="15"/>
        <v>1.636298118672105E-2</v>
      </c>
    </row>
    <row r="49" spans="1:47" ht="18" x14ac:dyDescent="0.55000000000000004">
      <c r="A49" s="27">
        <v>34638</v>
      </c>
      <c r="B49" s="26">
        <v>1.8799999999999997E-2</v>
      </c>
      <c r="C49" s="26">
        <v>2.0833783579347849E-2</v>
      </c>
      <c r="D49" s="26">
        <v>1.4532E-2</v>
      </c>
      <c r="E49" s="26">
        <v>1.6868000000000001E-2</v>
      </c>
      <c r="F49" s="26">
        <v>-8.6320000000000008E-3</v>
      </c>
      <c r="G49" s="26">
        <v>2.3286000000000001E-2</v>
      </c>
      <c r="H49" s="26">
        <v>-1.1999999999999999E-3</v>
      </c>
      <c r="I49" s="26">
        <v>6.0000000000000001E-3</v>
      </c>
      <c r="J49" s="26">
        <v>4.0166666666666666E-3</v>
      </c>
      <c r="K49" s="26">
        <f t="shared" si="2"/>
        <v>1.4659239029234696</v>
      </c>
      <c r="L49" s="48">
        <f t="shared" si="3"/>
        <v>1.7553187442878559</v>
      </c>
      <c r="M49" s="26">
        <f t="shared" si="17"/>
        <v>1.4783333333333331E-2</v>
      </c>
      <c r="N49" s="26">
        <f t="shared" si="18"/>
        <v>1.6817116912681181E-2</v>
      </c>
      <c r="O49" s="25"/>
      <c r="P49" s="22">
        <f t="shared" si="23"/>
        <v>0.37000000000000016</v>
      </c>
      <c r="R49" s="29">
        <f t="shared" si="19"/>
        <v>5.6157534482758655E-3</v>
      </c>
      <c r="S49" s="29">
        <f t="shared" si="20"/>
        <v>5.6157534482758655E-3</v>
      </c>
      <c r="T49" s="28">
        <f t="shared" si="21"/>
        <v>2.8010793630095891E-3</v>
      </c>
      <c r="U49" s="28">
        <f t="shared" si="22"/>
        <v>1.5135757597717025E-2</v>
      </c>
      <c r="AL49" s="23">
        <f t="shared" si="16"/>
        <v>-0.34999999999999876</v>
      </c>
      <c r="AM49" s="23">
        <f t="shared" si="10"/>
        <v>1.3499999999999988</v>
      </c>
      <c r="AN49" s="23">
        <f t="shared" si="9"/>
        <v>7.9705185520619407E-3</v>
      </c>
      <c r="AO49" s="23">
        <f t="shared" si="11"/>
        <v>5.4485255843877943E-2</v>
      </c>
      <c r="AQ49" s="23">
        <f t="shared" si="12"/>
        <v>1.1094224137931093E-3</v>
      </c>
      <c r="AR49" s="23">
        <f t="shared" si="13"/>
        <v>2.6496696677117629E-3</v>
      </c>
      <c r="AT49" s="23">
        <f t="shared" si="14"/>
        <v>1.5211972974858634E-3</v>
      </c>
      <c r="AU49" s="23">
        <f t="shared" si="15"/>
        <v>1.4317608538380914E-2</v>
      </c>
    </row>
    <row r="50" spans="1:47" ht="18" x14ac:dyDescent="0.55000000000000004">
      <c r="A50" s="27">
        <v>34668</v>
      </c>
      <c r="B50" s="26">
        <v>-5.5000000000000005E-3</v>
      </c>
      <c r="C50" s="26">
        <v>-3.9504604636392555E-2</v>
      </c>
      <c r="D50" s="26">
        <v>-3.7326999999999999E-2</v>
      </c>
      <c r="E50" s="26">
        <v>-3.4132999999999997E-2</v>
      </c>
      <c r="F50" s="26">
        <v>-5.8914000000000001E-2</v>
      </c>
      <c r="G50" s="26">
        <v>-3.4104000000000002E-2</v>
      </c>
      <c r="H50" s="26">
        <v>-4.5000000000000005E-3</v>
      </c>
      <c r="I50" s="26">
        <v>-6.8000000000000005E-3</v>
      </c>
      <c r="J50" s="26">
        <v>4.1333333333333335E-3</v>
      </c>
      <c r="K50" s="26">
        <f t="shared" si="2"/>
        <v>1.4080131587114404</v>
      </c>
      <c r="L50" s="48">
        <f t="shared" si="3"/>
        <v>1.7883187366804676</v>
      </c>
      <c r="M50" s="26">
        <f t="shared" si="17"/>
        <v>-9.633333333333334E-3</v>
      </c>
      <c r="N50" s="26">
        <f t="shared" si="18"/>
        <v>-4.3637937969725892E-2</v>
      </c>
      <c r="O50" s="25"/>
      <c r="P50" s="22">
        <f t="shared" si="23"/>
        <v>0.38000000000000017</v>
      </c>
      <c r="R50" s="29">
        <f t="shared" si="19"/>
        <v>5.6783413793103487E-3</v>
      </c>
      <c r="S50" s="29">
        <f t="shared" si="20"/>
        <v>5.6783413793103487E-3</v>
      </c>
      <c r="T50" s="28">
        <f t="shared" si="21"/>
        <v>2.876784210658497E-3</v>
      </c>
      <c r="U50" s="28">
        <f t="shared" si="22"/>
        <v>1.5544832127385054E-2</v>
      </c>
      <c r="AL50" s="23">
        <f t="shared" si="16"/>
        <v>-0.29999999999999877</v>
      </c>
      <c r="AM50" s="23">
        <f t="shared" si="10"/>
        <v>1.2999999999999987</v>
      </c>
      <c r="AN50" s="23">
        <f t="shared" si="9"/>
        <v>8.0293435354466206E-3</v>
      </c>
      <c r="AO50" s="23">
        <f t="shared" si="11"/>
        <v>5.2539982272912185E-2</v>
      </c>
      <c r="AQ50" s="23">
        <f t="shared" si="12"/>
        <v>1.4223620689655233E-3</v>
      </c>
      <c r="AR50" s="23">
        <f t="shared" si="13"/>
        <v>2.271145429467224E-3</v>
      </c>
      <c r="AT50" s="23">
        <f t="shared" si="14"/>
        <v>1.7753119692735979E-3</v>
      </c>
      <c r="AU50" s="23">
        <f t="shared" si="15"/>
        <v>1.2272235890040775E-2</v>
      </c>
    </row>
    <row r="51" spans="1:47" ht="18" x14ac:dyDescent="0.55000000000000004">
      <c r="A51" s="27">
        <v>34698</v>
      </c>
      <c r="B51" s="26">
        <v>6.6E-3</v>
      </c>
      <c r="C51" s="26">
        <v>1.2299146994643885E-2</v>
      </c>
      <c r="D51" s="26">
        <v>1.4749999999999999E-2</v>
      </c>
      <c r="E51" s="26">
        <v>2.0370000000000002E-3</v>
      </c>
      <c r="F51" s="26">
        <v>8.5290000000000001E-3</v>
      </c>
      <c r="G51" s="26">
        <v>1.5043000000000001E-2</v>
      </c>
      <c r="H51" s="26">
        <v>8.199999999999999E-3</v>
      </c>
      <c r="I51" s="26">
        <v>5.4000000000000003E-3</v>
      </c>
      <c r="J51" s="26">
        <v>4.4666666666666665E-3</v>
      </c>
      <c r="K51" s="26">
        <f t="shared" si="2"/>
        <v>1.4253305195208252</v>
      </c>
      <c r="L51" s="48">
        <f t="shared" si="3"/>
        <v>1.778482983628725</v>
      </c>
      <c r="M51" s="26">
        <f t="shared" si="17"/>
        <v>2.1333333333333334E-3</v>
      </c>
      <c r="N51" s="26">
        <f t="shared" si="18"/>
        <v>7.8324803279772176E-3</v>
      </c>
      <c r="O51" s="25"/>
      <c r="P51" s="22">
        <f t="shared" si="23"/>
        <v>0.39000000000000018</v>
      </c>
      <c r="R51" s="29">
        <f t="shared" si="19"/>
        <v>5.7409293103448311E-3</v>
      </c>
      <c r="S51" s="29">
        <f t="shared" si="20"/>
        <v>5.7409293103448311E-3</v>
      </c>
      <c r="T51" s="28">
        <f t="shared" si="21"/>
        <v>2.9524890583074049E-3</v>
      </c>
      <c r="U51" s="28">
        <f t="shared" si="22"/>
        <v>1.5953906657053082E-2</v>
      </c>
      <c r="AL51" s="23">
        <f t="shared" si="16"/>
        <v>-0.24999999999999878</v>
      </c>
      <c r="AM51" s="23">
        <f t="shared" si="10"/>
        <v>1.2499999999999987</v>
      </c>
      <c r="AN51" s="23">
        <f t="shared" si="9"/>
        <v>8.0881685188313006E-3</v>
      </c>
      <c r="AO51" s="23">
        <f t="shared" si="11"/>
        <v>5.0596213836312035E-2</v>
      </c>
      <c r="AQ51" s="23">
        <f t="shared" si="12"/>
        <v>1.735301724137937E-3</v>
      </c>
      <c r="AR51" s="23">
        <f t="shared" si="13"/>
        <v>1.8926211912226852E-3</v>
      </c>
      <c r="AT51" s="23">
        <f t="shared" si="14"/>
        <v>2.0294266410613325E-3</v>
      </c>
      <c r="AU51" s="23">
        <f t="shared" si="15"/>
        <v>1.0226863241700638E-2</v>
      </c>
    </row>
    <row r="52" spans="1:47" ht="18" x14ac:dyDescent="0.55000000000000004">
      <c r="A52" s="27">
        <v>34730</v>
      </c>
      <c r="B52" s="26">
        <v>9.1999999999999998E-3</v>
      </c>
      <c r="C52" s="26">
        <v>2.4277658022514064E-2</v>
      </c>
      <c r="D52" s="26">
        <v>2.3601E-2</v>
      </c>
      <c r="E52" s="26">
        <v>5.0029999999999996E-3</v>
      </c>
      <c r="F52" s="26">
        <v>2.8160999999999999E-2</v>
      </c>
      <c r="G52" s="26">
        <v>2.8001999999999999E-2</v>
      </c>
      <c r="H52" s="26">
        <v>2.2000000000000001E-3</v>
      </c>
      <c r="I52" s="26">
        <v>8.8000000000000005E-3</v>
      </c>
      <c r="J52" s="26">
        <v>4.9916666666666668E-3</v>
      </c>
      <c r="K52" s="26">
        <f t="shared" si="2"/>
        <v>1.4599342064428042</v>
      </c>
      <c r="L52" s="48">
        <f t="shared" si="3"/>
        <v>1.7902209713206745</v>
      </c>
      <c r="M52" s="26">
        <f t="shared" si="17"/>
        <v>4.208333333333333E-3</v>
      </c>
      <c r="N52" s="26">
        <f t="shared" si="18"/>
        <v>1.9285991355847396E-2</v>
      </c>
      <c r="O52" s="25"/>
      <c r="P52" s="22">
        <f t="shared" si="23"/>
        <v>0.40000000000000019</v>
      </c>
      <c r="R52" s="29">
        <f t="shared" si="19"/>
        <v>5.8035172413793143E-3</v>
      </c>
      <c r="S52" s="29">
        <f t="shared" si="20"/>
        <v>5.8035172413793143E-3</v>
      </c>
      <c r="T52" s="28">
        <f t="shared" si="21"/>
        <v>3.0281939059563128E-3</v>
      </c>
      <c r="U52" s="28">
        <f t="shared" si="22"/>
        <v>1.6362981186721109E-2</v>
      </c>
      <c r="AL52" s="23">
        <f>AL51+$AK$16</f>
        <v>-0.19999999999999879</v>
      </c>
      <c r="AM52" s="23">
        <f t="shared" si="10"/>
        <v>1.1999999999999988</v>
      </c>
      <c r="AN52" s="23">
        <f t="shared" si="9"/>
        <v>8.1469935022159788E-3</v>
      </c>
      <c r="AO52" s="23">
        <f t="shared" si="11"/>
        <v>4.8654130928097936E-2</v>
      </c>
      <c r="AQ52" s="23">
        <f t="shared" si="12"/>
        <v>2.0482413793103515E-3</v>
      </c>
      <c r="AR52" s="23">
        <f t="shared" si="13"/>
        <v>1.5140969529781464E-3</v>
      </c>
      <c r="AT52" s="23">
        <f t="shared" si="14"/>
        <v>2.2835413128490679E-3</v>
      </c>
      <c r="AU52" s="23">
        <f t="shared" si="15"/>
        <v>8.181490593360501E-3</v>
      </c>
    </row>
    <row r="53" spans="1:47" ht="18" x14ac:dyDescent="0.55000000000000004">
      <c r="A53" s="27">
        <v>34758</v>
      </c>
      <c r="B53" s="26">
        <v>7.6E-3</v>
      </c>
      <c r="C53" s="26">
        <v>3.6074146507376323E-2</v>
      </c>
      <c r="D53" s="26">
        <v>3.7485999999999998E-2</v>
      </c>
      <c r="E53" s="26">
        <v>5.2625999999999999E-2</v>
      </c>
      <c r="F53" s="26">
        <v>3.0168E-2</v>
      </c>
      <c r="G53" s="26">
        <v>3.5172000000000002E-2</v>
      </c>
      <c r="H53" s="26">
        <v>1.4199999999999999E-2</v>
      </c>
      <c r="I53" s="26">
        <v>2.5499999999999998E-2</v>
      </c>
      <c r="J53" s="26">
        <v>4.8500000000000001E-3</v>
      </c>
      <c r="K53" s="26">
        <f t="shared" si="2"/>
        <v>1.5126000868971523</v>
      </c>
      <c r="L53" s="48">
        <f t="shared" si="3"/>
        <v>1.8066910042568249</v>
      </c>
      <c r="M53" s="26">
        <f t="shared" si="17"/>
        <v>2.7499999999999998E-3</v>
      </c>
      <c r="N53" s="26">
        <f t="shared" si="18"/>
        <v>3.1224146507376323E-2</v>
      </c>
      <c r="O53" s="25"/>
      <c r="P53" s="22">
        <f t="shared" si="23"/>
        <v>0.4100000000000002</v>
      </c>
      <c r="R53" s="29">
        <f t="shared" si="19"/>
        <v>5.8661051724137967E-3</v>
      </c>
      <c r="S53" s="29">
        <f t="shared" si="20"/>
        <v>5.8661051724137967E-3</v>
      </c>
      <c r="T53" s="28">
        <f t="shared" si="21"/>
        <v>3.1038987536052207E-3</v>
      </c>
      <c r="U53" s="28">
        <f t="shared" si="22"/>
        <v>1.6772055716389137E-2</v>
      </c>
      <c r="AL53" s="23">
        <f t="shared" si="16"/>
        <v>-0.1499999999999988</v>
      </c>
      <c r="AM53" s="23">
        <f t="shared" si="10"/>
        <v>1.1499999999999988</v>
      </c>
      <c r="AN53" s="23">
        <f t="shared" si="9"/>
        <v>8.2058184856006588E-3</v>
      </c>
      <c r="AO53" s="23">
        <f t="shared" si="11"/>
        <v>4.6713943770933894E-2</v>
      </c>
      <c r="AQ53" s="23">
        <f t="shared" si="12"/>
        <v>2.3611810344827651E-3</v>
      </c>
      <c r="AR53" s="23">
        <f t="shared" si="13"/>
        <v>1.1355727147336076E-3</v>
      </c>
      <c r="AT53" s="23">
        <f t="shared" si="14"/>
        <v>2.5376559846368016E-3</v>
      </c>
      <c r="AU53" s="23">
        <f t="shared" si="15"/>
        <v>6.136117945020364E-3</v>
      </c>
    </row>
    <row r="54" spans="1:47" ht="18" x14ac:dyDescent="0.55000000000000004">
      <c r="A54" s="27">
        <v>34789</v>
      </c>
      <c r="B54" s="26">
        <v>8.3999999999999995E-3</v>
      </c>
      <c r="C54" s="26">
        <v>2.7329243521615119E-2</v>
      </c>
      <c r="D54" s="26">
        <v>2.6638999999999999E-2</v>
      </c>
      <c r="E54" s="26">
        <v>2.9680999999999999E-2</v>
      </c>
      <c r="F54" s="26">
        <v>8.8699999999999998E-4</v>
      </c>
      <c r="G54" s="26">
        <v>2.7845999999999999E-2</v>
      </c>
      <c r="H54" s="26">
        <v>1.77E-2</v>
      </c>
      <c r="I54" s="26">
        <v>1.2E-2</v>
      </c>
      <c r="J54" s="26">
        <v>4.9916666666666668E-3</v>
      </c>
      <c r="K54" s="26">
        <f t="shared" si="2"/>
        <v>1.5539383030227807</v>
      </c>
      <c r="L54" s="48">
        <f t="shared" si="3"/>
        <v>1.8204218558891769</v>
      </c>
      <c r="M54" s="26">
        <f t="shared" si="17"/>
        <v>3.4083333333333327E-3</v>
      </c>
      <c r="N54" s="26">
        <f t="shared" si="18"/>
        <v>2.233757685494845E-2</v>
      </c>
      <c r="O54" s="25"/>
      <c r="P54" s="22">
        <f t="shared" si="23"/>
        <v>0.42000000000000021</v>
      </c>
      <c r="R54" s="29">
        <f t="shared" si="19"/>
        <v>5.92869310344828E-3</v>
      </c>
      <c r="S54" s="29">
        <f t="shared" si="20"/>
        <v>5.92869310344828E-3</v>
      </c>
      <c r="T54" s="28">
        <f t="shared" si="21"/>
        <v>3.1796036012541285E-3</v>
      </c>
      <c r="U54" s="28">
        <f t="shared" si="22"/>
        <v>1.7181130246057164E-2</v>
      </c>
      <c r="AL54" s="23">
        <f t="shared" si="16"/>
        <v>-9.9999999999998798E-2</v>
      </c>
      <c r="AM54" s="23">
        <f t="shared" si="10"/>
        <v>1.0999999999999988</v>
      </c>
      <c r="AN54" s="23">
        <f t="shared" si="9"/>
        <v>8.264643468985337E-3</v>
      </c>
      <c r="AO54" s="23">
        <f t="shared" si="11"/>
        <v>4.4775898800205507E-2</v>
      </c>
      <c r="AQ54" s="23">
        <f t="shared" si="12"/>
        <v>2.6741206896551792E-3</v>
      </c>
      <c r="AR54" s="23">
        <f t="shared" si="13"/>
        <v>7.5704847648906865E-4</v>
      </c>
      <c r="AT54" s="23">
        <f t="shared" si="14"/>
        <v>2.7917706564245365E-3</v>
      </c>
      <c r="AU54" s="23">
        <f t="shared" si="15"/>
        <v>4.0907452966802262E-3</v>
      </c>
    </row>
    <row r="55" spans="1:47" ht="18" x14ac:dyDescent="0.55000000000000004">
      <c r="A55" s="27">
        <v>34817</v>
      </c>
      <c r="B55" s="26">
        <v>1.6899999999999998E-2</v>
      </c>
      <c r="C55" s="26">
        <v>2.7960296379141734E-2</v>
      </c>
      <c r="D55" s="26">
        <v>2.368E-2</v>
      </c>
      <c r="E55" s="26">
        <v>3.1919000000000003E-2</v>
      </c>
      <c r="F55" s="26">
        <v>2.9836000000000001E-2</v>
      </c>
      <c r="G55" s="26">
        <v>2.7739E-2</v>
      </c>
      <c r="H55" s="26">
        <v>1.8600000000000002E-2</v>
      </c>
      <c r="I55" s="26">
        <v>1.9900000000000001E-2</v>
      </c>
      <c r="J55" s="26">
        <v>5.025E-3</v>
      </c>
      <c r="K55" s="26">
        <f t="shared" si="2"/>
        <v>1.5973868785301981</v>
      </c>
      <c r="L55" s="48">
        <f t="shared" si="3"/>
        <v>1.8357133994786459</v>
      </c>
      <c r="M55" s="26">
        <f t="shared" si="17"/>
        <v>1.1874999999999998E-2</v>
      </c>
      <c r="N55" s="26">
        <f t="shared" si="18"/>
        <v>2.2935296379141733E-2</v>
      </c>
      <c r="O55" s="25"/>
      <c r="P55" s="22">
        <f t="shared" si="23"/>
        <v>0.43000000000000022</v>
      </c>
      <c r="R55" s="29">
        <f t="shared" si="19"/>
        <v>5.9912810344827632E-3</v>
      </c>
      <c r="S55" s="29">
        <f t="shared" si="20"/>
        <v>5.9912810344827632E-3</v>
      </c>
      <c r="T55" s="28">
        <f t="shared" si="21"/>
        <v>3.255308448903036E-3</v>
      </c>
      <c r="U55" s="28">
        <f t="shared" si="22"/>
        <v>1.7590204775725194E-2</v>
      </c>
      <c r="X55" s="58" t="s">
        <v>100</v>
      </c>
      <c r="AL55" s="23">
        <f t="shared" si="16"/>
        <v>-4.9999999999998795E-2</v>
      </c>
      <c r="AM55" s="23">
        <f t="shared" si="10"/>
        <v>1.0499999999999987</v>
      </c>
      <c r="AN55" s="23">
        <f t="shared" si="9"/>
        <v>8.323468452370017E-3</v>
      </c>
      <c r="AO55" s="23">
        <f t="shared" si="11"/>
        <v>4.2840286747001501E-2</v>
      </c>
      <c r="AQ55" s="23">
        <f t="shared" si="12"/>
        <v>2.9870603448275933E-3</v>
      </c>
      <c r="AR55" s="23">
        <f t="shared" si="13"/>
        <v>3.7852423824452977E-4</v>
      </c>
      <c r="AT55" s="23">
        <f t="shared" si="14"/>
        <v>3.0458853282122711E-3</v>
      </c>
      <c r="AU55" s="23">
        <f t="shared" si="15"/>
        <v>2.0453726483400884E-3</v>
      </c>
    </row>
    <row r="56" spans="1:47" ht="18" x14ac:dyDescent="0.55000000000000004">
      <c r="A56" s="27">
        <v>34850</v>
      </c>
      <c r="B56" s="26">
        <v>1.72E-2</v>
      </c>
      <c r="C56" s="26">
        <v>3.6311709506323835E-2</v>
      </c>
      <c r="D56" s="26">
        <v>3.5719000000000001E-2</v>
      </c>
      <c r="E56" s="26">
        <v>2.5708000000000002E-2</v>
      </c>
      <c r="F56" s="26">
        <v>2.5416999999999999E-2</v>
      </c>
      <c r="G56" s="26">
        <v>3.9303999999999999E-2</v>
      </c>
      <c r="H56" s="26">
        <v>6.0000000000000001E-3</v>
      </c>
      <c r="I56" s="26">
        <v>0.02</v>
      </c>
      <c r="J56" s="26">
        <v>5.0166666666666667E-3</v>
      </c>
      <c r="K56" s="26">
        <f t="shared" si="2"/>
        <v>1.6553907268326002</v>
      </c>
      <c r="L56" s="48">
        <f t="shared" si="3"/>
        <v>1.8667369559298348</v>
      </c>
      <c r="M56" s="26">
        <f t="shared" si="17"/>
        <v>1.2183333333333334E-2</v>
      </c>
      <c r="N56" s="26">
        <f t="shared" si="18"/>
        <v>3.1295042839657165E-2</v>
      </c>
      <c r="O56" s="25"/>
      <c r="P56" s="22">
        <f t="shared" si="23"/>
        <v>0.44000000000000022</v>
      </c>
      <c r="R56" s="29">
        <f t="shared" si="19"/>
        <v>6.0538689655172456E-3</v>
      </c>
      <c r="S56" s="29">
        <f t="shared" si="20"/>
        <v>6.0538689655172456E-3</v>
      </c>
      <c r="T56" s="28">
        <f t="shared" si="21"/>
        <v>3.3310132965519439E-3</v>
      </c>
      <c r="U56" s="28">
        <f t="shared" si="22"/>
        <v>1.7999279305393221E-2</v>
      </c>
      <c r="AL56" s="23">
        <f t="shared" si="16"/>
        <v>1.2073675392798577E-15</v>
      </c>
      <c r="AM56" s="23">
        <f t="shared" si="10"/>
        <v>0.99999999999999878</v>
      </c>
      <c r="AN56" s="23">
        <f t="shared" si="9"/>
        <v>8.3822934357546969E-3</v>
      </c>
      <c r="AO56" s="23">
        <f t="shared" si="11"/>
        <v>4.0907452966802704E-2</v>
      </c>
      <c r="AQ56" s="23">
        <f t="shared" si="12"/>
        <v>3.3000000000000078E-3</v>
      </c>
      <c r="AR56" s="23">
        <f t="shared" si="13"/>
        <v>9.1403575617418299E-18</v>
      </c>
      <c r="AT56" s="23">
        <f t="shared" si="14"/>
        <v>3.3000000000000061E-3</v>
      </c>
      <c r="AU56" s="23">
        <f t="shared" si="15"/>
        <v>4.9390330826735155E-17</v>
      </c>
    </row>
    <row r="57" spans="1:47" ht="18" x14ac:dyDescent="0.55000000000000004">
      <c r="A57" s="27">
        <v>34880</v>
      </c>
      <c r="B57" s="26">
        <v>5.0000000000000001E-3</v>
      </c>
      <c r="C57" s="26">
        <v>2.1278590176228015E-2</v>
      </c>
      <c r="D57" s="26">
        <v>2.1935E-2</v>
      </c>
      <c r="E57" s="26">
        <v>8.0660999999999997E-2</v>
      </c>
      <c r="F57" s="26">
        <v>3.4152000000000002E-2</v>
      </c>
      <c r="G57" s="26">
        <v>2.0119000000000001E-2</v>
      </c>
      <c r="H57" s="26">
        <v>9.1999999999999998E-3</v>
      </c>
      <c r="I57" s="26">
        <v>8.0000000000000002E-3</v>
      </c>
      <c r="J57" s="26">
        <v>4.9833333333333335E-3</v>
      </c>
      <c r="K57" s="26">
        <f t="shared" si="2"/>
        <v>1.6906151076903995</v>
      </c>
      <c r="L57" s="48">
        <f t="shared" si="3"/>
        <v>1.898844831571828</v>
      </c>
      <c r="M57" s="26">
        <f t="shared" si="17"/>
        <v>1.6666666666666566E-5</v>
      </c>
      <c r="N57" s="26">
        <f t="shared" si="18"/>
        <v>1.6295256842894682E-2</v>
      </c>
      <c r="O57" s="25"/>
      <c r="P57" s="22">
        <f t="shared" si="23"/>
        <v>0.45000000000000023</v>
      </c>
      <c r="R57" s="29">
        <f t="shared" si="19"/>
        <v>6.116456896551728E-3</v>
      </c>
      <c r="S57" s="29">
        <f t="shared" si="20"/>
        <v>6.116456896551728E-3</v>
      </c>
      <c r="T57" s="28">
        <f t="shared" si="21"/>
        <v>3.4067181442008518E-3</v>
      </c>
      <c r="U57" s="28">
        <f t="shared" si="22"/>
        <v>1.8408353835061248E-2</v>
      </c>
      <c r="AL57" s="23">
        <f t="shared" si="16"/>
        <v>5.000000000000121E-2</v>
      </c>
      <c r="AM57" s="23">
        <f t="shared" si="10"/>
        <v>0.94999999999999885</v>
      </c>
      <c r="AN57" s="23">
        <f t="shared" si="9"/>
        <v>8.4411184191393752E-3</v>
      </c>
      <c r="AO57" s="23">
        <f t="shared" si="11"/>
        <v>3.897781076925478E-2</v>
      </c>
      <c r="AQ57" s="23">
        <f t="shared" si="12"/>
        <v>3.6129396551724219E-3</v>
      </c>
      <c r="AR57" s="23">
        <f t="shared" si="13"/>
        <v>3.785242382445481E-4</v>
      </c>
      <c r="AT57" s="23">
        <f t="shared" si="14"/>
        <v>3.554114671787741E-3</v>
      </c>
      <c r="AU57" s="23">
        <f t="shared" si="15"/>
        <v>2.0453726483401873E-3</v>
      </c>
    </row>
    <row r="58" spans="1:47" ht="18" x14ac:dyDescent="0.55000000000000004">
      <c r="A58" s="27">
        <v>34911</v>
      </c>
      <c r="B58" s="26">
        <v>1.0800000000000001E-2</v>
      </c>
      <c r="C58" s="26">
        <v>3.177604405690674E-2</v>
      </c>
      <c r="D58" s="26">
        <v>3.4165000000000001E-2</v>
      </c>
      <c r="E58" s="26">
        <v>7.1934999999999999E-2</v>
      </c>
      <c r="F58" s="26">
        <v>4.3753E-2</v>
      </c>
      <c r="G58" s="26">
        <v>3.1716000000000001E-2</v>
      </c>
      <c r="H58" s="26">
        <v>2.23E-2</v>
      </c>
      <c r="I58" s="26">
        <v>1.89E-2</v>
      </c>
      <c r="J58" s="26">
        <v>4.9583333333333337E-3</v>
      </c>
      <c r="K58" s="26">
        <f t="shared" si="2"/>
        <v>1.7443361678356419</v>
      </c>
      <c r="L58" s="48">
        <f t="shared" si="3"/>
        <v>1.9083390557296869</v>
      </c>
      <c r="M58" s="26">
        <f t="shared" si="17"/>
        <v>5.8416666666666669E-3</v>
      </c>
      <c r="N58" s="26">
        <f t="shared" si="18"/>
        <v>2.6817710723573404E-2</v>
      </c>
      <c r="O58" s="25"/>
      <c r="P58" s="22">
        <f t="shared" si="23"/>
        <v>0.46000000000000024</v>
      </c>
      <c r="R58" s="29">
        <f t="shared" si="19"/>
        <v>6.1790448275862112E-3</v>
      </c>
      <c r="S58" s="29">
        <f t="shared" si="20"/>
        <v>6.1790448275862112E-3</v>
      </c>
      <c r="T58" s="28">
        <f t="shared" si="21"/>
        <v>3.4824229918497597E-3</v>
      </c>
      <c r="U58" s="28">
        <f t="shared" si="22"/>
        <v>1.8817428364729275E-2</v>
      </c>
      <c r="AL58" s="23">
        <f t="shared" si="16"/>
        <v>0.10000000000000121</v>
      </c>
      <c r="AM58" s="23">
        <f t="shared" si="10"/>
        <v>0.8999999999999988</v>
      </c>
      <c r="AN58" s="23">
        <f t="shared" si="9"/>
        <v>8.4999434025240551E-3</v>
      </c>
      <c r="AO58" s="23">
        <f t="shared" si="11"/>
        <v>3.7051858805777708E-2</v>
      </c>
      <c r="AQ58" s="23">
        <f t="shared" si="12"/>
        <v>3.9258793103448359E-3</v>
      </c>
      <c r="AR58" s="23">
        <f t="shared" si="13"/>
        <v>7.5704847648908698E-4</v>
      </c>
      <c r="AT58" s="23">
        <f t="shared" si="14"/>
        <v>3.808229343575476E-3</v>
      </c>
      <c r="AU58" s="23">
        <f t="shared" si="15"/>
        <v>4.0907452966803251E-3</v>
      </c>
    </row>
    <row r="59" spans="1:47" ht="18" x14ac:dyDescent="0.55000000000000004">
      <c r="A59" s="27">
        <v>34942</v>
      </c>
      <c r="B59" s="26">
        <v>-1.6000000000000001E-3</v>
      </c>
      <c r="C59" s="26">
        <v>-3.202505070632139E-4</v>
      </c>
      <c r="D59" s="26">
        <v>6.868E-3</v>
      </c>
      <c r="E59" s="26">
        <v>1.9179999999999999E-2</v>
      </c>
      <c r="F59" s="26">
        <v>2.2588E-2</v>
      </c>
      <c r="G59" s="26">
        <v>3.0100000000000001E-3</v>
      </c>
      <c r="H59" s="26">
        <v>9.7999999999999997E-3</v>
      </c>
      <c r="I59" s="26">
        <v>3.2000000000000002E-3</v>
      </c>
      <c r="J59" s="26">
        <v>4.841666666666666E-3</v>
      </c>
      <c r="K59" s="26">
        <f t="shared" si="2"/>
        <v>1.743777543293404</v>
      </c>
      <c r="L59" s="48">
        <f t="shared" si="3"/>
        <v>1.9289491175315674</v>
      </c>
      <c r="M59" s="26">
        <f t="shared" si="17"/>
        <v>-6.4416666666666659E-3</v>
      </c>
      <c r="N59" s="26">
        <f t="shared" si="18"/>
        <v>-5.1619171737298797E-3</v>
      </c>
      <c r="O59" s="25"/>
      <c r="P59" s="22">
        <f t="shared" si="23"/>
        <v>0.47000000000000025</v>
      </c>
      <c r="R59" s="29">
        <f t="shared" si="19"/>
        <v>6.2416327586206945E-3</v>
      </c>
      <c r="S59" s="29">
        <f t="shared" si="20"/>
        <v>6.2416327586206945E-3</v>
      </c>
      <c r="T59" s="28">
        <f t="shared" si="21"/>
        <v>3.5581278394986675E-3</v>
      </c>
      <c r="U59" s="28">
        <f t="shared" si="22"/>
        <v>1.9226502894397306E-2</v>
      </c>
      <c r="AL59" s="23">
        <f t="shared" si="16"/>
        <v>0.15000000000000122</v>
      </c>
      <c r="AM59" s="23">
        <f t="shared" si="10"/>
        <v>0.84999999999999876</v>
      </c>
      <c r="AN59" s="23">
        <f t="shared" si="9"/>
        <v>8.5587683859087351E-3</v>
      </c>
      <c r="AO59" s="23">
        <f t="shared" si="11"/>
        <v>3.5130204013491526E-2</v>
      </c>
      <c r="AQ59" s="23">
        <f t="shared" si="12"/>
        <v>4.2388189655172496E-3</v>
      </c>
      <c r="AR59" s="23">
        <f t="shared" si="13"/>
        <v>1.1355727147336259E-3</v>
      </c>
      <c r="AT59" s="23">
        <f t="shared" si="14"/>
        <v>4.0623440153632106E-3</v>
      </c>
      <c r="AU59" s="23">
        <f t="shared" si="15"/>
        <v>6.136117945020462E-3</v>
      </c>
    </row>
    <row r="60" spans="1:47" ht="18" x14ac:dyDescent="0.55000000000000004">
      <c r="A60" s="27">
        <v>34971</v>
      </c>
      <c r="B60" s="26">
        <v>1.7000000000000001E-2</v>
      </c>
      <c r="C60" s="26">
        <v>4.0097529721648699E-2</v>
      </c>
      <c r="D60" s="26">
        <v>3.9635999999999998E-2</v>
      </c>
      <c r="E60" s="26">
        <v>2.3370999999999999E-2</v>
      </c>
      <c r="F60" s="26">
        <v>2.6855E-2</v>
      </c>
      <c r="G60" s="26">
        <v>5.0136E-2</v>
      </c>
      <c r="H60" s="26">
        <v>1.8500000000000003E-2</v>
      </c>
      <c r="I60" s="26">
        <v>9.3999999999999986E-3</v>
      </c>
      <c r="J60" s="26">
        <v>4.816666666666667E-3</v>
      </c>
      <c r="K60" s="26">
        <f t="shared" si="2"/>
        <v>1.8136987151635546</v>
      </c>
      <c r="L60" s="48">
        <f t="shared" si="3"/>
        <v>1.9258627989435169</v>
      </c>
      <c r="M60" s="26">
        <f t="shared" si="17"/>
        <v>1.2183333333333334E-2</v>
      </c>
      <c r="N60" s="26">
        <f t="shared" si="18"/>
        <v>3.5280863054982028E-2</v>
      </c>
      <c r="O60" s="25"/>
      <c r="P60" s="22">
        <f t="shared" si="23"/>
        <v>0.48000000000000026</v>
      </c>
      <c r="R60" s="29">
        <f t="shared" si="19"/>
        <v>6.3042206896551777E-3</v>
      </c>
      <c r="S60" s="29">
        <f t="shared" si="20"/>
        <v>6.3042206896551777E-3</v>
      </c>
      <c r="T60" s="28">
        <f t="shared" si="21"/>
        <v>3.6338326871475754E-3</v>
      </c>
      <c r="U60" s="28">
        <f t="shared" si="22"/>
        <v>1.9635577424065333E-2</v>
      </c>
      <c r="AL60" s="23">
        <f t="shared" si="16"/>
        <v>0.20000000000000123</v>
      </c>
      <c r="AM60" s="23">
        <f t="shared" si="10"/>
        <v>0.79999999999999871</v>
      </c>
      <c r="AN60" s="23">
        <f t="shared" si="9"/>
        <v>8.6175933692934133E-3</v>
      </c>
      <c r="AO60" s="23">
        <f t="shared" si="11"/>
        <v>3.3213592271276224E-2</v>
      </c>
      <c r="AQ60" s="23">
        <f t="shared" si="12"/>
        <v>4.5517586206896641E-3</v>
      </c>
      <c r="AR60" s="23">
        <f t="shared" si="13"/>
        <v>1.5140969529781648E-3</v>
      </c>
      <c r="AT60" s="23">
        <f t="shared" si="14"/>
        <v>4.3164586871509451E-3</v>
      </c>
      <c r="AU60" s="23">
        <f t="shared" si="15"/>
        <v>8.1814905933606016E-3</v>
      </c>
    </row>
    <row r="61" spans="1:47" ht="18" x14ac:dyDescent="0.55000000000000004">
      <c r="A61" s="27">
        <v>35003</v>
      </c>
      <c r="B61" s="26">
        <v>1.6E-2</v>
      </c>
      <c r="C61" s="26">
        <v>-4.9793809140842357E-3</v>
      </c>
      <c r="D61" s="26">
        <v>-1.1199000000000001E-2</v>
      </c>
      <c r="E61" s="26">
        <v>-8.1040000000000001E-3</v>
      </c>
      <c r="F61" s="26">
        <v>-2.5904E-2</v>
      </c>
      <c r="G61" s="26">
        <v>-1.488E-3</v>
      </c>
      <c r="H61" s="26">
        <v>1.5800000000000002E-2</v>
      </c>
      <c r="I61" s="26">
        <v>2.5999999999999999E-3</v>
      </c>
      <c r="J61" s="26">
        <v>4.7750000000000006E-3</v>
      </c>
      <c r="K61" s="26">
        <f t="shared" si="2"/>
        <v>1.8046676183973702</v>
      </c>
      <c r="L61" s="48">
        <f t="shared" si="3"/>
        <v>1.9586024665255564</v>
      </c>
      <c r="M61" s="26">
        <f t="shared" si="17"/>
        <v>1.1224999999999999E-2</v>
      </c>
      <c r="N61" s="26">
        <f t="shared" si="18"/>
        <v>-9.7543809140842354E-3</v>
      </c>
      <c r="O61" s="25"/>
      <c r="P61" s="22">
        <f t="shared" si="23"/>
        <v>0.49000000000000027</v>
      </c>
      <c r="R61" s="29">
        <f t="shared" si="19"/>
        <v>6.3668086206896601E-3</v>
      </c>
      <c r="S61" s="29">
        <f t="shared" si="20"/>
        <v>6.3668086206896601E-3</v>
      </c>
      <c r="T61" s="28">
        <f t="shared" si="21"/>
        <v>3.7095375347964833E-3</v>
      </c>
      <c r="U61" s="28">
        <f t="shared" si="22"/>
        <v>2.004465195373336E-2</v>
      </c>
      <c r="AL61" s="23">
        <f t="shared" ref="AL61:AL70" si="24">AL60+$AK$16</f>
        <v>0.25000000000000122</v>
      </c>
      <c r="AM61" s="23">
        <f t="shared" si="10"/>
        <v>0.74999999999999878</v>
      </c>
      <c r="AN61" s="23">
        <f t="shared" ref="AN61:AN74" si="25">AL61*$P$3+AM61*$Q$3</f>
        <v>8.6764183526780933E-3</v>
      </c>
      <c r="AO61" s="23">
        <f t="shared" si="11"/>
        <v>3.1302949917897824E-2</v>
      </c>
      <c r="AQ61" s="23">
        <f t="shared" si="12"/>
        <v>4.8646982758620786E-3</v>
      </c>
      <c r="AR61" s="23">
        <f t="shared" si="13"/>
        <v>1.8926211912227038E-3</v>
      </c>
      <c r="AT61" s="23">
        <f t="shared" si="14"/>
        <v>4.5705733589386805E-3</v>
      </c>
      <c r="AU61" s="23">
        <f t="shared" si="15"/>
        <v>1.0226863241700739E-2</v>
      </c>
    </row>
    <row r="62" spans="1:47" ht="18" x14ac:dyDescent="0.55000000000000004">
      <c r="A62" s="27">
        <v>35033</v>
      </c>
      <c r="B62" s="26">
        <v>5.1000000000000004E-3</v>
      </c>
      <c r="C62" s="26">
        <v>4.1049011177987968E-2</v>
      </c>
      <c r="D62" s="26">
        <v>4.7441999999999998E-2</v>
      </c>
      <c r="E62" s="26">
        <v>2.1805999999999999E-2</v>
      </c>
      <c r="F62" s="26">
        <v>3.4019000000000001E-2</v>
      </c>
      <c r="G62" s="26">
        <v>4.7940000000000003E-2</v>
      </c>
      <c r="H62" s="26">
        <v>7.8000000000000005E-3</v>
      </c>
      <c r="I62" s="26">
        <v>6.0999999999999995E-3</v>
      </c>
      <c r="J62" s="26">
        <v>4.7833333333333339E-3</v>
      </c>
      <c r="K62" s="26">
        <f t="shared" si="2"/>
        <v>1.8787474396375168</v>
      </c>
      <c r="L62" s="48">
        <f t="shared" si="3"/>
        <v>1.9899401059899653</v>
      </c>
      <c r="M62" s="26">
        <f t="shared" si="17"/>
        <v>3.1666666666666649E-4</v>
      </c>
      <c r="N62" s="26">
        <f t="shared" si="18"/>
        <v>3.6265677844654634E-2</v>
      </c>
      <c r="O62" s="25"/>
      <c r="P62" s="22">
        <f t="shared" si="23"/>
        <v>0.50000000000000022</v>
      </c>
      <c r="R62" s="29">
        <f t="shared" si="19"/>
        <v>6.4293965517241425E-3</v>
      </c>
      <c r="S62" s="29">
        <f t="shared" si="20"/>
        <v>6.4293965517241425E-3</v>
      </c>
      <c r="T62" s="28">
        <f t="shared" si="21"/>
        <v>3.7852423824453908E-3</v>
      </c>
      <c r="U62" s="28">
        <f t="shared" si="22"/>
        <v>2.0453726483401387E-2</v>
      </c>
      <c r="AL62" s="23">
        <f t="shared" si="24"/>
        <v>0.30000000000000121</v>
      </c>
      <c r="AM62" s="23">
        <f t="shared" si="10"/>
        <v>0.69999999999999885</v>
      </c>
      <c r="AN62" s="23">
        <f t="shared" si="25"/>
        <v>8.7352433360627733E-3</v>
      </c>
      <c r="AO62" s="23">
        <f t="shared" si="11"/>
        <v>2.9399440811502763E-2</v>
      </c>
      <c r="AQ62" s="23">
        <f t="shared" si="12"/>
        <v>5.1776379310344922E-3</v>
      </c>
      <c r="AR62" s="23">
        <f t="shared" si="13"/>
        <v>2.2711454294672426E-3</v>
      </c>
      <c r="AT62" s="23">
        <f t="shared" si="14"/>
        <v>4.8246880307264151E-3</v>
      </c>
      <c r="AU62" s="23">
        <f t="shared" si="15"/>
        <v>1.2272235890040875E-2</v>
      </c>
    </row>
    <row r="63" spans="1:47" ht="18" x14ac:dyDescent="0.55000000000000004">
      <c r="A63" s="27">
        <v>35062</v>
      </c>
      <c r="B63" s="26">
        <v>1.1000000000000001E-2</v>
      </c>
      <c r="C63" s="26">
        <v>1.7443877298181188E-2</v>
      </c>
      <c r="D63" s="26">
        <v>1.9654000000000001E-2</v>
      </c>
      <c r="E63" s="26">
        <v>-6.5560000000000002E-3</v>
      </c>
      <c r="F63" s="26">
        <v>3.3821999999999998E-2</v>
      </c>
      <c r="G63" s="26">
        <v>2.0818E-2</v>
      </c>
      <c r="H63" s="26">
        <v>1.03E-2</v>
      </c>
      <c r="I63" s="26">
        <v>8.199999999999999E-3</v>
      </c>
      <c r="J63" s="26">
        <v>4.7666666666666664E-3</v>
      </c>
      <c r="K63" s="26">
        <f t="shared" si="2"/>
        <v>1.9115200794488254</v>
      </c>
      <c r="L63" s="48">
        <f t="shared" si="3"/>
        <v>2.0000888005305142</v>
      </c>
      <c r="M63" s="26">
        <f t="shared" si="17"/>
        <v>6.2333333333333346E-3</v>
      </c>
      <c r="N63" s="26">
        <f t="shared" si="18"/>
        <v>1.2677210631514522E-2</v>
      </c>
      <c r="O63" s="25"/>
      <c r="P63" s="22">
        <f t="shared" si="23"/>
        <v>0.51000000000000023</v>
      </c>
      <c r="R63" s="29">
        <f t="shared" si="19"/>
        <v>6.4919844827586257E-3</v>
      </c>
      <c r="S63" s="29">
        <f t="shared" si="20"/>
        <v>6.4919844827586257E-3</v>
      </c>
      <c r="T63" s="28">
        <f t="shared" si="21"/>
        <v>3.8609472300942986E-3</v>
      </c>
      <c r="U63" s="28">
        <f t="shared" si="22"/>
        <v>2.0862801013069414E-2</v>
      </c>
      <c r="AL63" s="23">
        <f t="shared" si="24"/>
        <v>0.3500000000000012</v>
      </c>
      <c r="AM63" s="23">
        <f t="shared" si="10"/>
        <v>0.6499999999999988</v>
      </c>
      <c r="AN63" s="23">
        <f t="shared" si="25"/>
        <v>8.7940683194474515E-3</v>
      </c>
      <c r="AO63" s="23">
        <f t="shared" si="11"/>
        <v>2.7504546005387619E-2</v>
      </c>
      <c r="AQ63" s="23">
        <f t="shared" si="12"/>
        <v>5.4905775862069059E-3</v>
      </c>
      <c r="AR63" s="23">
        <f t="shared" si="13"/>
        <v>2.6496696677117816E-3</v>
      </c>
      <c r="AT63" s="23">
        <f t="shared" si="14"/>
        <v>5.0788027025141496E-3</v>
      </c>
      <c r="AU63" s="23">
        <f t="shared" si="15"/>
        <v>1.4317608538381014E-2</v>
      </c>
    </row>
    <row r="64" spans="1:47" ht="18" x14ac:dyDescent="0.55000000000000004">
      <c r="A64" s="27">
        <v>35095</v>
      </c>
      <c r="B64" s="26">
        <v>1.49E-2</v>
      </c>
      <c r="C64" s="26">
        <v>3.2617342879872765E-2</v>
      </c>
      <c r="D64" s="26">
        <v>3.3257000000000002E-2</v>
      </c>
      <c r="E64" s="26">
        <v>6.0439999999999999E-3</v>
      </c>
      <c r="F64" s="26">
        <v>4.7448999999999998E-2</v>
      </c>
      <c r="G64" s="26">
        <v>3.7178999999999997E-2</v>
      </c>
      <c r="H64" s="26">
        <v>2.18E-2</v>
      </c>
      <c r="I64" s="26">
        <v>1.9900000000000001E-2</v>
      </c>
      <c r="J64" s="26">
        <v>4.7833333333333339E-3</v>
      </c>
      <c r="K64" s="26">
        <f t="shared" si="2"/>
        <v>1.9738687853019694</v>
      </c>
      <c r="L64" s="48">
        <f t="shared" si="3"/>
        <v>2.0220897773363498</v>
      </c>
      <c r="M64" s="26">
        <f t="shared" si="17"/>
        <v>1.0116666666666666E-2</v>
      </c>
      <c r="N64" s="26">
        <f t="shared" si="18"/>
        <v>2.7834009546539432E-2</v>
      </c>
      <c r="O64" s="25"/>
      <c r="P64" s="22">
        <f t="shared" si="23"/>
        <v>0.52000000000000024</v>
      </c>
      <c r="R64" s="29">
        <f t="shared" si="19"/>
        <v>6.554572413793109E-3</v>
      </c>
      <c r="S64" s="29">
        <f t="shared" si="20"/>
        <v>6.554572413793109E-3</v>
      </c>
      <c r="T64" s="28">
        <f t="shared" si="21"/>
        <v>3.9366520777432065E-3</v>
      </c>
      <c r="U64" s="28">
        <f t="shared" si="22"/>
        <v>2.1271875542737441E-2</v>
      </c>
      <c r="AL64" s="23">
        <f t="shared" si="24"/>
        <v>0.40000000000000119</v>
      </c>
      <c r="AM64" s="23">
        <f t="shared" si="10"/>
        <v>0.59999999999999876</v>
      </c>
      <c r="AN64" s="23">
        <f t="shared" si="25"/>
        <v>8.8528933028321315E-3</v>
      </c>
      <c r="AO64" s="23">
        <f t="shared" si="11"/>
        <v>2.5620176938551946E-2</v>
      </c>
      <c r="AQ64" s="23">
        <f t="shared" si="12"/>
        <v>5.8035172413793204E-3</v>
      </c>
      <c r="AR64" s="23">
        <f t="shared" si="13"/>
        <v>3.0281939059563201E-3</v>
      </c>
      <c r="AT64" s="23">
        <f t="shared" si="14"/>
        <v>5.3329173743018841E-3</v>
      </c>
      <c r="AU64" s="23">
        <f t="shared" si="15"/>
        <v>1.6362981186721148E-2</v>
      </c>
    </row>
    <row r="65" spans="1:47" ht="18" x14ac:dyDescent="0.55000000000000004">
      <c r="A65" s="27">
        <v>35124</v>
      </c>
      <c r="B65" s="26">
        <v>7.3000000000000001E-3</v>
      </c>
      <c r="C65" s="26">
        <v>6.9337442218797649E-3</v>
      </c>
      <c r="D65" s="26">
        <v>1.1860000000000001E-2</v>
      </c>
      <c r="E65" s="26">
        <v>3.8346999999999999E-2</v>
      </c>
      <c r="F65" s="26">
        <v>1.2174000000000001E-2</v>
      </c>
      <c r="G65" s="26">
        <v>9.0749999999999997E-3</v>
      </c>
      <c r="H65" s="26">
        <v>9.4999999999999998E-3</v>
      </c>
      <c r="I65" s="26">
        <v>1.47E-2</v>
      </c>
      <c r="J65" s="26">
        <v>4.5416666666666669E-3</v>
      </c>
      <c r="K65" s="26">
        <f t="shared" si="2"/>
        <v>1.9875550865868057</v>
      </c>
      <c r="L65" s="48">
        <f t="shared" si="3"/>
        <v>2.0522189150186612</v>
      </c>
      <c r="M65" s="26">
        <f t="shared" si="17"/>
        <v>2.7583333333333331E-3</v>
      </c>
      <c r="N65" s="26">
        <f t="shared" si="18"/>
        <v>2.392077555213098E-3</v>
      </c>
      <c r="O65" s="25"/>
      <c r="P65" s="22">
        <f t="shared" si="23"/>
        <v>0.53000000000000025</v>
      </c>
      <c r="R65" s="29">
        <f t="shared" si="19"/>
        <v>6.6171603448275914E-3</v>
      </c>
      <c r="S65" s="29">
        <f t="shared" si="20"/>
        <v>6.6171603448275914E-3</v>
      </c>
      <c r="T65" s="28">
        <f t="shared" si="21"/>
        <v>4.0123569253921144E-3</v>
      </c>
      <c r="U65" s="28">
        <f t="shared" si="22"/>
        <v>2.1680950072405468E-2</v>
      </c>
      <c r="AL65" s="23">
        <f t="shared" si="24"/>
        <v>0.45000000000000118</v>
      </c>
      <c r="AM65" s="23">
        <f t="shared" si="10"/>
        <v>0.54999999999999882</v>
      </c>
      <c r="AN65" s="23">
        <f t="shared" si="25"/>
        <v>8.9117182862168114E-3</v>
      </c>
      <c r="AO65" s="23">
        <f t="shared" si="11"/>
        <v>2.3748839260682397E-2</v>
      </c>
      <c r="AQ65" s="23">
        <f t="shared" si="12"/>
        <v>6.1164568965517349E-3</v>
      </c>
      <c r="AR65" s="23">
        <f t="shared" si="13"/>
        <v>3.4067181442008591E-3</v>
      </c>
      <c r="AT65" s="23">
        <f t="shared" si="14"/>
        <v>5.5870320460896187E-3</v>
      </c>
      <c r="AU65" s="23">
        <f t="shared" si="15"/>
        <v>1.8408353835061286E-2</v>
      </c>
    </row>
    <row r="66" spans="1:47" ht="18" x14ac:dyDescent="0.55000000000000004">
      <c r="A66" s="27">
        <v>35153</v>
      </c>
      <c r="B66" s="26">
        <v>1.23E-2</v>
      </c>
      <c r="C66" s="26">
        <v>7.9165560638946499E-3</v>
      </c>
      <c r="D66" s="26">
        <v>1.255E-2</v>
      </c>
      <c r="E66" s="26">
        <v>1.926E-3</v>
      </c>
      <c r="F66" s="26">
        <v>1.7495E-2</v>
      </c>
      <c r="G66" s="26">
        <v>8.0199999999999994E-3</v>
      </c>
      <c r="H66" s="26">
        <v>8.6E-3</v>
      </c>
      <c r="I66" s="26">
        <v>6.0999999999999995E-3</v>
      </c>
      <c r="J66" s="26">
        <v>4.3333333333333331E-3</v>
      </c>
      <c r="K66" s="26">
        <f t="shared" si="2"/>
        <v>2.0032896778598492</v>
      </c>
      <c r="L66" s="48">
        <f t="shared" si="3"/>
        <v>2.0672001130982975</v>
      </c>
      <c r="M66" s="26">
        <f t="shared" si="17"/>
        <v>7.966666666666667E-3</v>
      </c>
      <c r="N66" s="26">
        <f t="shared" si="18"/>
        <v>3.5832227305613168E-3</v>
      </c>
      <c r="O66" s="25"/>
      <c r="P66" s="22">
        <f t="shared" si="23"/>
        <v>0.54000000000000026</v>
      </c>
      <c r="R66" s="29">
        <f t="shared" si="19"/>
        <v>6.6797482758620737E-3</v>
      </c>
      <c r="S66" s="29">
        <f t="shared" si="20"/>
        <v>6.6797482758620737E-3</v>
      </c>
      <c r="T66" s="28">
        <f t="shared" si="21"/>
        <v>4.0880617730410223E-3</v>
      </c>
      <c r="U66" s="28">
        <f t="shared" si="22"/>
        <v>2.2090024602073498E-2</v>
      </c>
      <c r="AL66" s="23">
        <f t="shared" si="24"/>
        <v>0.50000000000000122</v>
      </c>
      <c r="AM66" s="23">
        <f t="shared" si="10"/>
        <v>0.49999999999999878</v>
      </c>
      <c r="AN66" s="23">
        <f t="shared" si="25"/>
        <v>8.9705432696014897E-3</v>
      </c>
      <c r="AO66" s="23">
        <f t="shared" si="11"/>
        <v>2.1893874727045126E-2</v>
      </c>
      <c r="AQ66" s="23">
        <f t="shared" si="12"/>
        <v>6.4293965517241486E-3</v>
      </c>
      <c r="AR66" s="23">
        <f t="shared" si="13"/>
        <v>3.7852423824453981E-3</v>
      </c>
      <c r="AT66" s="23">
        <f t="shared" si="14"/>
        <v>5.8411467178773541E-3</v>
      </c>
      <c r="AU66" s="23">
        <f t="shared" si="15"/>
        <v>2.0453726483401428E-2</v>
      </c>
    </row>
    <row r="67" spans="1:47" ht="18" x14ac:dyDescent="0.55000000000000004">
      <c r="A67" s="27">
        <v>35185</v>
      </c>
      <c r="B67" s="26">
        <v>6.4000000000000003E-3</v>
      </c>
      <c r="C67" s="26">
        <v>1.3431448489542927E-2</v>
      </c>
      <c r="D67" s="26">
        <v>1.3094E-2</v>
      </c>
      <c r="E67" s="26">
        <v>8.2918000000000006E-2</v>
      </c>
      <c r="F67" s="26">
        <v>3.0678E-2</v>
      </c>
      <c r="G67" s="26">
        <v>6.5799999999999999E-3</v>
      </c>
      <c r="H67" s="26">
        <v>3.4999999999999996E-3</v>
      </c>
      <c r="I67" s="26">
        <v>1.72E-2</v>
      </c>
      <c r="J67" s="26">
        <v>4.3833333333333328E-3</v>
      </c>
      <c r="K67" s="26">
        <f t="shared" si="2"/>
        <v>2.0301967599776569</v>
      </c>
      <c r="L67" s="48">
        <f t="shared" si="3"/>
        <v>2.0926266744894066</v>
      </c>
      <c r="M67" s="26">
        <f t="shared" ref="M67:M98" si="26">B67-J67</f>
        <v>2.0166666666666675E-3</v>
      </c>
      <c r="N67" s="26">
        <f t="shared" ref="N67:N98" si="27">C67-J67</f>
        <v>9.0481151562095945E-3</v>
      </c>
      <c r="O67" s="25"/>
      <c r="P67" s="22">
        <f t="shared" si="23"/>
        <v>0.55000000000000027</v>
      </c>
      <c r="R67" s="29">
        <f t="shared" si="19"/>
        <v>6.742336206896557E-3</v>
      </c>
      <c r="S67" s="29">
        <f t="shared" si="20"/>
        <v>6.742336206896557E-3</v>
      </c>
      <c r="T67" s="28">
        <f t="shared" si="21"/>
        <v>4.1637666206899302E-3</v>
      </c>
      <c r="U67" s="28">
        <f t="shared" si="22"/>
        <v>2.2499099131741526E-2</v>
      </c>
      <c r="AL67" s="23">
        <f t="shared" si="24"/>
        <v>0.55000000000000127</v>
      </c>
      <c r="AM67" s="23">
        <f t="shared" si="10"/>
        <v>0.44999999999999873</v>
      </c>
      <c r="AN67" s="23">
        <f t="shared" si="25"/>
        <v>9.0293682529861696E-3</v>
      </c>
      <c r="AO67" s="23">
        <f t="shared" si="11"/>
        <v>2.0059826005331061E-2</v>
      </c>
      <c r="AQ67" s="23">
        <f t="shared" si="12"/>
        <v>6.7423362068965631E-3</v>
      </c>
      <c r="AR67" s="23">
        <f t="shared" si="13"/>
        <v>4.1637666206899371E-3</v>
      </c>
      <c r="AT67" s="23">
        <f t="shared" si="14"/>
        <v>6.0952613896650886E-3</v>
      </c>
      <c r="AU67" s="23">
        <f t="shared" si="15"/>
        <v>2.2499099131741567E-2</v>
      </c>
    </row>
    <row r="68" spans="1:47" ht="18" x14ac:dyDescent="0.55000000000000004">
      <c r="A68" s="27">
        <v>35216</v>
      </c>
      <c r="B68" s="26">
        <v>1.41E-2</v>
      </c>
      <c r="C68" s="26">
        <v>2.2853386734335183E-2</v>
      </c>
      <c r="D68" s="26">
        <v>2.2429999999999999E-2</v>
      </c>
      <c r="E68" s="26">
        <v>4.5095000000000003E-2</v>
      </c>
      <c r="F68" s="26">
        <v>4.1722000000000002E-2</v>
      </c>
      <c r="G68" s="26">
        <v>2.4843E-2</v>
      </c>
      <c r="H68" s="26">
        <v>1.3899999999999999E-2</v>
      </c>
      <c r="I68" s="26">
        <v>1.43E-2</v>
      </c>
      <c r="J68" s="26">
        <v>4.4333333333333334E-3</v>
      </c>
      <c r="K68" s="26">
        <f t="shared" si="2"/>
        <v>2.0765936316802205</v>
      </c>
      <c r="L68" s="48">
        <f t="shared" si="3"/>
        <v>2.1060194852061387</v>
      </c>
      <c r="M68" s="26">
        <f t="shared" si="26"/>
        <v>9.6666666666666672E-3</v>
      </c>
      <c r="N68" s="26">
        <f t="shared" si="27"/>
        <v>1.8420053401001849E-2</v>
      </c>
      <c r="O68" s="25"/>
      <c r="P68" s="22">
        <f t="shared" si="23"/>
        <v>0.56000000000000028</v>
      </c>
      <c r="R68" s="29">
        <f t="shared" si="19"/>
        <v>6.8049241379310402E-3</v>
      </c>
      <c r="S68" s="29">
        <f t="shared" si="20"/>
        <v>6.8049241379310402E-3</v>
      </c>
      <c r="T68" s="28">
        <f t="shared" si="21"/>
        <v>4.2394714683388381E-3</v>
      </c>
      <c r="U68" s="28">
        <f t="shared" si="22"/>
        <v>2.2908173661409553E-2</v>
      </c>
      <c r="AL68" s="23">
        <f t="shared" si="24"/>
        <v>0.60000000000000131</v>
      </c>
      <c r="AM68" s="23">
        <f t="shared" si="10"/>
        <v>0.39999999999999869</v>
      </c>
      <c r="AN68" s="23">
        <f t="shared" si="25"/>
        <v>9.0881932363708496E-3</v>
      </c>
      <c r="AO68" s="23">
        <f t="shared" si="11"/>
        <v>1.825299900376819E-2</v>
      </c>
      <c r="AQ68" s="23">
        <f t="shared" si="12"/>
        <v>7.0552758620689776E-3</v>
      </c>
      <c r="AR68" s="23">
        <f t="shared" si="13"/>
        <v>4.5422908589344765E-3</v>
      </c>
      <c r="AT68" s="23">
        <f t="shared" si="14"/>
        <v>6.3493760614528241E-3</v>
      </c>
      <c r="AU68" s="23">
        <f t="shared" si="15"/>
        <v>2.4544471780081706E-2</v>
      </c>
    </row>
    <row r="69" spans="1:47" ht="18" x14ac:dyDescent="0.55000000000000004">
      <c r="A69" s="27">
        <v>35244</v>
      </c>
      <c r="B69" s="26">
        <v>2.2000000000000001E-3</v>
      </c>
      <c r="C69" s="26">
        <v>2.2566953610712441E-3</v>
      </c>
      <c r="D69" s="26">
        <v>1.884E-3</v>
      </c>
      <c r="E69" s="26">
        <v>-4.6455999999999997E-2</v>
      </c>
      <c r="F69" s="26">
        <v>-1.9576E-2</v>
      </c>
      <c r="G69" s="26">
        <v>7.5719999999999997E-3</v>
      </c>
      <c r="H69" s="26">
        <v>1.37E-2</v>
      </c>
      <c r="I69" s="26">
        <v>6.0999999999999995E-3</v>
      </c>
      <c r="J69" s="26">
        <v>4.4166666666666668E-3</v>
      </c>
      <c r="K69" s="26">
        <f t="shared" ref="K69:K132" si="28">K68*(1+C69)</f>
        <v>2.0812798708956635</v>
      </c>
      <c r="L69" s="48">
        <f t="shared" ref="L69:L132" si="29">L68*(1+B68)</f>
        <v>2.1357143599475452</v>
      </c>
      <c r="M69" s="26">
        <f t="shared" si="26"/>
        <v>-2.2166666666666667E-3</v>
      </c>
      <c r="N69" s="26">
        <f t="shared" si="27"/>
        <v>-2.1599713055954228E-3</v>
      </c>
      <c r="O69" s="25"/>
      <c r="P69" s="22">
        <f t="shared" si="23"/>
        <v>0.57000000000000028</v>
      </c>
      <c r="R69" s="29">
        <f t="shared" si="19"/>
        <v>6.8675120689655226E-3</v>
      </c>
      <c r="S69" s="29">
        <f t="shared" si="20"/>
        <v>6.8675120689655226E-3</v>
      </c>
      <c r="T69" s="28">
        <f t="shared" si="21"/>
        <v>4.3151763159877459E-3</v>
      </c>
      <c r="U69" s="28">
        <f t="shared" si="22"/>
        <v>2.331724819107758E-2</v>
      </c>
      <c r="AL69" s="23">
        <f t="shared" si="24"/>
        <v>0.65000000000000135</v>
      </c>
      <c r="AM69" s="23">
        <f t="shared" si="10"/>
        <v>0.34999999999999865</v>
      </c>
      <c r="AN69" s="23">
        <f t="shared" si="25"/>
        <v>9.1470182197555296E-3</v>
      </c>
      <c r="AO69" s="23">
        <f t="shared" si="11"/>
        <v>1.6482348448135783E-2</v>
      </c>
      <c r="AQ69" s="23">
        <f t="shared" si="12"/>
        <v>7.3682155172413921E-3</v>
      </c>
      <c r="AR69" s="23">
        <f t="shared" si="13"/>
        <v>4.920815097179016E-3</v>
      </c>
      <c r="AT69" s="23">
        <f t="shared" si="14"/>
        <v>6.6034907332405586E-3</v>
      </c>
      <c r="AU69" s="23">
        <f t="shared" si="15"/>
        <v>2.6589844428421845E-2</v>
      </c>
    </row>
    <row r="70" spans="1:47" ht="18" x14ac:dyDescent="0.55000000000000004">
      <c r="A70" s="27">
        <v>35277</v>
      </c>
      <c r="B70" s="26">
        <v>1.9199999999999998E-2</v>
      </c>
      <c r="C70" s="26">
        <v>-4.5748027973696301E-2</v>
      </c>
      <c r="D70" s="26">
        <v>-4.5177000000000002E-2</v>
      </c>
      <c r="E70" s="26">
        <v>-9.0819999999999998E-2</v>
      </c>
      <c r="F70" s="26">
        <v>-5.3683000000000002E-2</v>
      </c>
      <c r="G70" s="26">
        <v>-4.1206E-2</v>
      </c>
      <c r="H70" s="26">
        <v>1.6200000000000003E-2</v>
      </c>
      <c r="I70" s="26">
        <v>5.1999999999999998E-3</v>
      </c>
      <c r="J70" s="26">
        <v>4.4416666666666667E-3</v>
      </c>
      <c r="K70" s="26">
        <f t="shared" si="28"/>
        <v>1.9860654211408377</v>
      </c>
      <c r="L70" s="48">
        <f t="shared" si="29"/>
        <v>2.1404129315394296</v>
      </c>
      <c r="M70" s="26">
        <f t="shared" si="26"/>
        <v>1.4758333333333332E-2</v>
      </c>
      <c r="N70" s="26">
        <f t="shared" si="27"/>
        <v>-5.0189694640362964E-2</v>
      </c>
      <c r="O70" s="25"/>
      <c r="P70" s="22">
        <f t="shared" si="23"/>
        <v>0.58000000000000029</v>
      </c>
      <c r="R70" s="29">
        <f t="shared" si="19"/>
        <v>6.930100000000005E-3</v>
      </c>
      <c r="S70" s="29">
        <f t="shared" si="20"/>
        <v>6.930100000000005E-3</v>
      </c>
      <c r="T70" s="28">
        <f t="shared" si="21"/>
        <v>4.3908811636366538E-3</v>
      </c>
      <c r="U70" s="28">
        <f t="shared" si="22"/>
        <v>2.372632272074561E-2</v>
      </c>
      <c r="AL70" s="23">
        <f t="shared" si="24"/>
        <v>0.7000000000000014</v>
      </c>
      <c r="AM70" s="23">
        <f t="shared" si="10"/>
        <v>0.2999999999999986</v>
      </c>
      <c r="AN70" s="23">
        <f t="shared" si="25"/>
        <v>9.2058432031402078E-3</v>
      </c>
      <c r="AO70" s="23">
        <f t="shared" si="11"/>
        <v>1.4760898772322808E-2</v>
      </c>
      <c r="AQ70" s="23">
        <f t="shared" si="12"/>
        <v>7.6811551724138066E-3</v>
      </c>
      <c r="AR70" s="23">
        <f t="shared" si="13"/>
        <v>5.2993393354235554E-3</v>
      </c>
      <c r="AT70" s="23">
        <f t="shared" si="14"/>
        <v>6.857605405028294E-3</v>
      </c>
      <c r="AU70" s="23">
        <f t="shared" si="15"/>
        <v>2.8635217076761983E-2</v>
      </c>
    </row>
    <row r="71" spans="1:47" ht="18" x14ac:dyDescent="0.55000000000000004">
      <c r="A71" s="27">
        <v>35307</v>
      </c>
      <c r="B71" s="26">
        <v>2.7000000000000001E-3</v>
      </c>
      <c r="C71" s="26">
        <v>1.8813969841393802E-2</v>
      </c>
      <c r="D71" s="26">
        <v>2.7258000000000001E-2</v>
      </c>
      <c r="E71" s="26">
        <v>5.6221E-2</v>
      </c>
      <c r="F71" s="26">
        <v>1.9560999999999999E-2</v>
      </c>
      <c r="G71" s="26">
        <v>2.0136999999999999E-2</v>
      </c>
      <c r="H71" s="26">
        <v>7.8000000000000005E-3</v>
      </c>
      <c r="I71" s="26">
        <v>1.7500000000000002E-2</v>
      </c>
      <c r="J71" s="26">
        <v>4.4249999999999992E-3</v>
      </c>
      <c r="K71" s="26">
        <f t="shared" si="28"/>
        <v>2.0234311960772167</v>
      </c>
      <c r="L71" s="48">
        <f t="shared" si="29"/>
        <v>2.1815088598249868</v>
      </c>
      <c r="M71" s="26">
        <f t="shared" si="26"/>
        <v>-1.7249999999999991E-3</v>
      </c>
      <c r="N71" s="26">
        <f t="shared" si="27"/>
        <v>1.4388969841393803E-2</v>
      </c>
      <c r="O71" s="25"/>
      <c r="P71" s="22">
        <f t="shared" si="23"/>
        <v>0.5900000000000003</v>
      </c>
      <c r="R71" s="29">
        <f t="shared" si="19"/>
        <v>6.9926879310344883E-3</v>
      </c>
      <c r="S71" s="29">
        <f t="shared" si="20"/>
        <v>6.9926879310344883E-3</v>
      </c>
      <c r="T71" s="28">
        <f t="shared" si="21"/>
        <v>4.4665860112855617E-3</v>
      </c>
      <c r="U71" s="28">
        <f t="shared" si="22"/>
        <v>2.4135397250413637E-2</v>
      </c>
      <c r="AL71" s="23">
        <f>AL70+$AK$16</f>
        <v>0.75000000000000144</v>
      </c>
      <c r="AM71" s="23">
        <f t="shared" si="10"/>
        <v>0.24999999999999856</v>
      </c>
      <c r="AN71" s="23">
        <f t="shared" si="25"/>
        <v>9.264668186524886E-3</v>
      </c>
      <c r="AO71" s="23">
        <f t="shared" si="11"/>
        <v>1.3108048643278416E-2</v>
      </c>
      <c r="AQ71" s="23">
        <f t="shared" si="12"/>
        <v>7.9940948275862202E-3</v>
      </c>
      <c r="AR71" s="23">
        <f t="shared" si="13"/>
        <v>5.6778635736680948E-3</v>
      </c>
      <c r="AT71" s="23">
        <f t="shared" si="14"/>
        <v>7.1117200768160286E-3</v>
      </c>
      <c r="AU71" s="23">
        <f t="shared" si="15"/>
        <v>3.0680589725102125E-2</v>
      </c>
    </row>
    <row r="72" spans="1:47" ht="18" x14ac:dyDescent="0.55000000000000004">
      <c r="A72" s="27">
        <v>35338</v>
      </c>
      <c r="B72" s="26">
        <v>1.2199999999999999E-2</v>
      </c>
      <c r="C72" s="26">
        <v>5.4203285326462111E-2</v>
      </c>
      <c r="D72" s="26">
        <v>4.8607999999999998E-2</v>
      </c>
      <c r="E72" s="26">
        <v>7.6077000000000006E-2</v>
      </c>
      <c r="F72" s="26">
        <v>2.1715999999999999E-2</v>
      </c>
      <c r="G72" s="26">
        <v>5.4060999999999998E-2</v>
      </c>
      <c r="H72" s="26">
        <v>6.6E-3</v>
      </c>
      <c r="I72" s="26">
        <v>2.29E-2</v>
      </c>
      <c r="J72" s="26">
        <v>4.4000000000000003E-3</v>
      </c>
      <c r="K72" s="26">
        <f t="shared" si="28"/>
        <v>2.1331078145366544</v>
      </c>
      <c r="L72" s="48">
        <f t="shared" si="29"/>
        <v>2.1873989337465143</v>
      </c>
      <c r="M72" s="26">
        <f t="shared" si="26"/>
        <v>7.7999999999999988E-3</v>
      </c>
      <c r="N72" s="26">
        <f t="shared" si="27"/>
        <v>4.980328532646211E-2</v>
      </c>
      <c r="O72" s="25"/>
      <c r="P72" s="22">
        <f t="shared" si="23"/>
        <v>0.60000000000000031</v>
      </c>
      <c r="R72" s="29">
        <f t="shared" si="19"/>
        <v>7.0552758620689715E-3</v>
      </c>
      <c r="S72" s="29">
        <f t="shared" si="20"/>
        <v>7.0552758620689715E-3</v>
      </c>
      <c r="T72" s="28">
        <f t="shared" si="21"/>
        <v>4.5422908589344696E-3</v>
      </c>
      <c r="U72" s="28">
        <f t="shared" si="22"/>
        <v>2.4544471780081664E-2</v>
      </c>
      <c r="AL72" s="23">
        <f>AL71+$AK$16</f>
        <v>0.80000000000000149</v>
      </c>
      <c r="AM72" s="23">
        <f t="shared" si="10"/>
        <v>0.19999999999999851</v>
      </c>
      <c r="AN72" s="23">
        <f t="shared" si="25"/>
        <v>9.323493169909566E-3</v>
      </c>
      <c r="AO72" s="23">
        <f t="shared" si="11"/>
        <v>1.1553277905821386E-2</v>
      </c>
      <c r="AQ72" s="23">
        <f t="shared" si="12"/>
        <v>8.3070344827586347E-3</v>
      </c>
      <c r="AR72" s="23">
        <f t="shared" si="13"/>
        <v>6.0563878119126334E-3</v>
      </c>
      <c r="AT72" s="23">
        <f t="shared" si="14"/>
        <v>7.3658347486037631E-3</v>
      </c>
      <c r="AU72" s="23">
        <f t="shared" si="15"/>
        <v>3.2725962373442261E-2</v>
      </c>
    </row>
    <row r="73" spans="1:47" ht="18" x14ac:dyDescent="0.55000000000000004">
      <c r="A73" s="27">
        <v>35369</v>
      </c>
      <c r="B73" s="26">
        <v>1.1000000000000001E-2</v>
      </c>
      <c r="C73" s="26">
        <v>2.6100999519881193E-2</v>
      </c>
      <c r="D73" s="26">
        <v>0.02</v>
      </c>
      <c r="E73" s="26">
        <v>-1.1972999999999999E-2</v>
      </c>
      <c r="F73" s="26">
        <v>-5.9610000000000002E-3</v>
      </c>
      <c r="G73" s="26">
        <v>2.5028000000000002E-2</v>
      </c>
      <c r="H73" s="26">
        <v>2.1000000000000001E-2</v>
      </c>
      <c r="I73" s="26">
        <v>6.3E-3</v>
      </c>
      <c r="J73" s="26">
        <v>4.4583333333333332E-3</v>
      </c>
      <c r="K73" s="26">
        <f t="shared" si="28"/>
        <v>2.1887840605797302</v>
      </c>
      <c r="L73" s="48">
        <f t="shared" si="29"/>
        <v>2.2140852007382219</v>
      </c>
      <c r="M73" s="26">
        <f t="shared" si="26"/>
        <v>6.5416666666666679E-3</v>
      </c>
      <c r="N73" s="26">
        <f t="shared" si="27"/>
        <v>2.1642666186547858E-2</v>
      </c>
      <c r="O73" s="25"/>
      <c r="P73" s="22">
        <f t="shared" si="23"/>
        <v>0.61000000000000032</v>
      </c>
      <c r="R73" s="29">
        <f t="shared" si="19"/>
        <v>7.1178637931034548E-3</v>
      </c>
      <c r="S73" s="29">
        <f t="shared" si="20"/>
        <v>7.1178637931034548E-3</v>
      </c>
      <c r="T73" s="28">
        <f t="shared" si="21"/>
        <v>4.6179957065833766E-3</v>
      </c>
      <c r="U73" s="28">
        <f t="shared" si="22"/>
        <v>2.4953546309749691E-2</v>
      </c>
      <c r="AL73" s="23">
        <f>AL72+$AK$16</f>
        <v>0.85000000000000153</v>
      </c>
      <c r="AM73" s="23">
        <f t="shared" si="10"/>
        <v>0.14999999999999847</v>
      </c>
      <c r="AN73" s="23">
        <f t="shared" si="25"/>
        <v>9.382318153294246E-3</v>
      </c>
      <c r="AO73" s="23">
        <f t="shared" si="11"/>
        <v>1.0141795007321104E-2</v>
      </c>
      <c r="AQ73" s="23">
        <f t="shared" si="12"/>
        <v>8.6199741379310493E-3</v>
      </c>
      <c r="AR73" s="23">
        <f t="shared" si="13"/>
        <v>6.4349120501571728E-3</v>
      </c>
      <c r="AT73" s="23">
        <f t="shared" si="14"/>
        <v>7.6199494203914985E-3</v>
      </c>
      <c r="AU73" s="23">
        <f t="shared" si="15"/>
        <v>3.4771335021782403E-2</v>
      </c>
    </row>
    <row r="74" spans="1:47" ht="18" x14ac:dyDescent="0.55000000000000004">
      <c r="A74" s="27">
        <v>35398</v>
      </c>
      <c r="B74" s="26">
        <v>1.5800000000000002E-2</v>
      </c>
      <c r="C74" s="26">
        <v>7.3376153813433154E-2</v>
      </c>
      <c r="D74" s="26">
        <v>6.7123000000000002E-2</v>
      </c>
      <c r="E74" s="26">
        <v>6.1060000000000003E-2</v>
      </c>
      <c r="F74" s="26">
        <v>2.6216E-2</v>
      </c>
      <c r="G74" s="26">
        <v>7.3844000000000007E-2</v>
      </c>
      <c r="H74" s="26">
        <v>1.6000000000000001E-3</v>
      </c>
      <c r="I74" s="26">
        <v>1.37E-2</v>
      </c>
      <c r="J74" s="26">
        <v>4.3833333333333328E-3</v>
      </c>
      <c r="K74" s="26">
        <f t="shared" si="28"/>
        <v>2.3493886164732194</v>
      </c>
      <c r="L74" s="48">
        <f t="shared" si="29"/>
        <v>2.2384401379463421</v>
      </c>
      <c r="M74" s="26">
        <f t="shared" si="26"/>
        <v>1.1416666666666669E-2</v>
      </c>
      <c r="N74" s="26">
        <f t="shared" si="27"/>
        <v>6.8992820480099817E-2</v>
      </c>
      <c r="O74" s="25"/>
      <c r="P74" s="22">
        <f t="shared" si="23"/>
        <v>0.62000000000000033</v>
      </c>
      <c r="R74" s="29">
        <f t="shared" si="19"/>
        <v>7.1804517241379371E-3</v>
      </c>
      <c r="S74" s="29">
        <f t="shared" si="20"/>
        <v>7.1804517241379371E-3</v>
      </c>
      <c r="T74" s="28">
        <f t="shared" si="21"/>
        <v>4.6937005542322845E-3</v>
      </c>
      <c r="U74" s="28">
        <f t="shared" si="22"/>
        <v>2.5362620839417722E-2</v>
      </c>
      <c r="AL74" s="23">
        <f>AL73+$AK$16</f>
        <v>0.90000000000000158</v>
      </c>
      <c r="AM74" s="23">
        <f t="shared" si="10"/>
        <v>9.9999999999998423E-2</v>
      </c>
      <c r="AN74" s="23">
        <f t="shared" si="25"/>
        <v>9.4411431366789242E-3</v>
      </c>
      <c r="AO74" s="23">
        <f t="shared" si="11"/>
        <v>8.9417149383494276E-3</v>
      </c>
      <c r="AQ74" s="23">
        <f t="shared" si="12"/>
        <v>8.9329137931034638E-3</v>
      </c>
      <c r="AR74" s="23">
        <f t="shared" si="13"/>
        <v>6.8134362884017122E-3</v>
      </c>
      <c r="AT74" s="23">
        <f t="shared" si="14"/>
        <v>7.8740640921792331E-3</v>
      </c>
      <c r="AU74" s="23">
        <f t="shared" si="15"/>
        <v>3.6816707670122545E-2</v>
      </c>
    </row>
    <row r="75" spans="1:47" ht="18" x14ac:dyDescent="0.55000000000000004">
      <c r="A75" s="27">
        <v>35430</v>
      </c>
      <c r="B75" s="26">
        <v>4.7999999999999996E-3</v>
      </c>
      <c r="C75" s="26">
        <v>-2.1505376344085985E-2</v>
      </c>
      <c r="D75" s="26">
        <v>-1.3546000000000001E-2</v>
      </c>
      <c r="E75" s="26">
        <v>-1.0629999999999999E-3</v>
      </c>
      <c r="F75" s="26">
        <v>2.8368000000000001E-2</v>
      </c>
      <c r="G75" s="26">
        <v>-2.1149999999999999E-2</v>
      </c>
      <c r="H75" s="26">
        <v>9.4999999999999998E-3</v>
      </c>
      <c r="I75" s="26">
        <v>7.7000000000000002E-3</v>
      </c>
      <c r="J75" s="26">
        <v>4.3833333333333328E-3</v>
      </c>
      <c r="K75" s="26">
        <f t="shared" si="28"/>
        <v>2.2988641300974515</v>
      </c>
      <c r="L75" s="48">
        <f t="shared" si="29"/>
        <v>2.2738074921258944</v>
      </c>
      <c r="M75" s="26">
        <f t="shared" si="26"/>
        <v>4.1666666666666675E-4</v>
      </c>
      <c r="N75" s="26">
        <f t="shared" si="27"/>
        <v>-2.5888709677419318E-2</v>
      </c>
      <c r="O75" s="25"/>
      <c r="P75" s="22">
        <f t="shared" si="23"/>
        <v>0.63000000000000034</v>
      </c>
      <c r="R75" s="29">
        <f t="shared" si="19"/>
        <v>7.2430396551724204E-3</v>
      </c>
      <c r="S75" s="29">
        <f t="shared" si="20"/>
        <v>7.2430396551724204E-3</v>
      </c>
      <c r="T75" s="28">
        <f t="shared" si="21"/>
        <v>4.7694054018811924E-3</v>
      </c>
      <c r="U75" s="28">
        <f t="shared" si="22"/>
        <v>2.5771695369085749E-2</v>
      </c>
      <c r="X75" s="63" t="s">
        <v>94</v>
      </c>
      <c r="Y75" s="63"/>
      <c r="Z75" s="63"/>
      <c r="AA75" s="63"/>
      <c r="AB75" s="63"/>
      <c r="AC75" s="63"/>
      <c r="AD75" s="63"/>
      <c r="AE75" s="63"/>
      <c r="AF75" s="63"/>
      <c r="AG75" s="63"/>
      <c r="AH75" s="63"/>
      <c r="AL75" s="23">
        <f t="shared" ref="AL75:AL95" si="30">AL74+$AK$16</f>
        <v>0.95000000000000162</v>
      </c>
      <c r="AM75" s="23">
        <f t="shared" si="10"/>
        <v>4.9999999999998379E-2</v>
      </c>
      <c r="AN75" s="23">
        <f t="shared" ref="AN75:AN95" si="31">AL75*$P$3+AM75*$Q$3</f>
        <v>9.4999681200636042E-3</v>
      </c>
      <c r="AO75" s="23">
        <f t="shared" si="11"/>
        <v>8.0481681501863907E-3</v>
      </c>
      <c r="AQ75" s="23">
        <f t="shared" si="12"/>
        <v>9.2458534482758783E-3</v>
      </c>
      <c r="AR75" s="23">
        <f t="shared" si="13"/>
        <v>7.1919605266462516E-3</v>
      </c>
      <c r="AT75" s="23">
        <f t="shared" si="14"/>
        <v>8.1281787639669693E-3</v>
      </c>
      <c r="AU75" s="23">
        <f t="shared" si="15"/>
        <v>3.886208031846268E-2</v>
      </c>
    </row>
    <row r="76" spans="1:47" ht="18" customHeight="1" x14ac:dyDescent="0.55000000000000004">
      <c r="A76" s="27">
        <v>35461</v>
      </c>
      <c r="B76" s="26">
        <v>2.4500000000000001E-2</v>
      </c>
      <c r="C76" s="26">
        <v>6.1317061317061258E-2</v>
      </c>
      <c r="D76" s="26">
        <v>4.9623E-2</v>
      </c>
      <c r="E76" s="26">
        <v>7.2928000000000007E-2</v>
      </c>
      <c r="F76" s="26">
        <v>4.0842000000000003E-2</v>
      </c>
      <c r="G76" s="26">
        <v>5.9851000000000001E-2</v>
      </c>
      <c r="H76" s="26">
        <v>1.2E-2</v>
      </c>
      <c r="I76" s="26">
        <v>1.09E-2</v>
      </c>
      <c r="J76" s="26">
        <v>4.5666666666666668E-3</v>
      </c>
      <c r="K76" s="26">
        <f t="shared" si="28"/>
        <v>2.4398237229222297</v>
      </c>
      <c r="L76" s="48">
        <f t="shared" si="29"/>
        <v>2.2847217680880987</v>
      </c>
      <c r="M76" s="26">
        <f t="shared" si="26"/>
        <v>1.9933333333333334E-2</v>
      </c>
      <c r="N76" s="26">
        <f t="shared" si="27"/>
        <v>5.6750394650394595E-2</v>
      </c>
      <c r="O76" s="25"/>
      <c r="P76" s="22">
        <f t="shared" si="23"/>
        <v>0.64000000000000035</v>
      </c>
      <c r="R76" s="29">
        <f t="shared" ref="R76:R112" si="32">$U$3+P76*($P$3-$U$3)</f>
        <v>7.3056275862069028E-3</v>
      </c>
      <c r="S76" s="29">
        <f t="shared" ref="S76:S112" si="33">$U$3+P76*($P$3-$U$3)</f>
        <v>7.3056275862069028E-3</v>
      </c>
      <c r="T76" s="28">
        <f t="shared" ref="T76:T112" si="34">P76*$R$3</f>
        <v>4.8451102495301003E-3</v>
      </c>
      <c r="U76" s="28">
        <f t="shared" ref="U76:U112" si="35">P76*$S$3</f>
        <v>2.6180769898753776E-2</v>
      </c>
      <c r="X76" s="63"/>
      <c r="Y76" s="63"/>
      <c r="Z76" s="63"/>
      <c r="AA76" s="63"/>
      <c r="AB76" s="63"/>
      <c r="AC76" s="63"/>
      <c r="AD76" s="63"/>
      <c r="AE76" s="63"/>
      <c r="AF76" s="63"/>
      <c r="AG76" s="63"/>
      <c r="AH76" s="63"/>
      <c r="AL76" s="23">
        <f t="shared" si="30"/>
        <v>1.0000000000000016</v>
      </c>
      <c r="AM76" s="23">
        <f t="shared" si="10"/>
        <v>0</v>
      </c>
      <c r="AN76" s="23">
        <f t="shared" si="31"/>
        <v>9.558793103448298E-3</v>
      </c>
      <c r="AO76" s="23">
        <f t="shared" si="11"/>
        <v>7.5704847648907893E-3</v>
      </c>
      <c r="AQ76" s="23">
        <f t="shared" si="12"/>
        <v>9.558793103448298E-3</v>
      </c>
      <c r="AR76" s="23">
        <f t="shared" si="13"/>
        <v>7.5704847648907893E-3</v>
      </c>
      <c r="AT76" s="23">
        <f t="shared" si="14"/>
        <v>8.3822934357547091E-3</v>
      </c>
      <c r="AU76" s="23">
        <f t="shared" si="15"/>
        <v>4.0907452966802815E-2</v>
      </c>
    </row>
    <row r="77" spans="1:47" ht="18" x14ac:dyDescent="0.55000000000000004">
      <c r="A77" s="27">
        <v>35489</v>
      </c>
      <c r="B77" s="26">
        <v>7.3000000000000001E-3</v>
      </c>
      <c r="C77" s="26">
        <v>5.9275465554086727E-3</v>
      </c>
      <c r="D77" s="26">
        <v>1.0795000000000001E-2</v>
      </c>
      <c r="E77" s="26">
        <v>-5.4890000000000001E-2</v>
      </c>
      <c r="F77" s="26">
        <v>7.3700000000000002E-4</v>
      </c>
      <c r="G77" s="26">
        <v>1.3995E-2</v>
      </c>
      <c r="H77" s="26">
        <v>1.1999999999999999E-3</v>
      </c>
      <c r="I77" s="26">
        <v>1.8000000000000002E-2</v>
      </c>
      <c r="J77" s="26">
        <v>4.4416666666666667E-3</v>
      </c>
      <c r="K77" s="26">
        <f t="shared" si="28"/>
        <v>2.4542858916268417</v>
      </c>
      <c r="L77" s="48">
        <f t="shared" si="29"/>
        <v>2.3406974514062568</v>
      </c>
      <c r="M77" s="26">
        <f t="shared" si="26"/>
        <v>2.8583333333333334E-3</v>
      </c>
      <c r="N77" s="26">
        <f t="shared" si="27"/>
        <v>1.485879888742006E-3</v>
      </c>
      <c r="O77" s="25"/>
      <c r="P77" s="22">
        <f t="shared" ref="P77:P112" si="36">P76+0.01</f>
        <v>0.65000000000000036</v>
      </c>
      <c r="R77" s="29">
        <f t="shared" si="32"/>
        <v>7.368215517241386E-3</v>
      </c>
      <c r="S77" s="29">
        <f t="shared" si="33"/>
        <v>7.368215517241386E-3</v>
      </c>
      <c r="T77" s="28">
        <f t="shared" si="34"/>
        <v>4.9208150971790082E-3</v>
      </c>
      <c r="U77" s="28">
        <f t="shared" si="35"/>
        <v>2.6589844428421803E-2</v>
      </c>
      <c r="X77" s="63"/>
      <c r="Y77" s="63"/>
      <c r="Z77" s="63"/>
      <c r="AA77" s="63"/>
      <c r="AB77" s="63"/>
      <c r="AC77" s="63"/>
      <c r="AD77" s="63"/>
      <c r="AE77" s="63"/>
      <c r="AF77" s="63"/>
      <c r="AG77" s="63"/>
      <c r="AH77" s="63"/>
      <c r="AL77" s="23">
        <f t="shared" si="30"/>
        <v>1.0500000000000016</v>
      </c>
      <c r="AM77" s="23">
        <f t="shared" si="10"/>
        <v>-5.0000000000001599E-2</v>
      </c>
      <c r="AN77" s="23">
        <f t="shared" si="31"/>
        <v>9.6176180868329623E-3</v>
      </c>
      <c r="AO77" s="23">
        <f t="shared" si="11"/>
        <v>7.5876184039530593E-3</v>
      </c>
      <c r="AQ77" s="23">
        <f t="shared" si="12"/>
        <v>9.8717327586207056E-3</v>
      </c>
      <c r="AR77" s="23">
        <f t="shared" si="13"/>
        <v>7.9490090031353287E-3</v>
      </c>
      <c r="AT77" s="23">
        <f t="shared" si="14"/>
        <v>8.6364081075424384E-3</v>
      </c>
      <c r="AU77" s="23">
        <f t="shared" si="15"/>
        <v>4.2952825615142957E-2</v>
      </c>
    </row>
    <row r="78" spans="1:47" ht="18" x14ac:dyDescent="0.55000000000000004">
      <c r="A78" s="27">
        <v>35520</v>
      </c>
      <c r="B78" s="26">
        <v>8.6E-3</v>
      </c>
      <c r="C78" s="26">
        <v>-4.2613995599504365E-2</v>
      </c>
      <c r="D78" s="26">
        <v>-4.0252999999999997E-2</v>
      </c>
      <c r="E78" s="26">
        <v>-6.6673999999999997E-2</v>
      </c>
      <c r="F78" s="26">
        <v>-3.4278999999999997E-2</v>
      </c>
      <c r="G78" s="26">
        <v>-4.2904999999999999E-2</v>
      </c>
      <c r="H78" s="26">
        <v>4.3E-3</v>
      </c>
      <c r="I78" s="26">
        <v>-1.3600000000000001E-2</v>
      </c>
      <c r="J78" s="26">
        <v>4.3916666666666661E-3</v>
      </c>
      <c r="K78" s="26">
        <f t="shared" si="28"/>
        <v>2.3496989634411296</v>
      </c>
      <c r="L78" s="48">
        <f t="shared" si="29"/>
        <v>2.3577845428015225</v>
      </c>
      <c r="M78" s="26">
        <f t="shared" si="26"/>
        <v>4.2083333333333339E-3</v>
      </c>
      <c r="N78" s="26">
        <f t="shared" si="27"/>
        <v>-4.7005662266171033E-2</v>
      </c>
      <c r="O78" s="25"/>
      <c r="P78" s="22">
        <f t="shared" si="36"/>
        <v>0.66000000000000036</v>
      </c>
      <c r="R78" s="29">
        <f t="shared" si="32"/>
        <v>7.4308034482758684E-3</v>
      </c>
      <c r="S78" s="29">
        <f t="shared" si="33"/>
        <v>7.4308034482758684E-3</v>
      </c>
      <c r="T78" s="28">
        <f t="shared" si="34"/>
        <v>4.996519944827916E-3</v>
      </c>
      <c r="U78" s="28">
        <f t="shared" si="35"/>
        <v>2.6998918958089833E-2</v>
      </c>
      <c r="X78" s="63"/>
      <c r="Y78" s="63"/>
      <c r="Z78" s="63"/>
      <c r="AA78" s="63"/>
      <c r="AB78" s="63"/>
      <c r="AC78" s="63"/>
      <c r="AD78" s="63"/>
      <c r="AE78" s="63"/>
      <c r="AF78" s="63"/>
      <c r="AG78" s="63"/>
      <c r="AH78" s="63"/>
      <c r="AL78" s="23">
        <f t="shared" si="30"/>
        <v>1.1000000000000016</v>
      </c>
      <c r="AM78" s="23">
        <f t="shared" si="10"/>
        <v>-0.10000000000000164</v>
      </c>
      <c r="AN78" s="23">
        <f t="shared" si="31"/>
        <v>9.6764430702176423E-3</v>
      </c>
      <c r="AO78" s="23">
        <f t="shared" si="11"/>
        <v>8.0964282853222599E-3</v>
      </c>
      <c r="AQ78" s="23">
        <f t="shared" si="12"/>
        <v>1.018467241379312E-2</v>
      </c>
      <c r="AR78" s="23">
        <f t="shared" si="13"/>
        <v>8.3275332413798673E-3</v>
      </c>
      <c r="AT78" s="23">
        <f t="shared" si="14"/>
        <v>8.890522779330173E-3</v>
      </c>
      <c r="AU78" s="23">
        <f t="shared" si="15"/>
        <v>4.4998198263483093E-2</v>
      </c>
    </row>
    <row r="79" spans="1:47" ht="18" x14ac:dyDescent="0.55000000000000004">
      <c r="A79" s="27">
        <v>35550</v>
      </c>
      <c r="B79" s="26">
        <v>1.1699999999999999E-2</v>
      </c>
      <c r="C79" s="26">
        <v>5.8405536770921425E-2</v>
      </c>
      <c r="D79" s="26">
        <v>4.6032000000000003E-2</v>
      </c>
      <c r="E79" s="26">
        <v>3.0703000000000001E-2</v>
      </c>
      <c r="F79" s="26">
        <v>-6.2769999999999996E-3</v>
      </c>
      <c r="G79" s="26">
        <v>5.7445000000000003E-2</v>
      </c>
      <c r="H79" s="26">
        <v>9.5999999999999992E-3</v>
      </c>
      <c r="I79" s="26">
        <v>1.0700000000000001E-2</v>
      </c>
      <c r="J79" s="26">
        <v>4.5000000000000005E-3</v>
      </c>
      <c r="K79" s="26">
        <f t="shared" si="28"/>
        <v>2.4869343926509866</v>
      </c>
      <c r="L79" s="48">
        <f t="shared" si="29"/>
        <v>2.3780614898696153</v>
      </c>
      <c r="M79" s="26">
        <f t="shared" si="26"/>
        <v>7.1999999999999981E-3</v>
      </c>
      <c r="N79" s="26">
        <f t="shared" si="27"/>
        <v>5.3905536770921428E-2</v>
      </c>
      <c r="O79" s="25"/>
      <c r="P79" s="22">
        <f t="shared" si="36"/>
        <v>0.67000000000000037</v>
      </c>
      <c r="R79" s="29">
        <f t="shared" si="32"/>
        <v>7.4933913793103516E-3</v>
      </c>
      <c r="S79" s="29">
        <f t="shared" si="33"/>
        <v>7.4933913793103516E-3</v>
      </c>
      <c r="T79" s="28">
        <f t="shared" si="34"/>
        <v>5.0722247924768239E-3</v>
      </c>
      <c r="U79" s="28">
        <f t="shared" si="35"/>
        <v>2.740799348775786E-2</v>
      </c>
      <c r="X79" s="63"/>
      <c r="Y79" s="63"/>
      <c r="Z79" s="63"/>
      <c r="AA79" s="63"/>
      <c r="AB79" s="63"/>
      <c r="AC79" s="63"/>
      <c r="AD79" s="63"/>
      <c r="AE79" s="63"/>
      <c r="AF79" s="63"/>
      <c r="AG79" s="63"/>
      <c r="AH79" s="63"/>
      <c r="AL79" s="23">
        <f t="shared" si="30"/>
        <v>1.1500000000000017</v>
      </c>
      <c r="AM79" s="23">
        <f t="shared" si="10"/>
        <v>-0.15000000000000169</v>
      </c>
      <c r="AN79" s="23">
        <f t="shared" si="31"/>
        <v>9.7352680536023223E-3</v>
      </c>
      <c r="AO79" s="23">
        <f t="shared" si="11"/>
        <v>9.0140353550183516E-3</v>
      </c>
      <c r="AQ79" s="23">
        <f t="shared" si="12"/>
        <v>1.0497612068965535E-2</v>
      </c>
      <c r="AR79" s="23">
        <f t="shared" si="13"/>
        <v>8.7060574796244076E-3</v>
      </c>
      <c r="AT79" s="23">
        <f t="shared" si="14"/>
        <v>9.1446374511179075E-3</v>
      </c>
      <c r="AU79" s="23">
        <f t="shared" si="15"/>
        <v>4.7043570911823235E-2</v>
      </c>
    </row>
    <row r="80" spans="1:47" ht="18" x14ac:dyDescent="0.55000000000000004">
      <c r="A80" s="27">
        <v>35580</v>
      </c>
      <c r="B80" s="26">
        <v>6.3E-3</v>
      </c>
      <c r="C80" s="26">
        <v>5.857688371976931E-2</v>
      </c>
      <c r="D80" s="26">
        <v>6.2448999999999998E-2</v>
      </c>
      <c r="E80" s="26">
        <v>0.113507</v>
      </c>
      <c r="F80" s="26">
        <v>5.1355999999999999E-2</v>
      </c>
      <c r="G80" s="26">
        <v>5.8352000000000001E-2</v>
      </c>
      <c r="H80" s="26">
        <v>1.49E-2</v>
      </c>
      <c r="I80" s="26">
        <v>2.3700000000000002E-2</v>
      </c>
      <c r="J80" s="26">
        <v>4.6333333333333331E-3</v>
      </c>
      <c r="K80" s="26">
        <f t="shared" si="28"/>
        <v>2.6326112593879984</v>
      </c>
      <c r="L80" s="48">
        <f t="shared" si="29"/>
        <v>2.4058848093010901</v>
      </c>
      <c r="M80" s="26">
        <f t="shared" si="26"/>
        <v>1.666666666666667E-3</v>
      </c>
      <c r="N80" s="26">
        <f t="shared" si="27"/>
        <v>5.3943550386435973E-2</v>
      </c>
      <c r="O80" s="25"/>
      <c r="P80" s="22">
        <f t="shared" si="36"/>
        <v>0.68000000000000038</v>
      </c>
      <c r="R80" s="29">
        <f t="shared" si="32"/>
        <v>7.555979310344834E-3</v>
      </c>
      <c r="S80" s="29">
        <f t="shared" si="33"/>
        <v>7.555979310344834E-3</v>
      </c>
      <c r="T80" s="28">
        <f t="shared" si="34"/>
        <v>5.1479296401257318E-3</v>
      </c>
      <c r="U80" s="28">
        <f t="shared" si="35"/>
        <v>2.7817068017425887E-2</v>
      </c>
      <c r="X80" s="63"/>
      <c r="Y80" s="63"/>
      <c r="Z80" s="63"/>
      <c r="AA80" s="63"/>
      <c r="AB80" s="63"/>
      <c r="AC80" s="63"/>
      <c r="AD80" s="63"/>
      <c r="AE80" s="63"/>
      <c r="AF80" s="63"/>
      <c r="AG80" s="63"/>
      <c r="AH80" s="63"/>
      <c r="AL80" s="23">
        <f t="shared" si="30"/>
        <v>1.2000000000000017</v>
      </c>
      <c r="AM80" s="23">
        <f t="shared" si="10"/>
        <v>-0.20000000000000173</v>
      </c>
      <c r="AN80" s="23">
        <f t="shared" si="31"/>
        <v>9.7940930369870022E-3</v>
      </c>
      <c r="AO80" s="23">
        <f t="shared" si="11"/>
        <v>1.0231031240811974E-2</v>
      </c>
      <c r="AQ80" s="23">
        <f t="shared" si="12"/>
        <v>1.0810551724137949E-2</v>
      </c>
      <c r="AR80" s="23">
        <f t="shared" si="13"/>
        <v>9.0845817178689461E-3</v>
      </c>
      <c r="AT80" s="23">
        <f t="shared" si="14"/>
        <v>9.3987521229056421E-3</v>
      </c>
      <c r="AU80" s="23">
        <f t="shared" si="15"/>
        <v>4.9088943560163377E-2</v>
      </c>
    </row>
    <row r="81" spans="1:47" ht="18" x14ac:dyDescent="0.55000000000000004">
      <c r="A81" s="27">
        <v>35611</v>
      </c>
      <c r="B81" s="26">
        <v>1.34E-2</v>
      </c>
      <c r="C81" s="26">
        <v>4.3452633564389137E-2</v>
      </c>
      <c r="D81" s="26">
        <v>4.7291E-2</v>
      </c>
      <c r="E81" s="26">
        <v>3.1053999999999998E-2</v>
      </c>
      <c r="F81" s="26">
        <v>5.9607E-2</v>
      </c>
      <c r="G81" s="26">
        <v>4.9317E-2</v>
      </c>
      <c r="H81" s="26">
        <v>1.54E-2</v>
      </c>
      <c r="I81" s="26">
        <v>1.7899999999999999E-2</v>
      </c>
      <c r="J81" s="26">
        <v>4.6333333333333331E-3</v>
      </c>
      <c r="K81" s="26">
        <f t="shared" si="28"/>
        <v>2.7470051517596703</v>
      </c>
      <c r="L81" s="48">
        <f t="shared" si="29"/>
        <v>2.421041883599687</v>
      </c>
      <c r="M81" s="26">
        <f t="shared" si="26"/>
        <v>8.7666666666666674E-3</v>
      </c>
      <c r="N81" s="26">
        <f t="shared" si="27"/>
        <v>3.8819300231055801E-2</v>
      </c>
      <c r="O81" s="25"/>
      <c r="P81" s="22">
        <f t="shared" si="36"/>
        <v>0.69000000000000039</v>
      </c>
      <c r="R81" s="29">
        <f t="shared" si="32"/>
        <v>7.6185672413793173E-3</v>
      </c>
      <c r="S81" s="29">
        <f t="shared" si="33"/>
        <v>7.6185672413793173E-3</v>
      </c>
      <c r="T81" s="28">
        <f t="shared" si="34"/>
        <v>5.2236344877746397E-3</v>
      </c>
      <c r="U81" s="28">
        <f t="shared" si="35"/>
        <v>2.8226142547093915E-2</v>
      </c>
      <c r="X81" s="63"/>
      <c r="Y81" s="63"/>
      <c r="Z81" s="63"/>
      <c r="AA81" s="63"/>
      <c r="AB81" s="63"/>
      <c r="AC81" s="63"/>
      <c r="AD81" s="63"/>
      <c r="AE81" s="63"/>
      <c r="AF81" s="63"/>
      <c r="AG81" s="63"/>
      <c r="AH81" s="63"/>
      <c r="AL81" s="23">
        <f t="shared" si="30"/>
        <v>1.2500000000000018</v>
      </c>
      <c r="AM81" s="23">
        <f t="shared" ref="AM81:AM116" si="37">1-AL81</f>
        <v>-0.25000000000000178</v>
      </c>
      <c r="AN81" s="23">
        <f t="shared" si="31"/>
        <v>9.8529180203716822E-3</v>
      </c>
      <c r="AO81" s="23">
        <f t="shared" ref="AO81:AO116" si="38">SQRT(AL81^2*$R$3^2+AM81^2*$S$3^2+2*$R$3*$S$3*$T$3*AL81*AM81)</f>
        <v>1.1653997236408446E-2</v>
      </c>
      <c r="AQ81" s="23">
        <f t="shared" ref="AQ81:AQ116" si="39">AL81*$P$3+AM81*$U$3</f>
        <v>1.1123491379310364E-2</v>
      </c>
      <c r="AR81" s="23">
        <f t="shared" ref="AR81:AR116" si="40">SQRT(AL81^2*$R$3^2)</f>
        <v>9.4631059561134864E-3</v>
      </c>
      <c r="AT81" s="23">
        <f t="shared" ref="AT81:AT116" si="41">AL81*$Q$3+AM81*$U$3</f>
        <v>9.6528667946933783E-3</v>
      </c>
      <c r="AU81" s="23">
        <f t="shared" ref="AU81:AU116" si="42">SQRT(AL81^2*$S$3^2)</f>
        <v>5.1134316208503512E-2</v>
      </c>
    </row>
    <row r="82" spans="1:47" ht="18" x14ac:dyDescent="0.55000000000000004">
      <c r="A82" s="27">
        <v>35642</v>
      </c>
      <c r="B82" s="26">
        <v>7.4999999999999997E-3</v>
      </c>
      <c r="C82" s="26">
        <v>7.8145830038186009E-2</v>
      </c>
      <c r="D82" s="26">
        <v>7.1094000000000004E-2</v>
      </c>
      <c r="E82" s="26">
        <v>0.105022</v>
      </c>
      <c r="F82" s="26">
        <v>4.6031000000000002E-2</v>
      </c>
      <c r="G82" s="26">
        <v>7.3311000000000001E-2</v>
      </c>
      <c r="H82" s="26">
        <v>2.1700000000000001E-2</v>
      </c>
      <c r="I82" s="26">
        <v>2.12E-2</v>
      </c>
      <c r="J82" s="26">
        <v>4.6333333333333331E-3</v>
      </c>
      <c r="K82" s="26">
        <f t="shared" si="28"/>
        <v>2.9616721494631033</v>
      </c>
      <c r="L82" s="48">
        <f t="shared" si="29"/>
        <v>2.4534838448399228</v>
      </c>
      <c r="M82" s="26">
        <f t="shared" si="26"/>
        <v>2.8666666666666667E-3</v>
      </c>
      <c r="N82" s="26">
        <f t="shared" si="27"/>
        <v>7.3512496704852673E-2</v>
      </c>
      <c r="O82" s="25"/>
      <c r="P82" s="22">
        <f t="shared" si="36"/>
        <v>0.7000000000000004</v>
      </c>
      <c r="R82" s="29">
        <f t="shared" si="32"/>
        <v>7.6811551724138005E-3</v>
      </c>
      <c r="S82" s="29">
        <f t="shared" si="33"/>
        <v>7.6811551724138005E-3</v>
      </c>
      <c r="T82" s="28">
        <f t="shared" si="34"/>
        <v>5.2993393354235476E-3</v>
      </c>
      <c r="U82" s="28">
        <f t="shared" si="35"/>
        <v>2.8635217076761945E-2</v>
      </c>
      <c r="X82" s="63"/>
      <c r="Y82" s="63"/>
      <c r="Z82" s="63"/>
      <c r="AA82" s="63"/>
      <c r="AB82" s="63"/>
      <c r="AC82" s="63"/>
      <c r="AD82" s="63"/>
      <c r="AE82" s="63"/>
      <c r="AF82" s="63"/>
      <c r="AG82" s="63"/>
      <c r="AH82" s="63"/>
      <c r="AL82" s="23">
        <f t="shared" si="30"/>
        <v>1.3000000000000018</v>
      </c>
      <c r="AM82" s="23">
        <f t="shared" si="37"/>
        <v>-0.30000000000000182</v>
      </c>
      <c r="AN82" s="23">
        <f t="shared" si="31"/>
        <v>9.9117430037563604E-3</v>
      </c>
      <c r="AO82" s="23">
        <f t="shared" si="38"/>
        <v>1.3216572452370399E-2</v>
      </c>
      <c r="AQ82" s="23">
        <f t="shared" si="39"/>
        <v>1.1436431034482778E-2</v>
      </c>
      <c r="AR82" s="23">
        <f t="shared" si="40"/>
        <v>9.841630194358025E-3</v>
      </c>
      <c r="AT82" s="23">
        <f t="shared" si="41"/>
        <v>9.9069814664811129E-3</v>
      </c>
      <c r="AU82" s="23">
        <f t="shared" si="42"/>
        <v>5.3179688856843654E-2</v>
      </c>
    </row>
    <row r="83" spans="1:47" ht="18" x14ac:dyDescent="0.55000000000000004">
      <c r="A83" s="27">
        <v>35671</v>
      </c>
      <c r="B83" s="26">
        <v>3.4999999999999996E-3</v>
      </c>
      <c r="C83" s="26">
        <v>-5.7465603420272154E-2</v>
      </c>
      <c r="D83" s="26">
        <v>-4.4463000000000003E-2</v>
      </c>
      <c r="E83" s="26">
        <v>-1.9289999999999999E-3</v>
      </c>
      <c r="F83" s="26">
        <v>2.1484E-2</v>
      </c>
      <c r="G83" s="26">
        <v>-6.1015E-2</v>
      </c>
      <c r="H83" s="26">
        <v>2.0999999999999999E-3</v>
      </c>
      <c r="I83" s="26">
        <v>7.8000000000000005E-3</v>
      </c>
      <c r="J83" s="26">
        <v>4.6166666666666665E-3</v>
      </c>
      <c r="K83" s="26">
        <f t="shared" si="28"/>
        <v>2.7914778722611917</v>
      </c>
      <c r="L83" s="48">
        <f t="shared" si="29"/>
        <v>2.4718849736762225</v>
      </c>
      <c r="M83" s="26">
        <f t="shared" si="26"/>
        <v>-1.1166666666666668E-3</v>
      </c>
      <c r="N83" s="26">
        <f t="shared" si="27"/>
        <v>-6.2082270086938819E-2</v>
      </c>
      <c r="O83" s="25"/>
      <c r="P83" s="22">
        <f t="shared" si="36"/>
        <v>0.71000000000000041</v>
      </c>
      <c r="R83" s="29">
        <f t="shared" si="32"/>
        <v>7.7437431034482829E-3</v>
      </c>
      <c r="S83" s="29">
        <f t="shared" si="33"/>
        <v>7.7437431034482829E-3</v>
      </c>
      <c r="T83" s="28">
        <f t="shared" si="34"/>
        <v>5.3750441830724555E-3</v>
      </c>
      <c r="U83" s="28">
        <f t="shared" si="35"/>
        <v>2.9044291606429972E-2</v>
      </c>
      <c r="X83" s="63"/>
      <c r="Y83" s="63"/>
      <c r="Z83" s="63"/>
      <c r="AA83" s="63"/>
      <c r="AB83" s="63"/>
      <c r="AC83" s="63"/>
      <c r="AD83" s="63"/>
      <c r="AE83" s="63"/>
      <c r="AF83" s="63"/>
      <c r="AG83" s="63"/>
      <c r="AH83" s="63"/>
      <c r="AL83" s="23">
        <f t="shared" si="30"/>
        <v>1.3500000000000019</v>
      </c>
      <c r="AM83" s="23">
        <f t="shared" si="37"/>
        <v>-0.35000000000000187</v>
      </c>
      <c r="AN83" s="23">
        <f t="shared" si="31"/>
        <v>9.9705679871410404E-3</v>
      </c>
      <c r="AO83" s="23">
        <f t="shared" si="38"/>
        <v>1.4874824626128932E-2</v>
      </c>
      <c r="AQ83" s="23">
        <f t="shared" si="39"/>
        <v>1.1749370689655193E-2</v>
      </c>
      <c r="AR83" s="23">
        <f t="shared" si="40"/>
        <v>1.0220154432602565E-2</v>
      </c>
      <c r="AT83" s="23">
        <f t="shared" si="41"/>
        <v>1.0161096138268847E-2</v>
      </c>
      <c r="AU83" s="23">
        <f t="shared" si="42"/>
        <v>5.5225061505183796E-2</v>
      </c>
    </row>
    <row r="84" spans="1:47" ht="18" x14ac:dyDescent="0.55000000000000004">
      <c r="A84" s="27">
        <v>35703</v>
      </c>
      <c r="B84" s="26">
        <v>2.3900000000000001E-2</v>
      </c>
      <c r="C84" s="26">
        <v>5.3153523741758975E-2</v>
      </c>
      <c r="D84" s="26">
        <v>5.7387000000000001E-2</v>
      </c>
      <c r="E84" s="26">
        <v>6.1553999999999998E-2</v>
      </c>
      <c r="F84" s="26">
        <v>6.0236999999999999E-2</v>
      </c>
      <c r="G84" s="26">
        <v>5.7834999999999998E-2</v>
      </c>
      <c r="H84" s="26">
        <v>2.18E-2</v>
      </c>
      <c r="I84" s="26">
        <v>2.5000000000000001E-2</v>
      </c>
      <c r="J84" s="26">
        <v>4.5833333333333334E-3</v>
      </c>
      <c r="K84" s="26">
        <f t="shared" si="28"/>
        <v>2.9398547576190222</v>
      </c>
      <c r="L84" s="48">
        <f t="shared" si="29"/>
        <v>2.4805365710840896</v>
      </c>
      <c r="M84" s="26">
        <f t="shared" si="26"/>
        <v>1.9316666666666669E-2</v>
      </c>
      <c r="N84" s="26">
        <f t="shared" si="27"/>
        <v>4.857019040842564E-2</v>
      </c>
      <c r="O84" s="25"/>
      <c r="P84" s="22">
        <f t="shared" si="36"/>
        <v>0.72000000000000042</v>
      </c>
      <c r="R84" s="29">
        <f t="shared" si="32"/>
        <v>7.8063310344827662E-3</v>
      </c>
      <c r="S84" s="29">
        <f t="shared" si="33"/>
        <v>7.8063310344827662E-3</v>
      </c>
      <c r="T84" s="28">
        <f t="shared" si="34"/>
        <v>5.4507490307213633E-3</v>
      </c>
      <c r="U84" s="28">
        <f t="shared" si="35"/>
        <v>2.9453366136097999E-2</v>
      </c>
      <c r="X84" s="63"/>
      <c r="Y84" s="63"/>
      <c r="Z84" s="63"/>
      <c r="AA84" s="63"/>
      <c r="AB84" s="63"/>
      <c r="AC84" s="63"/>
      <c r="AD84" s="63"/>
      <c r="AE84" s="63"/>
      <c r="AF84" s="63"/>
      <c r="AG84" s="63"/>
      <c r="AH84" s="63"/>
      <c r="AL84" s="23">
        <f t="shared" si="30"/>
        <v>1.4000000000000019</v>
      </c>
      <c r="AM84" s="23">
        <f t="shared" si="37"/>
        <v>-0.40000000000000191</v>
      </c>
      <c r="AN84" s="23">
        <f t="shared" si="31"/>
        <v>1.002939297052572E-2</v>
      </c>
      <c r="AO84" s="23">
        <f t="shared" si="38"/>
        <v>1.6600105794669584E-2</v>
      </c>
      <c r="AQ84" s="23">
        <f t="shared" si="39"/>
        <v>1.2062310344827607E-2</v>
      </c>
      <c r="AR84" s="23">
        <f t="shared" si="40"/>
        <v>1.0598678670847104E-2</v>
      </c>
      <c r="AT84" s="23">
        <f t="shared" si="41"/>
        <v>1.0415210810056582E-2</v>
      </c>
      <c r="AU84" s="23">
        <f t="shared" si="42"/>
        <v>5.7270434153523932E-2</v>
      </c>
    </row>
    <row r="85" spans="1:47" ht="18" x14ac:dyDescent="0.55000000000000004">
      <c r="A85" s="27">
        <v>35734</v>
      </c>
      <c r="B85" s="26">
        <v>5.5000000000000005E-3</v>
      </c>
      <c r="C85" s="26">
        <v>-3.4477662359597976E-2</v>
      </c>
      <c r="D85" s="26">
        <v>-3.0157E-2</v>
      </c>
      <c r="E85" s="26">
        <v>-5.3467000000000001E-2</v>
      </c>
      <c r="F85" s="26">
        <v>-3.8334E-2</v>
      </c>
      <c r="G85" s="26">
        <v>-2.5897E-2</v>
      </c>
      <c r="H85" s="26">
        <v>1.3600000000000001E-2</v>
      </c>
      <c r="I85" s="26">
        <v>-1.9E-3</v>
      </c>
      <c r="J85" s="26">
        <v>4.6500000000000005E-3</v>
      </c>
      <c r="K85" s="26">
        <f t="shared" si="28"/>
        <v>2.8384954378995757</v>
      </c>
      <c r="L85" s="48">
        <f t="shared" si="29"/>
        <v>2.5398213951329995</v>
      </c>
      <c r="M85" s="26">
        <f t="shared" si="26"/>
        <v>8.5000000000000006E-4</v>
      </c>
      <c r="N85" s="26">
        <f t="shared" si="27"/>
        <v>-3.9127662359597977E-2</v>
      </c>
      <c r="O85" s="25"/>
      <c r="P85" s="22">
        <f t="shared" si="36"/>
        <v>0.73000000000000043</v>
      </c>
      <c r="R85" s="29">
        <f t="shared" si="32"/>
        <v>7.8689189655172485E-3</v>
      </c>
      <c r="S85" s="29">
        <f t="shared" si="33"/>
        <v>7.8689189655172485E-3</v>
      </c>
      <c r="T85" s="28">
        <f t="shared" si="34"/>
        <v>5.5264538783702712E-3</v>
      </c>
      <c r="U85" s="28">
        <f t="shared" si="35"/>
        <v>2.9862440665766026E-2</v>
      </c>
      <c r="X85" s="63"/>
      <c r="Y85" s="63"/>
      <c r="Z85" s="63"/>
      <c r="AA85" s="63"/>
      <c r="AB85" s="63"/>
      <c r="AC85" s="63"/>
      <c r="AD85" s="63"/>
      <c r="AE85" s="63"/>
      <c r="AF85" s="63"/>
      <c r="AG85" s="63"/>
      <c r="AH85" s="63"/>
      <c r="AL85" s="23">
        <f t="shared" si="30"/>
        <v>1.450000000000002</v>
      </c>
      <c r="AM85" s="23">
        <f t="shared" si="37"/>
        <v>-0.45000000000000195</v>
      </c>
      <c r="AN85" s="23">
        <f t="shared" si="31"/>
        <v>1.0088217953910399E-2</v>
      </c>
      <c r="AO85" s="23">
        <f t="shared" si="38"/>
        <v>1.8373543523151677E-2</v>
      </c>
      <c r="AQ85" s="23">
        <f t="shared" si="39"/>
        <v>1.2375250000000022E-2</v>
      </c>
      <c r="AR85" s="23">
        <f t="shared" si="40"/>
        <v>1.0977202909091642E-2</v>
      </c>
      <c r="AT85" s="23">
        <f t="shared" si="41"/>
        <v>1.0669325481844317E-2</v>
      </c>
      <c r="AU85" s="23">
        <f t="shared" si="42"/>
        <v>5.9315806801864074E-2</v>
      </c>
    </row>
    <row r="86" spans="1:47" ht="18" x14ac:dyDescent="0.55000000000000004">
      <c r="A86" s="27">
        <v>35762</v>
      </c>
      <c r="B86" s="26">
        <v>1.5600000000000001E-2</v>
      </c>
      <c r="C86" s="26">
        <v>4.4586822942861488E-2</v>
      </c>
      <c r="D86" s="26">
        <v>3.7483000000000002E-2</v>
      </c>
      <c r="E86" s="26">
        <v>3.0000000000000001E-3</v>
      </c>
      <c r="F86" s="26">
        <v>-2.4974E-2</v>
      </c>
      <c r="G86" s="26">
        <v>4.8702000000000002E-2</v>
      </c>
      <c r="H86" s="26">
        <v>5.3E-3</v>
      </c>
      <c r="I86" s="26">
        <v>-8.199999999999999E-3</v>
      </c>
      <c r="J86" s="26">
        <v>4.5999999999999999E-3</v>
      </c>
      <c r="K86" s="26">
        <f t="shared" si="28"/>
        <v>2.9650549314133241</v>
      </c>
      <c r="L86" s="48">
        <f t="shared" si="29"/>
        <v>2.5537904128062312</v>
      </c>
      <c r="M86" s="26">
        <f t="shared" si="26"/>
        <v>1.1000000000000001E-2</v>
      </c>
      <c r="N86" s="26">
        <f t="shared" si="27"/>
        <v>3.9986822942861489E-2</v>
      </c>
      <c r="O86" s="25"/>
      <c r="P86" s="22">
        <f t="shared" si="36"/>
        <v>0.74000000000000044</v>
      </c>
      <c r="R86" s="29">
        <f t="shared" si="32"/>
        <v>7.9315068965517318E-3</v>
      </c>
      <c r="S86" s="29">
        <f t="shared" si="33"/>
        <v>7.9315068965517318E-3</v>
      </c>
      <c r="T86" s="28">
        <f t="shared" si="34"/>
        <v>5.6021587260191791E-3</v>
      </c>
      <c r="U86" s="28">
        <f t="shared" si="35"/>
        <v>3.0271515195434053E-2</v>
      </c>
      <c r="X86" s="63"/>
      <c r="Y86" s="63"/>
      <c r="Z86" s="63"/>
      <c r="AA86" s="63"/>
      <c r="AB86" s="63"/>
      <c r="AC86" s="63"/>
      <c r="AD86" s="63"/>
      <c r="AE86" s="63"/>
      <c r="AF86" s="63"/>
      <c r="AG86" s="63"/>
      <c r="AH86" s="63"/>
      <c r="AL86" s="23">
        <f t="shared" si="30"/>
        <v>1.500000000000002</v>
      </c>
      <c r="AM86" s="23">
        <f t="shared" si="37"/>
        <v>-0.500000000000002</v>
      </c>
      <c r="AN86" s="23">
        <f t="shared" si="31"/>
        <v>1.014704293729508E-2</v>
      </c>
      <c r="AO86" s="23">
        <f t="shared" si="38"/>
        <v>2.0182447207087416E-2</v>
      </c>
      <c r="AQ86" s="23">
        <f t="shared" si="39"/>
        <v>1.2688189655172436E-2</v>
      </c>
      <c r="AR86" s="23">
        <f t="shared" si="40"/>
        <v>1.1355727147336183E-2</v>
      </c>
      <c r="AT86" s="23">
        <f t="shared" si="41"/>
        <v>1.0923440153632055E-2</v>
      </c>
      <c r="AU86" s="23">
        <f t="shared" si="42"/>
        <v>6.1361179450204216E-2</v>
      </c>
    </row>
    <row r="87" spans="1:47" ht="18" x14ac:dyDescent="0.55000000000000004">
      <c r="A87" s="27">
        <v>35795</v>
      </c>
      <c r="B87" s="26">
        <v>2.3999999999999998E-3</v>
      </c>
      <c r="C87" s="26">
        <v>1.573163073058402E-2</v>
      </c>
      <c r="D87" s="26">
        <v>2.5118000000000001E-2</v>
      </c>
      <c r="E87" s="26">
        <v>-1.8109E-2</v>
      </c>
      <c r="F87" s="26">
        <v>5.6290000000000003E-3</v>
      </c>
      <c r="G87" s="26">
        <v>2.5198000000000002E-2</v>
      </c>
      <c r="H87" s="26">
        <v>6.7000000000000002E-3</v>
      </c>
      <c r="I87" s="26">
        <v>7.9000000000000008E-3</v>
      </c>
      <c r="J87" s="26">
        <v>4.6333333333333331E-3</v>
      </c>
      <c r="K87" s="26">
        <f t="shared" si="28"/>
        <v>3.0117000806902152</v>
      </c>
      <c r="L87" s="48">
        <f t="shared" si="29"/>
        <v>2.5936295432460086</v>
      </c>
      <c r="M87" s="26">
        <f t="shared" si="26"/>
        <v>-2.2333333333333333E-3</v>
      </c>
      <c r="N87" s="26">
        <f t="shared" si="27"/>
        <v>1.1098297397250687E-2</v>
      </c>
      <c r="O87" s="25"/>
      <c r="P87" s="22">
        <f t="shared" si="36"/>
        <v>0.75000000000000044</v>
      </c>
      <c r="R87" s="29">
        <f t="shared" si="32"/>
        <v>7.994094827586215E-3</v>
      </c>
      <c r="S87" s="29">
        <f t="shared" si="33"/>
        <v>7.994094827586215E-3</v>
      </c>
      <c r="T87" s="28">
        <f t="shared" si="34"/>
        <v>5.677863573668087E-3</v>
      </c>
      <c r="U87" s="28">
        <f t="shared" si="35"/>
        <v>3.0680589725102084E-2</v>
      </c>
      <c r="AL87" s="23">
        <f t="shared" si="30"/>
        <v>1.550000000000002</v>
      </c>
      <c r="AM87" s="23">
        <f t="shared" si="37"/>
        <v>-0.55000000000000204</v>
      </c>
      <c r="AN87" s="23">
        <f t="shared" si="31"/>
        <v>1.0205867920679757E-2</v>
      </c>
      <c r="AO87" s="23">
        <f t="shared" si="38"/>
        <v>2.2018077422958332E-2</v>
      </c>
      <c r="AQ87" s="23">
        <f t="shared" si="39"/>
        <v>1.3001129310344851E-2</v>
      </c>
      <c r="AR87" s="23">
        <f t="shared" si="40"/>
        <v>1.1734251385580721E-2</v>
      </c>
      <c r="AT87" s="23">
        <f t="shared" si="41"/>
        <v>1.1177554825419787E-2</v>
      </c>
      <c r="AU87" s="23">
        <f t="shared" si="42"/>
        <v>6.3406552098544358E-2</v>
      </c>
    </row>
    <row r="88" spans="1:47" ht="18" x14ac:dyDescent="0.55000000000000004">
      <c r="A88" s="27">
        <v>35825</v>
      </c>
      <c r="B88" s="26">
        <v>9.1000000000000004E-3</v>
      </c>
      <c r="C88" s="26">
        <v>1.015013962882436E-2</v>
      </c>
      <c r="D88" s="26">
        <v>-4.9100000000000001E-4</v>
      </c>
      <c r="E88" s="26">
        <v>3.1165999999999999E-2</v>
      </c>
      <c r="F88" s="26">
        <v>2.9784000000000001E-2</v>
      </c>
      <c r="G88" s="26">
        <v>3.934E-3</v>
      </c>
      <c r="H88" s="26">
        <v>5.4000000000000003E-3</v>
      </c>
      <c r="I88" s="26">
        <v>1.21E-2</v>
      </c>
      <c r="J88" s="26">
        <v>4.8500000000000001E-3</v>
      </c>
      <c r="K88" s="26">
        <f t="shared" si="28"/>
        <v>3.0422692570293624</v>
      </c>
      <c r="L88" s="48">
        <f t="shared" si="29"/>
        <v>2.5998542541497991</v>
      </c>
      <c r="M88" s="26">
        <f t="shared" si="26"/>
        <v>4.2500000000000003E-3</v>
      </c>
      <c r="N88" s="26">
        <f t="shared" si="27"/>
        <v>5.3001396288243595E-3</v>
      </c>
      <c r="O88" s="25"/>
      <c r="P88" s="22">
        <f t="shared" si="36"/>
        <v>0.76000000000000045</v>
      </c>
      <c r="R88" s="29">
        <f t="shared" si="32"/>
        <v>8.0566827586206965E-3</v>
      </c>
      <c r="S88" s="29">
        <f t="shared" si="33"/>
        <v>8.0566827586206965E-3</v>
      </c>
      <c r="T88" s="28">
        <f t="shared" si="34"/>
        <v>5.7535684213169949E-3</v>
      </c>
      <c r="U88" s="28">
        <f t="shared" si="35"/>
        <v>3.1089664254770111E-2</v>
      </c>
      <c r="AL88" s="23">
        <f t="shared" si="30"/>
        <v>1.6000000000000021</v>
      </c>
      <c r="AM88" s="23">
        <f t="shared" si="37"/>
        <v>-0.60000000000000209</v>
      </c>
      <c r="AN88" s="23">
        <f t="shared" si="31"/>
        <v>1.0264692904064437E-2</v>
      </c>
      <c r="AO88" s="23">
        <f t="shared" si="38"/>
        <v>2.387427016699567E-2</v>
      </c>
      <c r="AQ88" s="23">
        <f t="shared" si="39"/>
        <v>1.3314068965517265E-2</v>
      </c>
      <c r="AR88" s="23">
        <f t="shared" si="40"/>
        <v>1.2112775623825262E-2</v>
      </c>
      <c r="AT88" s="23">
        <f t="shared" si="41"/>
        <v>1.1431669497207524E-2</v>
      </c>
      <c r="AU88" s="23">
        <f t="shared" si="42"/>
        <v>6.5451924746884493E-2</v>
      </c>
    </row>
    <row r="89" spans="1:47" ht="18" x14ac:dyDescent="0.55000000000000004">
      <c r="A89" s="27">
        <v>35853</v>
      </c>
      <c r="B89" s="26">
        <v>1.29E-2</v>
      </c>
      <c r="C89" s="26">
        <v>7.0449259395274771E-2</v>
      </c>
      <c r="D89" s="26">
        <v>6.8778000000000006E-2</v>
      </c>
      <c r="E89" s="26">
        <v>9.5311999999999994E-2</v>
      </c>
      <c r="F89" s="26">
        <v>3.4384999999999999E-2</v>
      </c>
      <c r="G89" s="26">
        <v>6.8523000000000001E-2</v>
      </c>
      <c r="H89" s="26">
        <v>7.6E-3</v>
      </c>
      <c r="I89" s="26">
        <v>1.09E-2</v>
      </c>
      <c r="J89" s="26">
        <v>4.5916666666666666E-3</v>
      </c>
      <c r="K89" s="26">
        <f t="shared" si="28"/>
        <v>3.256594873068094</v>
      </c>
      <c r="L89" s="48">
        <f t="shared" si="29"/>
        <v>2.6235129278625626</v>
      </c>
      <c r="M89" s="26">
        <f t="shared" si="26"/>
        <v>8.3083333333333342E-3</v>
      </c>
      <c r="N89" s="26">
        <f t="shared" si="27"/>
        <v>6.5857592728608111E-2</v>
      </c>
      <c r="O89" s="25"/>
      <c r="P89" s="22">
        <f t="shared" si="36"/>
        <v>0.77000000000000046</v>
      </c>
      <c r="R89" s="29">
        <f t="shared" si="32"/>
        <v>8.1192706896551815E-3</v>
      </c>
      <c r="S89" s="29">
        <f t="shared" si="33"/>
        <v>8.1192706896551815E-3</v>
      </c>
      <c r="T89" s="28">
        <f t="shared" si="34"/>
        <v>5.8292732689659028E-3</v>
      </c>
      <c r="U89" s="28">
        <f t="shared" si="35"/>
        <v>3.1498738784438138E-2</v>
      </c>
      <c r="AL89" s="23">
        <f t="shared" si="30"/>
        <v>1.6500000000000021</v>
      </c>
      <c r="AM89" s="23">
        <f t="shared" si="37"/>
        <v>-0.65000000000000213</v>
      </c>
      <c r="AN89" s="23">
        <f t="shared" si="31"/>
        <v>1.0323517887449118E-2</v>
      </c>
      <c r="AO89" s="23">
        <f t="shared" si="38"/>
        <v>2.5746578473203132E-2</v>
      </c>
      <c r="AQ89" s="23">
        <f t="shared" si="39"/>
        <v>1.362700862068968E-2</v>
      </c>
      <c r="AR89" s="23">
        <f t="shared" si="40"/>
        <v>1.24912998620698E-2</v>
      </c>
      <c r="AT89" s="23">
        <f t="shared" si="41"/>
        <v>1.1685784168995256E-2</v>
      </c>
      <c r="AU89" s="23">
        <f t="shared" si="42"/>
        <v>6.7497297395224642E-2</v>
      </c>
    </row>
    <row r="90" spans="1:47" ht="18" x14ac:dyDescent="0.55000000000000004">
      <c r="A90" s="27">
        <v>35885</v>
      </c>
      <c r="B90" s="26">
        <v>1.7500000000000002E-2</v>
      </c>
      <c r="C90" s="26">
        <v>4.9945680141803499E-2</v>
      </c>
      <c r="D90" s="26">
        <v>5.4368E-2</v>
      </c>
      <c r="E90" s="26">
        <v>3.7592E-2</v>
      </c>
      <c r="F90" s="26">
        <v>4.1512E-2</v>
      </c>
      <c r="G90" s="26">
        <v>5.7704999999999999E-2</v>
      </c>
      <c r="H90" s="26">
        <v>1.26E-2</v>
      </c>
      <c r="I90" s="26">
        <v>1.2E-2</v>
      </c>
      <c r="J90" s="26">
        <v>4.5916666666666666E-3</v>
      </c>
      <c r="K90" s="26">
        <f t="shared" si="28"/>
        <v>3.4192477189497898</v>
      </c>
      <c r="L90" s="48">
        <f t="shared" si="29"/>
        <v>2.6573562446319894</v>
      </c>
      <c r="M90" s="26">
        <f t="shared" si="26"/>
        <v>1.2908333333333334E-2</v>
      </c>
      <c r="N90" s="26">
        <f t="shared" si="27"/>
        <v>4.5354013475136831E-2</v>
      </c>
      <c r="O90" s="25"/>
      <c r="P90" s="22">
        <f t="shared" si="36"/>
        <v>0.78000000000000047</v>
      </c>
      <c r="R90" s="29">
        <f t="shared" si="32"/>
        <v>8.181858620689663E-3</v>
      </c>
      <c r="S90" s="29">
        <f t="shared" si="33"/>
        <v>8.181858620689663E-3</v>
      </c>
      <c r="T90" s="28">
        <f t="shared" si="34"/>
        <v>5.9049781166148107E-3</v>
      </c>
      <c r="U90" s="28">
        <f t="shared" si="35"/>
        <v>3.1907813314106165E-2</v>
      </c>
      <c r="AL90" s="23">
        <f t="shared" si="30"/>
        <v>1.7000000000000022</v>
      </c>
      <c r="AM90" s="23">
        <f t="shared" si="37"/>
        <v>-0.70000000000000218</v>
      </c>
      <c r="AN90" s="23">
        <f t="shared" si="31"/>
        <v>1.0382342870833797E-2</v>
      </c>
      <c r="AO90" s="23">
        <f t="shared" si="38"/>
        <v>2.7631726594871151E-2</v>
      </c>
      <c r="AQ90" s="23">
        <f t="shared" si="39"/>
        <v>1.3939948275862094E-2</v>
      </c>
      <c r="AR90" s="23">
        <f t="shared" si="40"/>
        <v>1.2869824100314339E-2</v>
      </c>
      <c r="AT90" s="23">
        <f t="shared" si="41"/>
        <v>1.1939898840782993E-2</v>
      </c>
      <c r="AU90" s="23">
        <f t="shared" si="42"/>
        <v>6.9542670043564764E-2</v>
      </c>
    </row>
    <row r="91" spans="1:47" ht="18" x14ac:dyDescent="0.55000000000000004">
      <c r="A91" s="27">
        <v>35915</v>
      </c>
      <c r="B91" s="26">
        <v>4.1999999999999997E-3</v>
      </c>
      <c r="C91" s="26">
        <v>9.0764692534604039E-3</v>
      </c>
      <c r="D91" s="26">
        <v>9.495E-3</v>
      </c>
      <c r="E91" s="26">
        <v>1.7233999999999999E-2</v>
      </c>
      <c r="F91" s="26">
        <v>-1.4549999999999999E-3</v>
      </c>
      <c r="G91" s="26">
        <v>1.2437999999999999E-2</v>
      </c>
      <c r="H91" s="26">
        <v>6.6E-3</v>
      </c>
      <c r="I91" s="26">
        <v>1.0200000000000001E-2</v>
      </c>
      <c r="J91" s="26">
        <v>4.6333333333333331E-3</v>
      </c>
      <c r="K91" s="26">
        <f t="shared" si="28"/>
        <v>3.4502824157408023</v>
      </c>
      <c r="L91" s="48">
        <f t="shared" si="29"/>
        <v>2.7038599789130493</v>
      </c>
      <c r="M91" s="26">
        <f t="shared" si="26"/>
        <v>-4.3333333333333331E-4</v>
      </c>
      <c r="N91" s="26">
        <f t="shared" si="27"/>
        <v>4.4431359201270709E-3</v>
      </c>
      <c r="O91" s="25"/>
      <c r="P91" s="22">
        <f t="shared" si="36"/>
        <v>0.79000000000000048</v>
      </c>
      <c r="R91" s="29">
        <f t="shared" si="32"/>
        <v>8.2444465517241463E-3</v>
      </c>
      <c r="S91" s="29">
        <f t="shared" si="33"/>
        <v>8.2444465517241463E-3</v>
      </c>
      <c r="T91" s="28">
        <f t="shared" si="34"/>
        <v>5.9806829642637185E-3</v>
      </c>
      <c r="U91" s="28">
        <f t="shared" si="35"/>
        <v>3.2316887843774192E-2</v>
      </c>
      <c r="AL91" s="23">
        <f t="shared" si="30"/>
        <v>1.7500000000000022</v>
      </c>
      <c r="AM91" s="23">
        <f t="shared" si="37"/>
        <v>-0.75000000000000222</v>
      </c>
      <c r="AN91" s="23">
        <f t="shared" si="31"/>
        <v>1.0441167854218475E-2</v>
      </c>
      <c r="AO91" s="23">
        <f t="shared" si="38"/>
        <v>2.9527255385785652E-2</v>
      </c>
      <c r="AQ91" s="23">
        <f t="shared" si="39"/>
        <v>1.4252887931034507E-2</v>
      </c>
      <c r="AR91" s="23">
        <f t="shared" si="40"/>
        <v>1.3248348338558879E-2</v>
      </c>
      <c r="AT91" s="23">
        <f t="shared" si="41"/>
        <v>1.2194013512570729E-2</v>
      </c>
      <c r="AU91" s="23">
        <f t="shared" si="42"/>
        <v>7.1588042691904913E-2</v>
      </c>
    </row>
    <row r="92" spans="1:47" ht="18" x14ac:dyDescent="0.55000000000000004">
      <c r="A92" s="27">
        <v>35944</v>
      </c>
      <c r="B92" s="26">
        <v>1.7600000000000001E-2</v>
      </c>
      <c r="C92" s="26">
        <v>-1.882617494940415E-2</v>
      </c>
      <c r="D92" s="26">
        <v>-1.8806E-2</v>
      </c>
      <c r="E92" s="26">
        <v>-5.5810999999999999E-2</v>
      </c>
      <c r="F92" s="26">
        <v>-2.8029999999999999E-2</v>
      </c>
      <c r="G92" s="26">
        <v>-1.3204E-2</v>
      </c>
      <c r="H92" s="26">
        <v>4.7999999999999996E-3</v>
      </c>
      <c r="I92" s="26">
        <v>2.0000000000000001E-4</v>
      </c>
      <c r="J92" s="26">
        <v>4.6166666666666665E-3</v>
      </c>
      <c r="K92" s="26">
        <f t="shared" si="28"/>
        <v>3.385326795357213</v>
      </c>
      <c r="L92" s="48">
        <f t="shared" si="29"/>
        <v>2.7152161908244841</v>
      </c>
      <c r="M92" s="26">
        <f t="shared" si="26"/>
        <v>1.2983333333333335E-2</v>
      </c>
      <c r="N92" s="26">
        <f t="shared" si="27"/>
        <v>-2.3442841616070818E-2</v>
      </c>
      <c r="O92" s="25"/>
      <c r="P92" s="22">
        <f t="shared" si="36"/>
        <v>0.80000000000000049</v>
      </c>
      <c r="R92" s="29">
        <f t="shared" si="32"/>
        <v>8.3070344827586295E-3</v>
      </c>
      <c r="S92" s="29">
        <f t="shared" si="33"/>
        <v>8.3070344827586295E-3</v>
      </c>
      <c r="T92" s="28">
        <f t="shared" si="34"/>
        <v>6.0563878119126264E-3</v>
      </c>
      <c r="U92" s="28">
        <f t="shared" si="35"/>
        <v>3.2725962373442219E-2</v>
      </c>
      <c r="AL92" s="23">
        <f t="shared" si="30"/>
        <v>1.8000000000000023</v>
      </c>
      <c r="AM92" s="23">
        <f t="shared" si="37"/>
        <v>-0.80000000000000226</v>
      </c>
      <c r="AN92" s="23">
        <f t="shared" si="31"/>
        <v>1.0499992837603155E-2</v>
      </c>
      <c r="AO92" s="23">
        <f t="shared" si="38"/>
        <v>3.1431286818835488E-2</v>
      </c>
      <c r="AQ92" s="23">
        <f t="shared" si="39"/>
        <v>1.4565827586206923E-2</v>
      </c>
      <c r="AR92" s="23">
        <f t="shared" si="40"/>
        <v>1.3626872576803417E-2</v>
      </c>
      <c r="AT92" s="23">
        <f t="shared" si="41"/>
        <v>1.2448128184358464E-2</v>
      </c>
      <c r="AU92" s="23">
        <f t="shared" si="42"/>
        <v>7.3633415340245048E-2</v>
      </c>
    </row>
    <row r="93" spans="1:47" ht="18" x14ac:dyDescent="0.55000000000000004">
      <c r="A93" s="27">
        <v>35976</v>
      </c>
      <c r="B93" s="26">
        <v>1.2800000000000001E-2</v>
      </c>
      <c r="C93" s="26">
        <v>3.9438220788031011E-2</v>
      </c>
      <c r="D93" s="26">
        <v>2.5411E-2</v>
      </c>
      <c r="E93" s="26">
        <v>6.4176999999999998E-2</v>
      </c>
      <c r="F93" s="26">
        <v>-2.6551000000000002E-2</v>
      </c>
      <c r="G93" s="26">
        <v>3.5652999999999997E-2</v>
      </c>
      <c r="H93" s="26">
        <v>1.6899999999999998E-2</v>
      </c>
      <c r="I93" s="26">
        <v>-2E-3</v>
      </c>
      <c r="J93" s="26">
        <v>4.5999999999999999E-3</v>
      </c>
      <c r="K93" s="26">
        <f t="shared" si="28"/>
        <v>3.5188380609521483</v>
      </c>
      <c r="L93" s="48">
        <f t="shared" si="29"/>
        <v>2.763003995782995</v>
      </c>
      <c r="M93" s="26">
        <f t="shared" si="26"/>
        <v>8.2000000000000007E-3</v>
      </c>
      <c r="N93" s="26">
        <f t="shared" si="27"/>
        <v>3.4838220788031012E-2</v>
      </c>
      <c r="O93" s="25"/>
      <c r="P93" s="22">
        <f t="shared" si="36"/>
        <v>0.8100000000000005</v>
      </c>
      <c r="R93" s="29">
        <f t="shared" si="32"/>
        <v>8.3696224137931111E-3</v>
      </c>
      <c r="S93" s="29">
        <f t="shared" si="33"/>
        <v>8.3696224137931111E-3</v>
      </c>
      <c r="T93" s="28">
        <f t="shared" si="34"/>
        <v>6.1320926595615343E-3</v>
      </c>
      <c r="U93" s="28">
        <f t="shared" si="35"/>
        <v>3.3135036903110253E-2</v>
      </c>
      <c r="AL93" s="23">
        <f t="shared" si="30"/>
        <v>1.8500000000000023</v>
      </c>
      <c r="AM93" s="23">
        <f t="shared" si="37"/>
        <v>-0.85000000000000231</v>
      </c>
      <c r="AN93" s="23">
        <f t="shared" si="31"/>
        <v>1.0558817820987833E-2</v>
      </c>
      <c r="AO93" s="23">
        <f t="shared" si="38"/>
        <v>3.3342364283673549E-2</v>
      </c>
      <c r="AQ93" s="23">
        <f t="shared" si="39"/>
        <v>1.4878767241379336E-2</v>
      </c>
      <c r="AR93" s="23">
        <f t="shared" si="40"/>
        <v>1.4005396815047958E-2</v>
      </c>
      <c r="AT93" s="23">
        <f t="shared" si="41"/>
        <v>1.2702242856146198E-2</v>
      </c>
      <c r="AU93" s="23">
        <f t="shared" si="42"/>
        <v>7.5678787988585197E-2</v>
      </c>
    </row>
    <row r="94" spans="1:47" ht="18" x14ac:dyDescent="0.55000000000000004">
      <c r="A94" s="27">
        <v>36007</v>
      </c>
      <c r="B94" s="26">
        <v>8.3000000000000001E-4</v>
      </c>
      <c r="C94" s="26">
        <v>-1.1615395470260218E-2</v>
      </c>
      <c r="D94" s="26">
        <v>-2.5506999999999998E-2</v>
      </c>
      <c r="E94" s="26">
        <v>-1.2819000000000001E-2</v>
      </c>
      <c r="F94" s="26">
        <v>-2.6817000000000001E-2</v>
      </c>
      <c r="G94" s="26">
        <v>-1.4466E-2</v>
      </c>
      <c r="H94" s="26">
        <v>-2.7000000000000001E-3</v>
      </c>
      <c r="I94" s="26">
        <v>3.9000000000000003E-3</v>
      </c>
      <c r="J94" s="26">
        <v>4.6083333333333332E-3</v>
      </c>
      <c r="K94" s="26">
        <f t="shared" si="28"/>
        <v>3.4779653652783855</v>
      </c>
      <c r="L94" s="48">
        <f t="shared" si="29"/>
        <v>2.7983704469290172</v>
      </c>
      <c r="M94" s="26">
        <f t="shared" si="26"/>
        <v>-3.7783333333333332E-3</v>
      </c>
      <c r="N94" s="26">
        <f t="shared" si="27"/>
        <v>-1.6223728803593553E-2</v>
      </c>
      <c r="O94" s="25"/>
      <c r="P94" s="22">
        <f t="shared" si="36"/>
        <v>0.82000000000000051</v>
      </c>
      <c r="R94" s="29">
        <f t="shared" si="32"/>
        <v>8.4322103448275943E-3</v>
      </c>
      <c r="S94" s="29">
        <f t="shared" si="33"/>
        <v>8.4322103448275943E-3</v>
      </c>
      <c r="T94" s="28">
        <f t="shared" si="34"/>
        <v>6.2077975072104422E-3</v>
      </c>
      <c r="U94" s="28">
        <f t="shared" si="35"/>
        <v>3.354411143277828E-2</v>
      </c>
      <c r="AL94" s="23">
        <f t="shared" si="30"/>
        <v>1.9000000000000024</v>
      </c>
      <c r="AM94" s="23">
        <f t="shared" si="37"/>
        <v>-0.90000000000000235</v>
      </c>
      <c r="AN94" s="23">
        <f t="shared" si="31"/>
        <v>1.0617642804372513E-2</v>
      </c>
      <c r="AO94" s="23">
        <f t="shared" si="38"/>
        <v>3.5259342101481045E-2</v>
      </c>
      <c r="AQ94" s="23">
        <f t="shared" si="39"/>
        <v>1.5191706896551752E-2</v>
      </c>
      <c r="AR94" s="23">
        <f t="shared" si="40"/>
        <v>1.4383921053292495E-2</v>
      </c>
      <c r="AT94" s="23">
        <f t="shared" si="41"/>
        <v>1.2956357527933934E-2</v>
      </c>
      <c r="AU94" s="23">
        <f t="shared" si="42"/>
        <v>7.7724160636925319E-2</v>
      </c>
    </row>
    <row r="95" spans="1:47" ht="18" x14ac:dyDescent="0.55000000000000004">
      <c r="A95" s="27">
        <v>36038</v>
      </c>
      <c r="B95" s="26">
        <v>2.8000000000000004E-3</v>
      </c>
      <c r="C95" s="26">
        <v>-0.14579671089616042</v>
      </c>
      <c r="D95" s="26">
        <v>-0.14729700000000001</v>
      </c>
      <c r="E95" s="26">
        <v>-0.20061100000000001</v>
      </c>
      <c r="F95" s="26">
        <v>-0.15956300000000001</v>
      </c>
      <c r="G95" s="26">
        <v>-0.14155599999999999</v>
      </c>
      <c r="H95" s="26">
        <v>-1.67E-2</v>
      </c>
      <c r="I95" s="26">
        <v>-7.1599999999999997E-2</v>
      </c>
      <c r="J95" s="26">
        <v>4.5916666666666666E-3</v>
      </c>
      <c r="K95" s="26">
        <f t="shared" si="28"/>
        <v>2.9708894544100337</v>
      </c>
      <c r="L95" s="48">
        <f t="shared" si="29"/>
        <v>2.8006930943999686</v>
      </c>
      <c r="M95" s="26">
        <f t="shared" si="26"/>
        <v>-1.7916666666666662E-3</v>
      </c>
      <c r="N95" s="26">
        <f t="shared" si="27"/>
        <v>-0.15038837756282708</v>
      </c>
      <c r="O95" s="25"/>
      <c r="P95" s="22">
        <f t="shared" si="36"/>
        <v>0.83000000000000052</v>
      </c>
      <c r="R95" s="29">
        <f t="shared" si="32"/>
        <v>8.4947982758620776E-3</v>
      </c>
      <c r="S95" s="29">
        <f t="shared" si="33"/>
        <v>8.4947982758620776E-3</v>
      </c>
      <c r="T95" s="28">
        <f t="shared" si="34"/>
        <v>6.2835023548593501E-3</v>
      </c>
      <c r="U95" s="28">
        <f t="shared" si="35"/>
        <v>3.3953185962446307E-2</v>
      </c>
      <c r="AL95" s="23">
        <f t="shared" si="30"/>
        <v>1.9500000000000024</v>
      </c>
      <c r="AM95" s="23">
        <f t="shared" si="37"/>
        <v>-0.9500000000000024</v>
      </c>
      <c r="AN95" s="23">
        <f t="shared" si="31"/>
        <v>1.0676467787757191E-2</v>
      </c>
      <c r="AO95" s="23">
        <f t="shared" si="38"/>
        <v>3.7181307659900194E-2</v>
      </c>
      <c r="AQ95" s="23">
        <f t="shared" si="39"/>
        <v>1.5504646551724165E-2</v>
      </c>
      <c r="AR95" s="23">
        <f t="shared" si="40"/>
        <v>1.4762445291537035E-2</v>
      </c>
      <c r="AT95" s="23">
        <f t="shared" si="41"/>
        <v>1.3210472199721669E-2</v>
      </c>
      <c r="AU95" s="23">
        <f t="shared" si="42"/>
        <v>7.9769533285265468E-2</v>
      </c>
    </row>
    <row r="96" spans="1:47" ht="18" x14ac:dyDescent="0.55000000000000004">
      <c r="A96" s="27">
        <v>36068</v>
      </c>
      <c r="B96" s="26">
        <v>1.04E-2</v>
      </c>
      <c r="C96" s="26">
        <v>6.2395537355841572E-2</v>
      </c>
      <c r="D96" s="26">
        <v>4.9287999999999998E-2</v>
      </c>
      <c r="E96" s="26">
        <v>0.13281999999999999</v>
      </c>
      <c r="F96" s="26">
        <v>3.1378000000000003E-2</v>
      </c>
      <c r="G96" s="26">
        <v>4.9335999999999998E-2</v>
      </c>
      <c r="H96" s="26">
        <v>8.1000000000000013E-3</v>
      </c>
      <c r="I96" s="26">
        <v>-3.2899999999999999E-2</v>
      </c>
      <c r="J96" s="26">
        <v>4.5916666666666666E-3</v>
      </c>
      <c r="K96" s="26">
        <f t="shared" si="28"/>
        <v>3.1562596983427507</v>
      </c>
      <c r="L96" s="48">
        <f t="shared" si="29"/>
        <v>2.8085350350642884</v>
      </c>
      <c r="M96" s="26">
        <f t="shared" si="26"/>
        <v>5.8083333333333329E-3</v>
      </c>
      <c r="N96" s="26">
        <f t="shared" si="27"/>
        <v>5.7803870689174905E-2</v>
      </c>
      <c r="O96" s="25"/>
      <c r="P96" s="22">
        <f t="shared" si="36"/>
        <v>0.84000000000000052</v>
      </c>
      <c r="R96" s="29">
        <f t="shared" si="32"/>
        <v>8.5573862068965608E-3</v>
      </c>
      <c r="S96" s="29">
        <f t="shared" si="33"/>
        <v>8.5573862068965608E-3</v>
      </c>
      <c r="T96" s="28">
        <f t="shared" si="34"/>
        <v>6.3592072025082571E-3</v>
      </c>
      <c r="U96" s="28">
        <f t="shared" si="35"/>
        <v>3.4362260492114334E-2</v>
      </c>
      <c r="AL96" s="23">
        <f t="shared" ref="AL96:AL116" si="43">AL95+$AK$16</f>
        <v>2.0000000000000022</v>
      </c>
      <c r="AM96" s="23">
        <f t="shared" si="37"/>
        <v>-1.0000000000000022</v>
      </c>
      <c r="AN96" s="23">
        <f t="shared" ref="AN96:AN116" si="44">AL96*$P$3+AM96*$Q$3</f>
        <v>1.0735292771141871E-2</v>
      </c>
      <c r="AO96" s="23">
        <f t="shared" si="38"/>
        <v>3.9107525588278104E-2</v>
      </c>
      <c r="AQ96" s="23">
        <f t="shared" si="39"/>
        <v>1.5817586206896578E-2</v>
      </c>
      <c r="AR96" s="23">
        <f t="shared" si="40"/>
        <v>1.5140969529781573E-2</v>
      </c>
      <c r="AT96" s="23">
        <f t="shared" si="41"/>
        <v>1.34645868715094E-2</v>
      </c>
      <c r="AU96" s="23">
        <f t="shared" si="42"/>
        <v>8.1814905933605603E-2</v>
      </c>
    </row>
    <row r="97" spans="1:47" ht="18" x14ac:dyDescent="0.55000000000000004">
      <c r="A97" s="27">
        <v>36098</v>
      </c>
      <c r="B97" s="26">
        <v>1.9299999999999998E-2</v>
      </c>
      <c r="C97" s="26">
        <v>8.02941957306222E-2</v>
      </c>
      <c r="D97" s="26">
        <v>8.1668000000000004E-2</v>
      </c>
      <c r="E97" s="26">
        <v>4.512E-2</v>
      </c>
      <c r="F97" s="26">
        <v>3.4165000000000001E-2</v>
      </c>
      <c r="G97" s="26">
        <v>8.9472999999999997E-2</v>
      </c>
      <c r="H97" s="26">
        <v>-6.0999999999999995E-3</v>
      </c>
      <c r="I97" s="26">
        <v>-2.4500000000000001E-2</v>
      </c>
      <c r="J97" s="26">
        <v>4.5249999999999995E-3</v>
      </c>
      <c r="K97" s="26">
        <f t="shared" si="28"/>
        <v>3.4096890323381581</v>
      </c>
      <c r="L97" s="48">
        <f t="shared" si="29"/>
        <v>2.8377437994289569</v>
      </c>
      <c r="M97" s="26">
        <f t="shared" si="26"/>
        <v>1.4774999999999998E-2</v>
      </c>
      <c r="N97" s="26">
        <f t="shared" si="27"/>
        <v>7.5769195730622199E-2</v>
      </c>
      <c r="O97" s="25"/>
      <c r="P97" s="22">
        <f t="shared" si="36"/>
        <v>0.85000000000000053</v>
      </c>
      <c r="R97" s="29">
        <f t="shared" si="32"/>
        <v>8.6199741379310441E-3</v>
      </c>
      <c r="S97" s="29">
        <f t="shared" si="33"/>
        <v>8.6199741379310441E-3</v>
      </c>
      <c r="T97" s="28">
        <f t="shared" si="34"/>
        <v>6.434912050157165E-3</v>
      </c>
      <c r="U97" s="28">
        <f t="shared" si="35"/>
        <v>3.4771335021782361E-2</v>
      </c>
      <c r="AL97" s="23">
        <f t="shared" si="43"/>
        <v>2.050000000000002</v>
      </c>
      <c r="AM97" s="23">
        <f t="shared" si="37"/>
        <v>-1.050000000000002</v>
      </c>
      <c r="AN97" s="23">
        <f t="shared" si="44"/>
        <v>1.0794117754526551E-2</v>
      </c>
      <c r="AO97" s="23">
        <f t="shared" si="38"/>
        <v>4.1037397096335138E-2</v>
      </c>
      <c r="AQ97" s="23">
        <f t="shared" si="39"/>
        <v>1.6130525862068992E-2</v>
      </c>
      <c r="AR97" s="23">
        <f t="shared" si="40"/>
        <v>1.551949376802611E-2</v>
      </c>
      <c r="AT97" s="23">
        <f t="shared" si="41"/>
        <v>1.3718701543297136E-2</v>
      </c>
      <c r="AU97" s="23">
        <f t="shared" si="42"/>
        <v>8.3860278581945738E-2</v>
      </c>
    </row>
    <row r="98" spans="1:47" ht="18" x14ac:dyDescent="0.55000000000000004">
      <c r="A98" s="27">
        <v>36129</v>
      </c>
      <c r="B98" s="26">
        <v>8.3999999999999995E-3</v>
      </c>
      <c r="C98" s="26">
        <v>5.9126034204993343E-2</v>
      </c>
      <c r="D98" s="26">
        <v>5.3381999999999999E-2</v>
      </c>
      <c r="E98" s="26">
        <v>0.102491</v>
      </c>
      <c r="F98" s="26">
        <v>3.8732000000000003E-2</v>
      </c>
      <c r="G98" s="26">
        <v>5.79E-2</v>
      </c>
      <c r="H98" s="26">
        <v>8.5000000000000006E-3</v>
      </c>
      <c r="I98" s="26">
        <v>2.98E-2</v>
      </c>
      <c r="J98" s="26">
        <v>4.3416666666666664E-3</v>
      </c>
      <c r="K98" s="26">
        <f t="shared" si="28"/>
        <v>3.6112904226925746</v>
      </c>
      <c r="L98" s="48">
        <f t="shared" si="29"/>
        <v>2.8925122547579361</v>
      </c>
      <c r="M98" s="26">
        <f t="shared" si="26"/>
        <v>4.0583333333333331E-3</v>
      </c>
      <c r="N98" s="26">
        <f t="shared" si="27"/>
        <v>5.4784367538326675E-2</v>
      </c>
      <c r="O98" s="25"/>
      <c r="P98" s="22">
        <f t="shared" si="36"/>
        <v>0.86000000000000054</v>
      </c>
      <c r="R98" s="29">
        <f t="shared" si="32"/>
        <v>8.6825620689655256E-3</v>
      </c>
      <c r="S98" s="29">
        <f t="shared" si="33"/>
        <v>8.6825620689655256E-3</v>
      </c>
      <c r="T98" s="28">
        <f t="shared" si="34"/>
        <v>6.5106168978060729E-3</v>
      </c>
      <c r="U98" s="28">
        <f t="shared" si="35"/>
        <v>3.5180409551450388E-2</v>
      </c>
      <c r="AL98" s="23">
        <f t="shared" si="43"/>
        <v>2.1000000000000019</v>
      </c>
      <c r="AM98" s="23">
        <f t="shared" si="37"/>
        <v>-1.1000000000000019</v>
      </c>
      <c r="AN98" s="23">
        <f t="shared" si="44"/>
        <v>1.0852942737911231E-2</v>
      </c>
      <c r="AO98" s="23">
        <f t="shared" si="38"/>
        <v>4.2970429922372898E-2</v>
      </c>
      <c r="AQ98" s="23">
        <f t="shared" si="39"/>
        <v>1.6443465517241407E-2</v>
      </c>
      <c r="AR98" s="23">
        <f t="shared" si="40"/>
        <v>1.5898018006270647E-2</v>
      </c>
      <c r="AT98" s="23">
        <f t="shared" si="41"/>
        <v>1.3972816215084871E-2</v>
      </c>
      <c r="AU98" s="23">
        <f t="shared" si="42"/>
        <v>8.5905651230285859E-2</v>
      </c>
    </row>
    <row r="99" spans="1:47" ht="18" x14ac:dyDescent="0.55000000000000004">
      <c r="A99" s="27">
        <v>36160</v>
      </c>
      <c r="B99" s="26">
        <v>3.3E-3</v>
      </c>
      <c r="C99" s="26">
        <v>5.6375308302467196E-2</v>
      </c>
      <c r="D99" s="26">
        <v>4.8486000000000001E-2</v>
      </c>
      <c r="E99" s="26">
        <v>0.12909100000000001</v>
      </c>
      <c r="F99" s="26">
        <v>6.9890000000000004E-3</v>
      </c>
      <c r="G99" s="26">
        <v>5.2137999999999997E-2</v>
      </c>
      <c r="H99" s="26">
        <v>3.5900000000000001E-2</v>
      </c>
      <c r="I99" s="26">
        <v>1.9E-3</v>
      </c>
      <c r="J99" s="26">
        <v>4.2750000000000002E-3</v>
      </c>
      <c r="K99" s="26">
        <f t="shared" si="28"/>
        <v>3.8148780336416155</v>
      </c>
      <c r="L99" s="48">
        <f t="shared" si="29"/>
        <v>2.9168093576979026</v>
      </c>
      <c r="M99" s="26">
        <f t="shared" ref="M99:M130" si="45">B99-J99</f>
        <v>-9.7500000000000017E-4</v>
      </c>
      <c r="N99" s="26">
        <f t="shared" ref="N99:N130" si="46">C99-J99</f>
        <v>5.2100308302467195E-2</v>
      </c>
      <c r="O99" s="25"/>
      <c r="P99" s="22">
        <f t="shared" si="36"/>
        <v>0.87000000000000055</v>
      </c>
      <c r="R99" s="29">
        <f t="shared" si="32"/>
        <v>8.7451500000000088E-3</v>
      </c>
      <c r="S99" s="29">
        <f t="shared" si="33"/>
        <v>8.7451500000000088E-3</v>
      </c>
      <c r="T99" s="28">
        <f t="shared" si="34"/>
        <v>6.5863217454549807E-3</v>
      </c>
      <c r="U99" s="28">
        <f t="shared" si="35"/>
        <v>3.5589484081118415E-2</v>
      </c>
      <c r="AL99" s="23">
        <f t="shared" si="43"/>
        <v>2.1500000000000017</v>
      </c>
      <c r="AM99" s="23">
        <f t="shared" si="37"/>
        <v>-1.1500000000000017</v>
      </c>
      <c r="AN99" s="23">
        <f t="shared" si="44"/>
        <v>1.0911767721295911E-2</v>
      </c>
      <c r="AO99" s="23">
        <f t="shared" si="38"/>
        <v>4.4906215821995284E-2</v>
      </c>
      <c r="AQ99" s="23">
        <f t="shared" si="39"/>
        <v>1.6756405172413818E-2</v>
      </c>
      <c r="AR99" s="23">
        <f t="shared" si="40"/>
        <v>1.6276542244515187E-2</v>
      </c>
      <c r="AT99" s="23">
        <f t="shared" si="41"/>
        <v>1.4226930886872604E-2</v>
      </c>
      <c r="AU99" s="23">
        <f t="shared" si="42"/>
        <v>8.7951023878625995E-2</v>
      </c>
    </row>
    <row r="100" spans="1:47" ht="18" x14ac:dyDescent="0.55000000000000004">
      <c r="A100" s="27">
        <v>36189</v>
      </c>
      <c r="B100" s="26">
        <v>2.06E-2</v>
      </c>
      <c r="C100" s="26">
        <v>4.1009412396378286E-2</v>
      </c>
      <c r="D100" s="26">
        <v>1.2418999999999999E-2</v>
      </c>
      <c r="E100" s="26">
        <v>0.14338200000000001</v>
      </c>
      <c r="F100" s="26">
        <v>3.3286000000000003E-2</v>
      </c>
      <c r="G100" s="26">
        <v>2.2751E-2</v>
      </c>
      <c r="H100" s="26">
        <v>1.5E-3</v>
      </c>
      <c r="I100" s="26">
        <v>1.1899999999999999E-2</v>
      </c>
      <c r="J100" s="26">
        <v>4.5166666666666662E-3</v>
      </c>
      <c r="K100" s="26">
        <f t="shared" si="28"/>
        <v>3.9713239401651088</v>
      </c>
      <c r="L100" s="48">
        <f t="shared" si="29"/>
        <v>2.9264348285783059</v>
      </c>
      <c r="M100" s="26">
        <f t="shared" si="45"/>
        <v>1.6083333333333335E-2</v>
      </c>
      <c r="N100" s="26">
        <f t="shared" si="46"/>
        <v>3.6492745729711618E-2</v>
      </c>
      <c r="O100" s="25"/>
      <c r="P100" s="22">
        <f t="shared" si="36"/>
        <v>0.88000000000000056</v>
      </c>
      <c r="R100" s="29">
        <f t="shared" si="32"/>
        <v>8.8077379310344921E-3</v>
      </c>
      <c r="S100" s="29">
        <f t="shared" si="33"/>
        <v>8.8077379310344921E-3</v>
      </c>
      <c r="T100" s="28">
        <f t="shared" si="34"/>
        <v>6.6620265931038886E-3</v>
      </c>
      <c r="U100" s="28">
        <f t="shared" si="35"/>
        <v>3.5998558610786442E-2</v>
      </c>
      <c r="AL100" s="23">
        <f t="shared" si="43"/>
        <v>2.2000000000000015</v>
      </c>
      <c r="AM100" s="23">
        <f t="shared" si="37"/>
        <v>-1.2000000000000015</v>
      </c>
      <c r="AN100" s="23">
        <f t="shared" si="44"/>
        <v>1.0970592704680588E-2</v>
      </c>
      <c r="AO100" s="23">
        <f t="shared" si="38"/>
        <v>4.6844413494636417E-2</v>
      </c>
      <c r="AQ100" s="23">
        <f t="shared" si="39"/>
        <v>1.7069344827586229E-2</v>
      </c>
      <c r="AR100" s="23">
        <f t="shared" si="40"/>
        <v>1.6655066482759724E-2</v>
      </c>
      <c r="AT100" s="23">
        <f t="shared" si="41"/>
        <v>1.4481045558660338E-2</v>
      </c>
      <c r="AU100" s="23">
        <f t="shared" si="42"/>
        <v>8.999639652696613E-2</v>
      </c>
    </row>
    <row r="101" spans="1:47" ht="18" x14ac:dyDescent="0.55000000000000004">
      <c r="A101" s="27">
        <v>36217</v>
      </c>
      <c r="B101" s="26">
        <v>1.7000000000000001E-3</v>
      </c>
      <c r="C101" s="26">
        <v>-3.2282516957894539E-2</v>
      </c>
      <c r="D101" s="26">
        <v>-2.4178999999999999E-2</v>
      </c>
      <c r="E101" s="26">
        <v>-8.8522000000000003E-2</v>
      </c>
      <c r="F101" s="26">
        <v>-3.2598000000000002E-2</v>
      </c>
      <c r="G101" s="26">
        <v>-1.9827999999999998E-2</v>
      </c>
      <c r="H101" s="26">
        <v>-1.3300000000000001E-2</v>
      </c>
      <c r="I101" s="26">
        <v>4.0000000000000001E-3</v>
      </c>
      <c r="J101" s="26">
        <v>4.0500000000000006E-3</v>
      </c>
      <c r="K101" s="26">
        <f t="shared" si="28"/>
        <v>3.843119607721436</v>
      </c>
      <c r="L101" s="48">
        <f t="shared" si="29"/>
        <v>2.9867193860470187</v>
      </c>
      <c r="M101" s="26">
        <f t="shared" si="45"/>
        <v>-2.3500000000000005E-3</v>
      </c>
      <c r="N101" s="26">
        <f t="shared" si="46"/>
        <v>-3.6332516957894537E-2</v>
      </c>
      <c r="O101" s="25"/>
      <c r="P101" s="22">
        <f t="shared" si="36"/>
        <v>0.89000000000000057</v>
      </c>
      <c r="R101" s="29">
        <f t="shared" si="32"/>
        <v>8.8703258620689736E-3</v>
      </c>
      <c r="S101" s="29">
        <f t="shared" si="33"/>
        <v>8.8703258620689736E-3</v>
      </c>
      <c r="T101" s="28">
        <f t="shared" si="34"/>
        <v>6.7377314407527965E-3</v>
      </c>
      <c r="U101" s="28">
        <f t="shared" si="35"/>
        <v>3.6407633140454476E-2</v>
      </c>
      <c r="AL101" s="23">
        <f t="shared" si="43"/>
        <v>2.2500000000000013</v>
      </c>
      <c r="AM101" s="23">
        <f t="shared" si="37"/>
        <v>-1.2500000000000013</v>
      </c>
      <c r="AN101" s="23">
        <f t="shared" si="44"/>
        <v>1.1029417688065268E-2</v>
      </c>
      <c r="AO101" s="23">
        <f t="shared" si="38"/>
        <v>4.8784735484863749E-2</v>
      </c>
      <c r="AQ101" s="23">
        <f t="shared" si="39"/>
        <v>1.7382284482758643E-2</v>
      </c>
      <c r="AR101" s="23">
        <f t="shared" si="40"/>
        <v>1.7033590721004261E-2</v>
      </c>
      <c r="AT101" s="23">
        <f t="shared" si="41"/>
        <v>1.4735160230448071E-2</v>
      </c>
      <c r="AU101" s="23">
        <f t="shared" si="42"/>
        <v>9.2041769175306251E-2</v>
      </c>
    </row>
    <row r="102" spans="1:47" ht="18" x14ac:dyDescent="0.55000000000000004">
      <c r="A102" s="27">
        <v>36250</v>
      </c>
      <c r="B102" s="26">
        <v>2.29E-2</v>
      </c>
      <c r="C102" s="26">
        <v>3.8794182487705192E-2</v>
      </c>
      <c r="D102" s="26">
        <v>2.8590999999999998E-2</v>
      </c>
      <c r="E102" s="26">
        <v>7.5556999999999999E-2</v>
      </c>
      <c r="F102" s="26">
        <v>-4.6230000000000004E-3</v>
      </c>
      <c r="G102" s="26">
        <v>3.1060999999999998E-2</v>
      </c>
      <c r="H102" s="26">
        <v>-7.6E-3</v>
      </c>
      <c r="I102" s="26">
        <v>1.0500000000000001E-2</v>
      </c>
      <c r="J102" s="26">
        <v>4.0083333333333334E-3</v>
      </c>
      <c r="K102" s="26">
        <f t="shared" si="28"/>
        <v>3.9922102911054593</v>
      </c>
      <c r="L102" s="48">
        <f t="shared" si="29"/>
        <v>2.9917968090032989</v>
      </c>
      <c r="M102" s="26">
        <f t="shared" si="45"/>
        <v>1.8891666666666668E-2</v>
      </c>
      <c r="N102" s="26">
        <f t="shared" si="46"/>
        <v>3.4785849154371856E-2</v>
      </c>
      <c r="O102" s="25"/>
      <c r="P102" s="22">
        <f t="shared" si="36"/>
        <v>0.90000000000000058</v>
      </c>
      <c r="R102" s="29">
        <f t="shared" si="32"/>
        <v>8.9329137931034586E-3</v>
      </c>
      <c r="S102" s="29">
        <f t="shared" si="33"/>
        <v>8.9329137931034586E-3</v>
      </c>
      <c r="T102" s="28">
        <f t="shared" si="34"/>
        <v>6.8134362884017044E-3</v>
      </c>
      <c r="U102" s="28">
        <f t="shared" si="35"/>
        <v>3.6816707670122503E-2</v>
      </c>
      <c r="AL102" s="23">
        <f t="shared" si="43"/>
        <v>2.3000000000000012</v>
      </c>
      <c r="AM102" s="23">
        <f t="shared" si="37"/>
        <v>-1.3000000000000012</v>
      </c>
      <c r="AN102" s="23">
        <f t="shared" si="44"/>
        <v>1.1088242671449946E-2</v>
      </c>
      <c r="AO102" s="23">
        <f t="shared" si="38"/>
        <v>5.072693802573313E-2</v>
      </c>
      <c r="AQ102" s="23">
        <f t="shared" si="39"/>
        <v>1.7695224137931058E-2</v>
      </c>
      <c r="AR102" s="23">
        <f t="shared" si="40"/>
        <v>1.7412114959248798E-2</v>
      </c>
      <c r="AT102" s="23">
        <f t="shared" si="41"/>
        <v>1.4989274902235806E-2</v>
      </c>
      <c r="AU102" s="23">
        <f t="shared" si="42"/>
        <v>9.4087141823646386E-2</v>
      </c>
    </row>
    <row r="103" spans="1:47" ht="18" x14ac:dyDescent="0.55000000000000004">
      <c r="A103" s="27">
        <v>36280</v>
      </c>
      <c r="B103" s="26">
        <v>3.5999999999999999E-3</v>
      </c>
      <c r="C103" s="26">
        <v>3.7943981902563165E-2</v>
      </c>
      <c r="D103" s="26">
        <v>5.3124999999999999E-2</v>
      </c>
      <c r="E103" s="26">
        <v>3.3239999999999999E-2</v>
      </c>
      <c r="F103" s="26">
        <v>0.10602499999999999</v>
      </c>
      <c r="G103" s="26">
        <v>4.367E-2</v>
      </c>
      <c r="H103" s="26">
        <v>-6.5000000000000006E-3</v>
      </c>
      <c r="I103" s="26">
        <v>2.0499999999999997E-2</v>
      </c>
      <c r="J103" s="26">
        <v>4.0083333333333334E-3</v>
      </c>
      <c r="K103" s="26">
        <f t="shared" si="28"/>
        <v>4.1436906461423915</v>
      </c>
      <c r="L103" s="48">
        <f t="shared" si="29"/>
        <v>3.0603089559294743</v>
      </c>
      <c r="M103" s="26">
        <f t="shared" si="45"/>
        <v>-4.0833333333333346E-4</v>
      </c>
      <c r="N103" s="26">
        <f t="shared" si="46"/>
        <v>3.3935648569229829E-2</v>
      </c>
      <c r="O103" s="25"/>
      <c r="P103" s="22">
        <f t="shared" si="36"/>
        <v>0.91000000000000059</v>
      </c>
      <c r="R103" s="29">
        <f t="shared" si="32"/>
        <v>8.9955017241379401E-3</v>
      </c>
      <c r="S103" s="29">
        <f t="shared" si="33"/>
        <v>8.9955017241379401E-3</v>
      </c>
      <c r="T103" s="28">
        <f t="shared" si="34"/>
        <v>6.8891411360506123E-3</v>
      </c>
      <c r="U103" s="28">
        <f t="shared" si="35"/>
        <v>3.722578219979053E-2</v>
      </c>
      <c r="AL103" s="23">
        <f t="shared" si="43"/>
        <v>2.350000000000001</v>
      </c>
      <c r="AM103" s="23">
        <f t="shared" si="37"/>
        <v>-1.350000000000001</v>
      </c>
      <c r="AN103" s="23">
        <f t="shared" si="44"/>
        <v>1.1147067654834626E-2</v>
      </c>
      <c r="AO103" s="23">
        <f t="shared" si="38"/>
        <v>5.2670813085349363E-2</v>
      </c>
      <c r="AQ103" s="23">
        <f t="shared" si="39"/>
        <v>1.8008163793103469E-2</v>
      </c>
      <c r="AR103" s="23">
        <f t="shared" si="40"/>
        <v>1.7790639197493335E-2</v>
      </c>
      <c r="AT103" s="23">
        <f t="shared" si="41"/>
        <v>1.5243389574023537E-2</v>
      </c>
      <c r="AU103" s="23">
        <f t="shared" si="42"/>
        <v>9.6132514471986508E-2</v>
      </c>
    </row>
    <row r="104" spans="1:47" ht="18" x14ac:dyDescent="0.55000000000000004">
      <c r="A104" s="27">
        <v>36308</v>
      </c>
      <c r="B104" s="26">
        <v>1.5100000000000001E-2</v>
      </c>
      <c r="C104" s="26">
        <v>-2.4970415973876288E-2</v>
      </c>
      <c r="D104" s="26">
        <v>-1.8808999999999999E-2</v>
      </c>
      <c r="E104" s="26">
        <v>-2.8792000000000002E-2</v>
      </c>
      <c r="F104" s="26">
        <v>2.1035000000000002E-2</v>
      </c>
      <c r="G104" s="26">
        <v>-2.5038000000000001E-2</v>
      </c>
      <c r="H104" s="26">
        <v>1.7000000000000001E-3</v>
      </c>
      <c r="I104" s="26">
        <v>1.5E-3</v>
      </c>
      <c r="J104" s="26">
        <v>4.0000000000000001E-3</v>
      </c>
      <c r="K104" s="26">
        <f t="shared" si="28"/>
        <v>4.0402209670411562</v>
      </c>
      <c r="L104" s="48">
        <f t="shared" si="29"/>
        <v>3.0713260681708205</v>
      </c>
      <c r="M104" s="26">
        <f t="shared" si="45"/>
        <v>1.11E-2</v>
      </c>
      <c r="N104" s="26">
        <f t="shared" si="46"/>
        <v>-2.8970415973876288E-2</v>
      </c>
      <c r="O104" s="25"/>
      <c r="P104" s="22">
        <f t="shared" si="36"/>
        <v>0.9200000000000006</v>
      </c>
      <c r="R104" s="29">
        <f t="shared" si="32"/>
        <v>9.0580896551724233E-3</v>
      </c>
      <c r="S104" s="29">
        <f t="shared" si="33"/>
        <v>9.0580896551724233E-3</v>
      </c>
      <c r="T104" s="28">
        <f t="shared" si="34"/>
        <v>6.9648459836995202E-3</v>
      </c>
      <c r="U104" s="28">
        <f t="shared" si="35"/>
        <v>3.7634856729458557E-2</v>
      </c>
      <c r="AL104" s="23">
        <f t="shared" si="43"/>
        <v>2.4000000000000008</v>
      </c>
      <c r="AM104" s="23">
        <f t="shared" si="37"/>
        <v>-1.4000000000000008</v>
      </c>
      <c r="AN104" s="23">
        <f t="shared" si="44"/>
        <v>1.1205892638219306E-2</v>
      </c>
      <c r="AO104" s="23">
        <f t="shared" si="38"/>
        <v>5.4616182081356122E-2</v>
      </c>
      <c r="AQ104" s="23">
        <f t="shared" si="39"/>
        <v>1.8321103448275883E-2</v>
      </c>
      <c r="AR104" s="23">
        <f t="shared" si="40"/>
        <v>1.8169163435737875E-2</v>
      </c>
      <c r="AT104" s="23">
        <f t="shared" si="41"/>
        <v>1.5497504245811273E-2</v>
      </c>
      <c r="AU104" s="23">
        <f t="shared" si="42"/>
        <v>9.8177887120326643E-2</v>
      </c>
    </row>
    <row r="105" spans="1:47" ht="18" x14ac:dyDescent="0.55000000000000004">
      <c r="A105" s="27">
        <v>36341</v>
      </c>
      <c r="B105" s="26">
        <v>1.7600000000000001E-2</v>
      </c>
      <c r="C105" s="26">
        <v>5.4438333435752564E-2</v>
      </c>
      <c r="D105" s="26">
        <v>4.2308999999999999E-2</v>
      </c>
      <c r="E105" s="26">
        <v>8.5773000000000002E-2</v>
      </c>
      <c r="F105" s="26">
        <v>4.0918000000000003E-2</v>
      </c>
      <c r="G105" s="26">
        <v>4.4679000000000003E-2</v>
      </c>
      <c r="H105" s="26">
        <v>2.0199999999999999E-2</v>
      </c>
      <c r="I105" s="26">
        <v>2.1299999999999999E-2</v>
      </c>
      <c r="J105" s="26">
        <v>3.9833333333333335E-3</v>
      </c>
      <c r="K105" s="26">
        <f t="shared" si="28"/>
        <v>4.260163863199061</v>
      </c>
      <c r="L105" s="48">
        <f t="shared" si="29"/>
        <v>3.1177030918001996</v>
      </c>
      <c r="M105" s="26">
        <f t="shared" si="45"/>
        <v>1.3616666666666668E-2</v>
      </c>
      <c r="N105" s="26">
        <f t="shared" si="46"/>
        <v>5.0455000102419233E-2</v>
      </c>
      <c r="O105" s="25"/>
      <c r="P105" s="22">
        <f t="shared" si="36"/>
        <v>0.9300000000000006</v>
      </c>
      <c r="R105" s="29">
        <f t="shared" si="32"/>
        <v>9.1206775862069066E-3</v>
      </c>
      <c r="S105" s="29">
        <f t="shared" si="33"/>
        <v>9.1206775862069066E-3</v>
      </c>
      <c r="T105" s="28">
        <f t="shared" si="34"/>
        <v>7.0405508313484281E-3</v>
      </c>
      <c r="U105" s="28">
        <f t="shared" si="35"/>
        <v>3.8043931259126584E-2</v>
      </c>
      <c r="AL105" s="23">
        <f t="shared" si="43"/>
        <v>2.4500000000000006</v>
      </c>
      <c r="AM105" s="23">
        <f t="shared" si="37"/>
        <v>-1.4500000000000006</v>
      </c>
      <c r="AN105" s="23">
        <f t="shared" si="44"/>
        <v>1.1264717621603986E-2</v>
      </c>
      <c r="AO105" s="23">
        <f t="shared" si="38"/>
        <v>5.6562890870982513E-2</v>
      </c>
      <c r="AQ105" s="23">
        <f t="shared" si="39"/>
        <v>1.8634043103448298E-2</v>
      </c>
      <c r="AR105" s="23">
        <f t="shared" si="40"/>
        <v>1.8547687673982408E-2</v>
      </c>
      <c r="AT105" s="23">
        <f t="shared" si="41"/>
        <v>1.5751618917599009E-2</v>
      </c>
      <c r="AU105" s="23">
        <f t="shared" si="42"/>
        <v>0.10022325976866678</v>
      </c>
    </row>
    <row r="106" spans="1:47" ht="18" x14ac:dyDescent="0.55000000000000004">
      <c r="A106" s="27">
        <v>36371</v>
      </c>
      <c r="B106" s="26">
        <v>4.3E-3</v>
      </c>
      <c r="C106" s="26">
        <v>-3.2046098593293562E-2</v>
      </c>
      <c r="D106" s="26">
        <v>-3.4833000000000003E-2</v>
      </c>
      <c r="E106" s="26">
        <v>-1.6313000000000001E-2</v>
      </c>
      <c r="F106" s="26">
        <v>3.673E-3</v>
      </c>
      <c r="G106" s="26">
        <v>-3.7429999999999998E-2</v>
      </c>
      <c r="H106" s="26">
        <v>1.9099999999999999E-2</v>
      </c>
      <c r="I106" s="26">
        <v>2.8999999999999998E-3</v>
      </c>
      <c r="J106" s="26">
        <v>4.1083333333333328E-3</v>
      </c>
      <c r="K106" s="26">
        <f t="shared" si="28"/>
        <v>4.1236422320153974</v>
      </c>
      <c r="L106" s="48">
        <f t="shared" si="29"/>
        <v>3.1725746662158834</v>
      </c>
      <c r="M106" s="26">
        <f t="shared" si="45"/>
        <v>1.9166666666666724E-4</v>
      </c>
      <c r="N106" s="26">
        <f t="shared" si="46"/>
        <v>-3.6154431926626894E-2</v>
      </c>
      <c r="O106" s="25"/>
      <c r="P106" s="22">
        <f t="shared" si="36"/>
        <v>0.94000000000000061</v>
      </c>
      <c r="R106" s="29">
        <f t="shared" si="32"/>
        <v>9.1832655172413881E-3</v>
      </c>
      <c r="S106" s="29">
        <f t="shared" si="33"/>
        <v>9.1832655172413881E-3</v>
      </c>
      <c r="T106" s="28">
        <f t="shared" si="34"/>
        <v>7.1162556789973359E-3</v>
      </c>
      <c r="U106" s="28">
        <f t="shared" si="35"/>
        <v>3.8453005788794611E-2</v>
      </c>
      <c r="AL106" s="23">
        <f t="shared" si="43"/>
        <v>2.5000000000000004</v>
      </c>
      <c r="AM106" s="23">
        <f t="shared" si="37"/>
        <v>-1.5000000000000004</v>
      </c>
      <c r="AN106" s="23">
        <f t="shared" si="44"/>
        <v>1.1323542604988662E-2</v>
      </c>
      <c r="AO106" s="23">
        <f t="shared" si="38"/>
        <v>5.8510805725851205E-2</v>
      </c>
      <c r="AQ106" s="23">
        <f t="shared" si="39"/>
        <v>1.8946982758620709E-2</v>
      </c>
      <c r="AR106" s="23">
        <f t="shared" si="40"/>
        <v>1.8926211912226949E-2</v>
      </c>
      <c r="AT106" s="23">
        <f t="shared" si="41"/>
        <v>1.6005733589386742E-2</v>
      </c>
      <c r="AU106" s="23">
        <f t="shared" si="42"/>
        <v>0.1022686324170069</v>
      </c>
    </row>
    <row r="107" spans="1:47" ht="18" x14ac:dyDescent="0.55000000000000004">
      <c r="A107" s="27">
        <v>36403</v>
      </c>
      <c r="B107" s="26">
        <v>9.3999999999999986E-3</v>
      </c>
      <c r="C107" s="26">
        <v>-6.2541393220542666E-3</v>
      </c>
      <c r="D107" s="26">
        <v>-2.2308000000000001E-2</v>
      </c>
      <c r="E107" s="26">
        <v>3.4374000000000002E-2</v>
      </c>
      <c r="F107" s="26">
        <v>-2.4101999999999998E-2</v>
      </c>
      <c r="G107" s="26">
        <v>-1.8374000000000001E-2</v>
      </c>
      <c r="H107" s="26">
        <v>6.9999999999999993E-3</v>
      </c>
      <c r="I107" s="26">
        <v>-4.4000000000000003E-3</v>
      </c>
      <c r="J107" s="26">
        <v>4.2250000000000005E-3</v>
      </c>
      <c r="K107" s="26">
        <f t="shared" si="28"/>
        <v>4.0978523989820657</v>
      </c>
      <c r="L107" s="48">
        <f t="shared" si="29"/>
        <v>3.1862167372806116</v>
      </c>
      <c r="M107" s="26">
        <f t="shared" si="45"/>
        <v>5.1749999999999982E-3</v>
      </c>
      <c r="N107" s="26">
        <f t="shared" si="46"/>
        <v>-1.0479139322054267E-2</v>
      </c>
      <c r="O107" s="25"/>
      <c r="P107" s="22">
        <f t="shared" si="36"/>
        <v>0.95000000000000062</v>
      </c>
      <c r="R107" s="29">
        <f t="shared" si="32"/>
        <v>9.2458534482758731E-3</v>
      </c>
      <c r="S107" s="29">
        <f t="shared" si="33"/>
        <v>9.2458534482758731E-3</v>
      </c>
      <c r="T107" s="28">
        <f t="shared" si="34"/>
        <v>7.1919605266462438E-3</v>
      </c>
      <c r="U107" s="28">
        <f t="shared" si="35"/>
        <v>3.8862080318462638E-2</v>
      </c>
      <c r="AL107" s="23">
        <f t="shared" si="43"/>
        <v>2.5500000000000003</v>
      </c>
      <c r="AM107" s="23">
        <f t="shared" si="37"/>
        <v>-1.5500000000000003</v>
      </c>
      <c r="AN107" s="23">
        <f t="shared" si="44"/>
        <v>1.1382367588373342E-2</v>
      </c>
      <c r="AO107" s="23">
        <f t="shared" si="38"/>
        <v>6.0459810073806249E-2</v>
      </c>
      <c r="AQ107" s="23">
        <f t="shared" si="39"/>
        <v>1.925992241379312E-2</v>
      </c>
      <c r="AR107" s="23">
        <f t="shared" si="40"/>
        <v>1.9304736150471485E-2</v>
      </c>
      <c r="AT107" s="23">
        <f t="shared" si="41"/>
        <v>1.6259848261174475E-2</v>
      </c>
      <c r="AU107" s="23">
        <f t="shared" si="42"/>
        <v>0.10431400506534703</v>
      </c>
    </row>
    <row r="108" spans="1:47" ht="18" x14ac:dyDescent="0.55000000000000004">
      <c r="A108" s="27">
        <v>36433</v>
      </c>
      <c r="B108" s="26">
        <v>7.3000000000000001E-3</v>
      </c>
      <c r="C108" s="26">
        <v>-2.8551737717830102E-2</v>
      </c>
      <c r="D108" s="26">
        <v>-3.0775E-2</v>
      </c>
      <c r="E108" s="26">
        <v>2.2409999999999999E-3</v>
      </c>
      <c r="F108" s="26">
        <v>-3.4602000000000001E-2</v>
      </c>
      <c r="G108" s="26">
        <v>-2.9010999999999999E-2</v>
      </c>
      <c r="H108" s="26">
        <v>8.5000000000000006E-3</v>
      </c>
      <c r="I108" s="26">
        <v>-1.06E-2</v>
      </c>
      <c r="J108" s="26">
        <v>4.3333333333333331E-3</v>
      </c>
      <c r="K108" s="26">
        <f t="shared" si="28"/>
        <v>3.9808515920799485</v>
      </c>
      <c r="L108" s="48">
        <f t="shared" si="29"/>
        <v>3.2161671746110496</v>
      </c>
      <c r="M108" s="26">
        <f t="shared" si="45"/>
        <v>2.9666666666666669E-3</v>
      </c>
      <c r="N108" s="26">
        <f t="shared" si="46"/>
        <v>-3.2885071051163436E-2</v>
      </c>
      <c r="O108" s="25"/>
      <c r="P108" s="22">
        <f t="shared" si="36"/>
        <v>0.96000000000000063</v>
      </c>
      <c r="R108" s="29">
        <f t="shared" si="32"/>
        <v>9.3084413793103546E-3</v>
      </c>
      <c r="S108" s="29">
        <f t="shared" si="33"/>
        <v>9.3084413793103546E-3</v>
      </c>
      <c r="T108" s="28">
        <f t="shared" si="34"/>
        <v>7.2676653742951517E-3</v>
      </c>
      <c r="U108" s="28">
        <f t="shared" si="35"/>
        <v>3.9271154848130665E-2</v>
      </c>
      <c r="AL108" s="23">
        <f t="shared" si="43"/>
        <v>2.6</v>
      </c>
      <c r="AM108" s="23">
        <f t="shared" si="37"/>
        <v>-1.6</v>
      </c>
      <c r="AN108" s="23">
        <f t="shared" si="44"/>
        <v>1.1441192571758022E-2</v>
      </c>
      <c r="AO108" s="23">
        <f t="shared" si="38"/>
        <v>6.2409801843139517E-2</v>
      </c>
      <c r="AQ108" s="23">
        <f t="shared" si="39"/>
        <v>1.9572862068965535E-2</v>
      </c>
      <c r="AR108" s="23">
        <f t="shared" si="40"/>
        <v>1.9683260388716022E-2</v>
      </c>
      <c r="AT108" s="23">
        <f t="shared" si="41"/>
        <v>1.6513962932962208E-2</v>
      </c>
      <c r="AU108" s="23">
        <f t="shared" si="42"/>
        <v>0.10635937771368716</v>
      </c>
    </row>
    <row r="109" spans="1:47" ht="18" x14ac:dyDescent="0.55000000000000004">
      <c r="A109" s="27">
        <v>36462</v>
      </c>
      <c r="B109" s="26">
        <v>1.11E-2</v>
      </c>
      <c r="C109" s="26">
        <v>6.2539467221741488E-2</v>
      </c>
      <c r="D109" s="26">
        <v>5.7553E-2</v>
      </c>
      <c r="E109" s="26">
        <v>7.8211000000000003E-2</v>
      </c>
      <c r="F109" s="26">
        <v>-3.0679999999999999E-2</v>
      </c>
      <c r="G109" s="26">
        <v>7.2681999999999997E-2</v>
      </c>
      <c r="H109" s="26">
        <v>4.4000000000000003E-3</v>
      </c>
      <c r="I109" s="26">
        <v>-3.4999999999999996E-3</v>
      </c>
      <c r="J109" s="26">
        <v>4.4249999999999992E-3</v>
      </c>
      <c r="K109" s="26">
        <f t="shared" si="28"/>
        <v>4.2298119297374495</v>
      </c>
      <c r="L109" s="48">
        <f t="shared" si="29"/>
        <v>3.2396451949857106</v>
      </c>
      <c r="M109" s="26">
        <f t="shared" si="45"/>
        <v>6.6750000000000012E-3</v>
      </c>
      <c r="N109" s="26">
        <f t="shared" si="46"/>
        <v>5.8114467221741489E-2</v>
      </c>
      <c r="O109" s="25"/>
      <c r="P109" s="22">
        <f t="shared" si="36"/>
        <v>0.97000000000000064</v>
      </c>
      <c r="R109" s="29">
        <f t="shared" si="32"/>
        <v>9.3710293103448378E-3</v>
      </c>
      <c r="S109" s="29">
        <f t="shared" si="33"/>
        <v>9.3710293103448378E-3</v>
      </c>
      <c r="T109" s="28">
        <f t="shared" si="34"/>
        <v>7.3433702219440596E-3</v>
      </c>
      <c r="U109" s="28">
        <f t="shared" si="35"/>
        <v>3.9680229377798699E-2</v>
      </c>
      <c r="AL109" s="23">
        <f t="shared" si="43"/>
        <v>2.65</v>
      </c>
      <c r="AM109" s="23">
        <f t="shared" si="37"/>
        <v>-1.65</v>
      </c>
      <c r="AN109" s="23">
        <f t="shared" si="44"/>
        <v>1.15000175551427E-2</v>
      </c>
      <c r="AO109" s="23">
        <f t="shared" si="38"/>
        <v>6.4360691283623983E-2</v>
      </c>
      <c r="AQ109" s="23">
        <f t="shared" si="39"/>
        <v>1.9885801724137949E-2</v>
      </c>
      <c r="AR109" s="23">
        <f t="shared" si="40"/>
        <v>2.0061784626960562E-2</v>
      </c>
      <c r="AT109" s="23">
        <f t="shared" si="41"/>
        <v>1.6768077604749944E-2</v>
      </c>
      <c r="AU109" s="23">
        <f t="shared" si="42"/>
        <v>0.10840475036202729</v>
      </c>
    </row>
    <row r="110" spans="1:47" ht="18" x14ac:dyDescent="0.55000000000000004">
      <c r="A110" s="27">
        <v>36494</v>
      </c>
      <c r="B110" s="26">
        <v>1.61E-2</v>
      </c>
      <c r="C110" s="26">
        <v>1.9061874050758307E-2</v>
      </c>
      <c r="D110" s="26">
        <v>9.0709999999999992E-3</v>
      </c>
      <c r="E110" s="26">
        <v>0.121554</v>
      </c>
      <c r="F110" s="26">
        <v>4.1300999999999997E-2</v>
      </c>
      <c r="G110" s="26">
        <v>9.868E-3</v>
      </c>
      <c r="H110" s="26">
        <v>1.0500000000000001E-2</v>
      </c>
      <c r="I110" s="26">
        <v>9.1000000000000004E-3</v>
      </c>
      <c r="J110" s="26">
        <v>4.4333333333333334E-3</v>
      </c>
      <c r="K110" s="26">
        <f t="shared" si="28"/>
        <v>4.3104400720004996</v>
      </c>
      <c r="L110" s="48">
        <f t="shared" si="29"/>
        <v>3.2756052566500524</v>
      </c>
      <c r="M110" s="26">
        <f t="shared" si="45"/>
        <v>1.1666666666666665E-2</v>
      </c>
      <c r="N110" s="26">
        <f t="shared" si="46"/>
        <v>1.4628540717424973E-2</v>
      </c>
      <c r="O110" s="25"/>
      <c r="P110" s="22">
        <f t="shared" si="36"/>
        <v>0.98000000000000065</v>
      </c>
      <c r="R110" s="29">
        <f t="shared" si="32"/>
        <v>9.4336172413793211E-3</v>
      </c>
      <c r="S110" s="29">
        <f t="shared" si="33"/>
        <v>9.4336172413793211E-3</v>
      </c>
      <c r="T110" s="28">
        <f t="shared" si="34"/>
        <v>7.4190750695929675E-3</v>
      </c>
      <c r="U110" s="28">
        <f t="shared" si="35"/>
        <v>4.0089303907466727E-2</v>
      </c>
      <c r="AL110" s="23">
        <f t="shared" si="43"/>
        <v>2.6999999999999997</v>
      </c>
      <c r="AM110" s="23">
        <f t="shared" si="37"/>
        <v>-1.6999999999999997</v>
      </c>
      <c r="AN110" s="23">
        <f t="shared" si="44"/>
        <v>1.155884253852738E-2</v>
      </c>
      <c r="AO110" s="23">
        <f t="shared" si="38"/>
        <v>6.6312399167717945E-2</v>
      </c>
      <c r="AQ110" s="23">
        <f t="shared" si="39"/>
        <v>2.019874137931036E-2</v>
      </c>
      <c r="AR110" s="23">
        <f t="shared" si="40"/>
        <v>2.0440308865205096E-2</v>
      </c>
      <c r="AT110" s="23">
        <f t="shared" si="41"/>
        <v>1.7022192276537673E-2</v>
      </c>
      <c r="AU110" s="23">
        <f t="shared" si="42"/>
        <v>0.11045012301036743</v>
      </c>
    </row>
    <row r="111" spans="1:47" ht="18" x14ac:dyDescent="0.55000000000000004">
      <c r="A111" s="27">
        <v>36525</v>
      </c>
      <c r="B111" s="26">
        <v>3.9000000000000003E-3</v>
      </c>
      <c r="C111" s="26">
        <v>5.7843920772404196E-2</v>
      </c>
      <c r="D111" s="26">
        <v>3.2895000000000001E-2</v>
      </c>
      <c r="E111" s="26">
        <v>0.21982699999999999</v>
      </c>
      <c r="F111" s="26">
        <v>6.5295000000000006E-2</v>
      </c>
      <c r="G111" s="26">
        <v>3.0742999999999999E-2</v>
      </c>
      <c r="H111" s="26">
        <v>2.3900000000000001E-2</v>
      </c>
      <c r="I111" s="26">
        <v>8.3999999999999995E-3</v>
      </c>
      <c r="J111" s="26">
        <v>4.5750000000000001E-3</v>
      </c>
      <c r="K111" s="26">
        <f t="shared" si="28"/>
        <v>4.5597728260194925</v>
      </c>
      <c r="L111" s="48">
        <f t="shared" si="29"/>
        <v>3.3283425012821182</v>
      </c>
      <c r="M111" s="26">
        <f t="shared" si="45"/>
        <v>-6.7499999999999982E-4</v>
      </c>
      <c r="N111" s="26">
        <f t="shared" si="46"/>
        <v>5.3268920772404194E-2</v>
      </c>
      <c r="O111" s="25"/>
      <c r="P111" s="22">
        <f t="shared" si="36"/>
        <v>0.99000000000000066</v>
      </c>
      <c r="R111" s="29">
        <f t="shared" si="32"/>
        <v>9.4962051724138026E-3</v>
      </c>
      <c r="S111" s="29">
        <f t="shared" si="33"/>
        <v>9.4962051724138026E-3</v>
      </c>
      <c r="T111" s="28">
        <f t="shared" si="34"/>
        <v>7.4947799172418754E-3</v>
      </c>
      <c r="U111" s="28">
        <f t="shared" si="35"/>
        <v>4.0498378437134754E-2</v>
      </c>
      <c r="AL111" s="23">
        <f t="shared" si="43"/>
        <v>2.7499999999999996</v>
      </c>
      <c r="AM111" s="23">
        <f t="shared" si="37"/>
        <v>-1.7499999999999996</v>
      </c>
      <c r="AN111" s="23">
        <f t="shared" si="44"/>
        <v>1.161766752191206E-2</v>
      </c>
      <c r="AO111" s="23">
        <f t="shared" si="38"/>
        <v>6.8264855296985436E-2</v>
      </c>
      <c r="AQ111" s="23">
        <f t="shared" si="39"/>
        <v>2.0511681034482775E-2</v>
      </c>
      <c r="AR111" s="23">
        <f t="shared" si="40"/>
        <v>2.0818833103449636E-2</v>
      </c>
      <c r="AT111" s="23">
        <f t="shared" si="41"/>
        <v>1.7276306948325409E-2</v>
      </c>
      <c r="AU111" s="23">
        <f t="shared" si="42"/>
        <v>0.11249549565870755</v>
      </c>
    </row>
    <row r="112" spans="1:47" ht="18" x14ac:dyDescent="0.55000000000000004">
      <c r="A112" s="27">
        <v>36556</v>
      </c>
      <c r="B112" s="26">
        <v>2.2000000000000002E-2</v>
      </c>
      <c r="C112" s="26">
        <v>-5.0903522205206712E-2</v>
      </c>
      <c r="D112" s="26">
        <v>-4.2446999999999999E-2</v>
      </c>
      <c r="E112" s="26">
        <v>-3.3898999999999999E-2</v>
      </c>
      <c r="F112" s="26">
        <v>3.7379999999999997E-2</v>
      </c>
      <c r="G112" s="26">
        <v>-4.1800999999999998E-2</v>
      </c>
      <c r="H112" s="26">
        <v>-1.1899999999999999E-2</v>
      </c>
      <c r="I112" s="26">
        <v>8.0000000000000004E-4</v>
      </c>
      <c r="J112" s="26">
        <v>5.2499999999999995E-3</v>
      </c>
      <c r="K112" s="26">
        <f t="shared" si="28"/>
        <v>4.3276643287195116</v>
      </c>
      <c r="L112" s="48">
        <f t="shared" si="29"/>
        <v>3.3413230370371183</v>
      </c>
      <c r="M112" s="26">
        <f t="shared" si="45"/>
        <v>1.6750000000000001E-2</v>
      </c>
      <c r="N112" s="26">
        <f t="shared" si="46"/>
        <v>-5.615352220520671E-2</v>
      </c>
      <c r="O112" s="25"/>
      <c r="P112" s="22">
        <f t="shared" si="36"/>
        <v>1.0000000000000007</v>
      </c>
      <c r="R112" s="29">
        <f t="shared" si="32"/>
        <v>9.5587931034482876E-3</v>
      </c>
      <c r="S112" s="29">
        <f t="shared" si="33"/>
        <v>9.5587931034482876E-3</v>
      </c>
      <c r="T112" s="28">
        <f t="shared" si="34"/>
        <v>7.5704847648907832E-3</v>
      </c>
      <c r="U112" s="28">
        <f t="shared" si="35"/>
        <v>4.0907452966802781E-2</v>
      </c>
      <c r="AL112" s="23">
        <f t="shared" si="43"/>
        <v>2.7999999999999994</v>
      </c>
      <c r="AM112" s="23">
        <f t="shared" si="37"/>
        <v>-1.7999999999999994</v>
      </c>
      <c r="AN112" s="23">
        <f t="shared" si="44"/>
        <v>1.1676492505296737E-2</v>
      </c>
      <c r="AO112" s="23">
        <f t="shared" si="38"/>
        <v>7.0217997255153597E-2</v>
      </c>
      <c r="AQ112" s="23">
        <f t="shared" si="39"/>
        <v>2.0824620689655186E-2</v>
      </c>
      <c r="AR112" s="23">
        <f t="shared" si="40"/>
        <v>2.1197357341694173E-2</v>
      </c>
      <c r="AT112" s="23">
        <f t="shared" si="41"/>
        <v>1.7530421620113142E-2</v>
      </c>
      <c r="AU112" s="23">
        <f t="shared" si="42"/>
        <v>0.11454086830704768</v>
      </c>
    </row>
    <row r="113" spans="1:47" ht="18" x14ac:dyDescent="0.55000000000000004">
      <c r="A113" s="27">
        <v>36585</v>
      </c>
      <c r="B113" s="26">
        <v>2E-3</v>
      </c>
      <c r="C113" s="26">
        <v>-2.0108142219927402E-2</v>
      </c>
      <c r="D113" s="26">
        <v>-4.0419999999999998E-2</v>
      </c>
      <c r="E113" s="26">
        <v>0.19087999999999999</v>
      </c>
      <c r="F113" s="26">
        <v>1.5089E-2</v>
      </c>
      <c r="G113" s="26">
        <v>-4.4502E-2</v>
      </c>
      <c r="H113" s="26">
        <v>2.2599999999999999E-2</v>
      </c>
      <c r="I113" s="26">
        <v>6.0000000000000001E-3</v>
      </c>
      <c r="J113" s="26">
        <v>4.7583333333333332E-3</v>
      </c>
      <c r="K113" s="26">
        <f t="shared" si="28"/>
        <v>4.2406430389175132</v>
      </c>
      <c r="L113" s="48">
        <f t="shared" si="29"/>
        <v>3.4148321438519349</v>
      </c>
      <c r="M113" s="26">
        <f t="shared" si="45"/>
        <v>-2.7583333333333331E-3</v>
      </c>
      <c r="N113" s="26">
        <f t="shared" si="46"/>
        <v>-2.4866475553260735E-2</v>
      </c>
      <c r="O113" s="25"/>
      <c r="P113" s="22"/>
      <c r="AL113" s="23">
        <f t="shared" si="43"/>
        <v>2.8499999999999992</v>
      </c>
      <c r="AM113" s="23">
        <f t="shared" si="37"/>
        <v>-1.8499999999999992</v>
      </c>
      <c r="AN113" s="23">
        <f t="shared" si="44"/>
        <v>1.1735317488681417E-2</v>
      </c>
      <c r="AO113" s="23">
        <f t="shared" si="38"/>
        <v>7.2171769361696766E-2</v>
      </c>
      <c r="AQ113" s="23">
        <f t="shared" si="39"/>
        <v>2.1137560344827597E-2</v>
      </c>
      <c r="AR113" s="23">
        <f t="shared" si="40"/>
        <v>2.157588157993871E-2</v>
      </c>
      <c r="AT113" s="23">
        <f t="shared" si="41"/>
        <v>1.7784536291900875E-2</v>
      </c>
      <c r="AU113" s="23">
        <f t="shared" si="42"/>
        <v>0.11658624095538782</v>
      </c>
    </row>
    <row r="114" spans="1:47" ht="18" x14ac:dyDescent="0.55000000000000004">
      <c r="A114" s="27">
        <v>36616</v>
      </c>
      <c r="B114" s="26">
        <v>1.84E-2</v>
      </c>
      <c r="C114" s="26">
        <v>9.6719895786068599E-2</v>
      </c>
      <c r="D114" s="26">
        <v>9.5559000000000005E-2</v>
      </c>
      <c r="E114" s="26">
        <v>-2.0331999999999999E-2</v>
      </c>
      <c r="F114" s="26">
        <v>3.2299999999999998E-3</v>
      </c>
      <c r="G114" s="26">
        <v>9.5412999999999998E-2</v>
      </c>
      <c r="H114" s="26">
        <v>4.7999999999999996E-3</v>
      </c>
      <c r="I114" s="26">
        <v>-6.8000000000000005E-3</v>
      </c>
      <c r="J114" s="26">
        <v>4.8333333333333336E-3</v>
      </c>
      <c r="K114" s="26">
        <f t="shared" si="28"/>
        <v>4.6507975917075326</v>
      </c>
      <c r="L114" s="48">
        <f t="shared" si="29"/>
        <v>3.4216618081396386</v>
      </c>
      <c r="M114" s="26">
        <f t="shared" si="45"/>
        <v>1.3566666666666666E-2</v>
      </c>
      <c r="N114" s="26">
        <f t="shared" si="46"/>
        <v>9.1886562452735271E-2</v>
      </c>
      <c r="O114" s="25"/>
      <c r="P114" s="22"/>
      <c r="AL114" s="23">
        <f t="shared" si="43"/>
        <v>2.899999999999999</v>
      </c>
      <c r="AM114" s="23">
        <f t="shared" si="37"/>
        <v>-1.899999999999999</v>
      </c>
      <c r="AN114" s="23">
        <f t="shared" si="44"/>
        <v>1.1794142472066095E-2</v>
      </c>
      <c r="AO114" s="23">
        <f t="shared" si="38"/>
        <v>7.4126121789406599E-2</v>
      </c>
      <c r="AQ114" s="23">
        <f t="shared" si="39"/>
        <v>2.1450500000000011E-2</v>
      </c>
      <c r="AR114" s="23">
        <f t="shared" si="40"/>
        <v>2.195440581818325E-2</v>
      </c>
      <c r="AT114" s="23">
        <f t="shared" si="41"/>
        <v>1.8038650963688611E-2</v>
      </c>
      <c r="AU114" s="23">
        <f t="shared" si="42"/>
        <v>0.11863161360372795</v>
      </c>
    </row>
    <row r="115" spans="1:47" ht="18" x14ac:dyDescent="0.55000000000000004">
      <c r="A115" s="27">
        <v>36644</v>
      </c>
      <c r="B115" s="26">
        <v>3.4000000000000002E-3</v>
      </c>
      <c r="C115" s="26">
        <v>-3.0795820042973925E-2</v>
      </c>
      <c r="D115" s="26">
        <v>-6.1089999999999998E-3</v>
      </c>
      <c r="E115" s="26">
        <v>-0.15891</v>
      </c>
      <c r="F115" s="26">
        <v>-4.1706E-2</v>
      </c>
      <c r="G115" s="26">
        <v>-9.5989999999999999E-3</v>
      </c>
      <c r="H115" s="26">
        <v>2.64E-2</v>
      </c>
      <c r="I115" s="26">
        <v>2.8000000000000004E-3</v>
      </c>
      <c r="J115" s="26">
        <v>4.9749999999999994E-3</v>
      </c>
      <c r="K115" s="26">
        <f t="shared" si="28"/>
        <v>4.5075724660170113</v>
      </c>
      <c r="L115" s="48">
        <f t="shared" si="29"/>
        <v>3.484620385409408</v>
      </c>
      <c r="M115" s="26">
        <f t="shared" si="45"/>
        <v>-1.5749999999999991E-3</v>
      </c>
      <c r="N115" s="26">
        <f t="shared" si="46"/>
        <v>-3.5770820042973925E-2</v>
      </c>
      <c r="O115" s="25"/>
      <c r="P115" s="22"/>
      <c r="AL115" s="23">
        <f t="shared" si="43"/>
        <v>2.9499999999999988</v>
      </c>
      <c r="AM115" s="23">
        <f t="shared" si="37"/>
        <v>-1.9499999999999988</v>
      </c>
      <c r="AN115" s="23">
        <f t="shared" si="44"/>
        <v>1.1852967455450777E-2</v>
      </c>
      <c r="AO115" s="23">
        <f t="shared" si="38"/>
        <v>7.6081009816804629E-2</v>
      </c>
      <c r="AQ115" s="23">
        <f t="shared" si="39"/>
        <v>2.1763439655172426E-2</v>
      </c>
      <c r="AR115" s="23">
        <f t="shared" si="40"/>
        <v>2.2332930056427787E-2</v>
      </c>
      <c r="AT115" s="23">
        <f t="shared" si="41"/>
        <v>1.8292765635476344E-2</v>
      </c>
      <c r="AU115" s="23">
        <f t="shared" si="42"/>
        <v>0.12067698625206807</v>
      </c>
    </row>
    <row r="116" spans="1:47" ht="18" x14ac:dyDescent="0.55000000000000004">
      <c r="A116" s="27">
        <v>36677</v>
      </c>
      <c r="B116" s="26">
        <v>1.37E-2</v>
      </c>
      <c r="C116" s="26">
        <v>-2.1914997624670484E-2</v>
      </c>
      <c r="D116" s="26">
        <v>-1.32E-3</v>
      </c>
      <c r="E116" s="26">
        <v>-0.121419</v>
      </c>
      <c r="F116" s="26">
        <v>-3.0928000000000001E-2</v>
      </c>
      <c r="G116" s="26">
        <v>-3.2659999999999998E-3</v>
      </c>
      <c r="H116" s="26">
        <v>2.7000000000000001E-3</v>
      </c>
      <c r="I116" s="26">
        <v>-7.9000000000000008E-3</v>
      </c>
      <c r="J116" s="26">
        <v>5.058333333333334E-3</v>
      </c>
      <c r="K116" s="26">
        <f t="shared" si="28"/>
        <v>4.4087890261312186</v>
      </c>
      <c r="L116" s="48">
        <f t="shared" si="29"/>
        <v>3.4964680947198001</v>
      </c>
      <c r="M116" s="26">
        <f t="shared" si="45"/>
        <v>8.6416666666666656E-3</v>
      </c>
      <c r="N116" s="26">
        <f t="shared" si="46"/>
        <v>-2.6973330958003819E-2</v>
      </c>
      <c r="O116" s="25"/>
      <c r="P116" s="22"/>
      <c r="AL116" s="23">
        <f t="shared" si="43"/>
        <v>2.9999999999999987</v>
      </c>
      <c r="AM116" s="23">
        <f t="shared" si="37"/>
        <v>-1.9999999999999987</v>
      </c>
      <c r="AN116" s="23">
        <f t="shared" si="44"/>
        <v>1.1911792438835455E-2</v>
      </c>
      <c r="AO116" s="23">
        <f t="shared" si="38"/>
        <v>7.8036393192012027E-2</v>
      </c>
      <c r="AQ116" s="23">
        <f t="shared" si="39"/>
        <v>2.207637931034484E-2</v>
      </c>
      <c r="AR116" s="23">
        <f t="shared" si="40"/>
        <v>2.2711454294672324E-2</v>
      </c>
      <c r="AT116" s="23">
        <f t="shared" si="41"/>
        <v>1.854688030726408E-2</v>
      </c>
      <c r="AU116" s="23">
        <f t="shared" si="42"/>
        <v>0.12272235890040821</v>
      </c>
    </row>
    <row r="117" spans="1:47" ht="18" x14ac:dyDescent="0.55000000000000004">
      <c r="A117" s="27">
        <v>36707</v>
      </c>
      <c r="B117" s="26">
        <v>8.0000000000000002E-3</v>
      </c>
      <c r="C117" s="26">
        <v>2.3933549204561453E-2</v>
      </c>
      <c r="D117" s="26">
        <v>2.366E-3</v>
      </c>
      <c r="E117" s="26">
        <v>0.172567</v>
      </c>
      <c r="F117" s="26">
        <v>5.7638000000000002E-2</v>
      </c>
      <c r="G117" s="26">
        <v>3.8279999999999998E-3</v>
      </c>
      <c r="H117" s="26">
        <v>1.4999999999999999E-2</v>
      </c>
      <c r="I117" s="26">
        <v>7.6E-3</v>
      </c>
      <c r="J117" s="26">
        <v>5.3916666666666661E-3</v>
      </c>
      <c r="K117" s="26">
        <f t="shared" si="28"/>
        <v>4.51430699522066</v>
      </c>
      <c r="L117" s="48">
        <f t="shared" si="29"/>
        <v>3.5443697076174616</v>
      </c>
      <c r="M117" s="26">
        <f t="shared" si="45"/>
        <v>2.608333333333334E-3</v>
      </c>
      <c r="N117" s="26">
        <f t="shared" si="46"/>
        <v>1.8541882537894787E-2</v>
      </c>
      <c r="O117" s="25"/>
      <c r="P117" s="22"/>
    </row>
    <row r="118" spans="1:47" ht="18" x14ac:dyDescent="0.55000000000000004">
      <c r="A118" s="27">
        <v>36738</v>
      </c>
      <c r="B118" s="26">
        <v>6.5000000000000006E-3</v>
      </c>
      <c r="C118" s="26">
        <v>-1.6341262202667389E-2</v>
      </c>
      <c r="D118" s="26">
        <v>1.6100000000000001E-4</v>
      </c>
      <c r="E118" s="26">
        <v>-5.2038000000000001E-2</v>
      </c>
      <c r="F118" s="26">
        <v>-3.7399999999999998E-4</v>
      </c>
      <c r="G118" s="26">
        <v>-4.4929999999999996E-3</v>
      </c>
      <c r="H118" s="26">
        <v>-4.0000000000000002E-4</v>
      </c>
      <c r="I118" s="26">
        <v>8.1000000000000013E-3</v>
      </c>
      <c r="J118" s="26">
        <v>5.4833333333333331E-3</v>
      </c>
      <c r="K118" s="26">
        <f t="shared" si="28"/>
        <v>4.4405375209484239</v>
      </c>
      <c r="L118" s="48">
        <f t="shared" si="29"/>
        <v>3.5727246652784013</v>
      </c>
      <c r="M118" s="26">
        <f t="shared" si="45"/>
        <v>1.0166666666666675E-3</v>
      </c>
      <c r="N118" s="26">
        <f t="shared" si="46"/>
        <v>-2.1824595536000722E-2</v>
      </c>
      <c r="O118" s="25"/>
      <c r="P118" s="22"/>
    </row>
    <row r="119" spans="1:47" ht="18" x14ac:dyDescent="0.55000000000000004">
      <c r="A119" s="27">
        <v>36769</v>
      </c>
      <c r="B119" s="26">
        <v>1.32E-2</v>
      </c>
      <c r="C119" s="26">
        <v>6.0699034825940287E-2</v>
      </c>
      <c r="D119" s="26">
        <v>5.6993000000000002E-2</v>
      </c>
      <c r="E119" s="26">
        <v>0.11648799999999999</v>
      </c>
      <c r="F119" s="26">
        <v>3.8981000000000002E-2</v>
      </c>
      <c r="G119" s="26">
        <v>5.4616999999999999E-2</v>
      </c>
      <c r="H119" s="26">
        <v>3.0600000000000002E-2</v>
      </c>
      <c r="I119" s="26">
        <v>-2.8000000000000004E-3</v>
      </c>
      <c r="J119" s="26">
        <v>5.45E-3</v>
      </c>
      <c r="K119" s="26">
        <f t="shared" si="28"/>
        <v>4.7100738625783665</v>
      </c>
      <c r="L119" s="48">
        <f t="shared" si="29"/>
        <v>3.5959473756027105</v>
      </c>
      <c r="M119" s="26">
        <f t="shared" si="45"/>
        <v>7.7499999999999999E-3</v>
      </c>
      <c r="N119" s="26">
        <f t="shared" si="46"/>
        <v>5.5249034825940291E-2</v>
      </c>
      <c r="O119" s="25"/>
      <c r="P119" s="22"/>
    </row>
    <row r="120" spans="1:47" ht="18" x14ac:dyDescent="0.55000000000000004">
      <c r="A120" s="27">
        <v>36798</v>
      </c>
      <c r="B120" s="26">
        <v>2.5000000000000001E-3</v>
      </c>
      <c r="C120" s="26">
        <v>-5.3482947656950129E-2</v>
      </c>
      <c r="D120" s="26">
        <v>-1.4345999999999999E-2</v>
      </c>
      <c r="E120" s="26">
        <v>-0.12639700000000001</v>
      </c>
      <c r="F120" s="26">
        <v>-1.0426E-2</v>
      </c>
      <c r="G120" s="26">
        <v>-1.7683999999999998E-2</v>
      </c>
      <c r="H120" s="26">
        <v>9.3999999999999986E-3</v>
      </c>
      <c r="I120" s="26">
        <v>-1.8E-3</v>
      </c>
      <c r="J120" s="26">
        <v>5.4416666666666667E-3</v>
      </c>
      <c r="K120" s="26">
        <f t="shared" si="28"/>
        <v>4.4581652287257185</v>
      </c>
      <c r="L120" s="48">
        <f t="shared" si="29"/>
        <v>3.6434138809606664</v>
      </c>
      <c r="M120" s="26">
        <f t="shared" si="45"/>
        <v>-2.9416666666666666E-3</v>
      </c>
      <c r="N120" s="26">
        <f t="shared" si="46"/>
        <v>-5.8924614323616793E-2</v>
      </c>
      <c r="O120" s="25"/>
      <c r="P120" s="22"/>
    </row>
    <row r="121" spans="1:47" ht="18" x14ac:dyDescent="0.55000000000000004">
      <c r="A121" s="27">
        <v>36830</v>
      </c>
      <c r="B121" s="26">
        <v>9.1999999999999998E-3</v>
      </c>
      <c r="C121" s="26">
        <v>-4.9494956526581089E-3</v>
      </c>
      <c r="D121" s="26">
        <v>1.9380000000000001E-3</v>
      </c>
      <c r="E121" s="26">
        <v>-8.3268999999999996E-2</v>
      </c>
      <c r="F121" s="26">
        <v>-5.2250999999999999E-2</v>
      </c>
      <c r="G121" s="26">
        <v>3.143E-3</v>
      </c>
      <c r="H121" s="26">
        <v>2.3E-3</v>
      </c>
      <c r="I121" s="26">
        <v>-1.83E-2</v>
      </c>
      <c r="J121" s="26">
        <v>5.45E-3</v>
      </c>
      <c r="K121" s="26">
        <f t="shared" si="28"/>
        <v>4.4360995593073094</v>
      </c>
      <c r="L121" s="48">
        <f t="shared" si="29"/>
        <v>3.6525224156630678</v>
      </c>
      <c r="M121" s="26">
        <f t="shared" si="45"/>
        <v>3.7499999999999999E-3</v>
      </c>
      <c r="N121" s="26">
        <f t="shared" si="46"/>
        <v>-1.039949565265811E-2</v>
      </c>
      <c r="O121" s="25"/>
      <c r="P121" s="22"/>
    </row>
    <row r="122" spans="1:47" ht="18" x14ac:dyDescent="0.55000000000000004">
      <c r="A122" s="27">
        <v>36860</v>
      </c>
      <c r="B122" s="26">
        <v>6.8000000000000005E-3</v>
      </c>
      <c r="C122" s="26">
        <v>-8.0068560235063688E-2</v>
      </c>
      <c r="D122" s="26">
        <v>-4.9804000000000001E-2</v>
      </c>
      <c r="E122" s="26">
        <v>-0.23055600000000001</v>
      </c>
      <c r="F122" s="26">
        <v>-2.9642999999999999E-2</v>
      </c>
      <c r="G122" s="26">
        <v>-5.5053999999999999E-2</v>
      </c>
      <c r="H122" s="26">
        <v>1.03E-2</v>
      </c>
      <c r="I122" s="26">
        <v>-1.6799999999999999E-2</v>
      </c>
      <c r="J122" s="26">
        <v>5.4416666666666667E-3</v>
      </c>
      <c r="K122" s="26">
        <f t="shared" si="28"/>
        <v>4.0809074545341728</v>
      </c>
      <c r="L122" s="48">
        <f t="shared" si="29"/>
        <v>3.6861256218871685</v>
      </c>
      <c r="M122" s="26">
        <f t="shared" si="45"/>
        <v>1.3583333333333338E-3</v>
      </c>
      <c r="N122" s="26">
        <f t="shared" si="46"/>
        <v>-8.5510226901730352E-2</v>
      </c>
      <c r="O122" s="25"/>
      <c r="P122" s="22"/>
    </row>
    <row r="123" spans="1:47" ht="18" x14ac:dyDescent="0.55000000000000004">
      <c r="A123" s="27">
        <v>36889</v>
      </c>
      <c r="B123" s="26">
        <v>4.3E-3</v>
      </c>
      <c r="C123" s="26">
        <v>4.0533860603064204E-3</v>
      </c>
      <c r="D123" s="26">
        <v>4.3545E-2</v>
      </c>
      <c r="E123" s="26">
        <v>-5.0039E-2</v>
      </c>
      <c r="F123" s="26">
        <v>4.6556E-2</v>
      </c>
      <c r="G123" s="26">
        <v>3.0238000000000001E-2</v>
      </c>
      <c r="H123" s="26">
        <v>2.58E-2</v>
      </c>
      <c r="I123" s="26">
        <v>-1.1999999999999999E-3</v>
      </c>
      <c r="J123" s="26">
        <v>5.45E-3</v>
      </c>
      <c r="K123" s="26">
        <f t="shared" si="28"/>
        <v>4.0974489479237821</v>
      </c>
      <c r="L123" s="48">
        <f t="shared" si="29"/>
        <v>3.7111912761160011</v>
      </c>
      <c r="M123" s="26">
        <f t="shared" si="45"/>
        <v>-1.15E-3</v>
      </c>
      <c r="N123" s="26">
        <f t="shared" si="46"/>
        <v>-1.3966139396935796E-3</v>
      </c>
      <c r="O123" s="25"/>
      <c r="P123" s="22"/>
    </row>
    <row r="124" spans="1:47" ht="18" x14ac:dyDescent="0.55000000000000004">
      <c r="A124" s="27">
        <v>36922</v>
      </c>
      <c r="B124" s="26">
        <v>2.2099999999999998E-2</v>
      </c>
      <c r="C124" s="26">
        <v>3.4636592238010133E-2</v>
      </c>
      <c r="D124" s="26">
        <v>1.3635E-2</v>
      </c>
      <c r="E124" s="26">
        <v>0.12313399999999999</v>
      </c>
      <c r="F124" s="26">
        <v>0.23346700000000001</v>
      </c>
      <c r="G124" s="26">
        <v>6.7660000000000003E-3</v>
      </c>
      <c r="H124" s="26">
        <v>-1.5700000000000002E-2</v>
      </c>
      <c r="I124" s="26">
        <v>2.5899999999999999E-2</v>
      </c>
      <c r="J124" s="26">
        <v>5.4833333333333331E-3</v>
      </c>
      <c r="K124" s="26">
        <f t="shared" si="28"/>
        <v>4.2393706163490812</v>
      </c>
      <c r="L124" s="48">
        <f t="shared" si="29"/>
        <v>3.7271493986033</v>
      </c>
      <c r="M124" s="26">
        <f t="shared" si="45"/>
        <v>1.6616666666666665E-2</v>
      </c>
      <c r="N124" s="26">
        <f t="shared" si="46"/>
        <v>2.91532589046768E-2</v>
      </c>
      <c r="O124" s="25"/>
      <c r="P124" s="22"/>
    </row>
    <row r="125" spans="1:47" ht="18" x14ac:dyDescent="0.55000000000000004">
      <c r="A125" s="27">
        <v>36950</v>
      </c>
      <c r="B125" s="26">
        <v>1.4000000000000002E-3</v>
      </c>
      <c r="C125" s="26">
        <v>-9.2290686012547446E-2</v>
      </c>
      <c r="D125" s="26">
        <v>-5.6750000000000002E-2</v>
      </c>
      <c r="E125" s="26">
        <v>-0.22601099999999999</v>
      </c>
      <c r="F125" s="26">
        <v>-1.7665E-2</v>
      </c>
      <c r="G125" s="26">
        <v>-6.6726999999999995E-2</v>
      </c>
      <c r="H125" s="26">
        <v>2.07E-2</v>
      </c>
      <c r="I125" s="26">
        <v>1.1200000000000002E-2</v>
      </c>
      <c r="J125" s="26">
        <v>4.8250000000000003E-3</v>
      </c>
      <c r="K125" s="26">
        <f t="shared" si="28"/>
        <v>3.8481161939047883</v>
      </c>
      <c r="L125" s="48">
        <f t="shared" si="29"/>
        <v>3.8095194003124329</v>
      </c>
      <c r="M125" s="26">
        <f t="shared" si="45"/>
        <v>-3.4250000000000001E-3</v>
      </c>
      <c r="N125" s="26">
        <f t="shared" si="46"/>
        <v>-9.7115686012547442E-2</v>
      </c>
      <c r="O125" s="25"/>
      <c r="P125" s="22"/>
    </row>
    <row r="126" spans="1:47" ht="18" x14ac:dyDescent="0.55000000000000004">
      <c r="A126" s="27">
        <v>36980</v>
      </c>
      <c r="B126" s="26">
        <v>1.1299999999999999E-2</v>
      </c>
      <c r="C126" s="26">
        <v>-6.4204719583205741E-2</v>
      </c>
      <c r="D126" s="26">
        <v>-5.0273999999999999E-2</v>
      </c>
      <c r="E126" s="26">
        <v>-0.14315700000000001</v>
      </c>
      <c r="F126" s="26">
        <v>-4.4038000000000001E-2</v>
      </c>
      <c r="G126" s="26">
        <v>-5.5216000000000001E-2</v>
      </c>
      <c r="H126" s="26">
        <v>1.77E-2</v>
      </c>
      <c r="I126" s="26">
        <v>-3.8E-3</v>
      </c>
      <c r="J126" s="26">
        <v>4.5333333333333337E-3</v>
      </c>
      <c r="K126" s="26">
        <f t="shared" si="28"/>
        <v>3.6010489727515385</v>
      </c>
      <c r="L126" s="48">
        <f t="shared" si="29"/>
        <v>3.8148527274728705</v>
      </c>
      <c r="M126" s="26">
        <f t="shared" si="45"/>
        <v>6.7666666666666656E-3</v>
      </c>
      <c r="N126" s="26">
        <f t="shared" si="46"/>
        <v>-6.8738052916539075E-2</v>
      </c>
      <c r="O126" s="25"/>
      <c r="P126" s="22"/>
    </row>
    <row r="127" spans="1:47" ht="18" x14ac:dyDescent="0.55000000000000004">
      <c r="A127" s="27">
        <v>37011</v>
      </c>
      <c r="B127" s="26">
        <v>1.32E-2</v>
      </c>
      <c r="C127" s="26">
        <v>7.6814354537071444E-2</v>
      </c>
      <c r="D127" s="26">
        <v>6.6816E-2</v>
      </c>
      <c r="E127" s="26">
        <v>0.15102399999999999</v>
      </c>
      <c r="F127" s="26">
        <v>2.5240000000000002E-3</v>
      </c>
      <c r="G127" s="26">
        <v>6.6306000000000004E-2</v>
      </c>
      <c r="H127" s="26">
        <v>5.9999999999999995E-4</v>
      </c>
      <c r="I127" s="26">
        <v>-3.4000000000000002E-3</v>
      </c>
      <c r="J127" s="26">
        <v>4.2166666666666663E-3</v>
      </c>
      <c r="K127" s="26">
        <f t="shared" si="28"/>
        <v>3.8776612252498319</v>
      </c>
      <c r="L127" s="48">
        <f t="shared" si="29"/>
        <v>3.8579605632933145</v>
      </c>
      <c r="M127" s="26">
        <f t="shared" si="45"/>
        <v>8.9833333333333328E-3</v>
      </c>
      <c r="N127" s="26">
        <f t="shared" si="46"/>
        <v>7.2597687870404784E-2</v>
      </c>
      <c r="O127" s="25"/>
      <c r="P127" s="22"/>
    </row>
    <row r="128" spans="1:47" ht="18" x14ac:dyDescent="0.55000000000000004">
      <c r="A128" s="27">
        <v>37042</v>
      </c>
      <c r="B128" s="26">
        <v>3.2000000000000002E-3</v>
      </c>
      <c r="C128" s="26">
        <v>5.0901989659532113E-3</v>
      </c>
      <c r="D128" s="26">
        <v>1.3606999999999999E-2</v>
      </c>
      <c r="E128" s="26">
        <v>-9.8400000000000007E-4</v>
      </c>
      <c r="F128" s="26">
        <v>8.1931000000000004E-2</v>
      </c>
      <c r="G128" s="26">
        <v>8.7170000000000008E-3</v>
      </c>
      <c r="H128" s="26">
        <v>2.8000000000000004E-3</v>
      </c>
      <c r="I128" s="26">
        <v>6.4000000000000003E-3</v>
      </c>
      <c r="J128" s="26">
        <v>3.9666666666666661E-3</v>
      </c>
      <c r="K128" s="26">
        <f t="shared" si="28"/>
        <v>3.8973992924089158</v>
      </c>
      <c r="L128" s="48">
        <f t="shared" si="29"/>
        <v>3.9088856427287868</v>
      </c>
      <c r="M128" s="26">
        <f t="shared" si="45"/>
        <v>-7.6666666666666593E-4</v>
      </c>
      <c r="N128" s="26">
        <f t="shared" si="46"/>
        <v>1.1235322992865452E-3</v>
      </c>
      <c r="O128" s="25"/>
      <c r="P128" s="22"/>
    </row>
    <row r="129" spans="1:16" ht="18" x14ac:dyDescent="0.55000000000000004">
      <c r="A129" s="27">
        <v>37071</v>
      </c>
      <c r="B129" s="26">
        <v>2.3E-3</v>
      </c>
      <c r="C129" s="26">
        <v>-2.5035435014572015E-2</v>
      </c>
      <c r="D129" s="26">
        <v>-2.8757000000000001E-2</v>
      </c>
      <c r="E129" s="26">
        <v>2.5354999999999999E-2</v>
      </c>
      <c r="F129" s="26">
        <v>1.4062E-2</v>
      </c>
      <c r="G129" s="26">
        <v>-3.4222000000000002E-2</v>
      </c>
      <c r="H129" s="26">
        <v>3.5999999999999999E-3</v>
      </c>
      <c r="I129" s="26">
        <v>-6.7000000000000002E-3</v>
      </c>
      <c r="J129" s="26">
        <v>3.4000000000000002E-3</v>
      </c>
      <c r="K129" s="26">
        <f t="shared" si="28"/>
        <v>3.7998262056979732</v>
      </c>
      <c r="L129" s="48">
        <f t="shared" si="29"/>
        <v>3.9213940767855191</v>
      </c>
      <c r="M129" s="26">
        <f t="shared" si="45"/>
        <v>-1.1000000000000003E-3</v>
      </c>
      <c r="N129" s="26">
        <f t="shared" si="46"/>
        <v>-2.8435435014572016E-2</v>
      </c>
      <c r="O129" s="25"/>
      <c r="P129" s="22"/>
    </row>
    <row r="130" spans="1:16" ht="18" x14ac:dyDescent="0.55000000000000004">
      <c r="A130" s="27">
        <v>37103</v>
      </c>
      <c r="B130" s="26">
        <v>4.4000000000000003E-3</v>
      </c>
      <c r="C130" s="26">
        <v>-1.0740129698296354E-2</v>
      </c>
      <c r="D130" s="26">
        <v>-5.5659999999999998E-3</v>
      </c>
      <c r="E130" s="26">
        <v>-6.3639000000000001E-2</v>
      </c>
      <c r="F130" s="26">
        <v>-1.2019999999999999E-2</v>
      </c>
      <c r="G130" s="26">
        <v>-4.829E-3</v>
      </c>
      <c r="H130" s="26">
        <v>4.5000000000000005E-3</v>
      </c>
      <c r="I130" s="26">
        <v>5.1999999999999998E-3</v>
      </c>
      <c r="J130" s="26">
        <v>3.1916666666666669E-3</v>
      </c>
      <c r="K130" s="26">
        <f t="shared" si="28"/>
        <v>3.7590155794177913</v>
      </c>
      <c r="L130" s="48">
        <f t="shared" si="29"/>
        <v>3.9304132831621255</v>
      </c>
      <c r="M130" s="26">
        <f t="shared" si="45"/>
        <v>1.2083333333333334E-3</v>
      </c>
      <c r="N130" s="26">
        <f t="shared" si="46"/>
        <v>-1.3931796364963021E-2</v>
      </c>
      <c r="O130" s="25"/>
      <c r="P130" s="22"/>
    </row>
    <row r="131" spans="1:16" ht="18" x14ac:dyDescent="0.55000000000000004">
      <c r="A131" s="27">
        <v>37134</v>
      </c>
      <c r="B131" s="26">
        <v>1.01E-2</v>
      </c>
      <c r="C131" s="26">
        <v>-6.410838569057907E-2</v>
      </c>
      <c r="D131" s="26">
        <v>-4.5786E-2</v>
      </c>
      <c r="E131" s="26">
        <v>-0.110184</v>
      </c>
      <c r="F131" s="26">
        <v>-1.3533999999999999E-2</v>
      </c>
      <c r="G131" s="26">
        <v>-5.2426E-2</v>
      </c>
      <c r="H131" s="26">
        <v>1.7299999999999999E-2</v>
      </c>
      <c r="I131" s="26">
        <v>1.6E-2</v>
      </c>
      <c r="J131" s="26">
        <v>3.1166666666666669E-3</v>
      </c>
      <c r="K131" s="26">
        <f t="shared" si="28"/>
        <v>3.5180311588355799</v>
      </c>
      <c r="L131" s="48">
        <f t="shared" si="29"/>
        <v>3.9477071016080387</v>
      </c>
      <c r="M131" s="26">
        <f t="shared" ref="M131:M162" si="47">B131-J131</f>
        <v>6.9833333333333327E-3</v>
      </c>
      <c r="N131" s="26">
        <f t="shared" ref="N131:N162" si="48">C131-J131</f>
        <v>-6.722505235724574E-2</v>
      </c>
      <c r="O131" s="25"/>
      <c r="P131" s="22"/>
    </row>
    <row r="132" spans="1:16" ht="18" x14ac:dyDescent="0.55000000000000004">
      <c r="A132" s="27">
        <v>37162</v>
      </c>
      <c r="B132" s="26">
        <v>7.3000000000000001E-3</v>
      </c>
      <c r="C132" s="26">
        <v>-8.1723389615201286E-2</v>
      </c>
      <c r="D132" s="26">
        <v>-7.2243000000000002E-2</v>
      </c>
      <c r="E132" s="26">
        <v>-0.17019200000000001</v>
      </c>
      <c r="F132" s="26">
        <v>-0.116248</v>
      </c>
      <c r="G132" s="26">
        <v>-6.2631000000000006E-2</v>
      </c>
      <c r="H132" s="26">
        <v>1.3100000000000001E-2</v>
      </c>
      <c r="I132" s="26">
        <v>-3.4300000000000004E-2</v>
      </c>
      <c r="J132" s="26">
        <v>2.9583333333333332E-3</v>
      </c>
      <c r="K132" s="26">
        <f t="shared" si="28"/>
        <v>3.2305257277636414</v>
      </c>
      <c r="L132" s="48">
        <f t="shared" si="29"/>
        <v>3.9875789433342801</v>
      </c>
      <c r="M132" s="26">
        <f t="shared" si="47"/>
        <v>4.3416666666666673E-3</v>
      </c>
      <c r="N132" s="26">
        <f t="shared" si="48"/>
        <v>-8.4681722948534613E-2</v>
      </c>
      <c r="O132" s="25"/>
      <c r="P132" s="22"/>
    </row>
    <row r="133" spans="1:16" ht="18" x14ac:dyDescent="0.55000000000000004">
      <c r="A133" s="27">
        <v>37195</v>
      </c>
      <c r="B133" s="26">
        <v>1.2800000000000001E-2</v>
      </c>
      <c r="C133" s="26">
        <v>1.8099025880454124E-2</v>
      </c>
      <c r="D133" s="26">
        <v>5.3660000000000001E-3</v>
      </c>
      <c r="E133" s="26">
        <v>0.12939700000000001</v>
      </c>
      <c r="F133" s="26">
        <v>1.525E-2</v>
      </c>
      <c r="G133" s="26">
        <v>6.7400000000000001E-4</v>
      </c>
      <c r="H133" s="26">
        <v>1E-4</v>
      </c>
      <c r="I133" s="26">
        <v>1.0500000000000001E-2</v>
      </c>
      <c r="J133" s="26">
        <v>2.4499999999999999E-3</v>
      </c>
      <c r="K133" s="26">
        <f t="shared" ref="K133:K176" si="49">K132*(1+C133)</f>
        <v>3.2889950965179082</v>
      </c>
      <c r="L133" s="48">
        <f t="shared" ref="L133:L176" si="50">L132*(1+B132)</f>
        <v>4.0166882696206203</v>
      </c>
      <c r="M133" s="26">
        <f t="shared" si="47"/>
        <v>1.0350000000000002E-2</v>
      </c>
      <c r="N133" s="26">
        <f t="shared" si="48"/>
        <v>1.5649025880454123E-2</v>
      </c>
      <c r="O133" s="25"/>
      <c r="P133" s="22"/>
    </row>
    <row r="134" spans="1:16" ht="18" x14ac:dyDescent="0.55000000000000004">
      <c r="A134" s="27">
        <v>37225</v>
      </c>
      <c r="B134" s="26">
        <v>1.21E-2</v>
      </c>
      <c r="C134" s="26">
        <v>7.5175979920360902E-2</v>
      </c>
      <c r="D134" s="26">
        <v>6.3331999999999999E-2</v>
      </c>
      <c r="E134" s="26">
        <v>0.14326700000000001</v>
      </c>
      <c r="F134" s="26">
        <v>4.2521000000000003E-2</v>
      </c>
      <c r="G134" s="26">
        <v>6.1248999999999998E-2</v>
      </c>
      <c r="H134" s="26">
        <v>-3.5999999999999999E-3</v>
      </c>
      <c r="I134" s="26">
        <v>2.1000000000000001E-2</v>
      </c>
      <c r="J134" s="26">
        <v>2.0083333333333333E-3</v>
      </c>
      <c r="K134" s="26">
        <f t="shared" si="49"/>
        <v>3.5362485258519039</v>
      </c>
      <c r="L134" s="48">
        <f t="shared" si="50"/>
        <v>4.0681018794717643</v>
      </c>
      <c r="M134" s="26">
        <f t="shared" si="47"/>
        <v>1.0091666666666665E-2</v>
      </c>
      <c r="N134" s="26">
        <f t="shared" si="48"/>
        <v>7.3167646587027568E-2</v>
      </c>
      <c r="O134" s="25"/>
      <c r="P134" s="22"/>
    </row>
    <row r="135" spans="1:16" ht="18" x14ac:dyDescent="0.55000000000000004">
      <c r="A135" s="27">
        <v>37256</v>
      </c>
      <c r="B135" s="26">
        <v>1.9E-3</v>
      </c>
      <c r="C135" s="26">
        <v>7.573829479134566E-3</v>
      </c>
      <c r="D135" s="26">
        <v>1.9748000000000002E-2</v>
      </c>
      <c r="E135" s="26">
        <v>1.0292000000000001E-2</v>
      </c>
      <c r="F135" s="26">
        <v>4.7924000000000001E-2</v>
      </c>
      <c r="G135" s="26">
        <v>1.128E-2</v>
      </c>
      <c r="H135" s="26">
        <v>4.5999999999999999E-3</v>
      </c>
      <c r="I135" s="26">
        <v>5.7999999999999996E-3</v>
      </c>
      <c r="J135" s="26">
        <v>1.7166666666666667E-3</v>
      </c>
      <c r="K135" s="26">
        <f t="shared" si="49"/>
        <v>3.5630314691825471</v>
      </c>
      <c r="L135" s="48">
        <f t="shared" si="50"/>
        <v>4.1173259122133725</v>
      </c>
      <c r="M135" s="26">
        <f t="shared" si="47"/>
        <v>1.8333333333333331E-4</v>
      </c>
      <c r="N135" s="26">
        <f t="shared" si="48"/>
        <v>5.8571628124678993E-3</v>
      </c>
      <c r="O135" s="25"/>
      <c r="P135" s="22"/>
    </row>
    <row r="136" spans="1:16" ht="18" x14ac:dyDescent="0.55000000000000004">
      <c r="A136" s="27">
        <v>37287</v>
      </c>
      <c r="B136" s="26">
        <v>2.9999999999999997E-4</v>
      </c>
      <c r="C136" s="26">
        <v>-1.5573827607832104E-2</v>
      </c>
      <c r="D136" s="26">
        <v>-1.8305999999999999E-2</v>
      </c>
      <c r="E136" s="26">
        <v>-7.7539999999999996E-3</v>
      </c>
      <c r="F136" s="26">
        <v>5.9129000000000001E-2</v>
      </c>
      <c r="G136" s="26">
        <v>-2.3370999999999999E-2</v>
      </c>
      <c r="H136" s="26">
        <v>7.6139999999999992E-3</v>
      </c>
      <c r="I136" s="26">
        <v>1.1698999999999999E-2</v>
      </c>
      <c r="J136" s="26">
        <v>1.5666666666666665E-3</v>
      </c>
      <c r="K136" s="26">
        <f t="shared" si="49"/>
        <v>3.5075414313202176</v>
      </c>
      <c r="L136" s="48">
        <f t="shared" si="50"/>
        <v>4.1251488314465776</v>
      </c>
      <c r="M136" s="26">
        <f t="shared" si="47"/>
        <v>-1.2666666666666666E-3</v>
      </c>
      <c r="N136" s="26">
        <f t="shared" si="48"/>
        <v>-1.714049427449877E-2</v>
      </c>
      <c r="O136" s="25"/>
      <c r="P136" s="22"/>
    </row>
    <row r="137" spans="1:16" ht="18" x14ac:dyDescent="0.55000000000000004">
      <c r="A137" s="27">
        <v>37315</v>
      </c>
      <c r="B137" s="26">
        <v>6.0000000000000001E-3</v>
      </c>
      <c r="C137" s="26">
        <v>-2.0766236064413402E-2</v>
      </c>
      <c r="D137" s="26">
        <v>3.6999999999999999E-4</v>
      </c>
      <c r="E137" s="26">
        <v>-0.10489</v>
      </c>
      <c r="F137" s="26">
        <v>4.4900000000000002E-4</v>
      </c>
      <c r="G137" s="26">
        <v>-3.5560000000000001E-3</v>
      </c>
      <c r="H137" s="26">
        <v>-2.2200000000000002E-3</v>
      </c>
      <c r="I137" s="26">
        <v>3.3119999999999998E-3</v>
      </c>
      <c r="J137" s="26">
        <v>1.4499999999999999E-3</v>
      </c>
      <c r="K137" s="26">
        <f t="shared" si="49"/>
        <v>3.4347029979517116</v>
      </c>
      <c r="L137" s="48">
        <f t="shared" si="50"/>
        <v>4.1263863760960113</v>
      </c>
      <c r="M137" s="26">
        <f t="shared" si="47"/>
        <v>4.5500000000000002E-3</v>
      </c>
      <c r="N137" s="26">
        <f t="shared" si="48"/>
        <v>-2.2216236064413402E-2</v>
      </c>
      <c r="O137" s="25"/>
      <c r="P137" s="22"/>
    </row>
    <row r="138" spans="1:16" ht="18" x14ac:dyDescent="0.55000000000000004">
      <c r="A138" s="27">
        <v>37343</v>
      </c>
      <c r="B138" s="26">
        <v>4.5999999999999999E-3</v>
      </c>
      <c r="C138" s="26">
        <v>3.673886133022515E-2</v>
      </c>
      <c r="D138" s="26">
        <v>3.9009000000000002E-2</v>
      </c>
      <c r="E138" s="26">
        <v>6.7710000000000006E-2</v>
      </c>
      <c r="F138" s="26">
        <v>5.1193000000000002E-2</v>
      </c>
      <c r="G138" s="26">
        <v>3.2171999999999999E-2</v>
      </c>
      <c r="H138" s="26">
        <v>5.53E-4</v>
      </c>
      <c r="I138" s="26">
        <v>1.8828999999999999E-2</v>
      </c>
      <c r="J138" s="26">
        <v>1.4833333333333332E-3</v>
      </c>
      <c r="K138" s="26">
        <f t="shared" si="49"/>
        <v>3.560890075103968</v>
      </c>
      <c r="L138" s="48">
        <f t="shared" si="50"/>
        <v>4.1511446943525874</v>
      </c>
      <c r="M138" s="26">
        <f t="shared" si="47"/>
        <v>3.1166666666666669E-3</v>
      </c>
      <c r="N138" s="26">
        <f t="shared" si="48"/>
        <v>3.5255527996891814E-2</v>
      </c>
      <c r="O138" s="25"/>
      <c r="P138" s="22"/>
    </row>
    <row r="139" spans="1:16" ht="18" x14ac:dyDescent="0.55000000000000004">
      <c r="A139" s="27">
        <v>37376</v>
      </c>
      <c r="B139" s="26">
        <v>1.1599999999999999E-2</v>
      </c>
      <c r="C139" s="26">
        <v>-6.1417652236815751E-2</v>
      </c>
      <c r="D139" s="26">
        <v>-4.1327000000000003E-2</v>
      </c>
      <c r="E139" s="26">
        <v>-8.5329000000000002E-2</v>
      </c>
      <c r="F139" s="26">
        <v>5.3677000000000002E-2</v>
      </c>
      <c r="G139" s="26">
        <v>-5.6008000000000002E-2</v>
      </c>
      <c r="H139" s="26">
        <v>9.9139999999999992E-3</v>
      </c>
      <c r="I139" s="26">
        <v>1.7417999999999999E-2</v>
      </c>
      <c r="J139" s="26">
        <v>1.5250000000000001E-3</v>
      </c>
      <c r="K139" s="26">
        <f t="shared" si="49"/>
        <v>3.342188566817704</v>
      </c>
      <c r="L139" s="48">
        <f t="shared" si="50"/>
        <v>4.1702399599466089</v>
      </c>
      <c r="M139" s="26">
        <f t="shared" si="47"/>
        <v>1.0074999999999999E-2</v>
      </c>
      <c r="N139" s="26">
        <f t="shared" si="48"/>
        <v>-6.2942652236815749E-2</v>
      </c>
      <c r="O139" s="25"/>
      <c r="P139" s="22"/>
    </row>
    <row r="140" spans="1:16" ht="18" x14ac:dyDescent="0.55000000000000004">
      <c r="A140" s="27">
        <v>37407</v>
      </c>
      <c r="B140" s="26">
        <v>2.12E-2</v>
      </c>
      <c r="C140" s="26">
        <v>-9.0814545184414557E-3</v>
      </c>
      <c r="D140" s="26">
        <v>-2.6809999999999998E-3</v>
      </c>
      <c r="E140" s="26">
        <v>-4.3948000000000001E-2</v>
      </c>
      <c r="F140" s="26">
        <v>1.7193E-2</v>
      </c>
      <c r="G140" s="26">
        <v>-1.026E-3</v>
      </c>
      <c r="H140" s="26">
        <v>3.1300000000000002E-4</v>
      </c>
      <c r="I140" s="26">
        <v>2.581E-3</v>
      </c>
      <c r="J140" s="26">
        <v>1.4916666666666667E-3</v>
      </c>
      <c r="K140" s="26">
        <f t="shared" si="49"/>
        <v>3.3118366333560942</v>
      </c>
      <c r="L140" s="48">
        <f t="shared" si="50"/>
        <v>4.2186147434819894</v>
      </c>
      <c r="M140" s="26">
        <f t="shared" si="47"/>
        <v>1.9708333333333335E-2</v>
      </c>
      <c r="N140" s="26">
        <f t="shared" si="48"/>
        <v>-1.0573121185108123E-2</v>
      </c>
      <c r="O140" s="25"/>
      <c r="P140" s="22"/>
    </row>
    <row r="141" spans="1:16" ht="18" x14ac:dyDescent="0.55000000000000004">
      <c r="A141" s="27">
        <v>37435</v>
      </c>
      <c r="B141" s="26">
        <v>2.5999999999999999E-3</v>
      </c>
      <c r="C141" s="26">
        <v>-7.2455347939351947E-2</v>
      </c>
      <c r="D141" s="26">
        <v>-6.5356999999999998E-2</v>
      </c>
      <c r="E141" s="26">
        <v>-9.2120999999999995E-2</v>
      </c>
      <c r="F141" s="26">
        <v>-1.6709999999999999E-2</v>
      </c>
      <c r="G141" s="26">
        <v>-7.0120000000000002E-2</v>
      </c>
      <c r="H141" s="26">
        <v>4.9899999999999999E-4</v>
      </c>
      <c r="I141" s="26">
        <v>7.4619999999999999E-3</v>
      </c>
      <c r="J141" s="26">
        <v>1.4833333333333332E-3</v>
      </c>
      <c r="K141" s="26">
        <f t="shared" si="49"/>
        <v>3.0718763577679864</v>
      </c>
      <c r="L141" s="48">
        <f t="shared" si="50"/>
        <v>4.3080493760438081</v>
      </c>
      <c r="M141" s="26">
        <f t="shared" si="47"/>
        <v>1.1166666666666666E-3</v>
      </c>
      <c r="N141" s="26">
        <f t="shared" si="48"/>
        <v>-7.3938681272685283E-2</v>
      </c>
      <c r="O141" s="25"/>
      <c r="P141" s="22"/>
    </row>
    <row r="142" spans="1:16" ht="18" x14ac:dyDescent="0.55000000000000004">
      <c r="A142" s="27">
        <v>37468</v>
      </c>
      <c r="B142" s="26">
        <v>3.3599999999999998E-2</v>
      </c>
      <c r="C142" s="26">
        <v>-7.9004263401426564E-2</v>
      </c>
      <c r="D142" s="26">
        <v>-7.8646999999999995E-2</v>
      </c>
      <c r="E142" s="26">
        <v>-9.2090000000000005E-2</v>
      </c>
      <c r="F142" s="26">
        <v>-7.7160999999999993E-2</v>
      </c>
      <c r="G142" s="26">
        <v>-7.0223999999999995E-2</v>
      </c>
      <c r="H142" s="26">
        <v>-2.6929999999999996E-3</v>
      </c>
      <c r="I142" s="26">
        <v>-1.2562E-2</v>
      </c>
      <c r="J142" s="26">
        <v>1.4833333333333332E-3</v>
      </c>
      <c r="K142" s="26">
        <f t="shared" si="49"/>
        <v>2.8291850288622697</v>
      </c>
      <c r="L142" s="48">
        <f t="shared" si="50"/>
        <v>4.319250304421522</v>
      </c>
      <c r="M142" s="26">
        <f t="shared" si="47"/>
        <v>3.2116666666666661E-2</v>
      </c>
      <c r="N142" s="26">
        <f t="shared" si="48"/>
        <v>-8.04875967347599E-2</v>
      </c>
      <c r="O142" s="25"/>
      <c r="P142" s="22"/>
    </row>
    <row r="143" spans="1:16" ht="18" x14ac:dyDescent="0.55000000000000004">
      <c r="A143" s="27">
        <v>37498</v>
      </c>
      <c r="B143" s="26">
        <v>-5.9999999999999995E-4</v>
      </c>
      <c r="C143" s="26">
        <v>4.8814198898664415E-3</v>
      </c>
      <c r="D143" s="26">
        <v>1.1724E-2</v>
      </c>
      <c r="E143" s="26">
        <v>-1.0633E-2</v>
      </c>
      <c r="F143" s="26">
        <v>2.2796E-2</v>
      </c>
      <c r="G143" s="26">
        <v>1.1395000000000001E-2</v>
      </c>
      <c r="H143" s="26">
        <v>5.3349999999999995E-3</v>
      </c>
      <c r="I143" s="26">
        <v>-2.967E-3</v>
      </c>
      <c r="J143" s="26">
        <v>1.475E-3</v>
      </c>
      <c r="K143" s="26">
        <f t="shared" si="49"/>
        <v>2.8429954689342702</v>
      </c>
      <c r="L143" s="48">
        <f t="shared" si="50"/>
        <v>4.4643771146500857</v>
      </c>
      <c r="M143" s="26">
        <f t="shared" si="47"/>
        <v>-2.075E-3</v>
      </c>
      <c r="N143" s="26">
        <f t="shared" si="48"/>
        <v>3.4064198898664418E-3</v>
      </c>
      <c r="O143" s="25"/>
      <c r="P143" s="22"/>
    </row>
    <row r="144" spans="1:16" ht="18" x14ac:dyDescent="0.55000000000000004">
      <c r="A144" s="27">
        <v>37529</v>
      </c>
      <c r="B144" s="26">
        <v>1.2999999999999999E-3</v>
      </c>
      <c r="C144" s="26">
        <v>-0.11002434311788409</v>
      </c>
      <c r="D144" s="26">
        <v>-9.8776000000000003E-2</v>
      </c>
      <c r="E144" s="26">
        <v>-0.109046</v>
      </c>
      <c r="F144" s="26">
        <v>-2.3379999999999998E-3</v>
      </c>
      <c r="G144" s="26">
        <v>-0.104916</v>
      </c>
      <c r="H144" s="26">
        <v>-2.4499999999999999E-3</v>
      </c>
      <c r="I144" s="26">
        <v>-9.7179999999999992E-3</v>
      </c>
      <c r="J144" s="26">
        <v>1.4499999999999999E-3</v>
      </c>
      <c r="K144" s="26">
        <f t="shared" si="49"/>
        <v>2.530196759977656</v>
      </c>
      <c r="L144" s="48">
        <f t="shared" si="50"/>
        <v>4.4616984883812956</v>
      </c>
      <c r="M144" s="26">
        <f t="shared" si="47"/>
        <v>-1.4999999999999996E-4</v>
      </c>
      <c r="N144" s="26">
        <f t="shared" si="48"/>
        <v>-0.11147434311788409</v>
      </c>
      <c r="O144" s="25"/>
      <c r="P144" s="22"/>
    </row>
    <row r="145" spans="1:16" ht="18" x14ac:dyDescent="0.55000000000000004">
      <c r="A145" s="27">
        <v>37560</v>
      </c>
      <c r="B145" s="26">
        <v>7.3000000000000001E-3</v>
      </c>
      <c r="C145" s="26">
        <v>8.6448827396722619E-2</v>
      </c>
      <c r="D145" s="26">
        <v>6.3173999999999994E-2</v>
      </c>
      <c r="E145" s="26">
        <v>0.13652600000000001</v>
      </c>
      <c r="F145" s="26">
        <v>-2.7666E-2</v>
      </c>
      <c r="G145" s="26">
        <v>7.9562999999999995E-2</v>
      </c>
      <c r="H145" s="26">
        <v>-2.9049999999999996E-3</v>
      </c>
      <c r="I145" s="26">
        <v>-7.000000000000001E-4</v>
      </c>
      <c r="J145" s="26">
        <v>1.475E-3</v>
      </c>
      <c r="K145" s="26">
        <f t="shared" si="49"/>
        <v>2.7489293029607111</v>
      </c>
      <c r="L145" s="48">
        <f t="shared" si="50"/>
        <v>4.4674986964161914</v>
      </c>
      <c r="M145" s="26">
        <f t="shared" si="47"/>
        <v>5.8250000000000003E-3</v>
      </c>
      <c r="N145" s="26">
        <f t="shared" si="48"/>
        <v>8.4973827396722615E-2</v>
      </c>
      <c r="O145" s="25"/>
      <c r="P145" s="22"/>
    </row>
    <row r="146" spans="1:16" ht="18" x14ac:dyDescent="0.55000000000000004">
      <c r="A146" s="27">
        <v>37589</v>
      </c>
      <c r="B146" s="26">
        <v>1.6000000000000001E-3</v>
      </c>
      <c r="C146" s="26">
        <v>5.7069635115606886E-2</v>
      </c>
      <c r="D146" s="26">
        <v>4.9783000000000001E-2</v>
      </c>
      <c r="E146" s="26">
        <v>0.116697</v>
      </c>
      <c r="F146" s="26">
        <v>-2.1624999999999998E-2</v>
      </c>
      <c r="G146" s="26">
        <v>4.7697000000000003E-2</v>
      </c>
      <c r="H146" s="26">
        <v>-9.1079999999999998E-3</v>
      </c>
      <c r="I146" s="26">
        <v>1.4918000000000001E-2</v>
      </c>
      <c r="J146" s="26">
        <v>1.4583333333333334E-3</v>
      </c>
      <c r="K146" s="26">
        <f t="shared" si="49"/>
        <v>2.9058096952392782</v>
      </c>
      <c r="L146" s="48">
        <f t="shared" si="50"/>
        <v>4.5001114369000303</v>
      </c>
      <c r="M146" s="26">
        <f t="shared" si="47"/>
        <v>1.4166666666666668E-4</v>
      </c>
      <c r="N146" s="26">
        <f t="shared" si="48"/>
        <v>5.5611301782273553E-2</v>
      </c>
      <c r="O146" s="25"/>
      <c r="P146" s="22"/>
    </row>
    <row r="147" spans="1:16" ht="18" x14ac:dyDescent="0.55000000000000004">
      <c r="A147" s="27">
        <v>37621</v>
      </c>
      <c r="B147" s="26">
        <v>5.9999999999999995E-4</v>
      </c>
      <c r="C147" s="26">
        <v>-6.0332582157618629E-2</v>
      </c>
      <c r="D147" s="26">
        <v>-4.3390999999999999E-2</v>
      </c>
      <c r="E147" s="26">
        <v>-9.7572999999999993E-2</v>
      </c>
      <c r="F147" s="26">
        <v>8.2779000000000005E-2</v>
      </c>
      <c r="G147" s="26">
        <v>-5.1027000000000003E-2</v>
      </c>
      <c r="H147" s="26">
        <v>5.0600000000000003E-3</v>
      </c>
      <c r="I147" s="26">
        <v>6.7600000000000004E-3</v>
      </c>
      <c r="J147" s="26">
        <v>1.1416666666666667E-3</v>
      </c>
      <c r="K147" s="26">
        <f t="shared" si="49"/>
        <v>2.7304946930668499</v>
      </c>
      <c r="L147" s="48">
        <f t="shared" si="50"/>
        <v>4.5073116151990709</v>
      </c>
      <c r="M147" s="26">
        <f t="shared" si="47"/>
        <v>-5.4166666666666675E-4</v>
      </c>
      <c r="N147" s="26">
        <f t="shared" si="48"/>
        <v>-6.1474248824285295E-2</v>
      </c>
      <c r="O147" s="25"/>
      <c r="P147" s="22"/>
    </row>
    <row r="148" spans="1:16" ht="18" x14ac:dyDescent="0.55000000000000004">
      <c r="A148" s="27">
        <v>37652</v>
      </c>
      <c r="B148" s="26">
        <v>-2.7000000000000001E-3</v>
      </c>
      <c r="C148" s="26">
        <v>-2.7414698461048853E-2</v>
      </c>
      <c r="D148" s="26">
        <v>-2.6575999999999999E-2</v>
      </c>
      <c r="E148" s="26">
        <v>-1.0446E-2</v>
      </c>
      <c r="F148" s="26">
        <v>1.9352999999999999E-2</v>
      </c>
      <c r="G148" s="26">
        <v>-2.894E-2</v>
      </c>
      <c r="H148" s="26">
        <v>2.97E-3</v>
      </c>
      <c r="I148" s="26">
        <v>1.303E-2</v>
      </c>
      <c r="J148" s="26">
        <v>1.1250000000000001E-3</v>
      </c>
      <c r="K148" s="26">
        <f t="shared" si="49"/>
        <v>2.655639004406928</v>
      </c>
      <c r="L148" s="48">
        <f t="shared" si="50"/>
        <v>4.5100160021681903</v>
      </c>
      <c r="M148" s="26">
        <f t="shared" si="47"/>
        <v>-3.8250000000000003E-3</v>
      </c>
      <c r="N148" s="26">
        <f t="shared" si="48"/>
        <v>-2.8539698461048854E-2</v>
      </c>
      <c r="O148" s="25"/>
      <c r="P148" s="22"/>
    </row>
    <row r="149" spans="1:16" ht="18" x14ac:dyDescent="0.55000000000000004">
      <c r="A149" s="27">
        <v>37680</v>
      </c>
      <c r="B149" s="26">
        <v>4.0000000000000002E-4</v>
      </c>
      <c r="C149" s="26">
        <v>-1.7003622764987809E-2</v>
      </c>
      <c r="D149" s="26">
        <v>-2.2291999999999999E-2</v>
      </c>
      <c r="E149" s="26">
        <v>1.3969000000000001E-2</v>
      </c>
      <c r="F149" s="26">
        <v>-2.7608000000000001E-2</v>
      </c>
      <c r="G149" s="26">
        <v>-2.2942000000000001E-2</v>
      </c>
      <c r="H149" s="26">
        <v>-1.83E-3</v>
      </c>
      <c r="I149" s="26">
        <v>1.2880000000000001E-2</v>
      </c>
      <c r="J149" s="26">
        <v>1.0666666666666667E-3</v>
      </c>
      <c r="K149" s="26">
        <f t="shared" si="49"/>
        <v>2.6104835205760049</v>
      </c>
      <c r="L149" s="48">
        <f t="shared" si="50"/>
        <v>4.497838958962336</v>
      </c>
      <c r="M149" s="26">
        <f t="shared" si="47"/>
        <v>-6.6666666666666675E-4</v>
      </c>
      <c r="N149" s="26">
        <f t="shared" si="48"/>
        <v>-1.8070289431654476E-2</v>
      </c>
      <c r="O149" s="25"/>
      <c r="P149" s="22"/>
    </row>
    <row r="150" spans="1:16" ht="18" x14ac:dyDescent="0.55000000000000004">
      <c r="A150" s="27">
        <v>37711</v>
      </c>
      <c r="B150" s="26">
        <v>1.9699999999999999E-2</v>
      </c>
      <c r="C150" s="26">
        <v>8.3576056589193051E-3</v>
      </c>
      <c r="D150" s="26">
        <v>1.2151E-2</v>
      </c>
      <c r="E150" s="26">
        <v>2.908E-3</v>
      </c>
      <c r="F150" s="26">
        <v>2.3900000000000002E-3</v>
      </c>
      <c r="G150" s="26">
        <v>1.3696E-2</v>
      </c>
      <c r="H150" s="26">
        <v>-4.6999999999999999E-4</v>
      </c>
      <c r="I150" s="26">
        <v>1.064E-2</v>
      </c>
      <c r="J150" s="26">
        <v>1.0499999999999999E-3</v>
      </c>
      <c r="K150" s="26">
        <f t="shared" si="49"/>
        <v>2.6323009124200869</v>
      </c>
      <c r="L150" s="48">
        <f t="shared" si="50"/>
        <v>4.4996380945459205</v>
      </c>
      <c r="M150" s="26">
        <f t="shared" si="47"/>
        <v>1.865E-2</v>
      </c>
      <c r="N150" s="26">
        <f t="shared" si="48"/>
        <v>7.3076056589193054E-3</v>
      </c>
      <c r="O150" s="25"/>
      <c r="P150" s="22"/>
    </row>
    <row r="151" spans="1:16" ht="18" x14ac:dyDescent="0.55000000000000004">
      <c r="A151" s="27">
        <v>37741</v>
      </c>
      <c r="B151" s="26">
        <v>1E-3</v>
      </c>
      <c r="C151" s="26">
        <v>8.1044117993822079E-2</v>
      </c>
      <c r="D151" s="26">
        <v>8.1161999999999998E-2</v>
      </c>
      <c r="E151" s="26">
        <v>9.1985999999999998E-2</v>
      </c>
      <c r="F151" s="26">
        <v>7.0166000000000006E-2</v>
      </c>
      <c r="G151" s="26">
        <v>8.269E-2</v>
      </c>
      <c r="H151" s="26">
        <v>3.62E-3</v>
      </c>
      <c r="I151" s="26">
        <v>2.622E-2</v>
      </c>
      <c r="J151" s="26">
        <v>1.0333333333333334E-3</v>
      </c>
      <c r="K151" s="26">
        <f t="shared" si="49"/>
        <v>2.8456334181615062</v>
      </c>
      <c r="L151" s="48">
        <f t="shared" si="50"/>
        <v>4.588280965008475</v>
      </c>
      <c r="M151" s="26">
        <f t="shared" si="47"/>
        <v>-3.3333333333333348E-5</v>
      </c>
      <c r="N151" s="26">
        <f t="shared" si="48"/>
        <v>8.0010784660488748E-2</v>
      </c>
      <c r="O151" s="25"/>
      <c r="P151" s="22"/>
    </row>
    <row r="152" spans="1:16" ht="18" x14ac:dyDescent="0.55000000000000004">
      <c r="A152" s="27">
        <v>37771</v>
      </c>
      <c r="B152" s="26">
        <v>9.4999999999999998E-3</v>
      </c>
      <c r="C152" s="26">
        <v>5.0898660733760932E-2</v>
      </c>
      <c r="D152" s="26">
        <v>5.6950000000000001E-2</v>
      </c>
      <c r="E152" s="26">
        <v>9.0213000000000002E-2</v>
      </c>
      <c r="F152" s="26">
        <v>8.5002999999999995E-2</v>
      </c>
      <c r="G152" s="26">
        <v>4.7134000000000002E-2</v>
      </c>
      <c r="H152" s="26">
        <v>3.5099999999999997E-3</v>
      </c>
      <c r="I152" s="26">
        <v>1.307E-2</v>
      </c>
      <c r="J152" s="26">
        <v>1.0499999999999999E-3</v>
      </c>
      <c r="K152" s="26">
        <f t="shared" si="49"/>
        <v>2.9904723480851612</v>
      </c>
      <c r="L152" s="48">
        <f t="shared" si="50"/>
        <v>4.5928692459734828</v>
      </c>
      <c r="M152" s="26">
        <f t="shared" si="47"/>
        <v>8.4499999999999992E-3</v>
      </c>
      <c r="N152" s="26">
        <f t="shared" si="48"/>
        <v>4.984866073376093E-2</v>
      </c>
      <c r="O152" s="25"/>
      <c r="P152" s="22"/>
    </row>
    <row r="153" spans="1:16" ht="18" x14ac:dyDescent="0.55000000000000004">
      <c r="A153" s="27">
        <v>37802</v>
      </c>
      <c r="B153" s="26">
        <v>0.01</v>
      </c>
      <c r="C153" s="26">
        <v>1.1322242862628264E-2</v>
      </c>
      <c r="D153" s="26">
        <v>1.626E-2</v>
      </c>
      <c r="E153" s="26">
        <v>1.6181000000000001E-2</v>
      </c>
      <c r="F153" s="26">
        <v>5.5330999999999998E-2</v>
      </c>
      <c r="G153" s="26">
        <v>1.6545000000000001E-2</v>
      </c>
      <c r="H153" s="26">
        <v>3.96E-3</v>
      </c>
      <c r="I153" s="26">
        <v>2.7050000000000001E-2</v>
      </c>
      <c r="J153" s="26">
        <v>1.0416666666666667E-3</v>
      </c>
      <c r="K153" s="26">
        <f t="shared" si="49"/>
        <v>3.0243312022841558</v>
      </c>
      <c r="L153" s="48">
        <f t="shared" si="50"/>
        <v>4.6365015038102309</v>
      </c>
      <c r="M153" s="26">
        <f t="shared" si="47"/>
        <v>8.9583333333333338E-3</v>
      </c>
      <c r="N153" s="26">
        <f t="shared" si="48"/>
        <v>1.0280576195961597E-2</v>
      </c>
      <c r="O153" s="25"/>
      <c r="P153" s="22"/>
    </row>
    <row r="154" spans="1:16" ht="18" x14ac:dyDescent="0.55000000000000004">
      <c r="A154" s="27">
        <v>37833</v>
      </c>
      <c r="B154" s="26">
        <v>1.44E-2</v>
      </c>
      <c r="C154" s="26">
        <v>1.6223704463827548E-2</v>
      </c>
      <c r="D154" s="26">
        <v>1.2238000000000001E-2</v>
      </c>
      <c r="E154" s="26">
        <v>6.9520999999999999E-2</v>
      </c>
      <c r="F154" s="26">
        <v>1.9209E-2</v>
      </c>
      <c r="G154" s="26">
        <v>7.1859999999999997E-3</v>
      </c>
      <c r="H154" s="26">
        <v>-4.4200000000000003E-3</v>
      </c>
      <c r="I154" s="26">
        <v>1.4330000000000001E-2</v>
      </c>
      <c r="J154" s="26">
        <v>9.0000000000000008E-4</v>
      </c>
      <c r="K154" s="26">
        <f t="shared" si="49"/>
        <v>3.0733970579107464</v>
      </c>
      <c r="L154" s="48">
        <f t="shared" si="50"/>
        <v>4.6828665188483329</v>
      </c>
      <c r="M154" s="26">
        <f t="shared" si="47"/>
        <v>1.35E-2</v>
      </c>
      <c r="N154" s="26">
        <f t="shared" si="48"/>
        <v>1.5323704463827548E-2</v>
      </c>
      <c r="O154" s="25"/>
      <c r="P154" s="22"/>
    </row>
    <row r="155" spans="1:16" ht="18" x14ac:dyDescent="0.55000000000000004">
      <c r="A155" s="27">
        <v>37862</v>
      </c>
      <c r="B155" s="26">
        <v>2.2000000000000001E-3</v>
      </c>
      <c r="C155" s="26">
        <v>1.7873191222950436E-2</v>
      </c>
      <c r="D155" s="26">
        <v>1.9428000000000001E-2</v>
      </c>
      <c r="E155" s="26">
        <v>4.5175E-2</v>
      </c>
      <c r="F155" s="26">
        <v>2.5513000000000001E-2</v>
      </c>
      <c r="G155" s="26">
        <v>1.2289E-2</v>
      </c>
      <c r="H155" s="26">
        <v>1.31E-3</v>
      </c>
      <c r="I155" s="26">
        <v>1.0829999999999999E-2</v>
      </c>
      <c r="J155" s="26">
        <v>8.6666666666666674E-4</v>
      </c>
      <c r="K155" s="26">
        <f t="shared" si="49"/>
        <v>3.1283284712308381</v>
      </c>
      <c r="L155" s="48">
        <f t="shared" si="50"/>
        <v>4.7502997967197489</v>
      </c>
      <c r="M155" s="26">
        <f t="shared" si="47"/>
        <v>1.3333333333333335E-3</v>
      </c>
      <c r="N155" s="26">
        <f t="shared" si="48"/>
        <v>1.7006524556283768E-2</v>
      </c>
      <c r="O155" s="25"/>
      <c r="P155" s="22"/>
    </row>
    <row r="156" spans="1:16" ht="18" x14ac:dyDescent="0.55000000000000004">
      <c r="A156" s="27">
        <v>37894</v>
      </c>
      <c r="B156" s="26">
        <v>9.300000000000001E-3</v>
      </c>
      <c r="C156" s="26">
        <v>-1.1944325949147294E-2</v>
      </c>
      <c r="D156" s="26">
        <v>-8.4390000000000003E-3</v>
      </c>
      <c r="E156" s="26">
        <v>-1.2218E-2</v>
      </c>
      <c r="F156" s="26">
        <v>2.7739E-2</v>
      </c>
      <c r="G156" s="26">
        <v>-9.5650000000000006E-3</v>
      </c>
      <c r="H156" s="26">
        <v>5.96E-3</v>
      </c>
      <c r="I156" s="26">
        <v>1.9470000000000001E-2</v>
      </c>
      <c r="J156" s="26">
        <v>8.7500000000000002E-4</v>
      </c>
      <c r="K156" s="26">
        <f t="shared" si="49"/>
        <v>3.0909626962944592</v>
      </c>
      <c r="L156" s="48">
        <f t="shared" si="50"/>
        <v>4.7607504562725325</v>
      </c>
      <c r="M156" s="26">
        <f t="shared" si="47"/>
        <v>8.4250000000000002E-3</v>
      </c>
      <c r="N156" s="26">
        <f t="shared" si="48"/>
        <v>-1.2819325949147295E-2</v>
      </c>
      <c r="O156" s="25"/>
      <c r="P156" s="22"/>
    </row>
    <row r="157" spans="1:16" ht="18" x14ac:dyDescent="0.55000000000000004">
      <c r="A157" s="27">
        <v>37925</v>
      </c>
      <c r="B157" s="26">
        <v>1.32E-2</v>
      </c>
      <c r="C157" s="26">
        <v>5.4961494824141297E-2</v>
      </c>
      <c r="D157" s="26">
        <v>5.4830999999999998E-2</v>
      </c>
      <c r="E157" s="26">
        <v>8.1823000000000007E-2</v>
      </c>
      <c r="F157" s="26">
        <v>6.9714999999999999E-2</v>
      </c>
      <c r="G157" s="26">
        <v>4.87E-2</v>
      </c>
      <c r="H157" s="26">
        <v>1.056E-2</v>
      </c>
      <c r="I157" s="26">
        <v>1.6920000000000001E-2</v>
      </c>
      <c r="J157" s="26">
        <v>8.8333333333333341E-4</v>
      </c>
      <c r="K157" s="26">
        <f t="shared" si="49"/>
        <v>3.260846626528461</v>
      </c>
      <c r="L157" s="48">
        <f t="shared" si="50"/>
        <v>4.8050254355158675</v>
      </c>
      <c r="M157" s="26">
        <f t="shared" si="47"/>
        <v>1.2316666666666667E-2</v>
      </c>
      <c r="N157" s="26">
        <f t="shared" si="48"/>
        <v>5.4078161490807963E-2</v>
      </c>
      <c r="O157" s="25"/>
      <c r="P157" s="22"/>
    </row>
    <row r="158" spans="1:16" ht="18" x14ac:dyDescent="0.55000000000000004">
      <c r="A158" s="27">
        <v>37953</v>
      </c>
      <c r="B158" s="26">
        <v>-8.0000000000000004E-4</v>
      </c>
      <c r="C158" s="26">
        <v>7.1285131006652725E-3</v>
      </c>
      <c r="D158" s="26">
        <v>1.6586E-2</v>
      </c>
      <c r="E158" s="26">
        <v>1.6206000000000002E-2</v>
      </c>
      <c r="F158" s="26">
        <v>3.6724E-2</v>
      </c>
      <c r="G158" s="26">
        <v>1.1247E-2</v>
      </c>
      <c r="H158" s="26">
        <v>2.0399999999999997E-3</v>
      </c>
      <c r="I158" s="26">
        <v>1.333E-2</v>
      </c>
      <c r="J158" s="26">
        <v>8.7500000000000002E-4</v>
      </c>
      <c r="K158" s="26">
        <f t="shared" si="49"/>
        <v>3.2840916144249293</v>
      </c>
      <c r="L158" s="48">
        <f t="shared" si="50"/>
        <v>4.8684517712646773</v>
      </c>
      <c r="M158" s="26">
        <f t="shared" si="47"/>
        <v>-1.6750000000000001E-3</v>
      </c>
      <c r="N158" s="26">
        <f t="shared" si="48"/>
        <v>6.2535131006652726E-3</v>
      </c>
      <c r="O158" s="25"/>
      <c r="P158" s="22"/>
    </row>
    <row r="159" spans="1:16" ht="18" x14ac:dyDescent="0.55000000000000004">
      <c r="A159" s="27">
        <v>37986</v>
      </c>
      <c r="B159" s="26">
        <v>3.2000000000000002E-3</v>
      </c>
      <c r="C159" s="26">
        <v>5.076545076545079E-2</v>
      </c>
      <c r="D159" s="26">
        <v>5.2132999999999999E-2</v>
      </c>
      <c r="E159" s="26">
        <v>2.0468E-2</v>
      </c>
      <c r="F159" s="26">
        <v>4.4989000000000001E-2</v>
      </c>
      <c r="G159" s="26">
        <v>5.7700000000000001E-2</v>
      </c>
      <c r="H159" s="26">
        <v>-2.9399999999999999E-3</v>
      </c>
      <c r="I159" s="26">
        <v>1.704E-2</v>
      </c>
      <c r="J159" s="26">
        <v>8.6666666666666674E-4</v>
      </c>
      <c r="K159" s="26">
        <f t="shared" si="49"/>
        <v>3.4508100055862476</v>
      </c>
      <c r="L159" s="48">
        <f t="shared" si="50"/>
        <v>4.8645570098476654</v>
      </c>
      <c r="M159" s="26">
        <f t="shared" si="47"/>
        <v>2.3333333333333335E-3</v>
      </c>
      <c r="N159" s="26">
        <f t="shared" si="48"/>
        <v>4.9898784098784121E-2</v>
      </c>
      <c r="O159" s="25"/>
      <c r="P159" s="22"/>
    </row>
    <row r="160" spans="1:16" ht="18" x14ac:dyDescent="0.55000000000000004">
      <c r="A160" s="27">
        <v>38016</v>
      </c>
      <c r="B160" s="26">
        <v>9.3999999999999986E-3</v>
      </c>
      <c r="C160" s="26">
        <v>1.7276422764227674E-2</v>
      </c>
      <c r="D160" s="26">
        <v>2.0694000000000001E-2</v>
      </c>
      <c r="E160" s="26">
        <v>3.2460000000000003E-2</v>
      </c>
      <c r="F160" s="26">
        <v>4.0266999999999997E-2</v>
      </c>
      <c r="G160" s="26">
        <v>2.0014000000000001E-2</v>
      </c>
      <c r="H160" s="26">
        <v>1.0740000000000001E-2</v>
      </c>
      <c r="I160" s="26">
        <v>1.856E-2</v>
      </c>
      <c r="J160" s="26">
        <v>9.0000000000000008E-4</v>
      </c>
      <c r="K160" s="26">
        <f t="shared" si="49"/>
        <v>3.5104276581217824</v>
      </c>
      <c r="L160" s="48">
        <f t="shared" si="50"/>
        <v>4.8801235922791779</v>
      </c>
      <c r="M160" s="26">
        <f t="shared" si="47"/>
        <v>8.4999999999999989E-3</v>
      </c>
      <c r="N160" s="26">
        <f t="shared" si="48"/>
        <v>1.6376422764227672E-2</v>
      </c>
      <c r="O160" s="25"/>
      <c r="P160" s="22"/>
    </row>
    <row r="161" spans="1:16" ht="18" x14ac:dyDescent="0.55000000000000004">
      <c r="A161" s="27">
        <v>38044</v>
      </c>
      <c r="B161" s="26">
        <v>5.0000000000000001E-3</v>
      </c>
      <c r="C161" s="26">
        <v>1.2209029908144903E-2</v>
      </c>
      <c r="D161" s="26">
        <v>2.4263E-2</v>
      </c>
      <c r="E161" s="26">
        <v>-1.8044999999999999E-2</v>
      </c>
      <c r="F161" s="26">
        <v>2.7219E-2</v>
      </c>
      <c r="G161" s="26">
        <v>2.3297999999999999E-2</v>
      </c>
      <c r="H161" s="26">
        <v>5.6699999999999997E-3</v>
      </c>
      <c r="I161" s="26">
        <v>4.1099999999999999E-3</v>
      </c>
      <c r="J161" s="26">
        <v>8.5833333333333334E-4</v>
      </c>
      <c r="K161" s="26">
        <f t="shared" si="49"/>
        <v>3.5532865743901705</v>
      </c>
      <c r="L161" s="48">
        <f t="shared" si="50"/>
        <v>4.9259967540466025</v>
      </c>
      <c r="M161" s="26">
        <f t="shared" si="47"/>
        <v>4.1416666666666668E-3</v>
      </c>
      <c r="N161" s="26">
        <f t="shared" si="48"/>
        <v>1.135069657481157E-2</v>
      </c>
      <c r="O161" s="25"/>
      <c r="P161" s="22"/>
    </row>
    <row r="162" spans="1:16" ht="18" x14ac:dyDescent="0.55000000000000004">
      <c r="A162" s="27">
        <v>38077</v>
      </c>
      <c r="B162" s="26">
        <v>5.0000000000000001E-4</v>
      </c>
      <c r="C162" s="26">
        <v>-1.635893583943265E-2</v>
      </c>
      <c r="D162" s="26">
        <v>-9.3279999999999995E-3</v>
      </c>
      <c r="E162" s="26">
        <v>-1.7295999999999999E-2</v>
      </c>
      <c r="F162" s="26">
        <v>1.6569E-2</v>
      </c>
      <c r="G162" s="26">
        <v>-1.5332999999999999E-2</v>
      </c>
      <c r="H162" s="26">
        <v>4.0500000000000006E-3</v>
      </c>
      <c r="I162" s="26">
        <v>4.2899999999999995E-3</v>
      </c>
      <c r="J162" s="26">
        <v>8.5000000000000006E-4</v>
      </c>
      <c r="K162" s="26">
        <f t="shared" si="49"/>
        <v>3.4951585873006046</v>
      </c>
      <c r="L162" s="48">
        <f t="shared" si="50"/>
        <v>4.9506267378168349</v>
      </c>
      <c r="M162" s="26">
        <f t="shared" si="47"/>
        <v>-3.5000000000000005E-4</v>
      </c>
      <c r="N162" s="26">
        <f t="shared" si="48"/>
        <v>-1.720893583943265E-2</v>
      </c>
      <c r="O162" s="25"/>
      <c r="P162" s="22"/>
    </row>
    <row r="163" spans="1:16" ht="18" x14ac:dyDescent="0.55000000000000004">
      <c r="A163" s="27">
        <v>38107</v>
      </c>
      <c r="B163" s="26">
        <v>4.3E-3</v>
      </c>
      <c r="C163" s="26">
        <v>-1.6790829419024943E-2</v>
      </c>
      <c r="D163" s="26">
        <v>-2.0847000000000001E-2</v>
      </c>
      <c r="E163" s="26">
        <v>-3.5598999999999999E-2</v>
      </c>
      <c r="F163" s="26">
        <v>-6.0004000000000002E-2</v>
      </c>
      <c r="G163" s="26">
        <v>-1.2880000000000001E-2</v>
      </c>
      <c r="H163" s="26">
        <v>-1.145E-2</v>
      </c>
      <c r="I163" s="26">
        <v>2.0499999999999997E-3</v>
      </c>
      <c r="J163" s="26">
        <v>8.5000000000000006E-4</v>
      </c>
      <c r="K163" s="26">
        <f t="shared" si="49"/>
        <v>3.4364719756687996</v>
      </c>
      <c r="L163" s="48">
        <f t="shared" si="50"/>
        <v>4.9531020511857431</v>
      </c>
      <c r="M163" s="26">
        <f t="shared" ref="M163:M176" si="51">B163-J163</f>
        <v>3.4499999999999999E-3</v>
      </c>
      <c r="N163" s="26">
        <f t="shared" ref="N163:N176" si="52">C163-J163</f>
        <v>-1.7640829419024943E-2</v>
      </c>
      <c r="O163" s="25"/>
      <c r="P163" s="22"/>
    </row>
    <row r="164" spans="1:16" ht="18" x14ac:dyDescent="0.55000000000000004">
      <c r="A164" s="27">
        <v>38135</v>
      </c>
      <c r="B164" s="26">
        <v>6.6E-3</v>
      </c>
      <c r="C164" s="26">
        <v>1.208344622053654E-2</v>
      </c>
      <c r="D164" s="26">
        <v>9.0290000000000006E-3</v>
      </c>
      <c r="E164" s="26">
        <v>3.4751999999999998E-2</v>
      </c>
      <c r="F164" s="26">
        <v>-5.6080000000000001E-3</v>
      </c>
      <c r="G164" s="26">
        <v>5.3210000000000002E-3</v>
      </c>
      <c r="H164" s="26">
        <v>3.4499999999999999E-3</v>
      </c>
      <c r="I164" s="26">
        <v>-6.5000000000000006E-3</v>
      </c>
      <c r="J164" s="26">
        <v>8.5000000000000006E-4</v>
      </c>
      <c r="K164" s="26">
        <f t="shared" si="49"/>
        <v>3.4779963999751748</v>
      </c>
      <c r="L164" s="48">
        <f t="shared" si="50"/>
        <v>4.974400390005842</v>
      </c>
      <c r="M164" s="26">
        <f t="shared" si="51"/>
        <v>5.7499999999999999E-3</v>
      </c>
      <c r="N164" s="26">
        <f t="shared" si="52"/>
        <v>1.123344622053654E-2</v>
      </c>
      <c r="O164" s="25"/>
      <c r="P164" s="22"/>
    </row>
    <row r="165" spans="1:16" ht="18" x14ac:dyDescent="0.55000000000000004">
      <c r="A165" s="27">
        <v>38168</v>
      </c>
      <c r="B165" s="26">
        <v>1.2800000000000001E-2</v>
      </c>
      <c r="C165" s="26">
        <v>1.7989078059749308E-2</v>
      </c>
      <c r="D165" s="26">
        <v>1.8953999999999999E-2</v>
      </c>
      <c r="E165" s="26">
        <v>3.1002999999999999E-2</v>
      </c>
      <c r="F165" s="26">
        <v>1.6999E-2</v>
      </c>
      <c r="G165" s="26">
        <v>1.3283E-2</v>
      </c>
      <c r="H165" s="26">
        <v>3.7499999999999999E-3</v>
      </c>
      <c r="I165" s="26">
        <v>1.004E-2</v>
      </c>
      <c r="J165" s="26">
        <v>8.5833333333333334E-4</v>
      </c>
      <c r="K165" s="26">
        <f t="shared" si="49"/>
        <v>3.5405623487058557</v>
      </c>
      <c r="L165" s="48">
        <f t="shared" si="50"/>
        <v>5.0072314325798803</v>
      </c>
      <c r="M165" s="26">
        <f t="shared" si="51"/>
        <v>1.1941666666666666E-2</v>
      </c>
      <c r="N165" s="26">
        <f t="shared" si="52"/>
        <v>1.7130744726415976E-2</v>
      </c>
      <c r="O165" s="25"/>
      <c r="P165" s="22"/>
    </row>
    <row r="166" spans="1:16" ht="18" x14ac:dyDescent="0.55000000000000004">
      <c r="A166" s="27">
        <v>38198</v>
      </c>
      <c r="B166" s="26">
        <v>8.0000000000000004E-4</v>
      </c>
      <c r="C166" s="26">
        <v>-3.4290522772693711E-2</v>
      </c>
      <c r="D166" s="26">
        <v>-2.7719000000000001E-2</v>
      </c>
      <c r="E166" s="26">
        <v>-7.7545000000000003E-2</v>
      </c>
      <c r="F166" s="26">
        <v>7.2900000000000005E-4</v>
      </c>
      <c r="G166" s="26">
        <v>-2.6939999999999999E-2</v>
      </c>
      <c r="H166" s="26">
        <v>1.8400000000000001E-3</v>
      </c>
      <c r="I166" s="26">
        <v>5.2199999999999998E-3</v>
      </c>
      <c r="J166" s="26">
        <v>9.8333333333333324E-4</v>
      </c>
      <c r="K166" s="26">
        <f t="shared" si="49"/>
        <v>3.4191546148594156</v>
      </c>
      <c r="L166" s="48">
        <f t="shared" si="50"/>
        <v>5.0713239949169022</v>
      </c>
      <c r="M166" s="26">
        <f t="shared" si="51"/>
        <v>-1.833333333333332E-4</v>
      </c>
      <c r="N166" s="26">
        <f t="shared" si="52"/>
        <v>-3.5273856106027048E-2</v>
      </c>
      <c r="O166" s="25"/>
      <c r="P166" s="22"/>
    </row>
    <row r="167" spans="1:16" ht="18" x14ac:dyDescent="0.55000000000000004">
      <c r="A167" s="27">
        <v>38230</v>
      </c>
      <c r="B167" s="26">
        <v>1.3300000000000001E-2</v>
      </c>
      <c r="C167" s="26">
        <v>2.287332534582273E-3</v>
      </c>
      <c r="D167" s="26">
        <v>9.8060000000000005E-3</v>
      </c>
      <c r="E167" s="26">
        <v>-2.5499000000000001E-2</v>
      </c>
      <c r="F167" s="26">
        <v>2.1892000000000002E-2</v>
      </c>
      <c r="G167" s="26">
        <v>1.1115999999999999E-2</v>
      </c>
      <c r="H167" s="26">
        <v>-2.2500000000000003E-3</v>
      </c>
      <c r="I167" s="26">
        <v>0.01</v>
      </c>
      <c r="J167" s="26">
        <v>1.1250000000000001E-3</v>
      </c>
      <c r="K167" s="26">
        <f t="shared" si="49"/>
        <v>3.4269753584507505</v>
      </c>
      <c r="L167" s="48">
        <f t="shared" si="50"/>
        <v>5.0753810541128352</v>
      </c>
      <c r="M167" s="26">
        <f t="shared" si="51"/>
        <v>1.2175000000000002E-2</v>
      </c>
      <c r="N167" s="26">
        <f t="shared" si="52"/>
        <v>1.1623325345822728E-3</v>
      </c>
      <c r="O167" s="25"/>
      <c r="P167" s="22"/>
    </row>
    <row r="168" spans="1:16" ht="18" x14ac:dyDescent="0.55000000000000004">
      <c r="A168" s="27">
        <v>38260</v>
      </c>
      <c r="B168" s="26">
        <v>5.3E-3</v>
      </c>
      <c r="C168" s="26">
        <v>9.3639063971599629E-3</v>
      </c>
      <c r="D168" s="26">
        <v>1.7177000000000001E-2</v>
      </c>
      <c r="E168" s="26">
        <v>3.2547E-2</v>
      </c>
      <c r="F168" s="26">
        <v>3.5423000000000003E-2</v>
      </c>
      <c r="G168" s="26">
        <v>8.822E-3</v>
      </c>
      <c r="H168" s="26">
        <v>7.8799999999999999E-3</v>
      </c>
      <c r="I168" s="26">
        <v>9.7900000000000001E-3</v>
      </c>
      <c r="J168" s="26">
        <v>1.2666666666666666E-3</v>
      </c>
      <c r="K168" s="26">
        <f t="shared" si="49"/>
        <v>3.4590652349326572</v>
      </c>
      <c r="L168" s="48">
        <f t="shared" si="50"/>
        <v>5.142883622132536</v>
      </c>
      <c r="M168" s="26">
        <f t="shared" si="51"/>
        <v>4.0333333333333332E-3</v>
      </c>
      <c r="N168" s="26">
        <f t="shared" si="52"/>
        <v>8.0972397304932969E-3</v>
      </c>
      <c r="O168" s="25"/>
      <c r="P168" s="22"/>
    </row>
    <row r="169" spans="1:16" ht="18" x14ac:dyDescent="0.55000000000000004">
      <c r="A169" s="27">
        <v>38289</v>
      </c>
      <c r="B169" s="26">
        <v>2.9999999999999997E-4</v>
      </c>
      <c r="C169" s="26">
        <v>1.4014247519245024E-2</v>
      </c>
      <c r="D169" s="26">
        <v>1.1816999999999999E-2</v>
      </c>
      <c r="E169" s="26">
        <v>4.1659000000000002E-2</v>
      </c>
      <c r="F169" s="26">
        <v>2.8370000000000001E-3</v>
      </c>
      <c r="G169" s="26">
        <v>8.2159999999999993E-3</v>
      </c>
      <c r="H169" s="26">
        <v>-6.0000000000000002E-5</v>
      </c>
      <c r="I169" s="26">
        <v>1.6040000000000002E-2</v>
      </c>
      <c r="J169" s="26">
        <v>1.4333333333333333E-3</v>
      </c>
      <c r="K169" s="26">
        <f t="shared" si="49"/>
        <v>3.5075414313202189</v>
      </c>
      <c r="L169" s="48">
        <f t="shared" si="50"/>
        <v>5.1701409053298386</v>
      </c>
      <c r="M169" s="26">
        <f t="shared" si="51"/>
        <v>-1.1333333333333334E-3</v>
      </c>
      <c r="N169" s="26">
        <f t="shared" si="52"/>
        <v>1.2580914185911691E-2</v>
      </c>
      <c r="O169" s="25"/>
      <c r="P169" s="22"/>
    </row>
    <row r="170" spans="1:16" ht="18" x14ac:dyDescent="0.55000000000000004">
      <c r="A170" s="27">
        <v>38321</v>
      </c>
      <c r="B170" s="26">
        <v>7.9000000000000008E-3</v>
      </c>
      <c r="C170" s="26">
        <v>3.8594938948858508E-2</v>
      </c>
      <c r="D170" s="26">
        <v>4.4554000000000003E-2</v>
      </c>
      <c r="E170" s="26">
        <v>6.2342000000000002E-2</v>
      </c>
      <c r="F170" s="26">
        <v>2.9918E-2</v>
      </c>
      <c r="G170" s="26">
        <v>3.4903999999999998E-2</v>
      </c>
      <c r="H170" s="26">
        <v>1.3080000000000001E-2</v>
      </c>
      <c r="I170" s="26">
        <v>1.5269999999999999E-2</v>
      </c>
      <c r="J170" s="26">
        <v>1.5333333333333334E-3</v>
      </c>
      <c r="K170" s="26">
        <f t="shared" si="49"/>
        <v>3.6429147787226142</v>
      </c>
      <c r="L170" s="48">
        <f t="shared" si="50"/>
        <v>5.1716919476014374</v>
      </c>
      <c r="M170" s="26">
        <f t="shared" si="51"/>
        <v>6.3666666666666672E-3</v>
      </c>
      <c r="N170" s="26">
        <f t="shared" si="52"/>
        <v>3.7061605615525177E-2</v>
      </c>
      <c r="O170" s="25"/>
      <c r="P170" s="22"/>
    </row>
    <row r="171" spans="1:16" ht="18" x14ac:dyDescent="0.55000000000000004">
      <c r="A171" s="27">
        <v>38352</v>
      </c>
      <c r="B171" s="26">
        <v>2.3999999999999998E-3</v>
      </c>
      <c r="C171" s="26">
        <v>3.2458128162750795E-2</v>
      </c>
      <c r="D171" s="26">
        <v>3.4859000000000001E-2</v>
      </c>
      <c r="E171" s="26">
        <v>3.7819999999999999E-2</v>
      </c>
      <c r="F171" s="26">
        <v>4.1395000000000001E-2</v>
      </c>
      <c r="G171" s="26">
        <v>3.4404999999999998E-2</v>
      </c>
      <c r="H171" s="26">
        <v>4.2500000000000003E-3</v>
      </c>
      <c r="I171" s="26">
        <v>1.153E-2</v>
      </c>
      <c r="J171" s="26">
        <v>1.7166666666666667E-3</v>
      </c>
      <c r="K171" s="26">
        <f t="shared" si="49"/>
        <v>3.7611569734963717</v>
      </c>
      <c r="L171" s="48">
        <f t="shared" si="50"/>
        <v>5.2125483139874884</v>
      </c>
      <c r="M171" s="26">
        <f t="shared" si="51"/>
        <v>6.833333333333331E-4</v>
      </c>
      <c r="N171" s="26">
        <f t="shared" si="52"/>
        <v>3.074146149608413E-2</v>
      </c>
      <c r="O171" s="25"/>
      <c r="P171" s="22"/>
    </row>
    <row r="172" spans="1:16" ht="18" x14ac:dyDescent="0.55000000000000004">
      <c r="A172" s="27">
        <v>38383</v>
      </c>
      <c r="B172" s="26">
        <v>5.1000000000000004E-3</v>
      </c>
      <c r="C172" s="26">
        <v>-2.5290448214403665E-2</v>
      </c>
      <c r="D172" s="26">
        <v>-2.0271999999999998E-2</v>
      </c>
      <c r="E172" s="26">
        <v>-5.2275000000000002E-2</v>
      </c>
      <c r="F172" s="26">
        <v>7.7999999999999996E-3</v>
      </c>
      <c r="G172" s="26">
        <v>-2.0336E-2</v>
      </c>
      <c r="H172" s="26">
        <v>6.3600000000000002E-3</v>
      </c>
      <c r="I172" s="26">
        <v>6.6800000000000002E-3</v>
      </c>
      <c r="J172" s="26">
        <v>1.9333333333333331E-3</v>
      </c>
      <c r="K172" s="26">
        <f t="shared" si="49"/>
        <v>3.6660356278319188</v>
      </c>
      <c r="L172" s="48">
        <f t="shared" si="50"/>
        <v>5.2250584299410585</v>
      </c>
      <c r="M172" s="26">
        <f t="shared" si="51"/>
        <v>3.1666666666666675E-3</v>
      </c>
      <c r="N172" s="26">
        <f t="shared" si="52"/>
        <v>-2.7223781547736997E-2</v>
      </c>
      <c r="O172" s="25"/>
      <c r="P172" s="22"/>
    </row>
    <row r="173" spans="1:16" ht="18" x14ac:dyDescent="0.55000000000000004">
      <c r="A173" s="27">
        <v>38411</v>
      </c>
      <c r="B173" s="26">
        <v>3.7000000000000002E-3</v>
      </c>
      <c r="C173" s="26">
        <v>1.890338364641439E-2</v>
      </c>
      <c r="D173" s="26">
        <v>2.8962999999999999E-2</v>
      </c>
      <c r="E173" s="26">
        <v>-4.9020000000000001E-3</v>
      </c>
      <c r="F173" s="26">
        <v>1.5480000000000001E-2</v>
      </c>
      <c r="G173" s="26">
        <v>2.6391999999999999E-2</v>
      </c>
      <c r="H173" s="26">
        <v>1.1610000000000001E-2</v>
      </c>
      <c r="I173" s="26">
        <v>1.1699999999999999E-2</v>
      </c>
      <c r="J173" s="26">
        <v>2.0166666666666666E-3</v>
      </c>
      <c r="K173" s="26">
        <f t="shared" si="49"/>
        <v>3.7353361057662489</v>
      </c>
      <c r="L173" s="48">
        <f t="shared" si="50"/>
        <v>5.2517062279337585</v>
      </c>
      <c r="M173" s="26">
        <f t="shared" si="51"/>
        <v>1.6833333333333336E-3</v>
      </c>
      <c r="N173" s="26">
        <f t="shared" si="52"/>
        <v>1.6886716979747723E-2</v>
      </c>
      <c r="O173" s="25"/>
      <c r="P173" s="22"/>
    </row>
    <row r="174" spans="1:16" ht="18" x14ac:dyDescent="0.55000000000000004">
      <c r="A174" s="27">
        <v>38442</v>
      </c>
      <c r="B174" s="26">
        <v>8.5000000000000006E-3</v>
      </c>
      <c r="C174" s="26">
        <v>-1.9117647058823524E-2</v>
      </c>
      <c r="D174" s="26">
        <v>-1.4803E-2</v>
      </c>
      <c r="E174" s="26">
        <v>-2.5155E-2</v>
      </c>
      <c r="F174" s="26">
        <v>-3.4169999999999999E-2</v>
      </c>
      <c r="G174" s="26">
        <v>-1.3819E-2</v>
      </c>
      <c r="H174" s="26">
        <v>9.6000000000000002E-4</v>
      </c>
      <c r="I174" s="26">
        <v>-2.99E-3</v>
      </c>
      <c r="J174" s="26">
        <v>2.1249999999999997E-3</v>
      </c>
      <c r="K174" s="26">
        <f t="shared" si="49"/>
        <v>3.6639252684501291</v>
      </c>
      <c r="L174" s="48">
        <f t="shared" si="50"/>
        <v>5.2711375409771133</v>
      </c>
      <c r="M174" s="26">
        <f t="shared" si="51"/>
        <v>6.3750000000000005E-3</v>
      </c>
      <c r="N174" s="26">
        <f t="shared" si="52"/>
        <v>-2.1242647058823522E-2</v>
      </c>
      <c r="O174" s="25"/>
      <c r="P174" s="22"/>
    </row>
    <row r="175" spans="1:16" x14ac:dyDescent="0.45">
      <c r="A175" s="27">
        <v>38471</v>
      </c>
      <c r="B175" s="26">
        <v>1.4000000000000002E-3</v>
      </c>
      <c r="C175" s="26">
        <v>-2.0108589772910163E-2</v>
      </c>
      <c r="D175" s="26">
        <v>-2.1721000000000001E-2</v>
      </c>
      <c r="E175" s="26">
        <v>-3.8646E-2</v>
      </c>
      <c r="F175" s="26">
        <v>-6.8529999999999997E-3</v>
      </c>
      <c r="G175" s="26">
        <v>-1.6299000000000001E-2</v>
      </c>
      <c r="H175" s="26">
        <v>-3.8300000000000001E-3</v>
      </c>
      <c r="I175" s="26">
        <v>-1.7899999999999999E-3</v>
      </c>
      <c r="J175" s="26">
        <v>2.2916666666666667E-3</v>
      </c>
      <c r="K175" s="26">
        <f t="shared" si="49"/>
        <v>3.5902488982682654</v>
      </c>
      <c r="L175" s="48">
        <f t="shared" si="50"/>
        <v>5.3159422100754181</v>
      </c>
      <c r="M175" s="26">
        <f t="shared" si="51"/>
        <v>-8.9166666666666648E-4</v>
      </c>
      <c r="N175" s="26">
        <f t="shared" si="52"/>
        <v>-2.240025643957683E-2</v>
      </c>
      <c r="O175" s="25"/>
    </row>
    <row r="176" spans="1:16" x14ac:dyDescent="0.45">
      <c r="A176" s="27">
        <v>38503</v>
      </c>
      <c r="B176" s="26">
        <v>6.3E-3</v>
      </c>
      <c r="C176" s="26">
        <v>2.9952024895189604E-2</v>
      </c>
      <c r="D176" s="26">
        <v>2.8750999999999999E-2</v>
      </c>
      <c r="E176" s="26">
        <v>7.782E-2</v>
      </c>
      <c r="F176" s="26">
        <v>2.5149000000000001E-2</v>
      </c>
      <c r="G176" s="26">
        <v>2.0972000000000001E-2</v>
      </c>
      <c r="H176" s="26">
        <v>5.7599999999999995E-3</v>
      </c>
      <c r="I176" s="26">
        <v>-8.9999999999999998E-4</v>
      </c>
      <c r="J176" s="26">
        <v>2.4333333333333334E-3</v>
      </c>
      <c r="K176" s="26">
        <f t="shared" si="49"/>
        <v>3.6977841226491237</v>
      </c>
      <c r="L176" s="48">
        <f t="shared" si="50"/>
        <v>5.3233845291695241</v>
      </c>
      <c r="M176" s="26">
        <f t="shared" si="51"/>
        <v>3.8666666666666667E-3</v>
      </c>
      <c r="N176" s="26">
        <f t="shared" si="52"/>
        <v>2.7518691561856271E-2</v>
      </c>
      <c r="O176" s="25"/>
    </row>
  </sheetData>
  <mergeCells count="3">
    <mergeCell ref="B1:J1"/>
    <mergeCell ref="M1:N1"/>
    <mergeCell ref="X75:AH86"/>
  </mergeCells>
  <phoneticPr fontId="4"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F35CB-47F8-4D68-B3D1-E58C018D2E8C}">
  <dimension ref="A4:E28"/>
  <sheetViews>
    <sheetView topLeftCell="A10" workbookViewId="0">
      <selection activeCell="G8" sqref="G8"/>
    </sheetView>
  </sheetViews>
  <sheetFormatPr defaultColWidth="7.76171875" defaultRowHeight="13.9" x14ac:dyDescent="0.4"/>
  <cols>
    <col min="1" max="1" width="7.76171875" style="20" customWidth="1"/>
    <col min="2" max="2" width="11.17578125" style="20" customWidth="1"/>
    <col min="3" max="3" width="7.76171875" style="20" customWidth="1"/>
    <col min="4" max="5" width="9.234375" style="20" customWidth="1"/>
    <col min="6" max="16384" width="7.76171875" style="20"/>
  </cols>
  <sheetData>
    <row r="4" spans="1:5" x14ac:dyDescent="0.4">
      <c r="A4" s="53" t="s">
        <v>77</v>
      </c>
      <c r="B4" s="54"/>
      <c r="C4" s="54"/>
      <c r="D4" s="54"/>
      <c r="E4" s="55"/>
    </row>
    <row r="5" spans="1:5" x14ac:dyDescent="0.4">
      <c r="A5" s="46"/>
      <c r="B5" s="56" t="s">
        <v>76</v>
      </c>
      <c r="C5" s="57"/>
      <c r="D5" s="56" t="s">
        <v>75</v>
      </c>
      <c r="E5" s="57"/>
    </row>
    <row r="6" spans="1:5" ht="27.75" x14ac:dyDescent="0.4">
      <c r="A6" s="37" t="s">
        <v>74</v>
      </c>
      <c r="B6" s="45" t="s">
        <v>73</v>
      </c>
      <c r="C6" s="36" t="s">
        <v>72</v>
      </c>
      <c r="D6" s="45" t="s">
        <v>73</v>
      </c>
      <c r="E6" s="36" t="s">
        <v>72</v>
      </c>
    </row>
    <row r="7" spans="1:5" x14ac:dyDescent="0.4">
      <c r="A7" s="41" t="s">
        <v>71</v>
      </c>
      <c r="B7" s="41">
        <v>0</v>
      </c>
      <c r="C7" s="44">
        <v>2</v>
      </c>
      <c r="D7" s="43">
        <f t="shared" ref="D7:D28" si="0">B7/SUM(B$7:B$28)</f>
        <v>0</v>
      </c>
      <c r="E7" s="42">
        <f t="shared" ref="E7:E28" si="1">C7/SUM(C$7:C$28)</f>
        <v>1.1494252873563218E-2</v>
      </c>
    </row>
    <row r="8" spans="1:5" x14ac:dyDescent="0.4">
      <c r="A8" s="39">
        <v>-9.5000000000000001E-2</v>
      </c>
      <c r="B8" s="41">
        <v>0</v>
      </c>
      <c r="C8" s="40">
        <v>1</v>
      </c>
      <c r="D8" s="39">
        <f t="shared" si="0"/>
        <v>0</v>
      </c>
      <c r="E8" s="38">
        <f t="shared" si="1"/>
        <v>5.7471264367816091E-3</v>
      </c>
    </row>
    <row r="9" spans="1:5" x14ac:dyDescent="0.4">
      <c r="A9" s="39">
        <v>-8.500000000000002E-2</v>
      </c>
      <c r="B9" s="41">
        <v>0</v>
      </c>
      <c r="C9" s="40">
        <v>2</v>
      </c>
      <c r="D9" s="39">
        <f t="shared" si="0"/>
        <v>0</v>
      </c>
      <c r="E9" s="38">
        <f t="shared" si="1"/>
        <v>1.1494252873563218E-2</v>
      </c>
    </row>
    <row r="10" spans="1:5" x14ac:dyDescent="0.4">
      <c r="A10" s="39">
        <v>-7.5000000000000011E-2</v>
      </c>
      <c r="B10" s="41">
        <v>0</v>
      </c>
      <c r="C10" s="40">
        <v>2</v>
      </c>
      <c r="D10" s="39">
        <f t="shared" si="0"/>
        <v>0</v>
      </c>
      <c r="E10" s="38">
        <f t="shared" si="1"/>
        <v>1.1494252873563218E-2</v>
      </c>
    </row>
    <row r="11" spans="1:5" x14ac:dyDescent="0.4">
      <c r="A11" s="39">
        <v>-6.5000000000000016E-2</v>
      </c>
      <c r="B11" s="41">
        <v>0</v>
      </c>
      <c r="C11" s="40">
        <v>4</v>
      </c>
      <c r="D11" s="39">
        <f t="shared" si="0"/>
        <v>0</v>
      </c>
      <c r="E11" s="38">
        <f t="shared" si="1"/>
        <v>2.2988505747126436E-2</v>
      </c>
    </row>
    <row r="12" spans="1:5" x14ac:dyDescent="0.4">
      <c r="A12" s="39">
        <v>-5.5000000000000021E-2</v>
      </c>
      <c r="B12" s="41">
        <v>0</v>
      </c>
      <c r="C12" s="40">
        <v>3</v>
      </c>
      <c r="D12" s="39">
        <f t="shared" si="0"/>
        <v>0</v>
      </c>
      <c r="E12" s="38">
        <f t="shared" si="1"/>
        <v>1.7241379310344827E-2</v>
      </c>
    </row>
    <row r="13" spans="1:5" x14ac:dyDescent="0.4">
      <c r="A13" s="39">
        <v>-4.5000000000000012E-2</v>
      </c>
      <c r="B13" s="41">
        <v>0</v>
      </c>
      <c r="C13" s="40">
        <v>5</v>
      </c>
      <c r="D13" s="39">
        <f t="shared" si="0"/>
        <v>0</v>
      </c>
      <c r="E13" s="38">
        <f t="shared" si="1"/>
        <v>2.8735632183908046E-2</v>
      </c>
    </row>
    <row r="14" spans="1:5" x14ac:dyDescent="0.4">
      <c r="A14" s="39">
        <v>-3.5000000000000017E-2</v>
      </c>
      <c r="B14" s="41">
        <v>0</v>
      </c>
      <c r="C14" s="40">
        <v>7</v>
      </c>
      <c r="D14" s="39">
        <f t="shared" si="0"/>
        <v>0</v>
      </c>
      <c r="E14" s="38">
        <f t="shared" si="1"/>
        <v>4.0229885057471264E-2</v>
      </c>
    </row>
    <row r="15" spans="1:5" x14ac:dyDescent="0.4">
      <c r="A15" s="39">
        <v>-2.5000000000000012E-2</v>
      </c>
      <c r="B15" s="41">
        <v>0</v>
      </c>
      <c r="C15" s="40">
        <v>15</v>
      </c>
      <c r="D15" s="39">
        <f t="shared" si="0"/>
        <v>0</v>
      </c>
      <c r="E15" s="38">
        <f t="shared" si="1"/>
        <v>8.6206896551724144E-2</v>
      </c>
    </row>
    <row r="16" spans="1:5" x14ac:dyDescent="0.4">
      <c r="A16" s="39">
        <v>-1.500000000000001E-2</v>
      </c>
      <c r="B16" s="41">
        <v>0</v>
      </c>
      <c r="C16" s="40">
        <v>14</v>
      </c>
      <c r="D16" s="39">
        <f t="shared" si="0"/>
        <v>0</v>
      </c>
      <c r="E16" s="38">
        <f t="shared" si="1"/>
        <v>8.0459770114942528E-2</v>
      </c>
    </row>
    <row r="17" spans="1:5" x14ac:dyDescent="0.4">
      <c r="A17" s="39">
        <v>-5.0000000000000053E-3</v>
      </c>
      <c r="B17" s="41">
        <v>9</v>
      </c>
      <c r="C17" s="40">
        <v>7</v>
      </c>
      <c r="D17" s="39">
        <f t="shared" si="0"/>
        <v>5.1724137931034482E-2</v>
      </c>
      <c r="E17" s="38">
        <f t="shared" si="1"/>
        <v>4.0229885057471264E-2</v>
      </c>
    </row>
    <row r="18" spans="1:5" x14ac:dyDescent="0.4">
      <c r="A18" s="39">
        <v>5.0000000000000001E-3</v>
      </c>
      <c r="B18" s="41">
        <v>91</v>
      </c>
      <c r="C18" s="40">
        <v>20</v>
      </c>
      <c r="D18" s="39">
        <f t="shared" si="0"/>
        <v>0.52298850574712641</v>
      </c>
      <c r="E18" s="38">
        <f t="shared" si="1"/>
        <v>0.11494252873563218</v>
      </c>
    </row>
    <row r="19" spans="1:5" x14ac:dyDescent="0.4">
      <c r="A19" s="39">
        <v>1.4999999999999999E-2</v>
      </c>
      <c r="B19" s="41">
        <v>59</v>
      </c>
      <c r="C19" s="40">
        <v>26</v>
      </c>
      <c r="D19" s="39">
        <f t="shared" si="0"/>
        <v>0.33908045977011492</v>
      </c>
      <c r="E19" s="38">
        <f t="shared" si="1"/>
        <v>0.14942528735632185</v>
      </c>
    </row>
    <row r="20" spans="1:5" x14ac:dyDescent="0.4">
      <c r="A20" s="39">
        <v>2.5000000000000001E-2</v>
      </c>
      <c r="B20" s="41">
        <v>13</v>
      </c>
      <c r="C20" s="40">
        <v>13</v>
      </c>
      <c r="D20" s="39">
        <f t="shared" si="0"/>
        <v>7.4712643678160925E-2</v>
      </c>
      <c r="E20" s="38">
        <f t="shared" si="1"/>
        <v>7.4712643678160925E-2</v>
      </c>
    </row>
    <row r="21" spans="1:5" x14ac:dyDescent="0.4">
      <c r="A21" s="39">
        <v>3.5000000000000003E-2</v>
      </c>
      <c r="B21" s="41">
        <v>2</v>
      </c>
      <c r="C21" s="40">
        <v>18</v>
      </c>
      <c r="D21" s="39">
        <f t="shared" si="0"/>
        <v>1.1494252873563218E-2</v>
      </c>
      <c r="E21" s="38">
        <f t="shared" si="1"/>
        <v>0.10344827586206896</v>
      </c>
    </row>
    <row r="22" spans="1:5" x14ac:dyDescent="0.4">
      <c r="A22" s="39">
        <v>4.4999999999999998E-2</v>
      </c>
      <c r="B22" s="41">
        <v>0</v>
      </c>
      <c r="C22" s="40">
        <v>8</v>
      </c>
      <c r="D22" s="39">
        <f t="shared" si="0"/>
        <v>0</v>
      </c>
      <c r="E22" s="38">
        <f t="shared" si="1"/>
        <v>4.5977011494252873E-2</v>
      </c>
    </row>
    <row r="23" spans="1:5" x14ac:dyDescent="0.4">
      <c r="A23" s="39">
        <v>5.5000000000000007E-2</v>
      </c>
      <c r="B23" s="41">
        <v>0</v>
      </c>
      <c r="C23" s="40">
        <v>12</v>
      </c>
      <c r="D23" s="39">
        <f t="shared" si="0"/>
        <v>0</v>
      </c>
      <c r="E23" s="38">
        <f t="shared" si="1"/>
        <v>6.8965517241379309E-2</v>
      </c>
    </row>
    <row r="24" spans="1:5" x14ac:dyDescent="0.4">
      <c r="A24" s="39">
        <v>6.5000000000000002E-2</v>
      </c>
      <c r="B24" s="41">
        <v>0</v>
      </c>
      <c r="C24" s="40">
        <v>5</v>
      </c>
      <c r="D24" s="39">
        <f t="shared" si="0"/>
        <v>0</v>
      </c>
      <c r="E24" s="38">
        <f t="shared" si="1"/>
        <v>2.8735632183908046E-2</v>
      </c>
    </row>
    <row r="25" spans="1:5" x14ac:dyDescent="0.4">
      <c r="A25" s="39">
        <v>7.5000000000000011E-2</v>
      </c>
      <c r="B25" s="41">
        <v>0</v>
      </c>
      <c r="C25" s="40">
        <v>5</v>
      </c>
      <c r="D25" s="39">
        <f t="shared" si="0"/>
        <v>0</v>
      </c>
      <c r="E25" s="38">
        <f t="shared" si="1"/>
        <v>2.8735632183908046E-2</v>
      </c>
    </row>
    <row r="26" spans="1:5" x14ac:dyDescent="0.4">
      <c r="A26" s="39">
        <v>8.4999999999999992E-2</v>
      </c>
      <c r="B26" s="41">
        <v>0</v>
      </c>
      <c r="C26" s="40">
        <v>3</v>
      </c>
      <c r="D26" s="39">
        <f t="shared" si="0"/>
        <v>0</v>
      </c>
      <c r="E26" s="38">
        <f t="shared" si="1"/>
        <v>1.7241379310344827E-2</v>
      </c>
    </row>
    <row r="27" spans="1:5" x14ac:dyDescent="0.4">
      <c r="A27" s="39">
        <v>9.5000000000000001E-2</v>
      </c>
      <c r="B27" s="41">
        <v>0</v>
      </c>
      <c r="C27" s="40">
        <v>1</v>
      </c>
      <c r="D27" s="39">
        <f t="shared" si="0"/>
        <v>0</v>
      </c>
      <c r="E27" s="38">
        <f t="shared" si="1"/>
        <v>5.7471264367816091E-3</v>
      </c>
    </row>
    <row r="28" spans="1:5" x14ac:dyDescent="0.4">
      <c r="A28" s="37" t="s">
        <v>70</v>
      </c>
      <c r="B28" s="37">
        <v>0</v>
      </c>
      <c r="C28" s="36">
        <v>1</v>
      </c>
      <c r="D28" s="35">
        <f t="shared" si="0"/>
        <v>0</v>
      </c>
      <c r="E28" s="34">
        <f t="shared" si="1"/>
        <v>5.7471264367816091E-3</v>
      </c>
    </row>
  </sheetData>
  <mergeCells count="3">
    <mergeCell ref="A4:E4"/>
    <mergeCell ref="B5:C5"/>
    <mergeCell ref="D5:E5"/>
  </mergeCells>
  <phoneticPr fontId="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Q1</vt:lpstr>
      <vt:lpstr>Q2</vt:lpstr>
      <vt:lpstr>Q3</vt:lpstr>
      <vt:lpstr>Q4-Returns of various assets</vt:lpstr>
      <vt:lpstr>Returns distribution.data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俊儒 王</cp:lastModifiedBy>
  <dcterms:created xsi:type="dcterms:W3CDTF">2024-09-26T19:14:06Z</dcterms:created>
  <dcterms:modified xsi:type="dcterms:W3CDTF">2024-10-05T03:49:10Z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662FB08E-26B0-4E4E-8C7F-7B210259E787</vt:lpwstr>
  </property>
</Properties>
</file>