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worksheets/sheet2.xml" ContentType="application/vnd.openxmlformats-officedocument.spreadsheetml.worksheet+xml"/>
  <Override PartName="/xl/chartsheets/sheet2.xml" ContentType="application/vnd.openxmlformats-officedocument.spreadsheetml.chartsheet+xml"/>
  <Override PartName="/xl/worksheets/sheet3.xml" ContentType="application/vnd.openxmlformats-officedocument.spreadsheetml.worksheet+xml"/>
  <Override PartName="/xl/chartsheets/sheet3.xml" ContentType="application/vnd.openxmlformats-officedocument.spreadsheetml.chart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codeName="ThisWorkbook"/>
  <mc:AlternateContent xmlns:mc="http://schemas.openxmlformats.org/markup-compatibility/2006">
    <mc:Choice Requires="x15">
      <x15ac:absPath xmlns:x15ac="http://schemas.microsoft.com/office/spreadsheetml/2010/11/ac" url="/Users/martinwiddicks/Dropbox/Martin Work/Teaching/FIN500/2024MSFE/"/>
    </mc:Choice>
  </mc:AlternateContent>
  <xr:revisionPtr revIDLastSave="0" documentId="13_ncr:1_{137A1A6D-C234-1E4B-8AC5-435A62949C0A}" xr6:coauthVersionLast="47" xr6:coauthVersionMax="47" xr10:uidLastSave="{00000000-0000-0000-0000-000000000000}"/>
  <bookViews>
    <workbookView xWindow="0" yWindow="500" windowWidth="28800" windowHeight="16560" activeTab="3" xr2:uid="{00000000-000D-0000-FFFF-FFFF00000000}"/>
  </bookViews>
  <sheets>
    <sheet name="1a.ExplicitSolution" sheetId="13" r:id="rId1"/>
    <sheet name="1a.Figure.ExplicitSolution" sheetId="14" r:id="rId2"/>
    <sheet name="1c.MV-Solver" sheetId="15" r:id="rId3"/>
    <sheet name="1c.Figure.MV-Solver" sheetId="24" r:id="rId4"/>
    <sheet name="1d&amp;e.WithRiskFreeAsset" sheetId="23" r:id="rId5"/>
    <sheet name="1d.Figure.WithRiskFreeAsset" sheetId="17" r:id="rId6"/>
    <sheet name="solutions saved for graphing" sheetId="16" r:id="rId7"/>
  </sheets>
  <definedNames>
    <definedName name="A" localSheetId="2">'1c.MV-Solver'!#REF!</definedName>
    <definedName name="A" localSheetId="4">'1d&amp;e.WithRiskFreeAsset'!$D$37</definedName>
    <definedName name="A">'1a.ExplicitSolution'!$D$36</definedName>
    <definedName name="Anual">#REF!</definedName>
    <definedName name="B" localSheetId="2">'1c.MV-Solver'!#REF!</definedName>
    <definedName name="B" localSheetId="4">'1d&amp;e.WithRiskFreeAsset'!$D$38</definedName>
    <definedName name="B">'1a.ExplicitSolution'!$D$37</definedName>
    <definedName name="D" localSheetId="2">'1c.MV-Solver'!#REF!</definedName>
    <definedName name="D" localSheetId="4">'1d&amp;e.WithRiskFreeAsset'!$D$39</definedName>
    <definedName name="D">'1a.ExplicitSolution'!$D$38</definedName>
    <definedName name="Daily">#REF!</definedName>
    <definedName name="Monthly">#REF!</definedName>
    <definedName name="rf">'1d&amp;e.WithRiskFreeAsset'!$C$30</definedName>
    <definedName name="solver_adj" localSheetId="2" hidden="1">'1c.MV-Solver'!$N$32:$N$38</definedName>
    <definedName name="solver_cvg" localSheetId="2" hidden="1">0.0001</definedName>
    <definedName name="solver_drv" localSheetId="2" hidden="1">1</definedName>
    <definedName name="solver_eng" localSheetId="2" hidden="1">1</definedName>
    <definedName name="solver_est" localSheetId="2" hidden="1">1</definedName>
    <definedName name="solver_itr" localSheetId="2" hidden="1">2147483647</definedName>
    <definedName name="solver_lhs1" localSheetId="2" hidden="1">'1c.MV-Solver'!$N$28</definedName>
    <definedName name="solver_lhs10" localSheetId="2" hidden="1">'1c.MV-Solver'!$K$32</definedName>
    <definedName name="solver_lhs11" localSheetId="2" hidden="1">'1c.MV-Solver'!$K$33</definedName>
    <definedName name="solver_lhs12" localSheetId="2" hidden="1">'1c.MV-Solver'!$K$34</definedName>
    <definedName name="solver_lhs13" localSheetId="2" hidden="1">'1c.MV-Solver'!$K$35</definedName>
    <definedName name="solver_lhs14" localSheetId="2" hidden="1">'1c.MV-Solver'!$K$36</definedName>
    <definedName name="solver_lhs15" localSheetId="2" hidden="1">'1c.MV-Solver'!$K$37</definedName>
    <definedName name="solver_lhs16" localSheetId="2" hidden="1">'1c.MV-Solver'!$K$38</definedName>
    <definedName name="solver_lhs2" localSheetId="2" hidden="1">'1c.MV-Solver'!$N$29</definedName>
    <definedName name="solver_lhs3" localSheetId="2" hidden="1">'1c.MV-Solver'!$N$32:$N$38</definedName>
    <definedName name="solver_lhs4" localSheetId="2" hidden="1">'1c.MV-Solver'!$H$32:$H$38</definedName>
    <definedName name="solver_lhs5" localSheetId="2" hidden="1">'1c.MV-Solver'!$K$28</definedName>
    <definedName name="solver_lhs6" localSheetId="2" hidden="1">'1c.MV-Solver'!$K$37</definedName>
    <definedName name="solver_lhs7" localSheetId="2" hidden="1">'1c.MV-Solver'!$K$38</definedName>
    <definedName name="solver_lhs8" localSheetId="2" hidden="1">'1c.MV-Solver'!$K$36</definedName>
    <definedName name="solver_lhs9" localSheetId="2" hidden="1">'1c.MV-Solver'!$K$32</definedName>
    <definedName name="solver_lin" localSheetId="2" hidden="1">2</definedName>
    <definedName name="solver_mip" localSheetId="2" hidden="1">2147483647</definedName>
    <definedName name="solver_mni" localSheetId="2" hidden="1">30</definedName>
    <definedName name="solver_mrt" localSheetId="2" hidden="1">0.075</definedName>
    <definedName name="solver_msl" localSheetId="2" hidden="1">2</definedName>
    <definedName name="solver_neg" localSheetId="2" hidden="1">1</definedName>
    <definedName name="solver_nod" localSheetId="2" hidden="1">2147483647</definedName>
    <definedName name="solver_num" localSheetId="2" hidden="1">3</definedName>
    <definedName name="solver_nwt" localSheetId="2" hidden="1">1</definedName>
    <definedName name="solver_opt" localSheetId="2" hidden="1">'1c.MV-Solver'!$N$27</definedName>
    <definedName name="solver_pre" localSheetId="2" hidden="1">0.000001</definedName>
    <definedName name="solver_rbv" localSheetId="2" hidden="1">1</definedName>
    <definedName name="solver_rel1" localSheetId="2" hidden="1">2</definedName>
    <definedName name="solver_rel10" localSheetId="2" hidden="1">1</definedName>
    <definedName name="solver_rel11" localSheetId="2" hidden="1">1</definedName>
    <definedName name="solver_rel12" localSheetId="2" hidden="1">1</definedName>
    <definedName name="solver_rel13" localSheetId="2" hidden="1">1</definedName>
    <definedName name="solver_rel14" localSheetId="2" hidden="1">1</definedName>
    <definedName name="solver_rel15" localSheetId="2" hidden="1">1</definedName>
    <definedName name="solver_rel16" localSheetId="2" hidden="1">1</definedName>
    <definedName name="solver_rel2" localSheetId="2" hidden="1">2</definedName>
    <definedName name="solver_rel3" localSheetId="2" hidden="1">3</definedName>
    <definedName name="solver_rel4" localSheetId="2" hidden="1">3</definedName>
    <definedName name="solver_rel5" localSheetId="2" hidden="1">2</definedName>
    <definedName name="solver_rel6" localSheetId="2" hidden="1">3</definedName>
    <definedName name="solver_rel7" localSheetId="2" hidden="1">3</definedName>
    <definedName name="solver_rel8" localSheetId="2" hidden="1">3</definedName>
    <definedName name="solver_rel9" localSheetId="2" hidden="1">3</definedName>
    <definedName name="solver_rhs1" localSheetId="2" hidden="1">0</definedName>
    <definedName name="solver_rhs10" localSheetId="2" hidden="1">0.2</definedName>
    <definedName name="solver_rhs11" localSheetId="2" hidden="1">0.2</definedName>
    <definedName name="solver_rhs12" localSheetId="2" hidden="1">0.2</definedName>
    <definedName name="solver_rhs13" localSheetId="2" hidden="1">0.2</definedName>
    <definedName name="solver_rhs14" localSheetId="2" hidden="1">0.2</definedName>
    <definedName name="solver_rhs15" localSheetId="2" hidden="1">0.2</definedName>
    <definedName name="solver_rhs16" localSheetId="2" hidden="1">0.3</definedName>
    <definedName name="solver_rhs2" localSheetId="2" hidden="1">1</definedName>
    <definedName name="solver_rhs3" localSheetId="2" hidden="1">0</definedName>
    <definedName name="solver_rhs4" localSheetId="2" hidden="1">0</definedName>
    <definedName name="solver_rhs5" localSheetId="2" hidden="1">0</definedName>
    <definedName name="solver_rhs6" localSheetId="2" hidden="1">0</definedName>
    <definedName name="solver_rhs7" localSheetId="2" hidden="1">0</definedName>
    <definedName name="solver_rhs8" localSheetId="2" hidden="1">0</definedName>
    <definedName name="solver_rhs9" localSheetId="2" hidden="1">0</definedName>
    <definedName name="solver_rlx" localSheetId="2" hidden="1">2</definedName>
    <definedName name="solver_rsd" localSheetId="2" hidden="1">0</definedName>
    <definedName name="solver_scl" localSheetId="2" hidden="1">1</definedName>
    <definedName name="solver_sho" localSheetId="2" hidden="1">2</definedName>
    <definedName name="solver_ssz" localSheetId="2" hidden="1">100</definedName>
    <definedName name="solver_tim" localSheetId="2" hidden="1">2147483647</definedName>
    <definedName name="solver_tol" localSheetId="2" hidden="1">0.01</definedName>
    <definedName name="solver_typ" localSheetId="2" hidden="1">2</definedName>
    <definedName name="solver_val" localSheetId="2" hidden="1">0</definedName>
    <definedName name="solver_ver" localSheetId="2" hidden="1">2</definedName>
    <definedName name="StkNames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Z49" i="23" l="1"/>
  <c r="Z50" i="23"/>
  <c r="Z51" i="23"/>
  <c r="Z52" i="23"/>
  <c r="Z53" i="23"/>
  <c r="Z54" i="23"/>
  <c r="Z48" i="23"/>
  <c r="D38" i="23"/>
  <c r="O62" i="23"/>
  <c r="O63" i="23"/>
  <c r="O64" i="23"/>
  <c r="O65" i="23"/>
  <c r="O66" i="23"/>
  <c r="O67" i="23"/>
  <c r="O61" i="23"/>
  <c r="O70" i="23"/>
  <c r="N69" i="23" a="1"/>
  <c r="N69" i="23" s="1"/>
  <c r="C26" i="15"/>
  <c r="D26" i="15"/>
  <c r="E26" i="15"/>
  <c r="B44" i="15"/>
  <c r="B41" i="16"/>
  <c r="C41" i="16"/>
  <c r="D41" i="16"/>
  <c r="E41" i="16"/>
  <c r="F41" i="16"/>
  <c r="G41" i="16"/>
  <c r="H41" i="16"/>
  <c r="I41" i="16"/>
  <c r="J41" i="16"/>
  <c r="K41" i="16"/>
  <c r="L41" i="16"/>
  <c r="M41" i="16"/>
  <c r="N41" i="16"/>
  <c r="O41" i="16"/>
  <c r="P41" i="16"/>
  <c r="Q41" i="16"/>
  <c r="R41" i="16"/>
  <c r="S41" i="16"/>
  <c r="T41" i="16"/>
  <c r="U41" i="16"/>
  <c r="V41" i="16"/>
  <c r="B4" i="16"/>
  <c r="C4" i="16"/>
  <c r="D4" i="16"/>
  <c r="E4" i="16"/>
  <c r="F4" i="16"/>
  <c r="G4" i="16"/>
  <c r="H4" i="16"/>
  <c r="I4" i="16"/>
  <c r="J4" i="16"/>
  <c r="K4" i="16"/>
  <c r="L4" i="16"/>
  <c r="M4" i="16"/>
  <c r="N4" i="16"/>
  <c r="O4" i="16"/>
  <c r="P4" i="16"/>
  <c r="Q4" i="16"/>
  <c r="R4" i="16"/>
  <c r="S4" i="16"/>
  <c r="T4" i="16"/>
  <c r="U4" i="16"/>
  <c r="V4" i="16"/>
  <c r="C42" i="23"/>
  <c r="D42" i="23"/>
  <c r="C41" i="13"/>
  <c r="D41" i="13"/>
  <c r="V12" i="15"/>
  <c r="C12" i="15" s="1"/>
  <c r="F12" i="15"/>
  <c r="C15" i="15" s="1"/>
  <c r="V14" i="15"/>
  <c r="H14" i="15" s="1"/>
  <c r="E17" i="15" s="1"/>
  <c r="I14" i="15"/>
  <c r="E18" i="15" s="1"/>
  <c r="V18" i="23"/>
  <c r="I18" i="23"/>
  <c r="V17" i="23"/>
  <c r="I17" i="23" s="1"/>
  <c r="H18" i="23" s="1"/>
  <c r="V16" i="23"/>
  <c r="G16" i="23"/>
  <c r="V15" i="23"/>
  <c r="I15" i="23" s="1"/>
  <c r="F18" i="23" s="1"/>
  <c r="F15" i="23"/>
  <c r="V14" i="23"/>
  <c r="H14" i="23" s="1"/>
  <c r="E17" i="23" s="1"/>
  <c r="V13" i="23"/>
  <c r="G13" i="23"/>
  <c r="D16" i="23" s="1"/>
  <c r="V12" i="23"/>
  <c r="C12" i="23"/>
  <c r="S11" i="23"/>
  <c r="L18" i="23"/>
  <c r="R11" i="23"/>
  <c r="H11" i="23"/>
  <c r="H32" i="23"/>
  <c r="Q11" i="23"/>
  <c r="L16" i="23"/>
  <c r="P11" i="23"/>
  <c r="O11" i="23"/>
  <c r="E11" i="23"/>
  <c r="E32" i="23"/>
  <c r="N11" i="23"/>
  <c r="L13" i="23"/>
  <c r="D11" i="23"/>
  <c r="D32" i="23"/>
  <c r="M11" i="23"/>
  <c r="C28" i="15"/>
  <c r="V18" i="15"/>
  <c r="I18" i="15"/>
  <c r="V17" i="15"/>
  <c r="H17" i="15"/>
  <c r="V16" i="15"/>
  <c r="H16" i="15" s="1"/>
  <c r="G17" i="15" s="1"/>
  <c r="I16" i="15"/>
  <c r="G18" i="15" s="1"/>
  <c r="V15" i="15"/>
  <c r="I15" i="15" s="1"/>
  <c r="F18" i="15" s="1"/>
  <c r="V13" i="15"/>
  <c r="D13" i="15"/>
  <c r="F13" i="15"/>
  <c r="D15" i="15" s="1"/>
  <c r="I12" i="15"/>
  <c r="C18" i="15" s="1"/>
  <c r="S11" i="15"/>
  <c r="L18" i="15" s="1"/>
  <c r="I21" i="15"/>
  <c r="R11" i="15"/>
  <c r="Q11" i="15"/>
  <c r="G21" i="15"/>
  <c r="L16" i="15"/>
  <c r="B16" i="15" s="1"/>
  <c r="P11" i="15"/>
  <c r="O11" i="15"/>
  <c r="E21" i="15"/>
  <c r="N11" i="15"/>
  <c r="L13" i="15"/>
  <c r="U13" i="15"/>
  <c r="M11" i="15"/>
  <c r="L12" i="15" s="1"/>
  <c r="S11" i="13"/>
  <c r="R11" i="13"/>
  <c r="L17" i="13" s="1"/>
  <c r="U17" i="13" s="1"/>
  <c r="Q11" i="13"/>
  <c r="G31" i="13" s="1"/>
  <c r="P11" i="13"/>
  <c r="L15" i="13"/>
  <c r="U15" i="13" s="1"/>
  <c r="O11" i="13"/>
  <c r="E31" i="13" s="1"/>
  <c r="N11" i="13"/>
  <c r="D31" i="13" s="1"/>
  <c r="M11" i="13"/>
  <c r="L12" i="13" s="1"/>
  <c r="U12" i="13" s="1"/>
  <c r="B61" i="23"/>
  <c r="K36" i="23"/>
  <c r="L36" i="23" s="1"/>
  <c r="W29" i="15"/>
  <c r="V29" i="15"/>
  <c r="U29" i="15"/>
  <c r="T29" i="15"/>
  <c r="S29" i="15"/>
  <c r="R29" i="15"/>
  <c r="Q29" i="15"/>
  <c r="P29" i="15"/>
  <c r="O29" i="15"/>
  <c r="N29" i="15"/>
  <c r="M29" i="15"/>
  <c r="L29" i="15"/>
  <c r="K29" i="15"/>
  <c r="J29" i="15"/>
  <c r="I29" i="15"/>
  <c r="H29" i="15"/>
  <c r="G29" i="15"/>
  <c r="F29" i="15"/>
  <c r="E29" i="15"/>
  <c r="D29" i="15"/>
  <c r="C29" i="15"/>
  <c r="E45" i="15"/>
  <c r="E49" i="15"/>
  <c r="E53" i="15"/>
  <c r="E57" i="15"/>
  <c r="E61" i="15"/>
  <c r="G43" i="15"/>
  <c r="G47" i="15"/>
  <c r="G51" i="15"/>
  <c r="G55" i="15"/>
  <c r="G59" i="15"/>
  <c r="I45" i="15"/>
  <c r="I49" i="15"/>
  <c r="I53" i="15"/>
  <c r="I57" i="15"/>
  <c r="I61" i="15"/>
  <c r="F42" i="15"/>
  <c r="D44" i="15"/>
  <c r="F46" i="15"/>
  <c r="D48" i="15"/>
  <c r="F50" i="15"/>
  <c r="D52" i="15"/>
  <c r="F54" i="15"/>
  <c r="E55" i="15"/>
  <c r="D56" i="15"/>
  <c r="F58" i="15"/>
  <c r="E59" i="15"/>
  <c r="D60" i="15"/>
  <c r="F62" i="15"/>
  <c r="D42" i="15"/>
  <c r="H42" i="15"/>
  <c r="D43" i="15"/>
  <c r="H43" i="15"/>
  <c r="F44" i="15"/>
  <c r="F45" i="15"/>
  <c r="D46" i="15"/>
  <c r="H46" i="15"/>
  <c r="D47" i="15"/>
  <c r="H47" i="15"/>
  <c r="F48" i="15"/>
  <c r="F49" i="15"/>
  <c r="D50" i="15"/>
  <c r="H50" i="15"/>
  <c r="D51" i="15"/>
  <c r="H51" i="15"/>
  <c r="F52" i="15"/>
  <c r="D54" i="15"/>
  <c r="H54" i="15"/>
  <c r="F56" i="15"/>
  <c r="D58" i="15"/>
  <c r="H58" i="15"/>
  <c r="F60" i="15"/>
  <c r="D62" i="15"/>
  <c r="H62" i="15"/>
  <c r="K38" i="13"/>
  <c r="K37" i="13"/>
  <c r="K36" i="13"/>
  <c r="K35" i="13"/>
  <c r="K34" i="13"/>
  <c r="K33" i="13"/>
  <c r="K32" i="13"/>
  <c r="E51" i="15"/>
  <c r="E43" i="15"/>
  <c r="C57" i="15"/>
  <c r="C49" i="15"/>
  <c r="E47" i="15"/>
  <c r="C61" i="15"/>
  <c r="C53" i="15"/>
  <c r="C45" i="15"/>
  <c r="I60" i="15"/>
  <c r="I56" i="15"/>
  <c r="I52" i="15"/>
  <c r="I48" i="15"/>
  <c r="I44" i="15"/>
  <c r="H61" i="15"/>
  <c r="H57" i="15"/>
  <c r="H53" i="15"/>
  <c r="H49" i="15"/>
  <c r="H45" i="15"/>
  <c r="G62" i="15"/>
  <c r="G58" i="15"/>
  <c r="G54" i="15"/>
  <c r="G50" i="15"/>
  <c r="G46" i="15"/>
  <c r="G42" i="15"/>
  <c r="F59" i="15"/>
  <c r="F55" i="15"/>
  <c r="F51" i="15"/>
  <c r="F47" i="15"/>
  <c r="F43" i="15"/>
  <c r="E60" i="15"/>
  <c r="E56" i="15"/>
  <c r="E52" i="15"/>
  <c r="E48" i="15"/>
  <c r="E44" i="15"/>
  <c r="D61" i="15"/>
  <c r="D57" i="15"/>
  <c r="D53" i="15"/>
  <c r="D49" i="15"/>
  <c r="D45" i="15"/>
  <c r="I62" i="15"/>
  <c r="I58" i="15"/>
  <c r="I54" i="15"/>
  <c r="I50" i="15"/>
  <c r="I46" i="15"/>
  <c r="I42" i="15"/>
  <c r="H59" i="15"/>
  <c r="H55" i="15"/>
  <c r="G60" i="15"/>
  <c r="G56" i="15"/>
  <c r="G52" i="15"/>
  <c r="G48" i="15"/>
  <c r="G44" i="15"/>
  <c r="F61" i="15"/>
  <c r="F57" i="15"/>
  <c r="F53" i="15"/>
  <c r="E62" i="15"/>
  <c r="E58" i="15"/>
  <c r="E54" i="15"/>
  <c r="E50" i="15"/>
  <c r="E46" i="15"/>
  <c r="E42" i="15"/>
  <c r="C59" i="15"/>
  <c r="C55" i="15"/>
  <c r="C51" i="15"/>
  <c r="C47" i="15"/>
  <c r="C43" i="15"/>
  <c r="I59" i="15"/>
  <c r="I55" i="15"/>
  <c r="I51" i="15"/>
  <c r="I47" i="15"/>
  <c r="I43" i="15"/>
  <c r="H60" i="15"/>
  <c r="H56" i="15"/>
  <c r="H52" i="15"/>
  <c r="H48" i="15"/>
  <c r="H44" i="15"/>
  <c r="G61" i="15"/>
  <c r="G57" i="15"/>
  <c r="G53" i="15"/>
  <c r="G49" i="15"/>
  <c r="G45" i="15"/>
  <c r="C44" i="15"/>
  <c r="C46" i="15"/>
  <c r="C62" i="15"/>
  <c r="C56" i="15"/>
  <c r="C42" i="15"/>
  <c r="C58" i="15"/>
  <c r="C48" i="15"/>
  <c r="D55" i="15"/>
  <c r="C50" i="15"/>
  <c r="C60" i="15"/>
  <c r="C52" i="15"/>
  <c r="D59" i="15"/>
  <c r="C54" i="15"/>
  <c r="B42" i="15"/>
  <c r="H31" i="13"/>
  <c r="H17" i="23"/>
  <c r="H13" i="23"/>
  <c r="D17" i="23"/>
  <c r="L17" i="23"/>
  <c r="U17" i="23"/>
  <c r="F13" i="23"/>
  <c r="D15" i="23" s="1"/>
  <c r="E13" i="23"/>
  <c r="D14" i="23"/>
  <c r="D13" i="23"/>
  <c r="I13" i="23"/>
  <c r="D18" i="23"/>
  <c r="I16" i="23"/>
  <c r="G18" i="23"/>
  <c r="L14" i="23"/>
  <c r="B14" i="23"/>
  <c r="G15" i="23"/>
  <c r="F16" i="23" s="1"/>
  <c r="I11" i="23"/>
  <c r="I32" i="23"/>
  <c r="D34" i="23"/>
  <c r="F34" i="23"/>
  <c r="I13" i="15"/>
  <c r="D18" i="15"/>
  <c r="H13" i="15"/>
  <c r="D17" i="15" s="1"/>
  <c r="L14" i="15"/>
  <c r="U14" i="15" s="1"/>
  <c r="E13" i="15"/>
  <c r="D14" i="15" s="1"/>
  <c r="H15" i="15"/>
  <c r="F17" i="15"/>
  <c r="B43" i="15"/>
  <c r="F15" i="15"/>
  <c r="B13" i="15"/>
  <c r="G16" i="15"/>
  <c r="G13" i="15"/>
  <c r="D16" i="15"/>
  <c r="D21" i="15"/>
  <c r="L13" i="13"/>
  <c r="U13" i="13"/>
  <c r="L16" i="13"/>
  <c r="U16" i="13" s="1"/>
  <c r="B17" i="23"/>
  <c r="U14" i="23"/>
  <c r="K34" i="23"/>
  <c r="L34" i="23"/>
  <c r="K33" i="23"/>
  <c r="L33" i="23" s="1"/>
  <c r="C34" i="23"/>
  <c r="K38" i="23"/>
  <c r="L38" i="23" s="1"/>
  <c r="H34" i="23"/>
  <c r="E34" i="23"/>
  <c r="K35" i="23"/>
  <c r="L35" i="23" s="1"/>
  <c r="G34" i="23"/>
  <c r="K37" i="23"/>
  <c r="L37" i="23" s="1"/>
  <c r="K39" i="23"/>
  <c r="L39" i="23"/>
  <c r="I34" i="23"/>
  <c r="L15" i="15"/>
  <c r="B15" i="15" s="1"/>
  <c r="F21" i="15"/>
  <c r="H21" i="15"/>
  <c r="L17" i="15"/>
  <c r="B17" i="15" s="1"/>
  <c r="U17" i="15"/>
  <c r="F11" i="23"/>
  <c r="F32" i="23"/>
  <c r="L15" i="23"/>
  <c r="L18" i="13"/>
  <c r="U18" i="13" s="1"/>
  <c r="I31" i="13"/>
  <c r="C11" i="23"/>
  <c r="C32" i="23"/>
  <c r="L12" i="23"/>
  <c r="U12" i="23"/>
  <c r="I14" i="23"/>
  <c r="E18" i="23" s="1"/>
  <c r="B15" i="23"/>
  <c r="U15" i="23"/>
  <c r="V18" i="13"/>
  <c r="I18" i="13" s="1"/>
  <c r="V16" i="13"/>
  <c r="V15" i="13"/>
  <c r="I15" i="13" s="1"/>
  <c r="F18" i="13" s="1"/>
  <c r="V12" i="13"/>
  <c r="F12" i="13" s="1"/>
  <c r="C15" i="13" s="1"/>
  <c r="G16" i="13"/>
  <c r="V14" i="13"/>
  <c r="F14" i="13" s="1"/>
  <c r="E15" i="13" s="1"/>
  <c r="I12" i="13"/>
  <c r="C18" i="13" s="1"/>
  <c r="H12" i="13"/>
  <c r="C17" i="13" s="1"/>
  <c r="G12" i="13"/>
  <c r="C16" i="13" s="1"/>
  <c r="E12" i="13"/>
  <c r="C14" i="13" s="1"/>
  <c r="V13" i="13"/>
  <c r="E13" i="13" s="1"/>
  <c r="D14" i="13" s="1"/>
  <c r="F13" i="13"/>
  <c r="D15" i="13" s="1"/>
  <c r="V17" i="13"/>
  <c r="D12" i="13"/>
  <c r="C13" i="13" s="1"/>
  <c r="U16" i="15"/>
  <c r="B62" i="23"/>
  <c r="E42" i="23"/>
  <c r="B63" i="23"/>
  <c r="E28" i="15"/>
  <c r="F26" i="15"/>
  <c r="F42" i="23"/>
  <c r="B64" i="23"/>
  <c r="U13" i="23"/>
  <c r="B13" i="23"/>
  <c r="B18" i="23"/>
  <c r="U18" i="23"/>
  <c r="E41" i="13"/>
  <c r="B69" i="13"/>
  <c r="G26" i="15"/>
  <c r="F28" i="15"/>
  <c r="B45" i="15"/>
  <c r="H15" i="13"/>
  <c r="F17" i="13" s="1"/>
  <c r="G15" i="13"/>
  <c r="F16" i="13" s="1"/>
  <c r="F15" i="13"/>
  <c r="G42" i="23"/>
  <c r="H16" i="13"/>
  <c r="G17" i="13" s="1"/>
  <c r="I16" i="13"/>
  <c r="G18" i="13" s="1"/>
  <c r="U16" i="23"/>
  <c r="B16" i="23"/>
  <c r="I17" i="13"/>
  <c r="H18" i="13" s="1"/>
  <c r="H17" i="13"/>
  <c r="E14" i="13"/>
  <c r="H14" i="13"/>
  <c r="E17" i="13"/>
  <c r="B12" i="23"/>
  <c r="H16" i="23"/>
  <c r="G17" i="23" s="1"/>
  <c r="I17" i="15"/>
  <c r="H18" i="15" s="1"/>
  <c r="C21" i="15"/>
  <c r="H12" i="23"/>
  <c r="C17" i="23" s="1"/>
  <c r="D12" i="23"/>
  <c r="C13" i="23" s="1"/>
  <c r="E12" i="23"/>
  <c r="C14" i="23" s="1"/>
  <c r="G11" i="23"/>
  <c r="G32" i="23"/>
  <c r="G14" i="15"/>
  <c r="E16" i="15" s="1"/>
  <c r="D28" i="15"/>
  <c r="B68" i="13"/>
  <c r="F12" i="23"/>
  <c r="C15" i="23"/>
  <c r="F31" i="13"/>
  <c r="E14" i="15"/>
  <c r="F14" i="15"/>
  <c r="E15" i="15" s="1"/>
  <c r="I12" i="23"/>
  <c r="C18" i="23" s="1"/>
  <c r="G12" i="23"/>
  <c r="C16" i="23"/>
  <c r="F41" i="13"/>
  <c r="B70" i="13"/>
  <c r="H42" i="23"/>
  <c r="B65" i="23"/>
  <c r="G28" i="15"/>
  <c r="H26" i="15"/>
  <c r="B46" i="15"/>
  <c r="I42" i="23"/>
  <c r="B66" i="23"/>
  <c r="H28" i="15"/>
  <c r="B47" i="15"/>
  <c r="I26" i="15"/>
  <c r="G41" i="13"/>
  <c r="B71" i="13"/>
  <c r="J26" i="15"/>
  <c r="I28" i="15"/>
  <c r="B48" i="15"/>
  <c r="H41" i="13"/>
  <c r="B72" i="13"/>
  <c r="J42" i="23"/>
  <c r="B67" i="23"/>
  <c r="I41" i="13"/>
  <c r="B73" i="13"/>
  <c r="K26" i="15"/>
  <c r="J28" i="15"/>
  <c r="K42" i="23"/>
  <c r="B68" i="23"/>
  <c r="B69" i="23"/>
  <c r="L42" i="23"/>
  <c r="L26" i="15"/>
  <c r="K28" i="15"/>
  <c r="J41" i="13"/>
  <c r="B74" i="13"/>
  <c r="K41" i="13"/>
  <c r="B75" i="13"/>
  <c r="M26" i="15"/>
  <c r="L28" i="15"/>
  <c r="B70" i="23"/>
  <c r="M42" i="23"/>
  <c r="N26" i="15"/>
  <c r="M28" i="15"/>
  <c r="B76" i="13"/>
  <c r="L41" i="13"/>
  <c r="N42" i="23"/>
  <c r="B71" i="23"/>
  <c r="O26" i="15"/>
  <c r="N28" i="15"/>
  <c r="O42" i="23"/>
  <c r="B72" i="23"/>
  <c r="M41" i="13"/>
  <c r="B77" i="13"/>
  <c r="B78" i="13"/>
  <c r="N41" i="13"/>
  <c r="B73" i="23"/>
  <c r="P42" i="23"/>
  <c r="P26" i="15"/>
  <c r="O28" i="15"/>
  <c r="Q42" i="23"/>
  <c r="B74" i="23"/>
  <c r="P28" i="15"/>
  <c r="Q26" i="15"/>
  <c r="B79" i="13"/>
  <c r="O41" i="13"/>
  <c r="R26" i="15"/>
  <c r="Q28" i="15"/>
  <c r="B80" i="13"/>
  <c r="P41" i="13"/>
  <c r="B75" i="23"/>
  <c r="R42" i="23"/>
  <c r="S26" i="15"/>
  <c r="R28" i="15"/>
  <c r="B76" i="23"/>
  <c r="S42" i="23"/>
  <c r="B81" i="13"/>
  <c r="Q41" i="13"/>
  <c r="R41" i="13"/>
  <c r="B82" i="13"/>
  <c r="B77" i="23"/>
  <c r="T42" i="23"/>
  <c r="S28" i="15"/>
  <c r="T26" i="15"/>
  <c r="U26" i="15"/>
  <c r="T28" i="15"/>
  <c r="B78" i="23"/>
  <c r="U42" i="23"/>
  <c r="B83" i="13"/>
  <c r="S41" i="13"/>
  <c r="V26" i="15"/>
  <c r="U28" i="15"/>
  <c r="T41" i="13"/>
  <c r="B84" i="13"/>
  <c r="V42" i="23"/>
  <c r="B79" i="23"/>
  <c r="W26" i="15"/>
  <c r="W28" i="15"/>
  <c r="V28" i="15"/>
  <c r="U41" i="13"/>
  <c r="B85" i="13"/>
  <c r="B80" i="23"/>
  <c r="W42" i="23"/>
  <c r="V41" i="13"/>
  <c r="B86" i="13"/>
  <c r="B81" i="23"/>
  <c r="W41" i="13"/>
  <c r="B87" i="13"/>
  <c r="B88" i="13"/>
  <c r="U18" i="15" l="1"/>
  <c r="B18" i="15"/>
  <c r="U12" i="15"/>
  <c r="B12" i="15"/>
  <c r="B14" i="15"/>
  <c r="U15" i="15"/>
  <c r="L14" i="13"/>
  <c r="U14" i="13" s="1"/>
  <c r="C31" i="13"/>
  <c r="E14" i="23"/>
  <c r="H15" i="23"/>
  <c r="F17" i="23" s="1"/>
  <c r="G14" i="23"/>
  <c r="E16" i="23" s="1"/>
  <c r="F14" i="23"/>
  <c r="E15" i="23" s="1"/>
  <c r="G12" i="15"/>
  <c r="C16" i="15" s="1"/>
  <c r="E12" i="15"/>
  <c r="C14" i="15" s="1"/>
  <c r="D12" i="15"/>
  <c r="C13" i="15" s="1"/>
  <c r="G15" i="15"/>
  <c r="F16" i="15" s="1"/>
  <c r="H12" i="15"/>
  <c r="C17" i="15" s="1"/>
  <c r="Q27" i="15"/>
  <c r="R27" i="15"/>
  <c r="P27" i="15"/>
  <c r="F27" i="15"/>
  <c r="H27" i="15"/>
  <c r="M27" i="15"/>
  <c r="K27" i="15"/>
  <c r="U27" i="15"/>
  <c r="T27" i="15"/>
  <c r="L27" i="15"/>
  <c r="O27" i="15"/>
  <c r="G14" i="13"/>
  <c r="E16" i="13" s="1"/>
  <c r="H13" i="13"/>
  <c r="D17" i="13" s="1"/>
  <c r="I14" i="13"/>
  <c r="E18" i="13" s="1"/>
  <c r="I13" i="13"/>
  <c r="D18" i="13" s="1"/>
  <c r="G13" i="13"/>
  <c r="D16" i="13" s="1"/>
  <c r="C12" i="13"/>
  <c r="D13" i="13"/>
  <c r="C22" i="23" l="1" a="1"/>
  <c r="E25" i="23" s="1"/>
  <c r="I27" i="15"/>
  <c r="S27" i="15"/>
  <c r="N27" i="15"/>
  <c r="G27" i="15"/>
  <c r="W27" i="15"/>
  <c r="J27" i="15"/>
  <c r="E27" i="15"/>
  <c r="C27" i="15"/>
  <c r="D27" i="15"/>
  <c r="V27" i="15"/>
  <c r="C22" i="13" a="1"/>
  <c r="I28" i="23" l="1"/>
  <c r="F24" i="23"/>
  <c r="F23" i="23"/>
  <c r="F25" i="23"/>
  <c r="G23" i="23"/>
  <c r="G24" i="23"/>
  <c r="C27" i="23"/>
  <c r="H24" i="23"/>
  <c r="D27" i="23"/>
  <c r="H25" i="23"/>
  <c r="G26" i="23"/>
  <c r="C25" i="23"/>
  <c r="D25" i="23"/>
  <c r="H22" i="23"/>
  <c r="H27" i="23"/>
  <c r="G28" i="23"/>
  <c r="I27" i="23"/>
  <c r="F28" i="23"/>
  <c r="D26" i="23"/>
  <c r="E28" i="23"/>
  <c r="G27" i="23"/>
  <c r="I26" i="23"/>
  <c r="H28" i="23"/>
  <c r="C28" i="23"/>
  <c r="I23" i="23"/>
  <c r="I25" i="23"/>
  <c r="C23" i="23"/>
  <c r="E23" i="23"/>
  <c r="D23" i="23"/>
  <c r="E24" i="23"/>
  <c r="G22" i="23"/>
  <c r="C24" i="23"/>
  <c r="E22" i="23"/>
  <c r="G25" i="23"/>
  <c r="H23" i="23"/>
  <c r="I22" i="23"/>
  <c r="I24" i="23"/>
  <c r="E27" i="23"/>
  <c r="C26" i="23"/>
  <c r="F26" i="23"/>
  <c r="D28" i="23"/>
  <c r="H26" i="23"/>
  <c r="F22" i="23"/>
  <c r="D22" i="23"/>
  <c r="D24" i="23"/>
  <c r="F27" i="23"/>
  <c r="E26" i="23"/>
  <c r="C22" i="23"/>
  <c r="V45" i="23" s="1"/>
  <c r="V48" i="23" s="1" a="1"/>
  <c r="S45" i="23"/>
  <c r="S48" i="23" s="1" a="1"/>
  <c r="O45" i="23"/>
  <c r="O48" i="23" s="1" a="1"/>
  <c r="K45" i="23"/>
  <c r="K48" i="23" s="1" a="1"/>
  <c r="E45" i="23"/>
  <c r="E48" i="23" s="1" a="1"/>
  <c r="E24" i="13"/>
  <c r="G22" i="13"/>
  <c r="H22" i="13"/>
  <c r="C24" i="13"/>
  <c r="E27" i="13"/>
  <c r="G25" i="13"/>
  <c r="G26" i="13"/>
  <c r="H24" i="13"/>
  <c r="D25" i="13"/>
  <c r="H27" i="13"/>
  <c r="E25" i="13"/>
  <c r="E28" i="13"/>
  <c r="G28" i="13"/>
  <c r="F24" i="13"/>
  <c r="G24" i="13"/>
  <c r="F22" i="13"/>
  <c r="G27" i="13"/>
  <c r="C28" i="13"/>
  <c r="C26" i="13"/>
  <c r="G23" i="13"/>
  <c r="I23" i="13"/>
  <c r="F23" i="13"/>
  <c r="C27" i="13"/>
  <c r="H23" i="13"/>
  <c r="D27" i="13"/>
  <c r="I27" i="13"/>
  <c r="E23" i="13"/>
  <c r="F28" i="13"/>
  <c r="D26" i="13"/>
  <c r="D22" i="13"/>
  <c r="H26" i="13"/>
  <c r="I26" i="13"/>
  <c r="I22" i="13"/>
  <c r="F26" i="13"/>
  <c r="E22" i="13"/>
  <c r="H25" i="13"/>
  <c r="D24" i="13"/>
  <c r="D23" i="13"/>
  <c r="I25" i="13"/>
  <c r="F27" i="13"/>
  <c r="F25" i="13"/>
  <c r="C22" i="13"/>
  <c r="C23" i="13"/>
  <c r="H28" i="13"/>
  <c r="I28" i="13"/>
  <c r="E26" i="13"/>
  <c r="D28" i="13"/>
  <c r="C25" i="13"/>
  <c r="I24" i="13"/>
  <c r="N45" i="23" l="1"/>
  <c r="N48" i="23" s="1" a="1"/>
  <c r="W45" i="23"/>
  <c r="W48" i="23" s="1" a="1"/>
  <c r="W50" i="23" s="1"/>
  <c r="E81" i="23" s="1"/>
  <c r="U45" i="23"/>
  <c r="U48" i="23" s="1" a="1"/>
  <c r="U53" i="23" s="1"/>
  <c r="H79" i="23" s="1"/>
  <c r="J45" i="23"/>
  <c r="J48" i="23" s="1" a="1"/>
  <c r="J49" i="23" s="1"/>
  <c r="D68" i="23" s="1"/>
  <c r="D37" i="23"/>
  <c r="L45" i="23"/>
  <c r="L48" i="23" s="1" a="1"/>
  <c r="L50" i="23" s="1"/>
  <c r="E70" i="23" s="1"/>
  <c r="I45" i="23"/>
  <c r="I48" i="23" s="1" a="1"/>
  <c r="I50" i="23" s="1"/>
  <c r="E67" i="23" s="1"/>
  <c r="F45" i="23"/>
  <c r="F48" i="23" s="1" a="1"/>
  <c r="F52" i="23" s="1"/>
  <c r="G64" i="23" s="1"/>
  <c r="C45" i="23"/>
  <c r="C48" i="23" s="1" a="1"/>
  <c r="P45" i="23"/>
  <c r="P48" i="23" s="1" a="1"/>
  <c r="P50" i="23" s="1"/>
  <c r="E74" i="23" s="1"/>
  <c r="G45" i="23"/>
  <c r="G48" i="23" s="1" a="1"/>
  <c r="G51" i="23" s="1"/>
  <c r="F65" i="23" s="1"/>
  <c r="R45" i="23"/>
  <c r="R48" i="23" s="1" a="1"/>
  <c r="R52" i="23" s="1"/>
  <c r="G76" i="23" s="1"/>
  <c r="T45" i="23"/>
  <c r="T48" i="23" s="1" a="1"/>
  <c r="T52" i="23" s="1"/>
  <c r="G78" i="23" s="1"/>
  <c r="H45" i="23"/>
  <c r="H48" i="23" s="1" a="1"/>
  <c r="H52" i="23" s="1"/>
  <c r="G66" i="23" s="1"/>
  <c r="M45" i="23"/>
  <c r="M48" i="23" s="1" a="1"/>
  <c r="M50" i="23" s="1"/>
  <c r="E71" i="23" s="1"/>
  <c r="Q45" i="23"/>
  <c r="Q48" i="23" s="1" a="1"/>
  <c r="Q48" i="23" s="1"/>
  <c r="D45" i="23"/>
  <c r="D48" i="23" s="1" a="1"/>
  <c r="D53" i="23" s="1"/>
  <c r="H62" i="23" s="1"/>
  <c r="P52" i="23"/>
  <c r="G74" i="23" s="1"/>
  <c r="P49" i="23"/>
  <c r="D74" i="23" s="1"/>
  <c r="P48" i="23"/>
  <c r="P51" i="23"/>
  <c r="F74" i="23" s="1"/>
  <c r="P54" i="23"/>
  <c r="I74" i="23" s="1"/>
  <c r="K49" i="23"/>
  <c r="D69" i="23" s="1"/>
  <c r="K51" i="23"/>
  <c r="F69" i="23" s="1"/>
  <c r="K52" i="23"/>
  <c r="G69" i="23" s="1"/>
  <c r="K50" i="23"/>
  <c r="E69" i="23" s="1"/>
  <c r="K53" i="23"/>
  <c r="H69" i="23" s="1"/>
  <c r="K48" i="23"/>
  <c r="K54" i="23"/>
  <c r="I69" i="23" s="1"/>
  <c r="N52" i="23"/>
  <c r="G72" i="23" s="1"/>
  <c r="N51" i="23"/>
  <c r="F72" i="23" s="1"/>
  <c r="N50" i="23"/>
  <c r="E72" i="23" s="1"/>
  <c r="N49" i="23"/>
  <c r="D72" i="23" s="1"/>
  <c r="N53" i="23"/>
  <c r="H72" i="23" s="1"/>
  <c r="N48" i="23"/>
  <c r="N54" i="23"/>
  <c r="I72" i="23" s="1"/>
  <c r="C52" i="23"/>
  <c r="G61" i="23" s="1"/>
  <c r="C51" i="23"/>
  <c r="F61" i="23" s="1"/>
  <c r="C49" i="23"/>
  <c r="D61" i="23" s="1"/>
  <c r="C54" i="23"/>
  <c r="I61" i="23" s="1"/>
  <c r="C48" i="23"/>
  <c r="C53" i="23"/>
  <c r="H61" i="23" s="1"/>
  <c r="C50" i="23"/>
  <c r="E61" i="23" s="1"/>
  <c r="R48" i="23"/>
  <c r="R54" i="23"/>
  <c r="I76" i="23" s="1"/>
  <c r="S52" i="23"/>
  <c r="G77" i="23" s="1"/>
  <c r="S53" i="23"/>
  <c r="H77" i="23" s="1"/>
  <c r="S50" i="23"/>
  <c r="E77" i="23" s="1"/>
  <c r="S54" i="23"/>
  <c r="I77" i="23" s="1"/>
  <c r="S49" i="23"/>
  <c r="D77" i="23" s="1"/>
  <c r="S48" i="23"/>
  <c r="S51" i="23"/>
  <c r="F77" i="23" s="1"/>
  <c r="W54" i="23"/>
  <c r="I81" i="23" s="1"/>
  <c r="W52" i="23"/>
  <c r="W48" i="23"/>
  <c r="W53" i="23"/>
  <c r="H81" i="23" s="1"/>
  <c r="W51" i="23"/>
  <c r="E48" i="23"/>
  <c r="E49" i="23"/>
  <c r="D63" i="23" s="1"/>
  <c r="E50" i="23"/>
  <c r="E63" i="23" s="1"/>
  <c r="E54" i="23"/>
  <c r="I63" i="23" s="1"/>
  <c r="E51" i="23"/>
  <c r="F63" i="23" s="1"/>
  <c r="E53" i="23"/>
  <c r="H63" i="23" s="1"/>
  <c r="E52" i="23"/>
  <c r="G63" i="23" s="1"/>
  <c r="O53" i="23"/>
  <c r="H73" i="23" s="1"/>
  <c r="O50" i="23"/>
  <c r="E73" i="23" s="1"/>
  <c r="O52" i="23"/>
  <c r="G73" i="23" s="1"/>
  <c r="O49" i="23"/>
  <c r="D73" i="23" s="1"/>
  <c r="O54" i="23"/>
  <c r="I73" i="23" s="1"/>
  <c r="O48" i="23"/>
  <c r="O51" i="23"/>
  <c r="F73" i="23" s="1"/>
  <c r="D49" i="23"/>
  <c r="D62" i="23" s="1"/>
  <c r="V51" i="23"/>
  <c r="F80" i="23" s="1"/>
  <c r="V52" i="23"/>
  <c r="G80" i="23" s="1"/>
  <c r="V48" i="23"/>
  <c r="V53" i="23"/>
  <c r="H80" i="23" s="1"/>
  <c r="V54" i="23"/>
  <c r="I80" i="23" s="1"/>
  <c r="V49" i="23"/>
  <c r="D80" i="23" s="1"/>
  <c r="V50" i="23"/>
  <c r="E80" i="23" s="1"/>
  <c r="D36" i="13"/>
  <c r="X55" i="13" a="1"/>
  <c r="D37" i="13"/>
  <c r="D38" i="13"/>
  <c r="T51" i="23" l="1"/>
  <c r="F78" i="23" s="1"/>
  <c r="D54" i="23"/>
  <c r="I62" i="23" s="1"/>
  <c r="D50" i="23"/>
  <c r="E62" i="23" s="1"/>
  <c r="T54" i="23"/>
  <c r="I78" i="23" s="1"/>
  <c r="T49" i="23"/>
  <c r="D78" i="23" s="1"/>
  <c r="J52" i="23"/>
  <c r="G68" i="23" s="1"/>
  <c r="T53" i="23"/>
  <c r="H78" i="23" s="1"/>
  <c r="W49" i="23"/>
  <c r="D81" i="23" s="1"/>
  <c r="T48" i="23"/>
  <c r="G48" i="23"/>
  <c r="C65" i="23" s="1"/>
  <c r="T50" i="23"/>
  <c r="E78" i="23" s="1"/>
  <c r="P53" i="23"/>
  <c r="H74" i="23" s="1"/>
  <c r="D52" i="23"/>
  <c r="G62" i="23" s="1"/>
  <c r="G53" i="23"/>
  <c r="H65" i="23" s="1"/>
  <c r="D51" i="23"/>
  <c r="F62" i="23" s="1"/>
  <c r="H54" i="23"/>
  <c r="I66" i="23" s="1"/>
  <c r="G49" i="23"/>
  <c r="D65" i="23" s="1"/>
  <c r="H53" i="23"/>
  <c r="H66" i="23" s="1"/>
  <c r="D48" i="23"/>
  <c r="D57" i="23" s="1"/>
  <c r="L52" i="23"/>
  <c r="G70" i="23" s="1"/>
  <c r="M49" i="23"/>
  <c r="D71" i="23" s="1"/>
  <c r="F54" i="23"/>
  <c r="I64" i="23" s="1"/>
  <c r="I52" i="23"/>
  <c r="G67" i="23" s="1"/>
  <c r="U52" i="23"/>
  <c r="G79" i="23" s="1"/>
  <c r="M52" i="23"/>
  <c r="G71" i="23" s="1"/>
  <c r="F49" i="23"/>
  <c r="D64" i="23" s="1"/>
  <c r="J51" i="23"/>
  <c r="F68" i="23" s="1"/>
  <c r="I54" i="23"/>
  <c r="I67" i="23" s="1"/>
  <c r="M51" i="23"/>
  <c r="F71" i="23" s="1"/>
  <c r="L54" i="23"/>
  <c r="I70" i="23" s="1"/>
  <c r="F48" i="23"/>
  <c r="C64" i="23" s="1"/>
  <c r="I51" i="23"/>
  <c r="F67" i="23" s="1"/>
  <c r="H49" i="23"/>
  <c r="D66" i="23" s="1"/>
  <c r="R51" i="23"/>
  <c r="F76" i="23" s="1"/>
  <c r="J54" i="23"/>
  <c r="I68" i="23" s="1"/>
  <c r="G54" i="23"/>
  <c r="I65" i="23" s="1"/>
  <c r="L53" i="23"/>
  <c r="H70" i="23" s="1"/>
  <c r="I48" i="23"/>
  <c r="Q50" i="23"/>
  <c r="E75" i="23" s="1"/>
  <c r="Q53" i="23"/>
  <c r="H75" i="23" s="1"/>
  <c r="U54" i="23"/>
  <c r="I79" i="23" s="1"/>
  <c r="Q51" i="23"/>
  <c r="F75" i="23" s="1"/>
  <c r="U51" i="23"/>
  <c r="F79" i="23" s="1"/>
  <c r="M53" i="23"/>
  <c r="H71" i="23" s="1"/>
  <c r="Q54" i="23"/>
  <c r="I75" i="23" s="1"/>
  <c r="U49" i="23"/>
  <c r="D79" i="23" s="1"/>
  <c r="M48" i="23"/>
  <c r="C71" i="23" s="1"/>
  <c r="H51" i="23"/>
  <c r="F66" i="23" s="1"/>
  <c r="R49" i="23"/>
  <c r="D76" i="23" s="1"/>
  <c r="F50" i="23"/>
  <c r="E64" i="23" s="1"/>
  <c r="J53" i="23"/>
  <c r="H68" i="23" s="1"/>
  <c r="L49" i="23"/>
  <c r="D70" i="23" s="1"/>
  <c r="I53" i="23"/>
  <c r="H67" i="23" s="1"/>
  <c r="Q49" i="23"/>
  <c r="D75" i="23" s="1"/>
  <c r="U50" i="23"/>
  <c r="E79" i="23" s="1"/>
  <c r="M54" i="23"/>
  <c r="I71" i="23" s="1"/>
  <c r="H48" i="23"/>
  <c r="R53" i="23"/>
  <c r="H76" i="23" s="1"/>
  <c r="F53" i="23"/>
  <c r="H64" i="23" s="1"/>
  <c r="J48" i="23"/>
  <c r="C68" i="23" s="1"/>
  <c r="G52" i="23"/>
  <c r="G65" i="23" s="1"/>
  <c r="L51" i="23"/>
  <c r="F70" i="23" s="1"/>
  <c r="I49" i="23"/>
  <c r="D67" i="23" s="1"/>
  <c r="Q52" i="23"/>
  <c r="G75" i="23" s="1"/>
  <c r="U48" i="23"/>
  <c r="C79" i="23" s="1"/>
  <c r="H50" i="23"/>
  <c r="E66" i="23" s="1"/>
  <c r="R50" i="23"/>
  <c r="E76" i="23" s="1"/>
  <c r="F51" i="23"/>
  <c r="F64" i="23" s="1"/>
  <c r="J50" i="23"/>
  <c r="E68" i="23" s="1"/>
  <c r="G50" i="23"/>
  <c r="E65" i="23" s="1"/>
  <c r="L48" i="23"/>
  <c r="C70" i="23" s="1"/>
  <c r="K57" i="23"/>
  <c r="K55" i="23"/>
  <c r="C69" i="23"/>
  <c r="K56" i="23" s="1"/>
  <c r="C62" i="23"/>
  <c r="N55" i="23"/>
  <c r="C72" i="23"/>
  <c r="N56" i="23" s="1"/>
  <c r="N57" i="23"/>
  <c r="C81" i="23"/>
  <c r="W57" i="23"/>
  <c r="C74" i="23"/>
  <c r="P55" i="23"/>
  <c r="P57" i="23"/>
  <c r="C75" i="23"/>
  <c r="C73" i="23"/>
  <c r="O56" i="23" s="1"/>
  <c r="O55" i="23"/>
  <c r="O57" i="23"/>
  <c r="G81" i="23"/>
  <c r="C76" i="23"/>
  <c r="C57" i="23"/>
  <c r="C55" i="23"/>
  <c r="C61" i="23"/>
  <c r="C56" i="23" s="1"/>
  <c r="C67" i="23"/>
  <c r="E57" i="23"/>
  <c r="E55" i="23"/>
  <c r="C63" i="23"/>
  <c r="E56" i="23" s="1"/>
  <c r="V55" i="23"/>
  <c r="C80" i="23"/>
  <c r="V56" i="23" s="1"/>
  <c r="V57" i="23"/>
  <c r="C77" i="23"/>
  <c r="S56" i="23" s="1"/>
  <c r="S57" i="23"/>
  <c r="S55" i="23"/>
  <c r="F81" i="23"/>
  <c r="C66" i="23"/>
  <c r="C42" i="13"/>
  <c r="C43" i="13" s="1"/>
  <c r="G42" i="13"/>
  <c r="G43" i="13" s="1"/>
  <c r="L42" i="13"/>
  <c r="L43" i="13" s="1"/>
  <c r="O42" i="13"/>
  <c r="O43" i="13" s="1"/>
  <c r="P42" i="13"/>
  <c r="P43" i="13" s="1"/>
  <c r="T42" i="13"/>
  <c r="T43" i="13" s="1"/>
  <c r="S42" i="13"/>
  <c r="S43" i="13" s="1"/>
  <c r="U42" i="13"/>
  <c r="U43" i="13" s="1"/>
  <c r="D42" i="13"/>
  <c r="D43" i="13" s="1"/>
  <c r="E42" i="13"/>
  <c r="E43" i="13" s="1"/>
  <c r="I42" i="13"/>
  <c r="I43" i="13" s="1"/>
  <c r="F42" i="13"/>
  <c r="F43" i="13" s="1"/>
  <c r="R42" i="13"/>
  <c r="R43" i="13" s="1"/>
  <c r="K42" i="13"/>
  <c r="K43" i="13" s="1"/>
  <c r="Q42" i="13"/>
  <c r="Q43" i="13" s="1"/>
  <c r="J42" i="13"/>
  <c r="J43" i="13" s="1"/>
  <c r="N42" i="13"/>
  <c r="N43" i="13" s="1"/>
  <c r="M42" i="13"/>
  <c r="M43" i="13" s="1"/>
  <c r="H42" i="13"/>
  <c r="H43" i="13" s="1"/>
  <c r="V42" i="13"/>
  <c r="V43" i="13" s="1"/>
  <c r="W42" i="13"/>
  <c r="W43" i="13" s="1"/>
  <c r="X56" i="13"/>
  <c r="X55" i="13"/>
  <c r="X60" i="13"/>
  <c r="X57" i="13"/>
  <c r="X61" i="13"/>
  <c r="X58" i="13"/>
  <c r="X59" i="13"/>
  <c r="H56" i="23" l="1"/>
  <c r="H55" i="23"/>
  <c r="P56" i="23"/>
  <c r="W55" i="23"/>
  <c r="Y48" i="23" s="1"/>
  <c r="T55" i="23"/>
  <c r="T57" i="23"/>
  <c r="C78" i="23"/>
  <c r="T56" i="23" s="1"/>
  <c r="Q55" i="23"/>
  <c r="I56" i="23"/>
  <c r="D55" i="23"/>
  <c r="M57" i="23"/>
  <c r="Q57" i="23"/>
  <c r="J56" i="23"/>
  <c r="D56" i="23"/>
  <c r="Q56" i="23"/>
  <c r="M55" i="23"/>
  <c r="R56" i="23"/>
  <c r="L57" i="23"/>
  <c r="L56" i="23"/>
  <c r="F56" i="23"/>
  <c r="R55" i="23"/>
  <c r="G56" i="23"/>
  <c r="G55" i="23"/>
  <c r="R57" i="23"/>
  <c r="U56" i="23"/>
  <c r="J57" i="23"/>
  <c r="U57" i="23"/>
  <c r="F55" i="23"/>
  <c r="L55" i="23"/>
  <c r="I55" i="23"/>
  <c r="F57" i="23"/>
  <c r="I57" i="23"/>
  <c r="J55" i="23"/>
  <c r="G57" i="23"/>
  <c r="U55" i="23"/>
  <c r="H57" i="23"/>
  <c r="M56" i="23"/>
  <c r="Y52" i="23"/>
  <c r="Y54" i="23"/>
  <c r="Y53" i="23"/>
  <c r="Y51" i="23"/>
  <c r="W56" i="23"/>
  <c r="Y50" i="23"/>
  <c r="Y49" i="23"/>
  <c r="J46" i="13"/>
  <c r="J50" i="13"/>
  <c r="J48" i="13"/>
  <c r="J47" i="13"/>
  <c r="J52" i="13"/>
  <c r="J51" i="13"/>
  <c r="J49" i="13"/>
  <c r="K51" i="13"/>
  <c r="K46" i="13"/>
  <c r="K47" i="13"/>
  <c r="K49" i="13"/>
  <c r="K50" i="13"/>
  <c r="K52" i="13"/>
  <c r="K48" i="13"/>
  <c r="T51" i="13"/>
  <c r="T47" i="13"/>
  <c r="T52" i="13"/>
  <c r="T48" i="13"/>
  <c r="T46" i="13"/>
  <c r="T50" i="13"/>
  <c r="T49" i="13"/>
  <c r="W49" i="13"/>
  <c r="W51" i="13"/>
  <c r="W52" i="13"/>
  <c r="W46" i="13"/>
  <c r="W50" i="13"/>
  <c r="W48" i="13"/>
  <c r="W47" i="13"/>
  <c r="R49" i="13"/>
  <c r="R51" i="13"/>
  <c r="R50" i="13"/>
  <c r="R46" i="13"/>
  <c r="R55" i="13" s="1" a="1"/>
  <c r="R48" i="13"/>
  <c r="R47" i="13"/>
  <c r="R52" i="13"/>
  <c r="P48" i="13"/>
  <c r="P51" i="13"/>
  <c r="P52" i="13"/>
  <c r="P46" i="13"/>
  <c r="P47" i="13"/>
  <c r="P49" i="13"/>
  <c r="P50" i="13"/>
  <c r="U51" i="13"/>
  <c r="U50" i="13"/>
  <c r="U52" i="13"/>
  <c r="U48" i="13"/>
  <c r="U46" i="13"/>
  <c r="U47" i="13"/>
  <c r="U49" i="13"/>
  <c r="V46" i="13"/>
  <c r="V49" i="13"/>
  <c r="V50" i="13"/>
  <c r="V47" i="13"/>
  <c r="V52" i="13"/>
  <c r="V48" i="13"/>
  <c r="V51" i="13"/>
  <c r="F48" i="13"/>
  <c r="F49" i="13"/>
  <c r="F51" i="13"/>
  <c r="F46" i="13"/>
  <c r="F50" i="13"/>
  <c r="F52" i="13"/>
  <c r="F47" i="13"/>
  <c r="O46" i="13"/>
  <c r="O55" i="13" s="1" a="1"/>
  <c r="O47" i="13"/>
  <c r="O52" i="13"/>
  <c r="O50" i="13"/>
  <c r="O49" i="13"/>
  <c r="O48" i="13"/>
  <c r="O51" i="13"/>
  <c r="Q51" i="13"/>
  <c r="Q48" i="13"/>
  <c r="Q50" i="13"/>
  <c r="Q46" i="13"/>
  <c r="Q52" i="13"/>
  <c r="Q49" i="13"/>
  <c r="Q47" i="13"/>
  <c r="H50" i="13"/>
  <c r="H48" i="13"/>
  <c r="H47" i="13"/>
  <c r="H51" i="13"/>
  <c r="H52" i="13"/>
  <c r="H49" i="13"/>
  <c r="H46" i="13"/>
  <c r="I46" i="13"/>
  <c r="I49" i="13"/>
  <c r="I47" i="13"/>
  <c r="I48" i="13"/>
  <c r="I50" i="13"/>
  <c r="I52" i="13"/>
  <c r="I51" i="13"/>
  <c r="L46" i="13"/>
  <c r="L51" i="13"/>
  <c r="L49" i="13"/>
  <c r="L47" i="13"/>
  <c r="L48" i="13"/>
  <c r="L50" i="13"/>
  <c r="L52" i="13"/>
  <c r="S47" i="13"/>
  <c r="S50" i="13"/>
  <c r="S46" i="13"/>
  <c r="S51" i="13"/>
  <c r="S49" i="13"/>
  <c r="S52" i="13"/>
  <c r="S48" i="13"/>
  <c r="M48" i="13"/>
  <c r="M46" i="13"/>
  <c r="M52" i="13"/>
  <c r="M50" i="13"/>
  <c r="M51" i="13"/>
  <c r="M49" i="13"/>
  <c r="M47" i="13"/>
  <c r="E52" i="13"/>
  <c r="E48" i="13"/>
  <c r="E47" i="13"/>
  <c r="E49" i="13"/>
  <c r="E51" i="13"/>
  <c r="E46" i="13"/>
  <c r="E50" i="13"/>
  <c r="G46" i="13"/>
  <c r="G55" i="13" s="1" a="1"/>
  <c r="G47" i="13"/>
  <c r="G49" i="13"/>
  <c r="G48" i="13"/>
  <c r="G50" i="13"/>
  <c r="G52" i="13"/>
  <c r="G51" i="13"/>
  <c r="X62" i="13"/>
  <c r="X64" i="13"/>
  <c r="N52" i="13"/>
  <c r="N50" i="13"/>
  <c r="N47" i="13"/>
  <c r="N46" i="13"/>
  <c r="N49" i="13"/>
  <c r="N48" i="13"/>
  <c r="N51" i="13"/>
  <c r="D46" i="13"/>
  <c r="D55" i="13" s="1" a="1"/>
  <c r="D52" i="13"/>
  <c r="D48" i="13"/>
  <c r="D49" i="13"/>
  <c r="D50" i="13"/>
  <c r="D51" i="13"/>
  <c r="D47" i="13"/>
  <c r="C46" i="13"/>
  <c r="C51" i="13"/>
  <c r="C48" i="13"/>
  <c r="C47" i="13"/>
  <c r="C50" i="13"/>
  <c r="C52" i="13"/>
  <c r="C49" i="13"/>
  <c r="Y55" i="23" l="1"/>
  <c r="O59" i="13"/>
  <c r="G80" i="13" s="1"/>
  <c r="O61" i="13"/>
  <c r="I80" i="13" s="1"/>
  <c r="O60" i="13"/>
  <c r="H80" i="13" s="1"/>
  <c r="O57" i="13"/>
  <c r="E80" i="13" s="1"/>
  <c r="O55" i="13"/>
  <c r="O58" i="13"/>
  <c r="F80" i="13" s="1"/>
  <c r="O56" i="13"/>
  <c r="D80" i="13" s="1"/>
  <c r="S55" i="13" a="1"/>
  <c r="N55" i="13" a="1"/>
  <c r="D55" i="13"/>
  <c r="D60" i="13"/>
  <c r="H69" i="13" s="1"/>
  <c r="D61" i="13"/>
  <c r="I69" i="13" s="1"/>
  <c r="D56" i="13"/>
  <c r="D69" i="13" s="1"/>
  <c r="D58" i="13"/>
  <c r="F69" i="13" s="1"/>
  <c r="D59" i="13"/>
  <c r="G69" i="13" s="1"/>
  <c r="D57" i="13"/>
  <c r="E69" i="13" s="1"/>
  <c r="R59" i="13"/>
  <c r="G83" i="13" s="1"/>
  <c r="R61" i="13"/>
  <c r="I83" i="13" s="1"/>
  <c r="R55" i="13"/>
  <c r="R60" i="13"/>
  <c r="H83" i="13" s="1"/>
  <c r="R57" i="13"/>
  <c r="E83" i="13" s="1"/>
  <c r="R58" i="13"/>
  <c r="F83" i="13" s="1"/>
  <c r="R56" i="13"/>
  <c r="D83" i="13" s="1"/>
  <c r="U55" i="13" a="1"/>
  <c r="E55" i="13" a="1"/>
  <c r="H55" i="13" a="1"/>
  <c r="M55" i="13" a="1"/>
  <c r="T55" i="13" a="1"/>
  <c r="F55" i="13" a="1"/>
  <c r="Q55" i="13" a="1"/>
  <c r="V55" i="13" a="1"/>
  <c r="G56" i="13"/>
  <c r="D72" i="13" s="1"/>
  <c r="G60" i="13"/>
  <c r="H72" i="13" s="1"/>
  <c r="G61" i="13"/>
  <c r="I72" i="13" s="1"/>
  <c r="G57" i="13"/>
  <c r="E72" i="13" s="1"/>
  <c r="G59" i="13"/>
  <c r="G72" i="13" s="1"/>
  <c r="G58" i="13"/>
  <c r="F72" i="13" s="1"/>
  <c r="G55" i="13"/>
  <c r="P55" i="13" a="1"/>
  <c r="I55" i="13" a="1"/>
  <c r="L55" i="13" a="1"/>
  <c r="C55" i="13" a="1"/>
  <c r="W55" i="13" a="1"/>
  <c r="K55" i="13" a="1"/>
  <c r="J55" i="13" a="1"/>
  <c r="I57" i="13" l="1"/>
  <c r="E74" i="13" s="1"/>
  <c r="I56" i="13"/>
  <c r="D74" i="13" s="1"/>
  <c r="I58" i="13"/>
  <c r="F74" i="13" s="1"/>
  <c r="I61" i="13"/>
  <c r="I74" i="13" s="1"/>
  <c r="I60" i="13"/>
  <c r="H74" i="13" s="1"/>
  <c r="I59" i="13"/>
  <c r="G74" i="13" s="1"/>
  <c r="I55" i="13"/>
  <c r="U61" i="13"/>
  <c r="I86" i="13" s="1"/>
  <c r="U57" i="13"/>
  <c r="E86" i="13" s="1"/>
  <c r="U55" i="13"/>
  <c r="U58" i="13"/>
  <c r="F86" i="13" s="1"/>
  <c r="U56" i="13"/>
  <c r="D86" i="13" s="1"/>
  <c r="U59" i="13"/>
  <c r="G86" i="13" s="1"/>
  <c r="U60" i="13"/>
  <c r="H86" i="13" s="1"/>
  <c r="V55" i="13"/>
  <c r="V57" i="13"/>
  <c r="E87" i="13" s="1"/>
  <c r="V59" i="13"/>
  <c r="G87" i="13" s="1"/>
  <c r="V60" i="13"/>
  <c r="H87" i="13" s="1"/>
  <c r="V61" i="13"/>
  <c r="I87" i="13" s="1"/>
  <c r="V56" i="13"/>
  <c r="D87" i="13" s="1"/>
  <c r="V58" i="13"/>
  <c r="F87" i="13" s="1"/>
  <c r="G64" i="13"/>
  <c r="C72" i="13"/>
  <c r="G63" i="13" s="1"/>
  <c r="G62" i="13"/>
  <c r="F55" i="13"/>
  <c r="F57" i="13"/>
  <c r="E71" i="13" s="1"/>
  <c r="F59" i="13"/>
  <c r="G71" i="13" s="1"/>
  <c r="F58" i="13"/>
  <c r="F71" i="13" s="1"/>
  <c r="F56" i="13"/>
  <c r="D71" i="13" s="1"/>
  <c r="F60" i="13"/>
  <c r="H71" i="13" s="1"/>
  <c r="F61" i="13"/>
  <c r="I71" i="13" s="1"/>
  <c r="C80" i="13"/>
  <c r="O63" i="13" s="1"/>
  <c r="O64" i="13"/>
  <c r="O62" i="13"/>
  <c r="W58" i="13"/>
  <c r="F88" i="13" s="1"/>
  <c r="W61" i="13"/>
  <c r="I88" i="13" s="1"/>
  <c r="W60" i="13"/>
  <c r="H88" i="13" s="1"/>
  <c r="W55" i="13"/>
  <c r="W56" i="13"/>
  <c r="D88" i="13" s="1"/>
  <c r="W57" i="13"/>
  <c r="E88" i="13" s="1"/>
  <c r="W59" i="13"/>
  <c r="G88" i="13" s="1"/>
  <c r="M56" i="13"/>
  <c r="D78" i="13" s="1"/>
  <c r="M55" i="13"/>
  <c r="M61" i="13"/>
  <c r="I78" i="13" s="1"/>
  <c r="M58" i="13"/>
  <c r="F78" i="13" s="1"/>
  <c r="M57" i="13"/>
  <c r="E78" i="13" s="1"/>
  <c r="M60" i="13"/>
  <c r="H78" i="13" s="1"/>
  <c r="M59" i="13"/>
  <c r="G78" i="13" s="1"/>
  <c r="R62" i="13"/>
  <c r="C83" i="13"/>
  <c r="R63" i="13" s="1"/>
  <c r="R64" i="13"/>
  <c r="S61" i="13"/>
  <c r="I84" i="13" s="1"/>
  <c r="S60" i="13"/>
  <c r="H84" i="13" s="1"/>
  <c r="S56" i="13"/>
  <c r="D84" i="13" s="1"/>
  <c r="S57" i="13"/>
  <c r="E84" i="13" s="1"/>
  <c r="S55" i="13"/>
  <c r="S59" i="13"/>
  <c r="G84" i="13" s="1"/>
  <c r="S58" i="13"/>
  <c r="F84" i="13" s="1"/>
  <c r="Q59" i="13"/>
  <c r="G82" i="13" s="1"/>
  <c r="Q60" i="13"/>
  <c r="H82" i="13" s="1"/>
  <c r="Q61" i="13"/>
  <c r="I82" i="13" s="1"/>
  <c r="Q58" i="13"/>
  <c r="F82" i="13" s="1"/>
  <c r="Q56" i="13"/>
  <c r="D82" i="13" s="1"/>
  <c r="Q57" i="13"/>
  <c r="E82" i="13" s="1"/>
  <c r="Q55" i="13"/>
  <c r="T56" i="13"/>
  <c r="D85" i="13" s="1"/>
  <c r="T57" i="13"/>
  <c r="E85" i="13" s="1"/>
  <c r="T55" i="13"/>
  <c r="T59" i="13"/>
  <c r="G85" i="13" s="1"/>
  <c r="T58" i="13"/>
  <c r="F85" i="13" s="1"/>
  <c r="T61" i="13"/>
  <c r="I85" i="13" s="1"/>
  <c r="T60" i="13"/>
  <c r="H85" i="13" s="1"/>
  <c r="C60" i="13"/>
  <c r="H68" i="13" s="1"/>
  <c r="C61" i="13"/>
  <c r="I68" i="13" s="1"/>
  <c r="C59" i="13"/>
  <c r="G68" i="13" s="1"/>
  <c r="C58" i="13"/>
  <c r="F68" i="13" s="1"/>
  <c r="C55" i="13"/>
  <c r="C56" i="13"/>
  <c r="D68" i="13" s="1"/>
  <c r="C57" i="13"/>
  <c r="E68" i="13" s="1"/>
  <c r="H60" i="13"/>
  <c r="H73" i="13" s="1"/>
  <c r="H58" i="13"/>
  <c r="F73" i="13" s="1"/>
  <c r="H56" i="13"/>
  <c r="D73" i="13" s="1"/>
  <c r="H57" i="13"/>
  <c r="E73" i="13" s="1"/>
  <c r="H55" i="13"/>
  <c r="H59" i="13"/>
  <c r="G73" i="13" s="1"/>
  <c r="H61" i="13"/>
  <c r="I73" i="13" s="1"/>
  <c r="D62" i="13"/>
  <c r="D64" i="13"/>
  <c r="C69" i="13"/>
  <c r="D63" i="13" s="1"/>
  <c r="P59" i="13"/>
  <c r="G81" i="13" s="1"/>
  <c r="P61" i="13"/>
  <c r="I81" i="13" s="1"/>
  <c r="P58" i="13"/>
  <c r="F81" i="13" s="1"/>
  <c r="P55" i="13"/>
  <c r="P56" i="13"/>
  <c r="D81" i="13" s="1"/>
  <c r="P57" i="13"/>
  <c r="E81" i="13" s="1"/>
  <c r="P60" i="13"/>
  <c r="H81" i="13" s="1"/>
  <c r="J61" i="13"/>
  <c r="I75" i="13" s="1"/>
  <c r="J60" i="13"/>
  <c r="H75" i="13" s="1"/>
  <c r="J58" i="13"/>
  <c r="F75" i="13" s="1"/>
  <c r="J55" i="13"/>
  <c r="J59" i="13"/>
  <c r="G75" i="13" s="1"/>
  <c r="J57" i="13"/>
  <c r="E75" i="13" s="1"/>
  <c r="J56" i="13"/>
  <c r="D75" i="13" s="1"/>
  <c r="K61" i="13"/>
  <c r="I76" i="13" s="1"/>
  <c r="K56" i="13"/>
  <c r="D76" i="13" s="1"/>
  <c r="K59" i="13"/>
  <c r="G76" i="13" s="1"/>
  <c r="K58" i="13"/>
  <c r="F76" i="13" s="1"/>
  <c r="K60" i="13"/>
  <c r="H76" i="13" s="1"/>
  <c r="K55" i="13"/>
  <c r="K57" i="13"/>
  <c r="E76" i="13" s="1"/>
  <c r="L58" i="13"/>
  <c r="F77" i="13" s="1"/>
  <c r="L56" i="13"/>
  <c r="D77" i="13" s="1"/>
  <c r="L59" i="13"/>
  <c r="G77" i="13" s="1"/>
  <c r="L57" i="13"/>
  <c r="E77" i="13" s="1"/>
  <c r="L60" i="13"/>
  <c r="H77" i="13" s="1"/>
  <c r="L61" i="13"/>
  <c r="I77" i="13" s="1"/>
  <c r="L55" i="13"/>
  <c r="E60" i="13"/>
  <c r="H70" i="13" s="1"/>
  <c r="E59" i="13"/>
  <c r="G70" i="13" s="1"/>
  <c r="E57" i="13"/>
  <c r="E70" i="13" s="1"/>
  <c r="E55" i="13"/>
  <c r="E56" i="13"/>
  <c r="D70" i="13" s="1"/>
  <c r="E61" i="13"/>
  <c r="I70" i="13" s="1"/>
  <c r="E58" i="13"/>
  <c r="F70" i="13" s="1"/>
  <c r="N60" i="13"/>
  <c r="H79" i="13" s="1"/>
  <c r="N56" i="13"/>
  <c r="D79" i="13" s="1"/>
  <c r="N58" i="13"/>
  <c r="F79" i="13" s="1"/>
  <c r="N61" i="13"/>
  <c r="I79" i="13" s="1"/>
  <c r="N55" i="13"/>
  <c r="N57" i="13"/>
  <c r="E79" i="13" s="1"/>
  <c r="N59" i="13"/>
  <c r="G79" i="13" s="1"/>
  <c r="S62" i="13" l="1"/>
  <c r="S64" i="13"/>
  <c r="C84" i="13"/>
  <c r="S63" i="13" s="1"/>
  <c r="V62" i="13"/>
  <c r="V64" i="13"/>
  <c r="C87" i="13"/>
  <c r="V63" i="13" s="1"/>
  <c r="C88" i="13"/>
  <c r="W62" i="13"/>
  <c r="W64" i="13"/>
  <c r="C62" i="13"/>
  <c r="C64" i="13"/>
  <c r="C68" i="13"/>
  <c r="C63" i="13" s="1"/>
  <c r="C75" i="13"/>
  <c r="J63" i="13" s="1"/>
  <c r="J62" i="13"/>
  <c r="J64" i="13"/>
  <c r="H62" i="13"/>
  <c r="H64" i="13"/>
  <c r="C73" i="13"/>
  <c r="H63" i="13" s="1"/>
  <c r="C85" i="13"/>
  <c r="T63" i="13" s="1"/>
  <c r="T62" i="13"/>
  <c r="T64" i="13"/>
  <c r="I62" i="13"/>
  <c r="C74" i="13"/>
  <c r="I63" i="13" s="1"/>
  <c r="I64" i="13"/>
  <c r="K62" i="13"/>
  <c r="K64" i="13"/>
  <c r="C76" i="13"/>
  <c r="K63" i="13" s="1"/>
  <c r="P64" i="13"/>
  <c r="P62" i="13"/>
  <c r="C81" i="13"/>
  <c r="P63" i="13" s="1"/>
  <c r="M62" i="13"/>
  <c r="M64" i="13"/>
  <c r="C78" i="13"/>
  <c r="M63" i="13" s="1"/>
  <c r="L62" i="13"/>
  <c r="L64" i="13"/>
  <c r="C77" i="13"/>
  <c r="L63" i="13" s="1"/>
  <c r="C86" i="13"/>
  <c r="U63" i="13" s="1"/>
  <c r="U62" i="13"/>
  <c r="U64" i="13"/>
  <c r="C79" i="13"/>
  <c r="N63" i="13" s="1"/>
  <c r="N64" i="13"/>
  <c r="N62" i="13"/>
  <c r="E62" i="13"/>
  <c r="C70" i="13"/>
  <c r="E63" i="13" s="1"/>
  <c r="E64" i="13"/>
  <c r="C82" i="13"/>
  <c r="Q63" i="13" s="1"/>
  <c r="Q64" i="13"/>
  <c r="Q62" i="13"/>
  <c r="F62" i="13"/>
  <c r="F64" i="13"/>
  <c r="C71" i="13"/>
  <c r="F63" i="13" s="1"/>
  <c r="X63" i="13" l="1"/>
  <c r="W63" i="1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<sst xmlns="http://schemas.openxmlformats.org/spreadsheetml/2006/main" count="190" uniqueCount="103">
  <si>
    <t>Std.Dev.:</t>
  </si>
  <si>
    <t>Ticker</t>
  </si>
  <si>
    <t>Ticker:</t>
  </si>
  <si>
    <t>rbar</t>
  </si>
  <si>
    <t>1's</t>
  </si>
  <si>
    <t>rbar:</t>
  </si>
  <si>
    <t>Intermediate Calculations</t>
  </si>
  <si>
    <r>
      <t>rbar</t>
    </r>
    <r>
      <rPr>
        <vertAlign val="subscript"/>
        <sz val="11"/>
        <rFont val="Calibri"/>
        <family val="2"/>
      </rPr>
      <t>p</t>
    </r>
    <r>
      <rPr>
        <sz val="11"/>
        <rFont val="Calibri"/>
        <family val="2"/>
      </rPr>
      <t xml:space="preserve"> (input)</t>
    </r>
  </si>
  <si>
    <t>sigmap</t>
  </si>
  <si>
    <t>rbarp</t>
  </si>
  <si>
    <t>w' 1 = 1</t>
  </si>
  <si>
    <t>Vector rbar</t>
  </si>
  <si>
    <t>Inputs</t>
  </si>
  <si>
    <t>sigmap = w' S w</t>
  </si>
  <si>
    <t>Solutions w in the form of row vectors for 21 different values of rbarp</t>
  </si>
  <si>
    <t>Can also impose constraints on elements of w</t>
  </si>
  <si>
    <t>rbarp (input)</t>
  </si>
  <si>
    <t>Solutions for the vector w corresponding to the 21 values of the expected portfolio return rbarp</t>
  </si>
  <si>
    <t>21 values of the expected portfolio return rbarp and the corresponding 21 solutions</t>
  </si>
  <si>
    <t>Short-Sales Permitted (use the explicit solutions in tab …..)</t>
  </si>
  <si>
    <t>vector of 1's:</t>
  </si>
  <si>
    <t>vector of expected returns on the 11 stocks</t>
  </si>
  <si>
    <t>rbar':</t>
  </si>
  <si>
    <t>check w'1 = 1</t>
  </si>
  <si>
    <t>check w'rbar = rbarp</t>
  </si>
  <si>
    <t>Notation:</t>
  </si>
  <si>
    <t>expected return on the portfolio (varying this maps out the mean-variance frontier)</t>
  </si>
  <si>
    <t>covariance matrix of returns</t>
  </si>
  <si>
    <r>
      <t xml:space="preserve">21 different solutions for the portfolio weight vector </t>
    </r>
    <r>
      <rPr>
        <b/>
        <i/>
        <sz val="11"/>
        <rFont val="Calibri"/>
        <family val="2"/>
      </rPr>
      <t>w</t>
    </r>
    <r>
      <rPr>
        <b/>
        <sz val="11"/>
        <rFont val="Calibri"/>
        <family val="2"/>
      </rPr>
      <t>, corresponding the the 21 values of rbar</t>
    </r>
    <r>
      <rPr>
        <b/>
        <vertAlign val="subscript"/>
        <sz val="11"/>
        <rFont val="Calibri"/>
        <family val="2"/>
      </rPr>
      <t>p</t>
    </r>
  </si>
  <si>
    <t>Correlation Matrix</t>
  </si>
  <si>
    <t>Various solutions stored in the same spreadsheet</t>
  </si>
  <si>
    <t>(risk-free rate)</t>
  </si>
  <si>
    <t>rbar' - rf</t>
  </si>
  <si>
    <t>rbar' - rf:</t>
  </si>
  <si>
    <r>
      <t>21 different values of rbar</t>
    </r>
    <r>
      <rPr>
        <b/>
        <vertAlign val="subscript"/>
        <sz val="11"/>
        <rFont val="Calibri"/>
        <family val="2"/>
      </rPr>
      <t>p</t>
    </r>
    <r>
      <rPr>
        <b/>
        <sz val="11"/>
        <rFont val="Calibri"/>
        <family val="2"/>
      </rPr>
      <t xml:space="preserve"> ranging from 0%/month to 1.667%/month, used to graph the mean-variance frontier</t>
    </r>
  </si>
  <si>
    <t>rf + w'(rbar - rf)</t>
  </si>
  <si>
    <t>w'1</t>
  </si>
  <si>
    <t>Normalized</t>
  </si>
  <si>
    <t>w1 =</t>
  </si>
  <si>
    <t>w2 =</t>
  </si>
  <si>
    <t>w3 =</t>
  </si>
  <si>
    <t>w4 =</t>
  </si>
  <si>
    <t>w5 =</t>
  </si>
  <si>
    <t>w6 =</t>
  </si>
  <si>
    <t>w7 =</t>
  </si>
  <si>
    <t>Standard Deviations and Correlations of Annual Returns</t>
  </si>
  <si>
    <t>Question 1a</t>
  </si>
  <si>
    <t>Example of the explict solution for the mean-variance frontier using 7 stock indexes and an annual horizon, no risk-free asset. Short sales are permitted</t>
  </si>
  <si>
    <t>vector of expected returns on the 7 stock indexes</t>
  </si>
  <si>
    <t>vector of portfolio weights on the 7 stock  indexes</t>
  </si>
  <si>
    <t>Example of using Solver to obtain solution for the mean-variance frontier using 7 stock indexes and an annual horizon, no risk-free asset. Short sales are not permitted, and there are upper bounds on the portfolio weights</t>
  </si>
  <si>
    <t>Solutions w for 21 different values of rbarp ranging from rbarp = 0/year to rbarp = 0.20/year</t>
  </si>
  <si>
    <t>Country:</t>
  </si>
  <si>
    <t>Solution to 1e</t>
  </si>
  <si>
    <t>Sharpe ratio:</t>
  </si>
  <si>
    <t>France (CAC)</t>
  </si>
  <si>
    <t>Canada (TSX)</t>
  </si>
  <si>
    <t>Australia (AOX)</t>
  </si>
  <si>
    <t>Germany (DAX)</t>
  </si>
  <si>
    <t>Japan (NIKKEI)</t>
  </si>
  <si>
    <t>UK (FTSE)</t>
  </si>
  <si>
    <t>USA (S&amp;P500)</t>
  </si>
  <si>
    <t>With risk-free asset with monthly return of 50 bp/12</t>
  </si>
  <si>
    <t>No short-sales (wi &gt;= 0 for i = 1,…, 7)</t>
  </si>
  <si>
    <t>Covariance Matrix S (computed from standard deviations and correlations)</t>
  </si>
  <si>
    <r>
      <t>Inverse Covariance Matrix S</t>
    </r>
    <r>
      <rPr>
        <b/>
        <vertAlign val="superscript"/>
        <sz val="12"/>
        <rFont val="Garamond"/>
        <family val="1"/>
      </rPr>
      <t>-1</t>
    </r>
  </si>
  <si>
    <t>The vector lamba ×  rbar + mu × 1</t>
  </si>
  <si>
    <r>
      <t xml:space="preserve">Solutions for </t>
    </r>
    <r>
      <rPr>
        <i/>
        <sz val="12"/>
        <rFont val="Garamond"/>
        <family val="1"/>
      </rPr>
      <t>w</t>
    </r>
    <r>
      <rPr>
        <sz val="12"/>
        <rFont val="Garamond"/>
        <family val="1"/>
      </rPr>
      <t xml:space="preserve"> and S are in </t>
    </r>
    <r>
      <rPr>
        <sz val="12"/>
        <color indexed="17"/>
        <rFont val="Garamond"/>
        <family val="1"/>
      </rPr>
      <t>green</t>
    </r>
    <r>
      <rPr>
        <sz val="12"/>
        <rFont val="Garamond"/>
        <family val="1"/>
      </rPr>
      <t xml:space="preserve"> font below</t>
    </r>
  </si>
  <si>
    <r>
      <t>rbar</t>
    </r>
    <r>
      <rPr>
        <vertAlign val="subscript"/>
        <sz val="12"/>
        <rFont val="Garamond"/>
        <family val="1"/>
      </rPr>
      <t>p</t>
    </r>
    <r>
      <rPr>
        <sz val="12"/>
        <rFont val="Garamond"/>
        <family val="1"/>
      </rPr>
      <t>:</t>
    </r>
  </si>
  <si>
    <r>
      <rPr>
        <i/>
        <sz val="12"/>
        <rFont val="Garamond"/>
        <family val="1"/>
      </rPr>
      <t>w</t>
    </r>
    <r>
      <rPr>
        <sz val="12"/>
        <rFont val="Garamond"/>
        <family val="1"/>
      </rPr>
      <t>:</t>
    </r>
  </si>
  <si>
    <r>
      <t>Vectors Needed to Compute the Portfolio Weight Vector</t>
    </r>
    <r>
      <rPr>
        <i/>
        <sz val="12"/>
        <rFont val="Garamond"/>
        <family val="1"/>
      </rPr>
      <t xml:space="preserve"> w</t>
    </r>
  </si>
  <si>
    <r>
      <t>Solutions for 21 different values of rbar</t>
    </r>
    <r>
      <rPr>
        <b/>
        <vertAlign val="subscript"/>
        <sz val="12"/>
        <rFont val="Garamond"/>
        <family val="1"/>
      </rPr>
      <t>p</t>
    </r>
    <r>
      <rPr>
        <b/>
        <sz val="12"/>
        <rFont val="Garamond"/>
        <family val="1"/>
      </rPr>
      <t xml:space="preserve"> ranging from 0%/month to 1.667%/month, used to graph the mean-variance frontier</t>
    </r>
  </si>
  <si>
    <r>
      <t>rbar</t>
    </r>
    <r>
      <rPr>
        <vertAlign val="subscript"/>
        <sz val="12"/>
        <rFont val="Garamond"/>
        <family val="1"/>
      </rPr>
      <t>p</t>
    </r>
    <r>
      <rPr>
        <sz val="12"/>
        <rFont val="Garamond"/>
        <family val="1"/>
      </rPr>
      <t xml:space="preserve"> (input)</t>
    </r>
  </si>
  <si>
    <r>
      <t xml:space="preserve">solution for </t>
    </r>
    <r>
      <rPr>
        <i/>
        <sz val="12"/>
        <rFont val="Garamond"/>
        <family val="1"/>
      </rPr>
      <t>l</t>
    </r>
  </si>
  <si>
    <r>
      <t xml:space="preserve">21 different solutions for the portfolio weight vector </t>
    </r>
    <r>
      <rPr>
        <b/>
        <i/>
        <sz val="12"/>
        <rFont val="Garamond"/>
        <family val="1"/>
      </rPr>
      <t>w</t>
    </r>
    <r>
      <rPr>
        <b/>
        <sz val="12"/>
        <rFont val="Garamond"/>
        <family val="1"/>
      </rPr>
      <t>, corresponding the the 21 values of rbar</t>
    </r>
    <r>
      <rPr>
        <b/>
        <vertAlign val="subscript"/>
        <sz val="12"/>
        <rFont val="Garamond"/>
        <family val="1"/>
      </rPr>
      <t>p</t>
    </r>
  </si>
  <si>
    <r>
      <t xml:space="preserve">It is convenient also to have the solutions for </t>
    </r>
    <r>
      <rPr>
        <i/>
        <sz val="12"/>
        <rFont val="Garamond"/>
        <family val="1"/>
      </rPr>
      <t>w</t>
    </r>
    <r>
      <rPr>
        <sz val="12"/>
        <rFont val="Garamond"/>
        <family val="1"/>
      </rPr>
      <t xml:space="preserve"> in the form of row vectors</t>
    </r>
  </si>
  <si>
    <t>Canada (S&amp;P/(TSX)</t>
  </si>
  <si>
    <t>Australia (S&amp;P/ASX)</t>
  </si>
  <si>
    <t>Germany (DAX perfomance index)</t>
  </si>
  <si>
    <r>
      <rPr>
        <sz val="12"/>
        <rFont val="Symbol"/>
        <charset val="2"/>
      </rPr>
      <t>S</t>
    </r>
    <r>
      <rPr>
        <sz val="12"/>
        <rFont val="Garamond"/>
        <family val="1"/>
      </rPr>
      <t>:</t>
    </r>
  </si>
  <si>
    <r>
      <t xml:space="preserve">Inverse Covariance Matrix </t>
    </r>
    <r>
      <rPr>
        <b/>
        <sz val="12"/>
        <rFont val="Symbol"/>
        <charset val="2"/>
      </rPr>
      <t>S</t>
    </r>
    <r>
      <rPr>
        <b/>
        <vertAlign val="superscript"/>
        <sz val="12"/>
        <rFont val="Garamond"/>
        <family val="1"/>
      </rPr>
      <t>-1</t>
    </r>
  </si>
  <si>
    <r>
      <t xml:space="preserve">A = rbar' × </t>
    </r>
    <r>
      <rPr>
        <sz val="12"/>
        <rFont val="Symbol"/>
        <charset val="2"/>
      </rPr>
      <t>S</t>
    </r>
    <r>
      <rPr>
        <vertAlign val="superscript"/>
        <sz val="12"/>
        <rFont val="Garamond"/>
        <family val="1"/>
      </rPr>
      <t>-1</t>
    </r>
    <r>
      <rPr>
        <sz val="12"/>
        <rFont val="Garamond"/>
        <family val="1"/>
      </rPr>
      <t xml:space="preserve"> × rbar:</t>
    </r>
  </si>
  <si>
    <r>
      <t xml:space="preserve">B = rbar' × </t>
    </r>
    <r>
      <rPr>
        <sz val="12"/>
        <rFont val="Symbol"/>
        <charset val="2"/>
      </rPr>
      <t>S</t>
    </r>
    <r>
      <rPr>
        <vertAlign val="superscript"/>
        <sz val="12"/>
        <rFont val="Garamond"/>
        <family val="1"/>
      </rPr>
      <t>-1</t>
    </r>
    <r>
      <rPr>
        <sz val="12"/>
        <rFont val="Garamond"/>
        <family val="1"/>
      </rPr>
      <t xml:space="preserve"> × </t>
    </r>
    <r>
      <rPr>
        <b/>
        <sz val="12"/>
        <rFont val="Garamond"/>
        <family val="1"/>
      </rPr>
      <t>1:</t>
    </r>
  </si>
  <si>
    <r>
      <t xml:space="preserve">D = </t>
    </r>
    <r>
      <rPr>
        <b/>
        <sz val="12"/>
        <rFont val="Garamond"/>
        <family val="1"/>
      </rPr>
      <t>1</t>
    </r>
    <r>
      <rPr>
        <sz val="12"/>
        <rFont val="Garamond"/>
        <family val="1"/>
      </rPr>
      <t xml:space="preserve">' × </t>
    </r>
    <r>
      <rPr>
        <sz val="12"/>
        <rFont val="Symbol"/>
        <charset val="2"/>
      </rPr>
      <t>S</t>
    </r>
    <r>
      <rPr>
        <vertAlign val="superscript"/>
        <sz val="12"/>
        <rFont val="Garamond"/>
        <family val="1"/>
      </rPr>
      <t>-1</t>
    </r>
    <r>
      <rPr>
        <sz val="12"/>
        <rFont val="Garamond"/>
        <family val="1"/>
      </rPr>
      <t xml:space="preserve"> × </t>
    </r>
    <r>
      <rPr>
        <b/>
        <sz val="12"/>
        <rFont val="Garamond"/>
        <family val="1"/>
      </rPr>
      <t>1:</t>
    </r>
  </si>
  <si>
    <r>
      <t xml:space="preserve">solution for </t>
    </r>
    <r>
      <rPr>
        <i/>
        <sz val="12"/>
        <rFont val="Symbol"/>
        <charset val="2"/>
      </rPr>
      <t>m</t>
    </r>
  </si>
  <si>
    <r>
      <t xml:space="preserve">solution for </t>
    </r>
    <r>
      <rPr>
        <i/>
        <sz val="12"/>
        <rFont val="Symbol"/>
        <charset val="2"/>
      </rPr>
      <t>l</t>
    </r>
  </si>
  <si>
    <r>
      <t xml:space="preserve">Cells in </t>
    </r>
    <r>
      <rPr>
        <sz val="12"/>
        <color indexed="56"/>
        <rFont val="Garamond"/>
        <family val="1"/>
      </rPr>
      <t>blue</t>
    </r>
    <r>
      <rPr>
        <sz val="12"/>
        <rFont val="Garamond"/>
        <family val="1"/>
      </rPr>
      <t xml:space="preserve"> font are intended for user input</t>
    </r>
  </si>
  <si>
    <r>
      <t>rbar</t>
    </r>
    <r>
      <rPr>
        <vertAlign val="subscript"/>
        <sz val="12"/>
        <rFont val="Garamond"/>
        <family val="1"/>
      </rPr>
      <t xml:space="preserve">p </t>
    </r>
    <r>
      <rPr>
        <sz val="12"/>
        <rFont val="Garamond"/>
        <family val="1"/>
      </rPr>
      <t>(input)</t>
    </r>
  </si>
  <si>
    <r>
      <t>w' rbar = rbar</t>
    </r>
    <r>
      <rPr>
        <vertAlign val="subscript"/>
        <sz val="12"/>
        <rFont val="Garamond"/>
        <family val="1"/>
      </rPr>
      <t>p</t>
    </r>
  </si>
  <si>
    <r>
      <t xml:space="preserve">sigmap = w' </t>
    </r>
    <r>
      <rPr>
        <b/>
        <sz val="12"/>
        <rFont val="Symbol"/>
        <charset val="2"/>
      </rPr>
      <t>S</t>
    </r>
    <r>
      <rPr>
        <b/>
        <sz val="12"/>
        <rFont val="Garamond"/>
        <family val="1"/>
      </rPr>
      <t xml:space="preserve"> w</t>
    </r>
  </si>
  <si>
    <r>
      <t xml:space="preserve">Inputs rbarp, minimand w' </t>
    </r>
    <r>
      <rPr>
        <sz val="12"/>
        <rFont val="Symbol"/>
        <charset val="2"/>
      </rPr>
      <t>S</t>
    </r>
    <r>
      <rPr>
        <sz val="12"/>
        <rFont val="Garamond"/>
        <family val="1"/>
      </rPr>
      <t xml:space="preserve"> w, and constraints for 21 different values of rbarp ranging from rbarp = 0/year to rbarp = 0.20/year</t>
    </r>
  </si>
  <si>
    <r>
      <t xml:space="preserve">Covariance Matrix </t>
    </r>
    <r>
      <rPr>
        <b/>
        <sz val="12"/>
        <rFont val="Symbol"/>
        <charset val="2"/>
      </rPr>
      <t>S</t>
    </r>
    <r>
      <rPr>
        <b/>
        <sz val="12"/>
        <rFont val="Garamond"/>
        <family val="1"/>
      </rPr>
      <t xml:space="preserve"> (computed from standard deviations and correlations)</t>
    </r>
  </si>
  <si>
    <t>One fund info</t>
  </si>
  <si>
    <r>
      <rPr>
        <i/>
        <sz val="12"/>
        <rFont val="Garamond"/>
        <family val="1"/>
      </rPr>
      <t>r</t>
    </r>
    <r>
      <rPr>
        <i/>
        <vertAlign val="subscript"/>
        <sz val="12"/>
        <rFont val="Garamond"/>
        <family val="1"/>
      </rPr>
      <t>f</t>
    </r>
    <r>
      <rPr>
        <sz val="12"/>
        <rFont val="Garamond"/>
        <family val="1"/>
      </rPr>
      <t>:</t>
    </r>
  </si>
  <si>
    <r>
      <t>21 different values of rbar</t>
    </r>
    <r>
      <rPr>
        <b/>
        <vertAlign val="subscript"/>
        <sz val="12"/>
        <rFont val="Garamond"/>
        <family val="1"/>
      </rPr>
      <t>p</t>
    </r>
    <r>
      <rPr>
        <b/>
        <sz val="12"/>
        <rFont val="Garamond"/>
        <family val="1"/>
      </rPr>
      <t xml:space="preserve"> ranging from 0%/month to 1.667%/month, used to graph the mean-variance frontier</t>
    </r>
  </si>
  <si>
    <r>
      <t xml:space="preserve">21 different solutions for </t>
    </r>
    <r>
      <rPr>
        <i/>
        <sz val="12"/>
        <rFont val="Garamond"/>
        <family val="1"/>
      </rPr>
      <t>l</t>
    </r>
    <r>
      <rPr>
        <b/>
        <sz val="12"/>
        <rFont val="Garamond"/>
        <family val="1"/>
      </rPr>
      <t>, corresponding the the 21 values of rbar</t>
    </r>
    <r>
      <rPr>
        <b/>
        <vertAlign val="subscript"/>
        <sz val="12"/>
        <rFont val="Garamond"/>
        <family val="1"/>
      </rPr>
      <t>p</t>
    </r>
  </si>
  <si>
    <t>Example of the explict solution for the mean-variance frontier with a risk-free asset, using 7 stock indexes and an annual horizon. Short sales are permitted</t>
  </si>
  <si>
    <r>
      <t xml:space="preserve">Solutions for </t>
    </r>
    <r>
      <rPr>
        <i/>
        <sz val="12"/>
        <rFont val="Garamond"/>
        <family val="1"/>
      </rPr>
      <t>w</t>
    </r>
    <r>
      <rPr>
        <sz val="12"/>
        <rFont val="Garamond"/>
        <family val="1"/>
      </rPr>
      <t xml:space="preserve"> and </t>
    </r>
    <r>
      <rPr>
        <sz val="12"/>
        <rFont val="Symbol"/>
        <charset val="2"/>
      </rPr>
      <t>S</t>
    </r>
    <r>
      <rPr>
        <sz val="12"/>
        <rFont val="Garamond"/>
        <family val="1"/>
      </rPr>
      <t xml:space="preserve"> are in </t>
    </r>
    <r>
      <rPr>
        <sz val="12"/>
        <color indexed="17"/>
        <rFont val="Garamond"/>
        <family val="1"/>
      </rPr>
      <t>green</t>
    </r>
    <r>
      <rPr>
        <sz val="12"/>
        <rFont val="Garamond"/>
        <family val="1"/>
      </rPr>
      <t xml:space="preserve"> font below</t>
    </r>
  </si>
  <si>
    <t>Return</t>
  </si>
  <si>
    <t>Proportion in E[rp] = 0.2</t>
  </si>
  <si>
    <t>0.2 portfolio CONFIRM!</t>
  </si>
  <si>
    <t>b) Min Var</t>
  </si>
  <si>
    <t>Check!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</si>
</sst>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0"/>
    <numFmt numFmtId="165" formatCode="0.000"/>
    <numFmt numFmtId="166" formatCode="0.00000"/>
    <numFmt numFmtId="167" formatCode="0.000%"/>
    <numFmt numFmtId="168" formatCode="0.000000"/>
  </numFmts>
  <fonts count="39">
    <font>
      <sz val="10"/>
      <name val="MS Sans Serif"/>
    </font>
    <font>
      <sz val="10"/>
      <name val="MS Sans Serif"/>
      <family val="2"/>
    </font>
    <font>
      <sz val="11"/>
      <name val="Calibri"/>
      <family val="2"/>
    </font>
    <font>
      <b/>
      <sz val="11"/>
      <name val="Calibri"/>
      <family val="2"/>
    </font>
    <font>
      <vertAlign val="subscript"/>
      <sz val="11"/>
      <name val="Calibri"/>
      <family val="2"/>
    </font>
    <font>
      <b/>
      <vertAlign val="subscript"/>
      <sz val="11"/>
      <name val="Calibri"/>
      <family val="2"/>
    </font>
    <font>
      <b/>
      <i/>
      <sz val="11"/>
      <name val="Calibri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rgb="FF00B05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sz val="10"/>
      <color theme="5" tint="-0.249977111117893"/>
      <name val="MS Sans Serif"/>
      <family val="2"/>
    </font>
    <font>
      <b/>
      <sz val="11"/>
      <color rgb="FF008000"/>
      <name val="Calibri"/>
      <family val="2"/>
      <scheme val="minor"/>
    </font>
    <font>
      <sz val="12"/>
      <name val="Garamond"/>
      <family val="1"/>
    </font>
    <font>
      <b/>
      <sz val="12"/>
      <name val="Garamond"/>
      <family val="1"/>
    </font>
    <font>
      <b/>
      <vertAlign val="superscript"/>
      <sz val="12"/>
      <name val="Garamond"/>
      <family val="1"/>
    </font>
    <font>
      <i/>
      <sz val="12"/>
      <name val="Garamond"/>
      <family val="1"/>
    </font>
    <font>
      <sz val="12"/>
      <color indexed="17"/>
      <name val="Garamond"/>
      <family val="1"/>
    </font>
    <font>
      <vertAlign val="subscript"/>
      <sz val="12"/>
      <name val="Garamond"/>
      <family val="1"/>
    </font>
    <font>
      <b/>
      <sz val="12"/>
      <color theme="1"/>
      <name val="Garamond"/>
      <family val="1"/>
    </font>
    <font>
      <sz val="12"/>
      <color theme="3"/>
      <name val="Garamond"/>
      <family val="1"/>
    </font>
    <font>
      <b/>
      <sz val="12"/>
      <color theme="3"/>
      <name val="Garamond"/>
      <family val="1"/>
    </font>
    <font>
      <vertAlign val="superscript"/>
      <sz val="12"/>
      <name val="Garamond"/>
      <family val="1"/>
    </font>
    <font>
      <b/>
      <vertAlign val="subscript"/>
      <sz val="12"/>
      <name val="Garamond"/>
      <family val="1"/>
    </font>
    <font>
      <b/>
      <i/>
      <sz val="12"/>
      <name val="Garamond"/>
      <family val="1"/>
    </font>
    <font>
      <sz val="12"/>
      <color rgb="FF00B050"/>
      <name val="Garamond"/>
      <family val="1"/>
    </font>
    <font>
      <b/>
      <sz val="12"/>
      <color rgb="FF00B050"/>
      <name val="Garamond"/>
      <family val="1"/>
    </font>
    <font>
      <sz val="12"/>
      <color theme="1"/>
      <name val="Garamond"/>
      <family val="1"/>
    </font>
    <font>
      <sz val="12"/>
      <name val="Symbol"/>
      <charset val="2"/>
    </font>
    <font>
      <sz val="12"/>
      <name val="Garamond"/>
      <family val="1"/>
      <charset val="2"/>
    </font>
    <font>
      <b/>
      <sz val="12"/>
      <name val="Symbol"/>
      <charset val="2"/>
    </font>
    <font>
      <i/>
      <sz val="12"/>
      <name val="Symbol"/>
      <charset val="2"/>
    </font>
    <font>
      <sz val="12"/>
      <color indexed="56"/>
      <name val="Garamond"/>
      <family val="1"/>
    </font>
    <font>
      <b/>
      <sz val="12"/>
      <color rgb="FFFF0000"/>
      <name val="Garamond"/>
      <family val="1"/>
    </font>
    <font>
      <b/>
      <sz val="12"/>
      <color rgb="FF008000"/>
      <name val="Garamond"/>
      <family val="1"/>
    </font>
    <font>
      <sz val="12"/>
      <color rgb="FFFF0000"/>
      <name val="Garamond"/>
      <family val="1"/>
    </font>
    <font>
      <i/>
      <vertAlign val="subscript"/>
      <sz val="12"/>
      <name val="Garamond"/>
      <family val="1"/>
    </font>
    <font>
      <b/>
      <u/>
      <sz val="12"/>
      <color theme="1"/>
      <name val="Garamond"/>
      <family val="1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92">
    <xf numFmtId="0" fontId="0" fillId="0" borderId="0" xfId="0"/>
    <xf numFmtId="0" fontId="7" fillId="0" borderId="0" xfId="0" applyFont="1"/>
    <xf numFmtId="0" fontId="8" fillId="0" borderId="0" xfId="0" applyFont="1"/>
    <xf numFmtId="164" fontId="7" fillId="0" borderId="0" xfId="0" applyNumberFormat="1" applyFont="1"/>
    <xf numFmtId="0" fontId="7" fillId="0" borderId="0" xfId="0" applyFont="1" applyAlignment="1">
      <alignment horizontal="center"/>
    </xf>
    <xf numFmtId="0" fontId="9" fillId="0" borderId="0" xfId="0" applyFont="1"/>
    <xf numFmtId="164" fontId="10" fillId="0" borderId="0" xfId="0" applyNumberFormat="1" applyFont="1"/>
    <xf numFmtId="164" fontId="11" fillId="0" borderId="0" xfId="0" applyNumberFormat="1" applyFont="1"/>
    <xf numFmtId="0" fontId="12" fillId="0" borderId="0" xfId="0" applyFont="1"/>
    <xf numFmtId="164" fontId="8" fillId="0" borderId="1" xfId="0" applyNumberFormat="1" applyFont="1" applyBorder="1"/>
    <xf numFmtId="164" fontId="13" fillId="0" borderId="0" xfId="0" applyNumberFormat="1" applyFont="1" applyAlignment="1">
      <alignment vertical="center"/>
    </xf>
    <xf numFmtId="164" fontId="11" fillId="0" borderId="0" xfId="0" applyNumberFormat="1" applyFont="1" applyAlignment="1">
      <alignment vertical="center"/>
    </xf>
    <xf numFmtId="0" fontId="14" fillId="0" borderId="1" xfId="0" quotePrefix="1" applyFont="1" applyBorder="1" applyAlignment="1">
      <alignment horizontal="center"/>
    </xf>
    <xf numFmtId="0" fontId="14" fillId="0" borderId="2" xfId="0" quotePrefix="1" applyFont="1" applyBorder="1" applyAlignment="1">
      <alignment horizontal="center"/>
    </xf>
    <xf numFmtId="0" fontId="15" fillId="0" borderId="1" xfId="0" applyFont="1" applyBorder="1" applyAlignment="1">
      <alignment horizontal="center"/>
    </xf>
    <xf numFmtId="0" fontId="15" fillId="0" borderId="0" xfId="0" applyFont="1"/>
    <xf numFmtId="0" fontId="14" fillId="0" borderId="0" xfId="0" applyFont="1"/>
    <xf numFmtId="165" fontId="14" fillId="0" borderId="0" xfId="0" applyNumberFormat="1" applyFont="1"/>
    <xf numFmtId="0" fontId="14" fillId="0" borderId="0" xfId="0" applyFont="1" applyAlignment="1">
      <alignment horizontal="left"/>
    </xf>
    <xf numFmtId="2" fontId="14" fillId="0" borderId="0" xfId="0" applyNumberFormat="1" applyFont="1"/>
    <xf numFmtId="0" fontId="15" fillId="0" borderId="0" xfId="0" applyFont="1" applyAlignment="1">
      <alignment horizontal="left"/>
    </xf>
    <xf numFmtId="0" fontId="15" fillId="0" borderId="0" xfId="0" applyFont="1" applyAlignment="1">
      <alignment horizontal="center"/>
    </xf>
    <xf numFmtId="0" fontId="14" fillId="0" borderId="0" xfId="0" applyFont="1" applyAlignment="1">
      <alignment horizontal="right"/>
    </xf>
    <xf numFmtId="0" fontId="20" fillId="0" borderId="0" xfId="0" applyFont="1"/>
    <xf numFmtId="0" fontId="14" fillId="0" borderId="0" xfId="0" applyFont="1" applyAlignment="1">
      <alignment horizontal="center"/>
    </xf>
    <xf numFmtId="167" fontId="20" fillId="0" borderId="7" xfId="0" applyNumberFormat="1" applyFont="1" applyBorder="1"/>
    <xf numFmtId="165" fontId="21" fillId="0" borderId="0" xfId="0" applyNumberFormat="1" applyFont="1" applyAlignment="1">
      <alignment horizontal="center"/>
    </xf>
    <xf numFmtId="0" fontId="14" fillId="0" borderId="1" xfId="0" applyFont="1" applyBorder="1" applyAlignment="1">
      <alignment horizontal="center"/>
    </xf>
    <xf numFmtId="0" fontId="22" fillId="0" borderId="0" xfId="0" applyFont="1" applyAlignment="1">
      <alignment horizontal="center"/>
    </xf>
    <xf numFmtId="0" fontId="14" fillId="0" borderId="0" xfId="0" quotePrefix="1" applyFont="1" applyAlignment="1">
      <alignment horizontal="center"/>
    </xf>
    <xf numFmtId="165" fontId="14" fillId="0" borderId="0" xfId="0" applyNumberFormat="1" applyFont="1" applyAlignment="1">
      <alignment horizontal="center"/>
    </xf>
    <xf numFmtId="0" fontId="14" fillId="0" borderId="2" xfId="0" applyFont="1" applyBorder="1" applyAlignment="1">
      <alignment horizontal="center"/>
    </xf>
    <xf numFmtId="164" fontId="15" fillId="0" borderId="0" xfId="0" applyNumberFormat="1" applyFont="1"/>
    <xf numFmtId="164" fontId="14" fillId="0" borderId="0" xfId="0" applyNumberFormat="1" applyFont="1"/>
    <xf numFmtId="10" fontId="22" fillId="0" borderId="0" xfId="0" applyNumberFormat="1" applyFont="1" applyAlignment="1">
      <alignment horizontal="center"/>
    </xf>
    <xf numFmtId="0" fontId="14" fillId="0" borderId="0" xfId="0" applyFont="1" applyAlignment="1">
      <alignment vertical="center" textRotation="90"/>
    </xf>
    <xf numFmtId="0" fontId="21" fillId="0" borderId="0" xfId="0" applyFont="1"/>
    <xf numFmtId="164" fontId="14" fillId="0" borderId="0" xfId="0" applyNumberFormat="1" applyFont="1" applyAlignment="1">
      <alignment horizontal="center"/>
    </xf>
    <xf numFmtId="164" fontId="26" fillId="0" borderId="0" xfId="0" applyNumberFormat="1" applyFont="1"/>
    <xf numFmtId="164" fontId="27" fillId="0" borderId="0" xfId="0" applyNumberFormat="1" applyFont="1"/>
    <xf numFmtId="0" fontId="14" fillId="0" borderId="1" xfId="0" applyFont="1" applyBorder="1"/>
    <xf numFmtId="0" fontId="28" fillId="0" borderId="0" xfId="0" applyFont="1"/>
    <xf numFmtId="0" fontId="30" fillId="0" borderId="0" xfId="0" applyFont="1" applyAlignment="1">
      <alignment horizontal="left"/>
    </xf>
    <xf numFmtId="0" fontId="14" fillId="0" borderId="0" xfId="0" applyFont="1" applyAlignment="1">
      <alignment horizontal="center" vertical="center" textRotation="90"/>
    </xf>
    <xf numFmtId="0" fontId="17" fillId="0" borderId="0" xfId="0" applyFont="1" applyAlignment="1">
      <alignment horizontal="center" vertical="center" textRotation="90"/>
    </xf>
    <xf numFmtId="164" fontId="21" fillId="0" borderId="0" xfId="0" applyNumberFormat="1" applyFont="1"/>
    <xf numFmtId="0" fontId="15" fillId="0" borderId="0" xfId="0" applyFont="1" applyAlignment="1">
      <alignment vertical="center"/>
    </xf>
    <xf numFmtId="164" fontId="34" fillId="0" borderId="0" xfId="0" applyNumberFormat="1" applyFont="1" applyAlignment="1">
      <alignment vertical="center"/>
    </xf>
    <xf numFmtId="164" fontId="35" fillId="0" borderId="0" xfId="0" applyNumberFormat="1" applyFont="1" applyAlignment="1">
      <alignment vertical="center"/>
    </xf>
    <xf numFmtId="164" fontId="27" fillId="0" borderId="0" xfId="0" applyNumberFormat="1" applyFont="1" applyAlignment="1">
      <alignment vertical="center"/>
    </xf>
    <xf numFmtId="164" fontId="14" fillId="0" borderId="3" xfId="0" applyNumberFormat="1" applyFont="1" applyBorder="1"/>
    <xf numFmtId="164" fontId="34" fillId="0" borderId="0" xfId="0" applyNumberFormat="1" applyFont="1"/>
    <xf numFmtId="164" fontId="35" fillId="0" borderId="0" xfId="0" applyNumberFormat="1" applyFont="1"/>
    <xf numFmtId="164" fontId="36" fillId="0" borderId="0" xfId="0" applyNumberFormat="1" applyFont="1"/>
    <xf numFmtId="0" fontId="15" fillId="0" borderId="1" xfId="0" applyFont="1" applyBorder="1"/>
    <xf numFmtId="164" fontId="22" fillId="0" borderId="0" xfId="0" applyNumberFormat="1" applyFont="1"/>
    <xf numFmtId="164" fontId="14" fillId="0" borderId="0" xfId="0" applyNumberFormat="1" applyFont="1" applyAlignment="1">
      <alignment horizontal="left"/>
    </xf>
    <xf numFmtId="164" fontId="14" fillId="0" borderId="0" xfId="0" quotePrefix="1" applyNumberFormat="1" applyFont="1" applyAlignment="1">
      <alignment horizontal="center"/>
    </xf>
    <xf numFmtId="10" fontId="14" fillId="0" borderId="0" xfId="0" quotePrefix="1" applyNumberFormat="1" applyFont="1" applyAlignment="1">
      <alignment horizontal="center"/>
    </xf>
    <xf numFmtId="0" fontId="14" fillId="2" borderId="4" xfId="0" applyFont="1" applyFill="1" applyBorder="1" applyAlignment="1">
      <alignment horizontal="right"/>
    </xf>
    <xf numFmtId="165" fontId="14" fillId="2" borderId="2" xfId="0" applyNumberFormat="1" applyFont="1" applyFill="1" applyBorder="1" applyAlignment="1">
      <alignment horizontal="center"/>
    </xf>
    <xf numFmtId="166" fontId="14" fillId="0" borderId="0" xfId="0" applyNumberFormat="1" applyFont="1"/>
    <xf numFmtId="166" fontId="14" fillId="0" borderId="0" xfId="0" applyNumberFormat="1" applyFont="1" applyAlignment="1">
      <alignment horizontal="center"/>
    </xf>
    <xf numFmtId="0" fontId="14" fillId="0" borderId="5" xfId="0" applyFont="1" applyBorder="1"/>
    <xf numFmtId="166" fontId="14" fillId="0" borderId="6" xfId="0" applyNumberFormat="1" applyFont="1" applyBorder="1"/>
    <xf numFmtId="164" fontId="14" fillId="3" borderId="13" xfId="0" applyNumberFormat="1" applyFont="1" applyFill="1" applyBorder="1"/>
    <xf numFmtId="0" fontId="14" fillId="3" borderId="14" xfId="0" applyFont="1" applyFill="1" applyBorder="1"/>
    <xf numFmtId="0" fontId="14" fillId="3" borderId="15" xfId="0" applyFont="1" applyFill="1" applyBorder="1"/>
    <xf numFmtId="164" fontId="14" fillId="3" borderId="16" xfId="0" applyNumberFormat="1" applyFont="1" applyFill="1" applyBorder="1"/>
    <xf numFmtId="0" fontId="14" fillId="3" borderId="17" xfId="0" applyFont="1" applyFill="1" applyBorder="1"/>
    <xf numFmtId="0" fontId="14" fillId="3" borderId="18" xfId="0" applyFont="1" applyFill="1" applyBorder="1"/>
    <xf numFmtId="164" fontId="28" fillId="3" borderId="12" xfId="0" applyNumberFormat="1" applyFont="1" applyFill="1" applyBorder="1"/>
    <xf numFmtId="0" fontId="38" fillId="4" borderId="7" xfId="0" applyFont="1" applyFill="1" applyBorder="1"/>
    <xf numFmtId="164" fontId="38" fillId="4" borderId="7" xfId="0" applyNumberFormat="1" applyFont="1" applyFill="1" applyBorder="1"/>
    <xf numFmtId="0" fontId="14" fillId="0" borderId="0" xfId="0" applyFont="1" applyAlignment="1">
      <alignment horizontal="center"/>
    </xf>
    <xf numFmtId="164" fontId="14" fillId="0" borderId="1" xfId="0" applyNumberFormat="1" applyFont="1" applyBorder="1" applyAlignment="1">
      <alignment horizontal="center"/>
    </xf>
    <xf numFmtId="0" fontId="14" fillId="0" borderId="1" xfId="0" applyFont="1" applyBorder="1" applyAlignment="1">
      <alignment horizontal="center"/>
    </xf>
    <xf numFmtId="0" fontId="14" fillId="0" borderId="0" xfId="0" applyFont="1" applyAlignment="1">
      <alignment horizontal="right"/>
    </xf>
    <xf numFmtId="0" fontId="15" fillId="0" borderId="1" xfId="0" applyFont="1" applyBorder="1" applyAlignment="1">
      <alignment horizontal="center"/>
    </xf>
    <xf numFmtId="164" fontId="15" fillId="0" borderId="1" xfId="0" applyNumberFormat="1" applyFont="1" applyBorder="1" applyAlignment="1">
      <alignment horizontal="center"/>
    </xf>
    <xf numFmtId="0" fontId="14" fillId="0" borderId="0" xfId="0" applyFont="1" applyAlignment="1">
      <alignment horizontal="center" vertical="center" textRotation="90" wrapText="1"/>
    </xf>
    <xf numFmtId="0" fontId="15" fillId="2" borderId="8" xfId="0" applyFont="1" applyFill="1" applyBorder="1" applyAlignment="1">
      <alignment horizontal="center"/>
    </xf>
    <xf numFmtId="0" fontId="15" fillId="2" borderId="9" xfId="0" applyFont="1" applyFill="1" applyBorder="1" applyAlignment="1">
      <alignment horizontal="center"/>
    </xf>
    <xf numFmtId="0" fontId="14" fillId="2" borderId="4" xfId="0" applyFont="1" applyFill="1" applyBorder="1" applyAlignment="1">
      <alignment horizontal="center"/>
    </xf>
    <xf numFmtId="0" fontId="14" fillId="2" borderId="2" xfId="0" applyFont="1" applyFill="1" applyBorder="1" applyAlignment="1">
      <alignment horizontal="center"/>
    </xf>
    <xf numFmtId="0" fontId="20" fillId="3" borderId="10" xfId="0" applyFont="1" applyFill="1" applyBorder="1" applyAlignment="1">
      <alignment horizontal="right"/>
    </xf>
    <xf numFmtId="0" fontId="20" fillId="3" borderId="11" xfId="0" applyFont="1" applyFill="1" applyBorder="1" applyAlignment="1">
      <alignment horizontal="right"/>
    </xf>
    <xf numFmtId="164" fontId="8" fillId="0" borderId="1" xfId="0" applyNumberFormat="1" applyFont="1" applyBorder="1" applyAlignment="1">
      <alignment horizontal="center"/>
    </xf>
    <xf numFmtId="164" fontId="7" fillId="0" borderId="1" xfId="0" applyNumberFormat="1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168" fontId="27" fillId="0" borderId="0" xfId="0" applyNumberFormat="1" applyFo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2.xml"/><Relationship Id="rId7" Type="http://schemas.openxmlformats.org/officeDocument/2006/relationships/worksheet" Target="worksheets/sheet4.xml"/><Relationship Id="rId12" Type="http://schemas.openxmlformats.org/officeDocument/2006/relationships/calcChain" Target="calcChain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chartsheet" Target="chartsheets/sheet3.xml"/><Relationship Id="rId11" Type="http://schemas.openxmlformats.org/officeDocument/2006/relationships/sheetMetadata" Target="metadata.xml"/><Relationship Id="rId5" Type="http://schemas.openxmlformats.org/officeDocument/2006/relationships/worksheet" Target="worksheets/sheet3.xml"/><Relationship Id="rId10" Type="http://schemas.openxmlformats.org/officeDocument/2006/relationships/sharedStrings" Target="sharedStrings.xml"/><Relationship Id="rId4" Type="http://schemas.openxmlformats.org/officeDocument/2006/relationships/chartsheet" Target="chartsheets/sheet2.xml"/><Relationship Id="rId9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Mean-Variance Frontier</a:t>
            </a:r>
          </a:p>
          <a:p>
            <a:pPr>
              <a:defRPr/>
            </a:pPr>
            <a:r>
              <a:rPr lang="en-US"/>
              <a:t>(short-sales permitted)</a:t>
            </a:r>
          </a:p>
        </c:rich>
      </c:tx>
      <c:layout>
        <c:manualLayout>
          <c:xMode val="edge"/>
          <c:yMode val="edge"/>
          <c:x val="0.39581571022266454"/>
          <c:y val="3.2626748544114244E-2"/>
        </c:manualLayout>
      </c:layout>
      <c:overlay val="1"/>
      <c:spPr>
        <a:noFill/>
        <a:ln w="25400">
          <a:noFill/>
        </a:ln>
      </c:sp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25400">
              <a:solidFill>
                <a:srgbClr val="666699"/>
              </a:solidFill>
              <a:prstDash val="solid"/>
            </a:ln>
          </c:spPr>
          <c:marker>
            <c:spPr>
              <a:solidFill>
                <a:srgbClr val="4F81BD"/>
              </a:solidFill>
              <a:ln>
                <a:solidFill>
                  <a:srgbClr val="666699"/>
                </a:solidFill>
                <a:prstDash val="solid"/>
              </a:ln>
            </c:spPr>
          </c:marker>
          <c:xVal>
            <c:numRef>
              <c:f>'1a.ExplicitSolution'!$C$63:$W$63</c:f>
              <c:numCache>
                <c:formatCode>0.0000</c:formatCode>
                <c:ptCount val="21"/>
                <c:pt idx="0" formatCode="0.000000">
                  <c:v>0.11327096399207921</c:v>
                </c:pt>
                <c:pt idx="1">
                  <c:v>0.10938405605519115</c:v>
                </c:pt>
                <c:pt idx="2">
                  <c:v>0.10707732836801902</c:v>
                </c:pt>
                <c:pt idx="3">
                  <c:v>0.1064535526778559</c:v>
                </c:pt>
                <c:pt idx="4">
                  <c:v>0.1075420178395339</c:v>
                </c:pt>
                <c:pt idx="5">
                  <c:v>0.11029204150897408</c:v>
                </c:pt>
                <c:pt idx="6">
                  <c:v>0.11458405358248154</c:v>
                </c:pt>
                <c:pt idx="7">
                  <c:v>0.12025305961399008</c:v>
                </c:pt>
                <c:pt idx="8">
                  <c:v>0.12711496156478111</c:v>
                </c:pt>
                <c:pt idx="9">
                  <c:v>0.13498796485858575</c:v>
                </c:pt>
                <c:pt idx="10">
                  <c:v>0.14370598441146029</c:v>
                </c:pt>
                <c:pt idx="11">
                  <c:v>0.15312475747124665</c:v>
                </c:pt>
                <c:pt idx="12">
                  <c:v>0.16312294394580512</c:v>
                </c:pt>
                <c:pt idx="13">
                  <c:v>0.17360046206281193</c:v>
                </c:pt>
                <c:pt idx="14">
                  <c:v>0.18447565723220558</c:v>
                </c:pt>
                <c:pt idx="15">
                  <c:v>0.19568223703250076</c:v>
                </c:pt>
                <c:pt idx="16">
                  <c:v>0.207166430110649</c:v>
                </c:pt>
                <c:pt idx="17">
                  <c:v>0.21888454430474097</c:v>
                </c:pt>
                <c:pt idx="18">
                  <c:v>0.23080095277566573</c:v>
                </c:pt>
                <c:pt idx="19">
                  <c:v>0.24288647134983243</c:v>
                </c:pt>
                <c:pt idx="20">
                  <c:v>0.25511706768334402</c:v>
                </c:pt>
              </c:numCache>
            </c:numRef>
          </c:xVal>
          <c:yVal>
            <c:numRef>
              <c:f>'1a.ExplicitSolution'!$C$64:$W$64</c:f>
              <c:numCache>
                <c:formatCode>0.0000</c:formatCode>
                <c:ptCount val="21"/>
                <c:pt idx="0">
                  <c:v>1.3877787807814457E-17</c:v>
                </c:pt>
                <c:pt idx="1">
                  <c:v>1.000000000000003E-2</c:v>
                </c:pt>
                <c:pt idx="2">
                  <c:v>1.9999999999999976E-2</c:v>
                </c:pt>
                <c:pt idx="3">
                  <c:v>3.0000000000000016E-2</c:v>
                </c:pt>
                <c:pt idx="4">
                  <c:v>4.0000000000000049E-2</c:v>
                </c:pt>
                <c:pt idx="5">
                  <c:v>4.9999999999999975E-2</c:v>
                </c:pt>
                <c:pt idx="6">
                  <c:v>5.9999999999999977E-2</c:v>
                </c:pt>
                <c:pt idx="7">
                  <c:v>7.0000000000000007E-2</c:v>
                </c:pt>
                <c:pt idx="8">
                  <c:v>8.0000000000000016E-2</c:v>
                </c:pt>
                <c:pt idx="9">
                  <c:v>8.9999999999999969E-2</c:v>
                </c:pt>
                <c:pt idx="10">
                  <c:v>9.9999999999999908E-2</c:v>
                </c:pt>
                <c:pt idx="11">
                  <c:v>0.11000000000000003</c:v>
                </c:pt>
                <c:pt idx="12">
                  <c:v>0.11999999999999979</c:v>
                </c:pt>
                <c:pt idx="13">
                  <c:v>0.13000000000000009</c:v>
                </c:pt>
                <c:pt idx="14">
                  <c:v>0.13999999999999993</c:v>
                </c:pt>
                <c:pt idx="15">
                  <c:v>0.15000000000000002</c:v>
                </c:pt>
                <c:pt idx="16">
                  <c:v>0.15999999999999992</c:v>
                </c:pt>
                <c:pt idx="17">
                  <c:v>0.16999999999999987</c:v>
                </c:pt>
                <c:pt idx="18">
                  <c:v>0.18000000000000008</c:v>
                </c:pt>
                <c:pt idx="19">
                  <c:v>0.19000000000000006</c:v>
                </c:pt>
                <c:pt idx="20">
                  <c:v>0.19999999999999996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95D-2445-9B85-8E84BF0FC7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0815664"/>
        <c:axId val="1"/>
      </c:scatterChart>
      <c:valAx>
        <c:axId val="21081566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Standard Deviation of Annual Portfolio Returns sp</a:t>
                </a:r>
              </a:p>
            </c:rich>
          </c:tx>
          <c:overlay val="0"/>
          <c:spPr>
            <a:noFill/>
            <a:ln w="25400">
              <a:noFill/>
            </a:ln>
          </c:spPr>
        </c:title>
        <c:numFmt formatCode="0.000" sourceLinked="0"/>
        <c:majorTickMark val="out"/>
        <c:minorTickMark val="none"/>
        <c:tickLblPos val="nextTo"/>
        <c:spPr>
          <a:ln w="25400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/>
            </a:pPr>
            <a:endParaRPr lang="en-US"/>
          </a:p>
        </c:txPr>
        <c:crossAx val="1"/>
        <c:crosses val="autoZero"/>
        <c:crossBetween val="midCat"/>
      </c:valAx>
      <c:valAx>
        <c:axId val="1"/>
        <c:scaling>
          <c:orientation val="minMax"/>
          <c:min val="0"/>
        </c:scaling>
        <c:delete val="0"/>
        <c:axPos val="l"/>
        <c:majorGridlines>
          <c:spPr>
            <a:ln w="3175">
              <a:solidFill>
                <a:srgbClr val="80808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Expected Annual Portfolio Return E[rp]</a:t>
                </a:r>
              </a:p>
            </c:rich>
          </c:tx>
          <c:overlay val="0"/>
          <c:spPr>
            <a:noFill/>
            <a:ln w="25400">
              <a:noFill/>
            </a:ln>
          </c:spPr>
        </c:title>
        <c:numFmt formatCode="0.000" sourceLinked="0"/>
        <c:majorTickMark val="out"/>
        <c:minorTickMark val="none"/>
        <c:tickLblPos val="nextTo"/>
        <c:spPr>
          <a:ln w="25400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/>
            </a:pPr>
            <a:endParaRPr lang="en-US"/>
          </a:p>
        </c:txPr>
        <c:crossAx val="210815664"/>
        <c:crosses val="autoZero"/>
        <c:crossBetween val="midCat"/>
      </c:valAx>
      <c:spPr>
        <a:solidFill>
          <a:srgbClr val="FFFFFF"/>
        </a:solidFill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808080"/>
      </a:solidFill>
      <a:prstDash val="solid"/>
    </a:ln>
  </c:spPr>
  <c:txPr>
    <a:bodyPr/>
    <a:lstStyle/>
    <a:p>
      <a:pPr>
        <a:defRPr sz="1400" b="0" i="0" u="none" strike="noStrike" baseline="0">
          <a:solidFill>
            <a:srgbClr val="000000"/>
          </a:solidFill>
          <a:latin typeface="Garamond" panose="02020404030301010803" pitchFamily="18" charset="0"/>
          <a:ea typeface="Calibri"/>
          <a:cs typeface="Calibri"/>
        </a:defRPr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Mean-Variance Frontier Without and With Constraints on wi</a:t>
            </a:r>
          </a:p>
        </c:rich>
      </c:tx>
      <c:layout>
        <c:manualLayout>
          <c:xMode val="edge"/>
          <c:yMode val="edge"/>
          <c:x val="0.24425826771653542"/>
          <c:y val="5.0027104455080372E-2"/>
        </c:manualLayout>
      </c:layout>
      <c:overlay val="1"/>
      <c:spPr>
        <a:noFill/>
        <a:ln w="25400">
          <a:noFill/>
        </a:ln>
      </c:sp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Short Sales Permitted</c:v>
          </c:tx>
          <c:spPr>
            <a:ln w="25400">
              <a:solidFill>
                <a:srgbClr val="666699"/>
              </a:solidFill>
              <a:prstDash val="solid"/>
            </a:ln>
          </c:spPr>
          <c:marker>
            <c:spPr>
              <a:solidFill>
                <a:srgbClr val="4F81BD"/>
              </a:solidFill>
              <a:ln>
                <a:solidFill>
                  <a:srgbClr val="666699"/>
                </a:solidFill>
                <a:prstDash val="solid"/>
              </a:ln>
            </c:spPr>
          </c:marker>
          <c:xVal>
            <c:numRef>
              <c:f>'solutions saved for graphing'!$B$5:$V$5</c:f>
              <c:numCache>
                <c:formatCode>0.0000</c:formatCode>
                <c:ptCount val="21"/>
                <c:pt idx="0">
                  <c:v>0.11327096399207921</c:v>
                </c:pt>
                <c:pt idx="1">
                  <c:v>0.10938405605519115</c:v>
                </c:pt>
                <c:pt idx="2">
                  <c:v>0.10707732836801902</c:v>
                </c:pt>
                <c:pt idx="3">
                  <c:v>0.1064535526778559</c:v>
                </c:pt>
                <c:pt idx="4">
                  <c:v>0.1075420178395339</c:v>
                </c:pt>
                <c:pt idx="5">
                  <c:v>0.11029204150897408</c:v>
                </c:pt>
                <c:pt idx="6">
                  <c:v>0.11458405358248154</c:v>
                </c:pt>
                <c:pt idx="7">
                  <c:v>0.12025305961399008</c:v>
                </c:pt>
                <c:pt idx="8">
                  <c:v>0.12711496156478111</c:v>
                </c:pt>
                <c:pt idx="9">
                  <c:v>0.13498796485858575</c:v>
                </c:pt>
                <c:pt idx="10">
                  <c:v>0.14370598441146029</c:v>
                </c:pt>
                <c:pt idx="11">
                  <c:v>0.15312475747124665</c:v>
                </c:pt>
                <c:pt idx="12">
                  <c:v>0.16312294394580512</c:v>
                </c:pt>
                <c:pt idx="13">
                  <c:v>0.17360046206281193</c:v>
                </c:pt>
                <c:pt idx="14">
                  <c:v>0.18447565723220558</c:v>
                </c:pt>
                <c:pt idx="15">
                  <c:v>0.19568223703250076</c:v>
                </c:pt>
                <c:pt idx="16">
                  <c:v>0.207166430110649</c:v>
                </c:pt>
                <c:pt idx="17">
                  <c:v>0.21888454430474097</c:v>
                </c:pt>
                <c:pt idx="18">
                  <c:v>0.23080095277566573</c:v>
                </c:pt>
                <c:pt idx="19">
                  <c:v>0.24288647134983243</c:v>
                </c:pt>
                <c:pt idx="20">
                  <c:v>0.25511706768334402</c:v>
                </c:pt>
              </c:numCache>
            </c:numRef>
          </c:xVal>
          <c:yVal>
            <c:numRef>
              <c:f>'solutions saved for graphing'!$B$4:$V$4</c:f>
              <c:numCache>
                <c:formatCode>General</c:formatCode>
                <c:ptCount val="2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6.0000000000000005E-2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9.9999999999999992E-2</c:v>
                </c:pt>
                <c:pt idx="11">
                  <c:v>0.10999999999999999</c:v>
                </c:pt>
                <c:pt idx="12">
                  <c:v>0.11999999999999998</c:v>
                </c:pt>
                <c:pt idx="13">
                  <c:v>0.12999999999999998</c:v>
                </c:pt>
                <c:pt idx="14">
                  <c:v>0.13999999999999999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0.18000000000000002</c:v>
                </c:pt>
                <c:pt idx="19">
                  <c:v>0.19000000000000003</c:v>
                </c:pt>
                <c:pt idx="20">
                  <c:v>0.20000000000000004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014-D744-9726-BA6BB017B211}"/>
            </c:ext>
          </c:extLst>
        </c:ser>
        <c:ser>
          <c:idx val="1"/>
          <c:order val="1"/>
          <c:tx>
            <c:v>No Short Sales &amp; Upper Bounds on Weights</c:v>
          </c:tx>
          <c:spPr>
            <a:ln w="25400">
              <a:solidFill>
                <a:srgbClr val="993366"/>
              </a:solidFill>
              <a:prstDash val="solid"/>
            </a:ln>
          </c:spPr>
          <c:marker>
            <c:spPr>
              <a:solidFill>
                <a:srgbClr val="C0504D"/>
              </a:solidFill>
              <a:ln>
                <a:solidFill>
                  <a:srgbClr val="993366"/>
                </a:solidFill>
                <a:prstDash val="solid"/>
              </a:ln>
            </c:spPr>
          </c:marker>
          <c:xVal>
            <c:numRef>
              <c:f>'solutions saved for graphing'!$E$23:$L$23</c:f>
              <c:numCache>
                <c:formatCode>0.0000</c:formatCode>
                <c:ptCount val="8"/>
                <c:pt idx="0">
                  <c:v>0.11819115037217104</c:v>
                </c:pt>
                <c:pt idx="1">
                  <c:v>0.11628781017842184</c:v>
                </c:pt>
                <c:pt idx="2">
                  <c:v>0.1186480006068949</c:v>
                </c:pt>
                <c:pt idx="3">
                  <c:v>0.12249305757058131</c:v>
                </c:pt>
                <c:pt idx="4">
                  <c:v>0.12768425125771701</c:v>
                </c:pt>
                <c:pt idx="5">
                  <c:v>0.13406531184959927</c:v>
                </c:pt>
                <c:pt idx="6">
                  <c:v>0.1415383501521652</c:v>
                </c:pt>
                <c:pt idx="7">
                  <c:v>0.15017366668928483</c:v>
                </c:pt>
              </c:numCache>
            </c:numRef>
          </c:xVal>
          <c:yVal>
            <c:numRef>
              <c:f>'solutions saved for graphing'!$E$22:$L$22</c:f>
              <c:numCache>
                <c:formatCode>General</c:formatCode>
                <c:ptCount val="8"/>
                <c:pt idx="0">
                  <c:v>0.03</c:v>
                </c:pt>
                <c:pt idx="1">
                  <c:v>0.04</c:v>
                </c:pt>
                <c:pt idx="2">
                  <c:v>0.05</c:v>
                </c:pt>
                <c:pt idx="3">
                  <c:v>6.0000000000000005E-2</c:v>
                </c:pt>
                <c:pt idx="4">
                  <c:v>7.0000000000000007E-2</c:v>
                </c:pt>
                <c:pt idx="5">
                  <c:v>0.08</c:v>
                </c:pt>
                <c:pt idx="6">
                  <c:v>0.09</c:v>
                </c:pt>
                <c:pt idx="7">
                  <c:v>9.9999999999999992E-2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2014-D744-9726-BA6BB017B2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8297280"/>
        <c:axId val="1"/>
      </c:scatterChart>
      <c:valAx>
        <c:axId val="9829728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Standard Deviation of Annual Portfolio Returns sp</a:t>
                </a:r>
              </a:p>
            </c:rich>
          </c:tx>
          <c:overlay val="0"/>
          <c:spPr>
            <a:noFill/>
            <a:ln w="25400">
              <a:noFill/>
            </a:ln>
          </c:spPr>
        </c:title>
        <c:numFmt formatCode="0.000" sourceLinked="0"/>
        <c:majorTickMark val="out"/>
        <c:minorTickMark val="none"/>
        <c:tickLblPos val="nextTo"/>
        <c:spPr>
          <a:ln w="25400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/>
            </a:pPr>
            <a:endParaRPr lang="en-US"/>
          </a:p>
        </c:txPr>
        <c:crossAx val="1"/>
        <c:crosses val="autoZero"/>
        <c:crossBetween val="midCat"/>
      </c:valAx>
      <c:valAx>
        <c:axId val="1"/>
        <c:scaling>
          <c:orientation val="minMax"/>
          <c:min val="0"/>
        </c:scaling>
        <c:delete val="0"/>
        <c:axPos val="l"/>
        <c:majorGridlines>
          <c:spPr>
            <a:ln w="3175">
              <a:solidFill>
                <a:srgbClr val="80808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Expected Annual Portfolio Return E[rp]</a:t>
                </a:r>
              </a:p>
            </c:rich>
          </c:tx>
          <c:overlay val="0"/>
          <c:spPr>
            <a:noFill/>
            <a:ln w="25400">
              <a:noFill/>
            </a:ln>
          </c:spPr>
        </c:title>
        <c:numFmt formatCode="0.000" sourceLinked="0"/>
        <c:majorTickMark val="out"/>
        <c:minorTickMark val="none"/>
        <c:tickLblPos val="nextTo"/>
        <c:spPr>
          <a:ln w="25400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/>
            </a:pPr>
            <a:endParaRPr lang="en-US"/>
          </a:p>
        </c:txPr>
        <c:crossAx val="98297280"/>
        <c:crosses val="autoZero"/>
        <c:crossBetween val="midCat"/>
      </c:valAx>
      <c:spPr>
        <a:solidFill>
          <a:srgbClr val="FFFFFF"/>
        </a:solidFill>
        <a:ln w="25400">
          <a:noFill/>
        </a:ln>
      </c:spPr>
    </c:plotArea>
    <c:legend>
      <c:legendPos val="r"/>
      <c:layout>
        <c:manualLayout>
          <c:xMode val="edge"/>
          <c:yMode val="edge"/>
          <c:x val="0.65925925925925921"/>
          <c:y val="0.53812636165577343"/>
          <c:w val="0.30666666666666664"/>
          <c:h val="0.12636165577342051"/>
        </c:manualLayout>
      </c:layout>
      <c:overlay val="1"/>
      <c:spPr>
        <a:noFill/>
        <a:ln w="25400">
          <a:noFill/>
        </a:ln>
      </c:spPr>
    </c:legend>
    <c:plotVisOnly val="1"/>
    <c:dispBlanksAs val="gap"/>
    <c:showDLblsOverMax val="0"/>
  </c:chart>
  <c:spPr>
    <a:solidFill>
      <a:srgbClr val="FFFFFF"/>
    </a:solidFill>
    <a:ln w="3175">
      <a:solidFill>
        <a:srgbClr val="808080"/>
      </a:solidFill>
      <a:prstDash val="solid"/>
    </a:ln>
  </c:spPr>
  <c:txPr>
    <a:bodyPr/>
    <a:lstStyle/>
    <a:p>
      <a:pPr>
        <a:defRPr sz="1200" b="0" i="0" u="none" strike="noStrike" baseline="0">
          <a:solidFill>
            <a:srgbClr val="000000"/>
          </a:solidFill>
          <a:latin typeface="Garamond" panose="02020404030301010803" pitchFamily="18" charset="0"/>
          <a:ea typeface="Calibri"/>
          <a:cs typeface="Calibri"/>
        </a:defRPr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r>
              <a:rPr lang="en-US"/>
              <a:t>Mean-Variance Frontier Without and With A Risk-Free Asset</a:t>
            </a:r>
          </a:p>
        </c:rich>
      </c:tx>
      <c:layout>
        <c:manualLayout>
          <c:xMode val="edge"/>
          <c:yMode val="edge"/>
          <c:x val="0.27681458151064453"/>
          <c:y val="6.5252774775702058E-2"/>
        </c:manualLayout>
      </c:layout>
      <c:overlay val="1"/>
      <c:spPr>
        <a:noFill/>
        <a:ln w="25400">
          <a:noFill/>
        </a:ln>
      </c:sp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No Risk-Free Asset</c:v>
          </c:tx>
          <c:spPr>
            <a:ln w="25400">
              <a:solidFill>
                <a:srgbClr val="666699"/>
              </a:solidFill>
              <a:prstDash val="solid"/>
            </a:ln>
          </c:spPr>
          <c:marker>
            <c:symbol val="none"/>
          </c:marker>
          <c:xVal>
            <c:numRef>
              <c:f>'solutions saved for graphing'!$B$5:$V$5</c:f>
              <c:numCache>
                <c:formatCode>0.0000</c:formatCode>
                <c:ptCount val="21"/>
                <c:pt idx="0">
                  <c:v>0.11327096399207921</c:v>
                </c:pt>
                <c:pt idx="1">
                  <c:v>0.10938405605519115</c:v>
                </c:pt>
                <c:pt idx="2">
                  <c:v>0.10707732836801902</c:v>
                </c:pt>
                <c:pt idx="3">
                  <c:v>0.1064535526778559</c:v>
                </c:pt>
                <c:pt idx="4">
                  <c:v>0.1075420178395339</c:v>
                </c:pt>
                <c:pt idx="5">
                  <c:v>0.11029204150897408</c:v>
                </c:pt>
                <c:pt idx="6">
                  <c:v>0.11458405358248154</c:v>
                </c:pt>
                <c:pt idx="7">
                  <c:v>0.12025305961399008</c:v>
                </c:pt>
                <c:pt idx="8">
                  <c:v>0.12711496156478111</c:v>
                </c:pt>
                <c:pt idx="9">
                  <c:v>0.13498796485858575</c:v>
                </c:pt>
                <c:pt idx="10">
                  <c:v>0.14370598441146029</c:v>
                </c:pt>
                <c:pt idx="11">
                  <c:v>0.15312475747124665</c:v>
                </c:pt>
                <c:pt idx="12">
                  <c:v>0.16312294394580512</c:v>
                </c:pt>
                <c:pt idx="13">
                  <c:v>0.17360046206281193</c:v>
                </c:pt>
                <c:pt idx="14">
                  <c:v>0.18447565723220558</c:v>
                </c:pt>
                <c:pt idx="15">
                  <c:v>0.19568223703250076</c:v>
                </c:pt>
                <c:pt idx="16">
                  <c:v>0.207166430110649</c:v>
                </c:pt>
                <c:pt idx="17">
                  <c:v>0.21888454430474097</c:v>
                </c:pt>
                <c:pt idx="18">
                  <c:v>0.23080095277566573</c:v>
                </c:pt>
                <c:pt idx="19">
                  <c:v>0.24288647134983243</c:v>
                </c:pt>
                <c:pt idx="20">
                  <c:v>0.25511706768334402</c:v>
                </c:pt>
              </c:numCache>
            </c:numRef>
          </c:xVal>
          <c:yVal>
            <c:numRef>
              <c:f>'solutions saved for graphing'!$B$4:$V$4</c:f>
              <c:numCache>
                <c:formatCode>General</c:formatCode>
                <c:ptCount val="2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6.0000000000000005E-2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9.9999999999999992E-2</c:v>
                </c:pt>
                <c:pt idx="11">
                  <c:v>0.10999999999999999</c:v>
                </c:pt>
                <c:pt idx="12">
                  <c:v>0.11999999999999998</c:v>
                </c:pt>
                <c:pt idx="13">
                  <c:v>0.12999999999999998</c:v>
                </c:pt>
                <c:pt idx="14">
                  <c:v>0.13999999999999999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0.18000000000000002</c:v>
                </c:pt>
                <c:pt idx="19">
                  <c:v>0.19000000000000003</c:v>
                </c:pt>
                <c:pt idx="20">
                  <c:v>0.20000000000000004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6E9-464E-9C23-0FA36E6D9B22}"/>
            </c:ext>
          </c:extLst>
        </c:ser>
        <c:ser>
          <c:idx val="1"/>
          <c:order val="1"/>
          <c:tx>
            <c:v>Risk-Free Asset Available</c:v>
          </c:tx>
          <c:spPr>
            <a:ln w="25400">
              <a:solidFill>
                <a:srgbClr val="993366"/>
              </a:solidFill>
              <a:prstDash val="solid"/>
            </a:ln>
          </c:spPr>
          <c:marker>
            <c:symbol val="none"/>
          </c:marker>
          <c:xVal>
            <c:numRef>
              <c:f>'solutions saved for graphing'!$C$42:$V$42</c:f>
              <c:numCache>
                <c:formatCode>0.0000</c:formatCode>
                <c:ptCount val="20"/>
                <c:pt idx="0">
                  <c:v>6.478843203542156E-3</c:v>
                </c:pt>
                <c:pt idx="1">
                  <c:v>1.9436529610626467E-2</c:v>
                </c:pt>
                <c:pt idx="2">
                  <c:v>3.2394216017710774E-2</c:v>
                </c:pt>
                <c:pt idx="3">
                  <c:v>4.5351902424795101E-2</c:v>
                </c:pt>
                <c:pt idx="4">
                  <c:v>5.8309588831879408E-2</c:v>
                </c:pt>
                <c:pt idx="5">
                  <c:v>7.1267275238963715E-2</c:v>
                </c:pt>
                <c:pt idx="6">
                  <c:v>8.4224961646048049E-2</c:v>
                </c:pt>
                <c:pt idx="7">
                  <c:v>9.7182648053132314E-2</c:v>
                </c:pt>
                <c:pt idx="8">
                  <c:v>0.11014033446021662</c:v>
                </c:pt>
                <c:pt idx="9">
                  <c:v>0.12309802086730093</c:v>
                </c:pt>
                <c:pt idx="10">
                  <c:v>0.13605570727438523</c:v>
                </c:pt>
                <c:pt idx="11">
                  <c:v>0.14901339368146957</c:v>
                </c:pt>
                <c:pt idx="12">
                  <c:v>0.16197108008855388</c:v>
                </c:pt>
                <c:pt idx="13">
                  <c:v>0.17492876649563818</c:v>
                </c:pt>
                <c:pt idx="14">
                  <c:v>0.18788645290272249</c:v>
                </c:pt>
                <c:pt idx="15">
                  <c:v>0.20084413930980685</c:v>
                </c:pt>
                <c:pt idx="16">
                  <c:v>0.21380182571689113</c:v>
                </c:pt>
                <c:pt idx="17">
                  <c:v>0.22675951212397547</c:v>
                </c:pt>
                <c:pt idx="18">
                  <c:v>0.23971719853105983</c:v>
                </c:pt>
                <c:pt idx="19">
                  <c:v>0.25267488493814416</c:v>
                </c:pt>
              </c:numCache>
            </c:numRef>
          </c:xVal>
          <c:yVal>
            <c:numRef>
              <c:f>'solutions saved for graphing'!$C$41:$V$41</c:f>
              <c:numCache>
                <c:formatCode>General</c:formatCode>
                <c:ptCount val="20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6.0000000000000005E-2</c:v>
                </c:pt>
                <c:pt idx="6">
                  <c:v>7.0000000000000007E-2</c:v>
                </c:pt>
                <c:pt idx="7">
                  <c:v>0.08</c:v>
                </c:pt>
                <c:pt idx="8">
                  <c:v>0.09</c:v>
                </c:pt>
                <c:pt idx="9">
                  <c:v>9.9999999999999992E-2</c:v>
                </c:pt>
                <c:pt idx="10">
                  <c:v>0.10999999999999999</c:v>
                </c:pt>
                <c:pt idx="11">
                  <c:v>0.11999999999999998</c:v>
                </c:pt>
                <c:pt idx="12">
                  <c:v>0.12999999999999998</c:v>
                </c:pt>
                <c:pt idx="13">
                  <c:v>0.13999999999999999</c:v>
                </c:pt>
                <c:pt idx="14">
                  <c:v>0.15</c:v>
                </c:pt>
                <c:pt idx="15">
                  <c:v>0.16</c:v>
                </c:pt>
                <c:pt idx="16">
                  <c:v>0.17</c:v>
                </c:pt>
                <c:pt idx="17">
                  <c:v>0.18000000000000002</c:v>
                </c:pt>
                <c:pt idx="18">
                  <c:v>0.19000000000000003</c:v>
                </c:pt>
                <c:pt idx="19">
                  <c:v>0.20000000000000004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E6E9-464E-9C23-0FA36E6D9B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0831632"/>
        <c:axId val="1"/>
      </c:scatterChart>
      <c:valAx>
        <c:axId val="21083163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en-US" sz="1400" b="0" i="0" u="none" strike="noStrike" baseline="0">
                    <a:solidFill>
                      <a:srgbClr val="000000"/>
                    </a:solidFill>
                    <a:latin typeface="Calibri" pitchFamily="2" charset="0"/>
                    <a:cs typeface="Calibri" pitchFamily="2" charset="0"/>
                  </a:rPr>
                  <a:t>Standard Deviation of Annual Portfolio Returns </a:t>
                </a:r>
                <a:r>
                  <a:rPr lang="en-US" sz="1200" b="0" i="0" u="none" strike="noStrike" baseline="0">
                    <a:solidFill>
                      <a:srgbClr val="000000"/>
                    </a:solidFill>
                    <a:latin typeface="Calibri" pitchFamily="2" charset="0"/>
                    <a:cs typeface="Calibri" pitchFamily="2" charset="0"/>
                  </a:rPr>
                  <a:t>s</a:t>
                </a:r>
                <a:r>
                  <a:rPr lang="en-US" sz="1400" b="0" i="0" u="none" strike="noStrike" baseline="-25000">
                    <a:solidFill>
                      <a:srgbClr val="000000"/>
                    </a:solidFill>
                    <a:latin typeface="Calibri" pitchFamily="2" charset="0"/>
                    <a:cs typeface="Calibri" pitchFamily="2" charset="0"/>
                  </a:rPr>
                  <a:t>p</a:t>
                </a:r>
              </a:p>
            </c:rich>
          </c:tx>
          <c:overlay val="0"/>
          <c:spPr>
            <a:noFill/>
            <a:ln w="25400">
              <a:noFill/>
            </a:ln>
          </c:spPr>
        </c:title>
        <c:numFmt formatCode="0.000" sourceLinked="0"/>
        <c:majorTickMark val="out"/>
        <c:minorTickMark val="none"/>
        <c:tickLblPos val="nextTo"/>
        <c:spPr>
          <a:ln w="25400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 rtl="1"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"/>
        <c:crosses val="autoZero"/>
        <c:crossBetween val="midCat"/>
      </c:valAx>
      <c:valAx>
        <c:axId val="1"/>
        <c:scaling>
          <c:orientation val="minMax"/>
          <c:min val="0"/>
        </c:scaling>
        <c:delete val="0"/>
        <c:axPos val="l"/>
        <c:majorGridlines>
          <c:spPr>
            <a:ln w="3175">
              <a:solidFill>
                <a:srgbClr val="80808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en-US" sz="1400" b="0" i="0" u="none" strike="noStrike" baseline="0">
                    <a:solidFill>
                      <a:srgbClr val="000000"/>
                    </a:solidFill>
                    <a:latin typeface="Calibri" pitchFamily="2" charset="0"/>
                    <a:cs typeface="Calibri" pitchFamily="2" charset="0"/>
                  </a:rPr>
                  <a:t>Expected Annual Portfolio Return E[r</a:t>
                </a:r>
                <a:r>
                  <a:rPr lang="en-US" sz="1200" b="0" i="0" u="none" strike="noStrike" baseline="0">
                    <a:solidFill>
                      <a:srgbClr val="000000"/>
                    </a:solidFill>
                    <a:latin typeface="Calibri" pitchFamily="2" charset="0"/>
                    <a:cs typeface="Calibri" pitchFamily="2" charset="0"/>
                  </a:rPr>
                  <a:t>p</a:t>
                </a:r>
                <a:r>
                  <a:rPr lang="en-US" sz="1400" b="0" i="0" u="none" strike="noStrike" baseline="0">
                    <a:solidFill>
                      <a:srgbClr val="000000"/>
                    </a:solidFill>
                    <a:latin typeface="Calibri" pitchFamily="2" charset="0"/>
                    <a:cs typeface="Calibri" pitchFamily="2" charset="0"/>
                  </a:rPr>
                  <a:t>]</a:t>
                </a:r>
              </a:p>
            </c:rich>
          </c:tx>
          <c:overlay val="0"/>
          <c:spPr>
            <a:noFill/>
            <a:ln w="25400">
              <a:noFill/>
            </a:ln>
          </c:spPr>
        </c:title>
        <c:numFmt formatCode="0.000" sourceLinked="0"/>
        <c:majorTickMark val="out"/>
        <c:minorTickMark val="none"/>
        <c:tickLblPos val="nextTo"/>
        <c:spPr>
          <a:ln w="25400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 rtl="1"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210831632"/>
        <c:crosses val="autoZero"/>
        <c:crossBetween val="midCat"/>
      </c:valAx>
      <c:spPr>
        <a:solidFill>
          <a:srgbClr val="FFFFFF"/>
        </a:solidFill>
        <a:ln w="25400">
          <a:noFill/>
        </a:ln>
      </c:spPr>
    </c:plotArea>
    <c:legend>
      <c:legendPos val="r"/>
      <c:layout>
        <c:manualLayout>
          <c:xMode val="edge"/>
          <c:yMode val="edge"/>
          <c:x val="0.73777777777777775"/>
          <c:y val="0.55337690631808278"/>
          <c:w val="0.22222222222222221"/>
          <c:h val="9.8039215686274495E-2"/>
        </c:manualLayout>
      </c:layout>
      <c:overlay val="1"/>
      <c:spPr>
        <a:noFill/>
        <a:ln w="25400">
          <a:noFill/>
        </a:ln>
      </c:spPr>
      <c:txPr>
        <a:bodyPr/>
        <a:lstStyle/>
        <a:p>
          <a:pPr>
            <a:defRPr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80808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100-000000000000}">
  <sheetPr codeName="Chart2"/>
  <sheetViews>
    <sheetView zoomScale="89" workbookViewId="0"/>
  </sheetViews>
  <pageMargins left="0.7" right="0.7" top="0.75" bottom="0.75" header="0.3" footer="0.3"/>
  <headerFooter alignWithMargins="0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300-000000000000}">
  <sheetPr codeName="Chart4"/>
  <sheetViews>
    <sheetView tabSelected="1" zoomScale="81" workbookViewId="0"/>
  </sheetViews>
  <pageMargins left="0.7" right="0.7" top="0.75" bottom="0.75" header="0.3" footer="0.3"/>
  <headerFooter alignWithMargins="0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500-000000000000}">
  <sheetPr codeName="Chart6"/>
  <sheetViews>
    <sheetView zoomScale="81" workbookViewId="0"/>
  </sheetViews>
  <pageMargins left="0.7" right="0.7" top="0.75" bottom="0.75" header="0.3" footer="0.3"/>
  <headerFooter alignWithMargins="0"/>
  <drawing r:id="rId1"/>
</chartsheet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152400</xdr:colOff>
      <xdr:row>28</xdr:row>
      <xdr:rowOff>0</xdr:rowOff>
    </xdr:from>
    <xdr:to>
      <xdr:col>18</xdr:col>
      <xdr:colOff>555860</xdr:colOff>
      <xdr:row>32</xdr:row>
      <xdr:rowOff>57151</xdr:rowOff>
    </xdr:to>
    <xdr:sp macro="" textlink="">
      <xdr:nvSpPr>
        <xdr:cNvPr id="3" name="Line Callout 1 2">
          <a:extLst>
            <a:ext uri="{FF2B5EF4-FFF2-40B4-BE49-F238E27FC236}">
              <a16:creationId xmlns:a16="http://schemas.microsoft.com/office/drawing/2014/main" id="{3AAADD41-867A-1733-A97A-EE91FF65BFDA}"/>
            </a:ext>
          </a:extLst>
        </xdr:cNvPr>
        <xdr:cNvSpPr/>
      </xdr:nvSpPr>
      <xdr:spPr>
        <a:xfrm>
          <a:off x="10029825" y="6858001"/>
          <a:ext cx="1638300" cy="781050"/>
        </a:xfrm>
        <a:prstGeom prst="borderCallout1">
          <a:avLst>
            <a:gd name="adj1" fmla="val 18750"/>
            <a:gd name="adj2" fmla="val -8333"/>
            <a:gd name="adj3" fmla="val 99758"/>
            <a:gd name="adj4" fmla="val -52727"/>
          </a:avLst>
        </a:prstGeom>
        <a:ln w="12700">
          <a:solidFill>
            <a:schemeClr val="accent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It is convenient</a:t>
          </a:r>
          <a:r>
            <a:rPr lang="en-US" sz="1100" baseline="0"/>
            <a:t> to also </a:t>
          </a:r>
        </a:p>
        <a:p>
          <a:pPr algn="ctr"/>
          <a:r>
            <a:rPr lang="en-US" sz="1100" baseline="0"/>
            <a:t>have these vectors in the form of column vectors</a:t>
          </a:r>
          <a:endParaRPr lang="en-US" sz="1100"/>
        </a:p>
      </xdr:txBody>
    </xdr:sp>
    <xdr:clientData/>
  </xdr:twoCellAnchor>
  <xdr:twoCellAnchor>
    <xdr:from>
      <xdr:col>26</xdr:col>
      <xdr:colOff>314325</xdr:colOff>
      <xdr:row>5</xdr:row>
      <xdr:rowOff>152400</xdr:rowOff>
    </xdr:from>
    <xdr:to>
      <xdr:col>29</xdr:col>
      <xdr:colOff>152712</xdr:colOff>
      <xdr:row>12</xdr:row>
      <xdr:rowOff>44</xdr:rowOff>
    </xdr:to>
    <xdr:sp macro="" textlink="">
      <xdr:nvSpPr>
        <xdr:cNvPr id="4" name="Line Callout 1 3">
          <a:extLst>
            <a:ext uri="{FF2B5EF4-FFF2-40B4-BE49-F238E27FC236}">
              <a16:creationId xmlns:a16="http://schemas.microsoft.com/office/drawing/2014/main" id="{21C88FAA-235B-9357-10C2-06D48E5D754B}"/>
            </a:ext>
          </a:extLst>
        </xdr:cNvPr>
        <xdr:cNvSpPr/>
      </xdr:nvSpPr>
      <xdr:spPr>
        <a:xfrm>
          <a:off x="18745200" y="552450"/>
          <a:ext cx="1638300" cy="800100"/>
        </a:xfrm>
        <a:prstGeom prst="borderCallout1">
          <a:avLst>
            <a:gd name="adj1" fmla="val 18750"/>
            <a:gd name="adj2" fmla="val -8333"/>
            <a:gd name="adj3" fmla="val 81465"/>
            <a:gd name="adj4" fmla="val -31797"/>
          </a:avLst>
        </a:prstGeom>
        <a:ln w="12700">
          <a:solidFill>
            <a:schemeClr val="accent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It is convenient</a:t>
          </a:r>
          <a:r>
            <a:rPr lang="en-US" sz="1100" baseline="0"/>
            <a:t> to also have the standard deviations in the form of a column vector</a:t>
          </a:r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61685" cy="6278652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F8DE1D7-1D2A-2801-ED6F-F96AE18E0AA7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86173" cy="628728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22A7FE3-DDFB-200F-FBC1-3642D90A3E7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536575</xdr:colOff>
      <xdr:row>26</xdr:row>
      <xdr:rowOff>120650</xdr:rowOff>
    </xdr:from>
    <xdr:to>
      <xdr:col>15</xdr:col>
      <xdr:colOff>409944</xdr:colOff>
      <xdr:row>31</xdr:row>
      <xdr:rowOff>190585</xdr:rowOff>
    </xdr:to>
    <xdr:sp macro="" textlink="">
      <xdr:nvSpPr>
        <xdr:cNvPr id="2" name="Line Callout 1 1">
          <a:extLst>
            <a:ext uri="{FF2B5EF4-FFF2-40B4-BE49-F238E27FC236}">
              <a16:creationId xmlns:a16="http://schemas.microsoft.com/office/drawing/2014/main" id="{85D27694-25F9-D567-E33C-4E2A0D182D54}"/>
            </a:ext>
          </a:extLst>
        </xdr:cNvPr>
        <xdr:cNvSpPr/>
      </xdr:nvSpPr>
      <xdr:spPr>
        <a:xfrm>
          <a:off x="7905750" y="5448300"/>
          <a:ext cx="1638300" cy="1047751"/>
        </a:xfrm>
        <a:prstGeom prst="borderCallout1">
          <a:avLst>
            <a:gd name="adj1" fmla="val 18750"/>
            <a:gd name="adj2" fmla="val -8333"/>
            <a:gd name="adj3" fmla="val 99758"/>
            <a:gd name="adj4" fmla="val -52727"/>
          </a:avLst>
        </a:prstGeom>
        <a:ln w="12700">
          <a:solidFill>
            <a:schemeClr val="accent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>
            <a:lnSpc>
              <a:spcPts val="1100"/>
            </a:lnSpc>
          </a:pPr>
          <a:r>
            <a:rPr lang="en-US" sz="1100"/>
            <a:t>It is convenient</a:t>
          </a:r>
          <a:r>
            <a:rPr lang="en-US" sz="1100" baseline="0"/>
            <a:t> to also </a:t>
          </a:r>
        </a:p>
        <a:p>
          <a:pPr algn="ctr">
            <a:lnSpc>
              <a:spcPts val="1100"/>
            </a:lnSpc>
          </a:pPr>
          <a:r>
            <a:rPr lang="en-US" sz="1100" baseline="0"/>
            <a:t>have these vectors in the form of column vectors</a:t>
          </a:r>
          <a:endParaRPr lang="en-US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8686173" cy="628728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5F975B9-FD33-A13B-F13A-12EB53BDDFC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88"/>
  <sheetViews>
    <sheetView topLeftCell="I36" workbookViewId="0">
      <selection activeCell="C32" sqref="C32"/>
    </sheetView>
  </sheetViews>
  <sheetFormatPr baseColWidth="10" defaultColWidth="8.796875" defaultRowHeight="16"/>
  <cols>
    <col min="1" max="1" width="3.796875" style="16" customWidth="1"/>
    <col min="2" max="2" width="13.19921875" style="16" customWidth="1"/>
    <col min="3" max="3" width="18.796875" style="16" customWidth="1"/>
    <col min="4" max="4" width="13.59765625" style="16" bestFit="1" customWidth="1"/>
    <col min="5" max="5" width="15.59765625" style="16" bestFit="1" customWidth="1"/>
    <col min="6" max="6" width="15.3984375" style="16" bestFit="1" customWidth="1"/>
    <col min="7" max="7" width="14.59765625" style="16" bestFit="1" customWidth="1"/>
    <col min="8" max="8" width="12.19921875" style="16" bestFit="1" customWidth="1"/>
    <col min="9" max="9" width="14.19921875" style="16" bestFit="1" customWidth="1"/>
    <col min="10" max="11" width="9.3984375" style="16" bestFit="1" customWidth="1"/>
    <col min="12" max="12" width="17" style="16" customWidth="1"/>
    <col min="13" max="13" width="17.59765625" style="16" bestFit="1" customWidth="1"/>
    <col min="14" max="14" width="12.59765625" style="16" bestFit="1" customWidth="1"/>
    <col min="15" max="16" width="15" style="16" bestFit="1" customWidth="1"/>
    <col min="17" max="17" width="14" style="16" bestFit="1" customWidth="1"/>
    <col min="18" max="18" width="9.796875" style="16" bestFit="1" customWidth="1"/>
    <col min="19" max="19" width="13.59765625" style="16" bestFit="1" customWidth="1"/>
    <col min="20" max="20" width="9" style="16" bestFit="1" customWidth="1"/>
    <col min="21" max="21" width="15" style="16" bestFit="1" customWidth="1"/>
    <col min="22" max="23" width="9" style="16" bestFit="1" customWidth="1"/>
    <col min="24" max="24" width="15.3984375" style="16" customWidth="1"/>
    <col min="25" max="16384" width="8.796875" style="16"/>
  </cols>
  <sheetData>
    <row r="1" spans="1:22">
      <c r="A1" s="15" t="s">
        <v>46</v>
      </c>
    </row>
    <row r="2" spans="1:22">
      <c r="A2" s="15" t="s">
        <v>47</v>
      </c>
    </row>
    <row r="3" spans="1:22">
      <c r="B3" s="16" t="s">
        <v>67</v>
      </c>
    </row>
    <row r="4" spans="1:22">
      <c r="B4" s="16" t="s">
        <v>25</v>
      </c>
    </row>
    <row r="5" spans="1:22">
      <c r="A5" s="17"/>
      <c r="B5" s="16" t="s">
        <v>5</v>
      </c>
      <c r="C5" s="16" t="s">
        <v>48</v>
      </c>
    </row>
    <row r="6" spans="1:22" ht="18">
      <c r="A6" s="17"/>
      <c r="B6" s="18" t="s">
        <v>68</v>
      </c>
      <c r="C6" s="16" t="s">
        <v>26</v>
      </c>
      <c r="L6" s="19"/>
      <c r="M6" s="19"/>
    </row>
    <row r="7" spans="1:22">
      <c r="A7" s="17"/>
      <c r="B7" s="42" t="s">
        <v>79</v>
      </c>
      <c r="C7" s="16" t="s">
        <v>27</v>
      </c>
      <c r="L7" s="20" t="s">
        <v>45</v>
      </c>
      <c r="M7" s="21"/>
      <c r="N7" s="21"/>
      <c r="O7" s="21"/>
      <c r="P7" s="21"/>
      <c r="Q7" s="21"/>
      <c r="R7" s="21"/>
      <c r="S7" s="21"/>
      <c r="T7" s="21"/>
    </row>
    <row r="8" spans="1:22">
      <c r="A8" s="17"/>
      <c r="B8" s="18" t="s">
        <v>69</v>
      </c>
      <c r="C8" s="16" t="s">
        <v>49</v>
      </c>
      <c r="L8" s="22" t="s">
        <v>52</v>
      </c>
      <c r="M8" s="41" t="s">
        <v>55</v>
      </c>
      <c r="N8" s="41" t="s">
        <v>76</v>
      </c>
      <c r="O8" s="41" t="s">
        <v>77</v>
      </c>
      <c r="P8" s="41" t="s">
        <v>78</v>
      </c>
      <c r="Q8" s="41" t="s">
        <v>59</v>
      </c>
      <c r="R8" s="41" t="s">
        <v>60</v>
      </c>
      <c r="S8" s="41" t="s">
        <v>61</v>
      </c>
      <c r="T8" s="24"/>
    </row>
    <row r="9" spans="1:22">
      <c r="L9" s="22" t="s">
        <v>0</v>
      </c>
      <c r="M9" s="25">
        <v>0.16599017413501849</v>
      </c>
      <c r="N9" s="25">
        <v>0.12947383668235149</v>
      </c>
      <c r="O9" s="25">
        <v>0.14472090444575439</v>
      </c>
      <c r="P9" s="25">
        <v>0.17458863774829161</v>
      </c>
      <c r="Q9" s="25">
        <v>0.16391640565008736</v>
      </c>
      <c r="R9" s="25">
        <v>0.12239272661349875</v>
      </c>
      <c r="S9" s="25">
        <v>0.15318556488598273</v>
      </c>
      <c r="T9" s="26"/>
    </row>
    <row r="10" spans="1:22">
      <c r="B10" s="21" t="s">
        <v>64</v>
      </c>
      <c r="C10" s="21"/>
      <c r="D10" s="21"/>
      <c r="E10" s="21"/>
      <c r="F10" s="21"/>
      <c r="G10" s="21"/>
      <c r="H10" s="21"/>
      <c r="I10" s="21"/>
      <c r="M10" s="24" t="s">
        <v>29</v>
      </c>
      <c r="N10" s="24"/>
      <c r="O10" s="24"/>
      <c r="P10" s="24"/>
      <c r="Q10" s="24"/>
      <c r="R10" s="24"/>
      <c r="S10" s="24"/>
      <c r="T10" s="24"/>
    </row>
    <row r="11" spans="1:22">
      <c r="C11" s="41" t="s">
        <v>55</v>
      </c>
      <c r="D11" s="41" t="s">
        <v>76</v>
      </c>
      <c r="E11" s="41" t="s">
        <v>77</v>
      </c>
      <c r="F11" s="41" t="s">
        <v>78</v>
      </c>
      <c r="G11" s="41" t="s">
        <v>59</v>
      </c>
      <c r="H11" s="41" t="s">
        <v>60</v>
      </c>
      <c r="I11" s="41" t="s">
        <v>61</v>
      </c>
      <c r="M11" s="12" t="str">
        <f>M8</f>
        <v>France (CAC)</v>
      </c>
      <c r="N11" s="12" t="str">
        <f t="shared" ref="N11:S11" si="0">N8</f>
        <v>Canada (S&amp;P/(TSX)</v>
      </c>
      <c r="O11" s="12" t="str">
        <f t="shared" si="0"/>
        <v>Australia (S&amp;P/ASX)</v>
      </c>
      <c r="P11" s="12" t="str">
        <f t="shared" si="0"/>
        <v>Germany (DAX perfomance index)</v>
      </c>
      <c r="Q11" s="12" t="str">
        <f t="shared" si="0"/>
        <v>Japan (NIKKEI)</v>
      </c>
      <c r="R11" s="12" t="str">
        <f t="shared" si="0"/>
        <v>UK (FTSE)</v>
      </c>
      <c r="S11" s="12" t="str">
        <f t="shared" si="0"/>
        <v>USA (S&amp;P500)</v>
      </c>
      <c r="T11" s="24"/>
      <c r="U11" s="27" t="s">
        <v>1</v>
      </c>
      <c r="V11" s="27" t="s">
        <v>0</v>
      </c>
    </row>
    <row r="12" spans="1:22">
      <c r="B12" s="41" t="s">
        <v>55</v>
      </c>
      <c r="C12" s="15">
        <f t="shared" ref="C12:I12" si="1">M12*$V12*M$9</f>
        <v>2.7552737909373754E-2</v>
      </c>
      <c r="D12" s="16">
        <f t="shared" si="1"/>
        <v>1.7110870319130344E-2</v>
      </c>
      <c r="E12" s="16">
        <f t="shared" si="1"/>
        <v>1.818832267143377E-2</v>
      </c>
      <c r="F12" s="16">
        <f t="shared" si="1"/>
        <v>2.6707011958101736E-2</v>
      </c>
      <c r="G12" s="16">
        <f t="shared" si="1"/>
        <v>1.940539148062705E-2</v>
      </c>
      <c r="H12" s="16">
        <f t="shared" si="1"/>
        <v>1.622838334958801E-2</v>
      </c>
      <c r="I12" s="16">
        <f t="shared" si="1"/>
        <v>1.9440300677511863E-2</v>
      </c>
      <c r="L12" s="13" t="str">
        <f>M11</f>
        <v>France (CAC)</v>
      </c>
      <c r="M12" s="28">
        <v>0.99999999999999978</v>
      </c>
      <c r="N12" s="28">
        <v>0.79617346953229362</v>
      </c>
      <c r="O12" s="28">
        <v>0.75714490055465822</v>
      </c>
      <c r="P12" s="28">
        <v>0.92156706174429548</v>
      </c>
      <c r="Q12" s="28">
        <v>0.71321029863516117</v>
      </c>
      <c r="R12" s="28">
        <v>0.79879854965692754</v>
      </c>
      <c r="S12" s="28">
        <v>0.76454447602447917</v>
      </c>
      <c r="T12" s="26"/>
      <c r="U12" s="29" t="str">
        <f>L12</f>
        <v>France (CAC)</v>
      </c>
      <c r="V12" s="30">
        <f>M9</f>
        <v>0.16599017413501849</v>
      </c>
    </row>
    <row r="13" spans="1:22">
      <c r="B13" s="41" t="s">
        <v>76</v>
      </c>
      <c r="C13" s="16">
        <f>D12</f>
        <v>1.7110870319130344E-2</v>
      </c>
      <c r="D13" s="15">
        <f t="shared" ref="D13:I13" si="2">N13*$V13*N$9</f>
        <v>1.676347438524823E-2</v>
      </c>
      <c r="E13" s="16">
        <f t="shared" si="2"/>
        <v>1.555225635195988E-2</v>
      </c>
      <c r="F13" s="16">
        <f t="shared" si="2"/>
        <v>1.7929602516962406E-2</v>
      </c>
      <c r="G13" s="16">
        <f t="shared" si="2"/>
        <v>1.2843789432534133E-2</v>
      </c>
      <c r="H13" s="16">
        <f t="shared" si="2"/>
        <v>1.1785331875563037E-2</v>
      </c>
      <c r="I13" s="16">
        <f t="shared" si="2"/>
        <v>1.6791011371186604E-2</v>
      </c>
      <c r="L13" s="13" t="str">
        <f>N11</f>
        <v>Canada (S&amp;P/(TSX)</v>
      </c>
      <c r="M13" s="28">
        <v>0.79617346953229362</v>
      </c>
      <c r="N13" s="28">
        <v>1.0000000000000002</v>
      </c>
      <c r="O13" s="28">
        <v>0.83000387628543038</v>
      </c>
      <c r="P13" s="28">
        <v>0.79318166722623273</v>
      </c>
      <c r="Q13" s="28">
        <v>0.60518581082960565</v>
      </c>
      <c r="R13" s="28">
        <v>0.74371097299110167</v>
      </c>
      <c r="S13" s="28">
        <v>0.84659752742467143</v>
      </c>
      <c r="T13" s="26"/>
      <c r="U13" s="29" t="str">
        <f t="shared" ref="U13:U18" si="3">L13</f>
        <v>Canada (S&amp;P/(TSX)</v>
      </c>
      <c r="V13" s="30">
        <f>N9</f>
        <v>0.12947383668235149</v>
      </c>
    </row>
    <row r="14" spans="1:22">
      <c r="B14" s="41" t="s">
        <v>77</v>
      </c>
      <c r="C14" s="16">
        <f>E12</f>
        <v>1.818832267143377E-2</v>
      </c>
      <c r="D14" s="16">
        <f>E13</f>
        <v>1.555225635195988E-2</v>
      </c>
      <c r="E14" s="15">
        <f>O14*$V14*O$9</f>
        <v>2.0944140183597176E-2</v>
      </c>
      <c r="F14" s="16">
        <f>P14*$V14*P$9</f>
        <v>1.8732233569172169E-2</v>
      </c>
      <c r="G14" s="16">
        <f>Q14*$V14*Q$9</f>
        <v>1.4600112586241304E-2</v>
      </c>
      <c r="H14" s="16">
        <f>R14*$V14*R$9</f>
        <v>1.2503036796481804E-2</v>
      </c>
      <c r="I14" s="16">
        <f>S14*$V14*S$9</f>
        <v>1.65510361493297E-2</v>
      </c>
      <c r="L14" s="13" t="str">
        <f>O11</f>
        <v>Australia (S&amp;P/ASX)</v>
      </c>
      <c r="M14" s="28">
        <v>0.75714490055465822</v>
      </c>
      <c r="N14" s="28">
        <v>0.83000387628543038</v>
      </c>
      <c r="O14" s="28">
        <v>1.0000000000000002</v>
      </c>
      <c r="P14" s="28">
        <v>0.74138248196353496</v>
      </c>
      <c r="Q14" s="28">
        <v>0.6154638007347869</v>
      </c>
      <c r="R14" s="28">
        <v>0.70587635004304494</v>
      </c>
      <c r="S14" s="28">
        <v>0.74657952774669933</v>
      </c>
      <c r="T14" s="26"/>
      <c r="U14" s="29" t="str">
        <f t="shared" si="3"/>
        <v>Australia (S&amp;P/ASX)</v>
      </c>
      <c r="V14" s="30">
        <f>O9</f>
        <v>0.14472090444575439</v>
      </c>
    </row>
    <row r="15" spans="1:22">
      <c r="B15" s="41" t="s">
        <v>78</v>
      </c>
      <c r="C15" s="16">
        <f>F12</f>
        <v>2.6707011958101736E-2</v>
      </c>
      <c r="D15" s="16">
        <f>F13</f>
        <v>1.7929602516962406E-2</v>
      </c>
      <c r="E15" s="16">
        <f>F14</f>
        <v>1.8732233569172169E-2</v>
      </c>
      <c r="F15" s="15">
        <f>P15*$V15*P$9</f>
        <v>3.0481192430804192E-2</v>
      </c>
      <c r="G15" s="16">
        <f>Q15*$V15*Q$9</f>
        <v>2.1456483361799353E-2</v>
      </c>
      <c r="H15" s="16">
        <f>R15*$V15*R$9</f>
        <v>1.6061155412624352E-2</v>
      </c>
      <c r="I15" s="16">
        <f>S15*$V15*S$9</f>
        <v>2.1317213873291441E-2</v>
      </c>
      <c r="L15" s="13" t="str">
        <f>P11</f>
        <v>Germany (DAX perfomance index)</v>
      </c>
      <c r="M15" s="28">
        <v>0.92156706174429548</v>
      </c>
      <c r="N15" s="28">
        <v>0.79318166722623273</v>
      </c>
      <c r="O15" s="28">
        <v>0.74138248196353496</v>
      </c>
      <c r="P15" s="28">
        <v>0.99999999999999978</v>
      </c>
      <c r="Q15" s="28">
        <v>0.74975633770267192</v>
      </c>
      <c r="R15" s="28">
        <v>0.75163189049779189</v>
      </c>
      <c r="S15" s="28">
        <v>0.79707029394971551</v>
      </c>
      <c r="T15" s="26"/>
      <c r="U15" s="29" t="str">
        <f t="shared" si="3"/>
        <v>Germany (DAX perfomance index)</v>
      </c>
      <c r="V15" s="30">
        <f>P9</f>
        <v>0.17458863774829161</v>
      </c>
    </row>
    <row r="16" spans="1:22">
      <c r="B16" s="41" t="s">
        <v>59</v>
      </c>
      <c r="C16" s="16">
        <f>G12</f>
        <v>1.940539148062705E-2</v>
      </c>
      <c r="D16" s="16">
        <f>G13</f>
        <v>1.2843789432534133E-2</v>
      </c>
      <c r="E16" s="16">
        <f>G14</f>
        <v>1.4600112586241304E-2</v>
      </c>
      <c r="F16" s="16">
        <f>G15</f>
        <v>2.1456483361799353E-2</v>
      </c>
      <c r="G16" s="15">
        <f>Q16*$V16*Q$9</f>
        <v>2.6868588041243997E-2</v>
      </c>
      <c r="H16" s="16">
        <f>R16*$V16*R$9</f>
        <v>1.0873033371310596E-2</v>
      </c>
      <c r="I16" s="16">
        <f>S16*$V16*S$9</f>
        <v>1.816312003659299E-2</v>
      </c>
      <c r="L16" s="13" t="str">
        <f>Q11</f>
        <v>Japan (NIKKEI)</v>
      </c>
      <c r="M16" s="28">
        <v>0.71321029863516117</v>
      </c>
      <c r="N16" s="28">
        <v>0.60518581082960565</v>
      </c>
      <c r="O16" s="28">
        <v>0.6154638007347869</v>
      </c>
      <c r="P16" s="28">
        <v>0.74975633770267192</v>
      </c>
      <c r="Q16" s="28">
        <v>1.0000000000000002</v>
      </c>
      <c r="R16" s="28">
        <v>0.54196680692010535</v>
      </c>
      <c r="S16" s="28">
        <v>0.72335283580915732</v>
      </c>
      <c r="T16" s="26"/>
      <c r="U16" s="29" t="str">
        <f t="shared" si="3"/>
        <v>Japan (NIKKEI)</v>
      </c>
      <c r="V16" s="30">
        <f>Q9</f>
        <v>0.16391640565008736</v>
      </c>
    </row>
    <row r="17" spans="2:22">
      <c r="B17" s="41" t="s">
        <v>60</v>
      </c>
      <c r="C17" s="16">
        <f>H12</f>
        <v>1.622838334958801E-2</v>
      </c>
      <c r="D17" s="16">
        <f>H13</f>
        <v>1.1785331875563037E-2</v>
      </c>
      <c r="E17" s="16">
        <f>H14</f>
        <v>1.2503036796481804E-2</v>
      </c>
      <c r="F17" s="16">
        <f>H15</f>
        <v>1.6061155412624352E-2</v>
      </c>
      <c r="G17" s="16">
        <f>H16</f>
        <v>1.0873033371310596E-2</v>
      </c>
      <c r="H17" s="15">
        <f>R17*$V17*R$9</f>
        <v>1.497997952788664E-2</v>
      </c>
      <c r="I17" s="16">
        <f>S17*$V17*S$9</f>
        <v>1.2061599292651109E-2</v>
      </c>
      <c r="L17" s="31" t="str">
        <f>R11</f>
        <v>UK (FTSE)</v>
      </c>
      <c r="M17" s="28">
        <v>0.79879854965692754</v>
      </c>
      <c r="N17" s="28">
        <v>0.74371097299110167</v>
      </c>
      <c r="O17" s="28">
        <v>0.70587635004304494</v>
      </c>
      <c r="P17" s="28">
        <v>0.75163189049779189</v>
      </c>
      <c r="Q17" s="28">
        <v>0.54196680692010535</v>
      </c>
      <c r="R17" s="28">
        <v>0.99999999999999978</v>
      </c>
      <c r="S17" s="28">
        <v>0.64332650404255032</v>
      </c>
      <c r="T17" s="26"/>
      <c r="U17" s="29" t="str">
        <f t="shared" si="3"/>
        <v>UK (FTSE)</v>
      </c>
      <c r="V17" s="30">
        <f>R9</f>
        <v>0.12239272661349875</v>
      </c>
    </row>
    <row r="18" spans="2:22">
      <c r="B18" s="41" t="s">
        <v>61</v>
      </c>
      <c r="C18" s="16">
        <f>I12</f>
        <v>1.9440300677511863E-2</v>
      </c>
      <c r="D18" s="16">
        <f>I13</f>
        <v>1.6791011371186604E-2</v>
      </c>
      <c r="E18" s="16">
        <f>I14</f>
        <v>1.65510361493297E-2</v>
      </c>
      <c r="F18" s="16">
        <f>I15</f>
        <v>2.1317213873291441E-2</v>
      </c>
      <c r="G18" s="16">
        <f>I16</f>
        <v>1.816312003659299E-2</v>
      </c>
      <c r="H18" s="16">
        <f>I17</f>
        <v>1.2061599292651109E-2</v>
      </c>
      <c r="I18" s="15">
        <f>S18*$V18*S$9</f>
        <v>2.346581728943763E-2</v>
      </c>
      <c r="L18" s="31" t="str">
        <f>S11</f>
        <v>USA (S&amp;P500)</v>
      </c>
      <c r="M18" s="28">
        <v>0.76454447602447917</v>
      </c>
      <c r="N18" s="28">
        <v>0.84659752742467143</v>
      </c>
      <c r="O18" s="28">
        <v>0.74657952774669933</v>
      </c>
      <c r="P18" s="28">
        <v>0.79707029394971551</v>
      </c>
      <c r="Q18" s="28">
        <v>0.72335283580915732</v>
      </c>
      <c r="R18" s="28">
        <v>0.64332650404255032</v>
      </c>
      <c r="S18" s="28">
        <v>1.0000000000000002</v>
      </c>
      <c r="T18" s="26"/>
      <c r="U18" s="29" t="str">
        <f t="shared" si="3"/>
        <v>USA (S&amp;P500)</v>
      </c>
      <c r="V18" s="30">
        <f>S9</f>
        <v>0.15318556488598273</v>
      </c>
    </row>
    <row r="21" spans="2:22" ht="19">
      <c r="C21" s="14" t="s">
        <v>80</v>
      </c>
      <c r="D21" s="14"/>
      <c r="E21" s="14"/>
      <c r="F21" s="14"/>
      <c r="G21" s="14"/>
      <c r="H21" s="14"/>
      <c r="I21" s="14"/>
    </row>
    <row r="22" spans="2:22">
      <c r="C22" s="32">
        <f t="array" ref="C22:I28">MINVERSE(C12:I18)</f>
        <v>303.93760604751617</v>
      </c>
      <c r="D22" s="33">
        <v>-27.345300939097097</v>
      </c>
      <c r="E22" s="33">
        <v>-21.399220616860745</v>
      </c>
      <c r="F22" s="33">
        <v>-186.62126396418876</v>
      </c>
      <c r="G22" s="33">
        <v>-18.382576981268553</v>
      </c>
      <c r="H22" s="33">
        <v>-84.599480280540163</v>
      </c>
      <c r="I22" s="33">
        <v>10.109661315127347</v>
      </c>
    </row>
    <row r="23" spans="2:22">
      <c r="C23" s="33">
        <v>-27.345300939097122</v>
      </c>
      <c r="D23" s="32">
        <v>365.92532022760895</v>
      </c>
      <c r="E23" s="33">
        <v>-107.79079715286701</v>
      </c>
      <c r="F23" s="33">
        <v>-23.771490358793951</v>
      </c>
      <c r="G23" s="33">
        <v>44.764691221787508</v>
      </c>
      <c r="H23" s="33">
        <v>-57.016192190136927</v>
      </c>
      <c r="I23" s="33">
        <v>-146.90406775178081</v>
      </c>
    </row>
    <row r="24" spans="2:22">
      <c r="C24" s="33">
        <v>-21.399220616860752</v>
      </c>
      <c r="D24" s="33">
        <v>-107.79079715286709</v>
      </c>
      <c r="E24" s="32">
        <v>173.42412290989586</v>
      </c>
      <c r="F24" s="33">
        <v>4.6443155174316102</v>
      </c>
      <c r="G24" s="33">
        <v>-17.060993683150116</v>
      </c>
      <c r="H24" s="33">
        <v>-24.70829994538828</v>
      </c>
      <c r="I24" s="33">
        <v>-5.7754869494726808</v>
      </c>
    </row>
    <row r="25" spans="2:22">
      <c r="C25" s="33">
        <v>-186.6212639641889</v>
      </c>
      <c r="D25" s="33">
        <v>-23.771490358794054</v>
      </c>
      <c r="E25" s="33">
        <v>4.644315517431588</v>
      </c>
      <c r="F25" s="32">
        <v>268.56991401794204</v>
      </c>
      <c r="G25" s="33">
        <v>-40.142129291164487</v>
      </c>
      <c r="H25" s="33">
        <v>-10.122476385712787</v>
      </c>
      <c r="I25" s="33">
        <v>-39.364071731108737</v>
      </c>
    </row>
    <row r="26" spans="2:22">
      <c r="C26" s="33">
        <v>-18.382576981268549</v>
      </c>
      <c r="D26" s="33">
        <v>44.764691221787551</v>
      </c>
      <c r="E26" s="33">
        <v>-17.060993683150095</v>
      </c>
      <c r="F26" s="33">
        <v>-40.142129291164494</v>
      </c>
      <c r="G26" s="32">
        <v>101.53228479489738</v>
      </c>
      <c r="H26" s="33">
        <v>10.296905255413009</v>
      </c>
      <c r="I26" s="33">
        <v>-52.183409737132052</v>
      </c>
    </row>
    <row r="27" spans="2:22">
      <c r="C27" s="33">
        <v>-84.599480280539993</v>
      </c>
      <c r="D27" s="33">
        <v>-57.016192190136827</v>
      </c>
      <c r="E27" s="33">
        <v>-24.708299945388344</v>
      </c>
      <c r="F27" s="33">
        <v>-10.122476385712966</v>
      </c>
      <c r="G27" s="33">
        <v>10.296905255413037</v>
      </c>
      <c r="H27" s="32">
        <v>209.7878461640021</v>
      </c>
      <c r="I27" s="33">
        <v>21.705144786016408</v>
      </c>
    </row>
    <row r="28" spans="2:22">
      <c r="C28" s="33">
        <v>10.109661315127381</v>
      </c>
      <c r="D28" s="33">
        <v>-146.90406775178073</v>
      </c>
      <c r="E28" s="33">
        <v>-5.7754869494727421</v>
      </c>
      <c r="F28" s="33">
        <v>-39.364071731108787</v>
      </c>
      <c r="G28" s="33">
        <v>-52.183409737132017</v>
      </c>
      <c r="H28" s="33">
        <v>21.705144786016429</v>
      </c>
      <c r="I28" s="32">
        <v>208.42531761525188</v>
      </c>
    </row>
    <row r="29" spans="2:22">
      <c r="C29" s="33"/>
      <c r="D29" s="33"/>
      <c r="E29" s="33"/>
      <c r="F29" s="33"/>
      <c r="G29" s="33"/>
      <c r="H29" s="33"/>
      <c r="I29" s="33"/>
      <c r="J29" s="33"/>
      <c r="K29" s="33"/>
      <c r="L29" s="33"/>
      <c r="M29" s="32"/>
    </row>
    <row r="30" spans="2:22">
      <c r="C30" s="74" t="s">
        <v>70</v>
      </c>
      <c r="D30" s="74"/>
      <c r="E30" s="74"/>
      <c r="F30" s="74"/>
      <c r="G30" s="74"/>
      <c r="H30" s="74"/>
      <c r="I30" s="74"/>
      <c r="J30" s="74"/>
      <c r="K30" s="74"/>
      <c r="L30" s="74"/>
      <c r="M30" s="74"/>
    </row>
    <row r="31" spans="2:22">
      <c r="C31" s="12" t="str">
        <f>M11</f>
        <v>France (CAC)</v>
      </c>
      <c r="D31" s="12" t="str">
        <f t="shared" ref="D31:I31" si="4">N11</f>
        <v>Canada (S&amp;P/(TSX)</v>
      </c>
      <c r="E31" s="12" t="str">
        <f t="shared" si="4"/>
        <v>Australia (S&amp;P/ASX)</v>
      </c>
      <c r="F31" s="12" t="str">
        <f t="shared" si="4"/>
        <v>Germany (DAX perfomance index)</v>
      </c>
      <c r="G31" s="12" t="str">
        <f t="shared" si="4"/>
        <v>Japan (NIKKEI)</v>
      </c>
      <c r="H31" s="12" t="str">
        <f t="shared" si="4"/>
        <v>UK (FTSE)</v>
      </c>
      <c r="I31" s="12" t="str">
        <f t="shared" si="4"/>
        <v>USA (S&amp;P500)</v>
      </c>
      <c r="K31" s="27" t="s">
        <v>3</v>
      </c>
      <c r="L31" s="27" t="s">
        <v>4</v>
      </c>
    </row>
    <row r="32" spans="2:22">
      <c r="B32" s="22" t="s">
        <v>22</v>
      </c>
      <c r="C32" s="34">
        <v>5.5041174314934591E-2</v>
      </c>
      <c r="D32" s="34">
        <v>4.9133122549128279E-2</v>
      </c>
      <c r="E32" s="34">
        <v>4.3740299547221924E-2</v>
      </c>
      <c r="F32" s="34">
        <v>6.5788678698917191E-2</v>
      </c>
      <c r="G32" s="34">
        <v>7.7912960924275368E-2</v>
      </c>
      <c r="H32" s="34">
        <v>2.1143772474770794E-2</v>
      </c>
      <c r="I32" s="34">
        <v>0.10243051683545455</v>
      </c>
      <c r="K32" s="33">
        <f>C32</f>
        <v>5.5041174314934591E-2</v>
      </c>
      <c r="L32" s="29">
        <v>1</v>
      </c>
    </row>
    <row r="33" spans="2:23">
      <c r="B33" s="22" t="s">
        <v>20</v>
      </c>
      <c r="C33" s="29">
        <v>1</v>
      </c>
      <c r="D33" s="29">
        <v>1</v>
      </c>
      <c r="E33" s="29">
        <v>1</v>
      </c>
      <c r="F33" s="29">
        <v>1</v>
      </c>
      <c r="G33" s="29">
        <v>1</v>
      </c>
      <c r="H33" s="24">
        <v>1</v>
      </c>
      <c r="I33" s="24">
        <v>1</v>
      </c>
      <c r="K33" s="33">
        <f>D32</f>
        <v>4.9133122549128279E-2</v>
      </c>
      <c r="L33" s="29">
        <v>1</v>
      </c>
    </row>
    <row r="34" spans="2:23">
      <c r="B34" s="22"/>
      <c r="C34" s="29"/>
      <c r="D34" s="29"/>
      <c r="K34" s="33">
        <f>E32</f>
        <v>4.3740299547221924E-2</v>
      </c>
      <c r="L34" s="29">
        <v>1</v>
      </c>
    </row>
    <row r="35" spans="2:23">
      <c r="B35" s="76" t="s">
        <v>6</v>
      </c>
      <c r="C35" s="76"/>
      <c r="D35" s="76"/>
      <c r="K35" s="33">
        <f>F32</f>
        <v>6.5788678698917191E-2</v>
      </c>
      <c r="L35" s="29">
        <v>1</v>
      </c>
    </row>
    <row r="36" spans="2:23" ht="15" customHeight="1">
      <c r="B36" s="77" t="s">
        <v>81</v>
      </c>
      <c r="C36" s="77"/>
      <c r="D36" s="33">
        <f>MMULT(MMULT(C32:I32,C22:I28),K32:K38)</f>
        <v>0.61865864941145055</v>
      </c>
      <c r="F36" s="35"/>
      <c r="K36" s="33">
        <f>G32</f>
        <v>7.7912960924275368E-2</v>
      </c>
      <c r="L36" s="29">
        <v>1</v>
      </c>
    </row>
    <row r="37" spans="2:23" ht="19">
      <c r="B37" s="74" t="s">
        <v>82</v>
      </c>
      <c r="C37" s="74"/>
      <c r="D37" s="33">
        <f>MMULT(MMULT(C32:I32,C22:I28),L32:L38)</f>
        <v>2.5278575030181276</v>
      </c>
      <c r="F37" s="35"/>
      <c r="K37" s="33">
        <f>H32</f>
        <v>2.1143772474770794E-2</v>
      </c>
      <c r="L37" s="24">
        <v>1</v>
      </c>
    </row>
    <row r="38" spans="2:23" ht="19">
      <c r="B38" s="74" t="s">
        <v>83</v>
      </c>
      <c r="C38" s="74"/>
      <c r="D38" s="33">
        <f>MMULT(MMULT(C33:I33,C22:I28),L32:L38)</f>
        <v>88.269332051339632</v>
      </c>
      <c r="F38" s="35"/>
      <c r="K38" s="33">
        <f>I32</f>
        <v>0.10243051683545455</v>
      </c>
      <c r="L38" s="24">
        <v>1</v>
      </c>
    </row>
    <row r="39" spans="2:23">
      <c r="F39" s="35"/>
      <c r="O39" s="33"/>
      <c r="P39" s="24"/>
    </row>
    <row r="40" spans="2:23" ht="15" customHeight="1">
      <c r="C40" s="78" t="s">
        <v>71</v>
      </c>
      <c r="D40" s="78"/>
      <c r="E40" s="78"/>
      <c r="F40" s="78"/>
      <c r="G40" s="78"/>
      <c r="H40" s="78"/>
      <c r="I40" s="78"/>
      <c r="J40" s="78"/>
      <c r="K40" s="78"/>
      <c r="L40" s="78"/>
      <c r="M40" s="78"/>
      <c r="N40" s="78"/>
      <c r="O40" s="78"/>
      <c r="P40" s="78"/>
      <c r="Q40" s="78"/>
      <c r="R40" s="78"/>
      <c r="S40" s="78"/>
      <c r="T40" s="78"/>
      <c r="U40" s="78"/>
      <c r="V40" s="78"/>
      <c r="W40" s="78"/>
    </row>
    <row r="41" spans="2:23" ht="18">
      <c r="B41" s="16" t="s">
        <v>72</v>
      </c>
      <c r="C41" s="36">
        <f>0/12</f>
        <v>0</v>
      </c>
      <c r="D41" s="36">
        <f>C41+0.01</f>
        <v>0.01</v>
      </c>
      <c r="E41" s="36">
        <f t="shared" ref="E41:W41" si="5">D41+0.01</f>
        <v>0.02</v>
      </c>
      <c r="F41" s="36">
        <f t="shared" si="5"/>
        <v>0.03</v>
      </c>
      <c r="G41" s="36">
        <f t="shared" si="5"/>
        <v>0.04</v>
      </c>
      <c r="H41" s="36">
        <f t="shared" si="5"/>
        <v>0.05</v>
      </c>
      <c r="I41" s="36">
        <f t="shared" si="5"/>
        <v>6.0000000000000005E-2</v>
      </c>
      <c r="J41" s="36">
        <f t="shared" si="5"/>
        <v>7.0000000000000007E-2</v>
      </c>
      <c r="K41" s="36">
        <f t="shared" si="5"/>
        <v>0.08</v>
      </c>
      <c r="L41" s="36">
        <f t="shared" si="5"/>
        <v>0.09</v>
      </c>
      <c r="M41" s="36">
        <f t="shared" si="5"/>
        <v>9.9999999999999992E-2</v>
      </c>
      <c r="N41" s="36">
        <f t="shared" si="5"/>
        <v>0.10999999999999999</v>
      </c>
      <c r="O41" s="36">
        <f t="shared" si="5"/>
        <v>0.11999999999999998</v>
      </c>
      <c r="P41" s="36">
        <f t="shared" si="5"/>
        <v>0.12999999999999998</v>
      </c>
      <c r="Q41" s="36">
        <f t="shared" si="5"/>
        <v>0.13999999999999999</v>
      </c>
      <c r="R41" s="36">
        <f t="shared" si="5"/>
        <v>0.15</v>
      </c>
      <c r="S41" s="36">
        <f t="shared" si="5"/>
        <v>0.16</v>
      </c>
      <c r="T41" s="36">
        <f t="shared" si="5"/>
        <v>0.17</v>
      </c>
      <c r="U41" s="36">
        <f t="shared" si="5"/>
        <v>0.18000000000000002</v>
      </c>
      <c r="V41" s="36">
        <f t="shared" si="5"/>
        <v>0.19000000000000003</v>
      </c>
      <c r="W41" s="36">
        <f t="shared" si="5"/>
        <v>0.20000000000000004</v>
      </c>
    </row>
    <row r="42" spans="2:23">
      <c r="B42" s="16" t="s">
        <v>84</v>
      </c>
      <c r="C42" s="33">
        <f t="shared" ref="C42:W42" si="6">(C41*B-A)/(A*D-B*B)</f>
        <v>-1.2830311283694912E-2</v>
      </c>
      <c r="D42" s="33">
        <f t="shared" si="6"/>
        <v>-1.2306060977400786E-2</v>
      </c>
      <c r="E42" s="33">
        <f t="shared" si="6"/>
        <v>-1.178181067110666E-2</v>
      </c>
      <c r="F42" s="33">
        <f t="shared" si="6"/>
        <v>-1.1257560364812534E-2</v>
      </c>
      <c r="G42" s="33">
        <f t="shared" si="6"/>
        <v>-1.0733310058518408E-2</v>
      </c>
      <c r="H42" s="33">
        <f t="shared" si="6"/>
        <v>-1.0209059752224282E-2</v>
      </c>
      <c r="I42" s="33">
        <f t="shared" si="6"/>
        <v>-9.6848094459301565E-3</v>
      </c>
      <c r="J42" s="33">
        <f t="shared" si="6"/>
        <v>-9.1605591396360288E-3</v>
      </c>
      <c r="K42" s="33">
        <f t="shared" si="6"/>
        <v>-8.6363088333419047E-3</v>
      </c>
      <c r="L42" s="33">
        <f t="shared" si="6"/>
        <v>-8.1120585270477788E-3</v>
      </c>
      <c r="M42" s="33">
        <f t="shared" si="6"/>
        <v>-7.587808220753652E-3</v>
      </c>
      <c r="N42" s="33">
        <f t="shared" si="6"/>
        <v>-7.0635579144595262E-3</v>
      </c>
      <c r="O42" s="33">
        <f t="shared" si="6"/>
        <v>-6.5393076081654003E-3</v>
      </c>
      <c r="P42" s="33">
        <f t="shared" si="6"/>
        <v>-6.0150573018712744E-3</v>
      </c>
      <c r="Q42" s="33">
        <f t="shared" si="6"/>
        <v>-5.4908069955771485E-3</v>
      </c>
      <c r="R42" s="33">
        <f t="shared" si="6"/>
        <v>-4.9665566892830217E-3</v>
      </c>
      <c r="S42" s="33">
        <f t="shared" si="6"/>
        <v>-4.4423063829888958E-3</v>
      </c>
      <c r="T42" s="33">
        <f t="shared" si="6"/>
        <v>-3.9180560766947682E-3</v>
      </c>
      <c r="U42" s="33">
        <f t="shared" si="6"/>
        <v>-3.3938057704006428E-3</v>
      </c>
      <c r="V42" s="33">
        <f t="shared" si="6"/>
        <v>-2.8695554641065156E-3</v>
      </c>
      <c r="W42" s="33">
        <f t="shared" si="6"/>
        <v>-2.3453051578123888E-3</v>
      </c>
    </row>
    <row r="43" spans="2:23">
      <c r="B43" s="16" t="s">
        <v>85</v>
      </c>
      <c r="C43" s="33">
        <f t="shared" ref="C43:W43" si="7">-(C42*B+C41)/A</f>
        <v>5.2425030629412603E-2</v>
      </c>
      <c r="D43" s="33">
        <f t="shared" si="7"/>
        <v>3.4118925831558074E-2</v>
      </c>
      <c r="E43" s="33">
        <f t="shared" si="7"/>
        <v>1.5812821033703541E-2</v>
      </c>
      <c r="F43" s="33">
        <f t="shared" si="7"/>
        <v>-2.493283764150981E-3</v>
      </c>
      <c r="G43" s="33">
        <f t="shared" si="7"/>
        <v>-2.0799388562005517E-2</v>
      </c>
      <c r="H43" s="33">
        <f t="shared" si="7"/>
        <v>-3.9105493359860043E-2</v>
      </c>
      <c r="I43" s="33">
        <f t="shared" si="7"/>
        <v>-5.7411598157714579E-2</v>
      </c>
      <c r="J43" s="33">
        <f t="shared" si="7"/>
        <v>-7.5717702955569122E-2</v>
      </c>
      <c r="K43" s="33">
        <f t="shared" si="7"/>
        <v>-9.402380775342363E-2</v>
      </c>
      <c r="L43" s="33">
        <f t="shared" si="7"/>
        <v>-0.11232991255127814</v>
      </c>
      <c r="M43" s="33">
        <f t="shared" si="7"/>
        <v>-0.13063601734913269</v>
      </c>
      <c r="N43" s="33">
        <f t="shared" si="7"/>
        <v>-0.14894212214698721</v>
      </c>
      <c r="O43" s="33">
        <f t="shared" si="7"/>
        <v>-0.1672482269448417</v>
      </c>
      <c r="P43" s="33">
        <f t="shared" si="7"/>
        <v>-0.18555433174269623</v>
      </c>
      <c r="Q43" s="33">
        <f t="shared" si="7"/>
        <v>-0.20386043654055078</v>
      </c>
      <c r="R43" s="33">
        <f t="shared" si="7"/>
        <v>-0.22216654133840533</v>
      </c>
      <c r="S43" s="33">
        <f t="shared" si="7"/>
        <v>-0.24047264613625985</v>
      </c>
      <c r="T43" s="33">
        <f t="shared" si="7"/>
        <v>-0.2587787509341144</v>
      </c>
      <c r="U43" s="33">
        <f t="shared" si="7"/>
        <v>-0.277084855731969</v>
      </c>
      <c r="V43" s="33">
        <f t="shared" si="7"/>
        <v>-0.2953909605298235</v>
      </c>
      <c r="W43" s="33">
        <f t="shared" si="7"/>
        <v>-0.31369706532767805</v>
      </c>
    </row>
    <row r="44" spans="2:23" ht="9.75" customHeight="1">
      <c r="C44" s="33"/>
      <c r="D44" s="33"/>
      <c r="E44" s="33"/>
      <c r="F44" s="33"/>
      <c r="G44" s="33"/>
      <c r="H44" s="33"/>
      <c r="I44" s="33"/>
      <c r="J44" s="33"/>
      <c r="K44" s="33"/>
      <c r="L44" s="33"/>
      <c r="M44" s="33"/>
      <c r="N44" s="33"/>
      <c r="O44" s="33"/>
      <c r="P44" s="33"/>
      <c r="Q44" s="33"/>
      <c r="R44" s="33"/>
      <c r="S44" s="33"/>
      <c r="T44" s="33"/>
      <c r="U44" s="33"/>
      <c r="V44" s="33"/>
      <c r="W44" s="33"/>
    </row>
    <row r="45" spans="2:23">
      <c r="C45" s="75" t="s">
        <v>66</v>
      </c>
      <c r="D45" s="75"/>
      <c r="E45" s="75"/>
      <c r="F45" s="75"/>
      <c r="G45" s="75"/>
      <c r="H45" s="75"/>
      <c r="I45" s="75"/>
      <c r="J45" s="75"/>
      <c r="K45" s="75"/>
      <c r="L45" s="75"/>
      <c r="M45" s="75"/>
      <c r="N45" s="75"/>
      <c r="O45" s="75"/>
      <c r="P45" s="75"/>
      <c r="Q45" s="75"/>
      <c r="R45" s="75"/>
      <c r="S45" s="75"/>
      <c r="T45" s="75"/>
      <c r="U45" s="75"/>
      <c r="V45" s="75"/>
      <c r="W45" s="75"/>
    </row>
    <row r="46" spans="2:23">
      <c r="B46" s="24">
        <v>1</v>
      </c>
      <c r="C46" s="37">
        <f t="shared" ref="C46:W46" si="8">C$43*$K32+C$42*$L32</f>
        <v>-9.9447760343556284E-3</v>
      </c>
      <c r="D46" s="37">
        <f t="shared" si="8"/>
        <v>-1.0428115233267674E-2</v>
      </c>
      <c r="E46" s="37">
        <f t="shared" si="8"/>
        <v>-1.091145443217972E-2</v>
      </c>
      <c r="F46" s="37">
        <f t="shared" si="8"/>
        <v>-1.1394793631091764E-2</v>
      </c>
      <c r="G46" s="37">
        <f t="shared" si="8"/>
        <v>-1.187813283000381E-2</v>
      </c>
      <c r="H46" s="37">
        <f t="shared" si="8"/>
        <v>-1.2361472028915856E-2</v>
      </c>
      <c r="I46" s="37">
        <f t="shared" si="8"/>
        <v>-1.2844811227827902E-2</v>
      </c>
      <c r="J46" s="37">
        <f t="shared" si="8"/>
        <v>-1.3328150426739946E-2</v>
      </c>
      <c r="K46" s="37">
        <f t="shared" si="8"/>
        <v>-1.3811489625651993E-2</v>
      </c>
      <c r="L46" s="37">
        <f t="shared" si="8"/>
        <v>-1.4294828824564038E-2</v>
      </c>
      <c r="M46" s="37">
        <f t="shared" si="8"/>
        <v>-1.4778168023476083E-2</v>
      </c>
      <c r="N46" s="37">
        <f t="shared" si="8"/>
        <v>-1.5261507222388129E-2</v>
      </c>
      <c r="O46" s="37">
        <f t="shared" si="8"/>
        <v>-1.5744846421300172E-2</v>
      </c>
      <c r="P46" s="37">
        <f t="shared" si="8"/>
        <v>-1.6228185620212218E-2</v>
      </c>
      <c r="Q46" s="37">
        <f t="shared" si="8"/>
        <v>-1.6711524819124263E-2</v>
      </c>
      <c r="R46" s="37">
        <f t="shared" si="8"/>
        <v>-1.7194864018036313E-2</v>
      </c>
      <c r="S46" s="37">
        <f t="shared" si="8"/>
        <v>-1.7678203216948359E-2</v>
      </c>
      <c r="T46" s="37">
        <f t="shared" si="8"/>
        <v>-1.8161542415860401E-2</v>
      </c>
      <c r="U46" s="37">
        <f t="shared" si="8"/>
        <v>-1.8644881614772454E-2</v>
      </c>
      <c r="V46" s="37">
        <f t="shared" si="8"/>
        <v>-1.9128220813684496E-2</v>
      </c>
      <c r="W46" s="37">
        <f t="shared" si="8"/>
        <v>-1.9611560012596542E-2</v>
      </c>
    </row>
    <row r="47" spans="2:23">
      <c r="B47" s="24">
        <v>2</v>
      </c>
      <c r="C47" s="37">
        <f t="shared" ref="C47:C52" si="9">C$43*K33+C$42*L33</f>
        <v>-1.0254505829138179E-2</v>
      </c>
      <c r="D47" s="37">
        <f t="shared" ref="D47:W47" si="10">D$43*$K33+D$42*$L33</f>
        <v>-1.0629691613274225E-2</v>
      </c>
      <c r="E47" s="37">
        <f t="shared" si="10"/>
        <v>-1.1004877397410271E-2</v>
      </c>
      <c r="F47" s="37">
        <f t="shared" si="10"/>
        <v>-1.1380063181546315E-2</v>
      </c>
      <c r="G47" s="37">
        <f t="shared" si="10"/>
        <v>-1.1755248965682362E-2</v>
      </c>
      <c r="H47" s="37">
        <f t="shared" si="10"/>
        <v>-1.2130434749818408E-2</v>
      </c>
      <c r="I47" s="37">
        <f t="shared" si="10"/>
        <v>-1.2505620533954454E-2</v>
      </c>
      <c r="J47" s="37">
        <f t="shared" si="10"/>
        <v>-1.28808063180905E-2</v>
      </c>
      <c r="K47" s="37">
        <f t="shared" si="10"/>
        <v>-1.3255992102226544E-2</v>
      </c>
      <c r="L47" s="37">
        <f t="shared" si="10"/>
        <v>-1.363117788636259E-2</v>
      </c>
      <c r="M47" s="37">
        <f t="shared" si="10"/>
        <v>-1.4006363670498637E-2</v>
      </c>
      <c r="N47" s="37">
        <f t="shared" si="10"/>
        <v>-1.4381549454634681E-2</v>
      </c>
      <c r="O47" s="37">
        <f t="shared" si="10"/>
        <v>-1.4756735238770725E-2</v>
      </c>
      <c r="P47" s="37">
        <f t="shared" si="10"/>
        <v>-1.513192102290677E-2</v>
      </c>
      <c r="Q47" s="37">
        <f t="shared" si="10"/>
        <v>-1.5507106807042818E-2</v>
      </c>
      <c r="R47" s="37">
        <f t="shared" si="10"/>
        <v>-1.5882292591178862E-2</v>
      </c>
      <c r="S47" s="37">
        <f t="shared" si="10"/>
        <v>-1.625747837531491E-2</v>
      </c>
      <c r="T47" s="37">
        <f t="shared" si="10"/>
        <v>-1.6632664159450954E-2</v>
      </c>
      <c r="U47" s="37">
        <f t="shared" si="10"/>
        <v>-1.7007849943587006E-2</v>
      </c>
      <c r="V47" s="37">
        <f t="shared" si="10"/>
        <v>-1.7383035727723047E-2</v>
      </c>
      <c r="W47" s="37">
        <f t="shared" si="10"/>
        <v>-1.7758221511859094E-2</v>
      </c>
    </row>
    <row r="48" spans="2:23">
      <c r="B48" s="24">
        <v>3</v>
      </c>
      <c r="C48" s="37">
        <f t="shared" si="9"/>
        <v>-1.0537224740192121E-2</v>
      </c>
      <c r="D48" s="37">
        <f t="shared" ref="D48:W48" si="11">D$43*$K34+D$42*$L34</f>
        <v>-1.0813688941298989E-2</v>
      </c>
      <c r="E48" s="37">
        <f t="shared" si="11"/>
        <v>-1.1090153142405856E-2</v>
      </c>
      <c r="F48" s="37">
        <f t="shared" si="11"/>
        <v>-1.1366617343512722E-2</v>
      </c>
      <c r="G48" s="37">
        <f t="shared" si="11"/>
        <v>-1.164308154461959E-2</v>
      </c>
      <c r="H48" s="37">
        <f t="shared" si="11"/>
        <v>-1.1919545745726458E-2</v>
      </c>
      <c r="I48" s="37">
        <f t="shared" si="11"/>
        <v>-1.2196009946833326E-2</v>
      </c>
      <c r="J48" s="37">
        <f t="shared" si="11"/>
        <v>-1.2472474147940192E-2</v>
      </c>
      <c r="K48" s="37">
        <f t="shared" si="11"/>
        <v>-1.2748938349047062E-2</v>
      </c>
      <c r="L48" s="37">
        <f t="shared" si="11"/>
        <v>-1.3025402550153928E-2</v>
      </c>
      <c r="M48" s="37">
        <f t="shared" si="11"/>
        <v>-1.3301866751260796E-2</v>
      </c>
      <c r="N48" s="37">
        <f t="shared" si="11"/>
        <v>-1.3578330952367663E-2</v>
      </c>
      <c r="O48" s="37">
        <f t="shared" si="11"/>
        <v>-1.385479515347453E-2</v>
      </c>
      <c r="P48" s="37">
        <f t="shared" si="11"/>
        <v>-1.4131259354581396E-2</v>
      </c>
      <c r="Q48" s="37">
        <f t="shared" si="11"/>
        <v>-1.4407723555688267E-2</v>
      </c>
      <c r="R48" s="37">
        <f t="shared" si="11"/>
        <v>-1.4684187756795133E-2</v>
      </c>
      <c r="S48" s="37">
        <f t="shared" si="11"/>
        <v>-1.4960651957902001E-2</v>
      </c>
      <c r="T48" s="37">
        <f t="shared" si="11"/>
        <v>-1.5237116159008867E-2</v>
      </c>
      <c r="U48" s="37">
        <f t="shared" si="11"/>
        <v>-1.5513580360115738E-2</v>
      </c>
      <c r="V48" s="37">
        <f t="shared" si="11"/>
        <v>-1.5790044561222603E-2</v>
      </c>
      <c r="W48" s="37">
        <f t="shared" si="11"/>
        <v>-1.6066508762329471E-2</v>
      </c>
    </row>
    <row r="49" spans="2:24">
      <c r="B49" s="24">
        <v>4</v>
      </c>
      <c r="C49" s="37">
        <f t="shared" si="9"/>
        <v>-9.3813377878355936E-3</v>
      </c>
      <c r="D49" s="37">
        <f t="shared" ref="D49:W49" si="12">D$43*$K35+D$42*$L35</f>
        <v>-1.0061421928316225E-2</v>
      </c>
      <c r="E49" s="37">
        <f t="shared" si="12"/>
        <v>-1.0741506068796858E-2</v>
      </c>
      <c r="F49" s="37">
        <f t="shared" si="12"/>
        <v>-1.142159020927749E-2</v>
      </c>
      <c r="G49" s="37">
        <f t="shared" si="12"/>
        <v>-1.2101674349758122E-2</v>
      </c>
      <c r="H49" s="37">
        <f t="shared" si="12"/>
        <v>-1.2781758490238755E-2</v>
      </c>
      <c r="I49" s="37">
        <f t="shared" si="12"/>
        <v>-1.3461842630719388E-2</v>
      </c>
      <c r="J49" s="37">
        <f t="shared" si="12"/>
        <v>-1.414192677120002E-2</v>
      </c>
      <c r="K49" s="37">
        <f t="shared" si="12"/>
        <v>-1.4822010911680651E-2</v>
      </c>
      <c r="L49" s="37">
        <f t="shared" si="12"/>
        <v>-1.5502095052161283E-2</v>
      </c>
      <c r="M49" s="37">
        <f t="shared" si="12"/>
        <v>-1.6182179192641914E-2</v>
      </c>
      <c r="N49" s="37">
        <f t="shared" si="12"/>
        <v>-1.6862263333122546E-2</v>
      </c>
      <c r="O49" s="37">
        <f t="shared" si="12"/>
        <v>-1.7542347473603177E-2</v>
      </c>
      <c r="P49" s="37">
        <f t="shared" si="12"/>
        <v>-1.8222431614083809E-2</v>
      </c>
      <c r="Q49" s="37">
        <f t="shared" si="12"/>
        <v>-1.890251575456444E-2</v>
      </c>
      <c r="R49" s="37">
        <f t="shared" si="12"/>
        <v>-1.9582599895045072E-2</v>
      </c>
      <c r="S49" s="37">
        <f t="shared" si="12"/>
        <v>-2.0262684035525703E-2</v>
      </c>
      <c r="T49" s="37">
        <f t="shared" si="12"/>
        <v>-2.0942768176006338E-2</v>
      </c>
      <c r="U49" s="37">
        <f t="shared" si="12"/>
        <v>-2.1622852316486973E-2</v>
      </c>
      <c r="V49" s="37">
        <f t="shared" si="12"/>
        <v>-2.2302936456967605E-2</v>
      </c>
      <c r="W49" s="37">
        <f t="shared" si="12"/>
        <v>-2.2983020597448237E-2</v>
      </c>
    </row>
    <row r="50" spans="2:24">
      <c r="B50" s="24">
        <v>5</v>
      </c>
      <c r="C50" s="37">
        <f t="shared" si="9"/>
        <v>-8.7457219208115482E-3</v>
      </c>
      <c r="D50" s="37">
        <f t="shared" ref="D50:W50" si="13">D$43*$K36+D$42*$L36</f>
        <v>-9.6477544423083528E-3</v>
      </c>
      <c r="E50" s="37">
        <f t="shared" si="13"/>
        <v>-1.0549786963805156E-2</v>
      </c>
      <c r="F50" s="37">
        <f t="shared" si="13"/>
        <v>-1.145181948530196E-2</v>
      </c>
      <c r="G50" s="37">
        <f t="shared" si="13"/>
        <v>-1.2353852006798765E-2</v>
      </c>
      <c r="H50" s="37">
        <f t="shared" si="13"/>
        <v>-1.3255884528295568E-2</v>
      </c>
      <c r="I50" s="37">
        <f t="shared" si="13"/>
        <v>-1.4157917049792372E-2</v>
      </c>
      <c r="J50" s="37">
        <f t="shared" si="13"/>
        <v>-1.5059949571289175E-2</v>
      </c>
      <c r="K50" s="37">
        <f t="shared" si="13"/>
        <v>-1.596198209278598E-2</v>
      </c>
      <c r="L50" s="37">
        <f t="shared" si="13"/>
        <v>-1.6864014614282781E-2</v>
      </c>
      <c r="M50" s="37">
        <f t="shared" si="13"/>
        <v>-1.7766047135779586E-2</v>
      </c>
      <c r="N50" s="37">
        <f t="shared" si="13"/>
        <v>-1.866807965727639E-2</v>
      </c>
      <c r="O50" s="37">
        <f t="shared" si="13"/>
        <v>-1.9570112178773191E-2</v>
      </c>
      <c r="P50" s="37">
        <f t="shared" si="13"/>
        <v>-2.0472144700269992E-2</v>
      </c>
      <c r="Q50" s="37">
        <f t="shared" si="13"/>
        <v>-2.1374177221766801E-2</v>
      </c>
      <c r="R50" s="37">
        <f t="shared" si="13"/>
        <v>-2.2276209743263602E-2</v>
      </c>
      <c r="S50" s="37">
        <f t="shared" si="13"/>
        <v>-2.317824226476041E-2</v>
      </c>
      <c r="T50" s="37">
        <f t="shared" si="13"/>
        <v>-2.4080274786257211E-2</v>
      </c>
      <c r="U50" s="37">
        <f t="shared" si="13"/>
        <v>-2.4982307307754022E-2</v>
      </c>
      <c r="V50" s="37">
        <f t="shared" si="13"/>
        <v>-2.5884339829250824E-2</v>
      </c>
      <c r="W50" s="37">
        <f t="shared" si="13"/>
        <v>-2.6786372350747628E-2</v>
      </c>
    </row>
    <row r="51" spans="2:24">
      <c r="B51" s="24">
        <v>6</v>
      </c>
      <c r="C51" s="37">
        <f t="shared" si="9"/>
        <v>-1.1721848364083721E-2</v>
      </c>
      <c r="D51" s="37">
        <f t="shared" ref="D51:W51" si="14">D$43*$K37+D$42*$L37</f>
        <v>-1.1584658172534743E-2</v>
      </c>
      <c r="E51" s="37">
        <f t="shared" si="14"/>
        <v>-1.1447467980985762E-2</v>
      </c>
      <c r="F51" s="37">
        <f t="shared" si="14"/>
        <v>-1.1310277789436782E-2</v>
      </c>
      <c r="G51" s="37">
        <f t="shared" si="14"/>
        <v>-1.1173087597887803E-2</v>
      </c>
      <c r="H51" s="37">
        <f t="shared" si="14"/>
        <v>-1.1035897406338823E-2</v>
      </c>
      <c r="I51" s="37">
        <f t="shared" si="14"/>
        <v>-1.0898707214789843E-2</v>
      </c>
      <c r="J51" s="37">
        <f t="shared" si="14"/>
        <v>-1.0761517023240862E-2</v>
      </c>
      <c r="K51" s="37">
        <f t="shared" si="14"/>
        <v>-1.0624326831691884E-2</v>
      </c>
      <c r="L51" s="37">
        <f t="shared" si="14"/>
        <v>-1.0487136640142903E-2</v>
      </c>
      <c r="M51" s="37">
        <f t="shared" si="14"/>
        <v>-1.0349946448593925E-2</v>
      </c>
      <c r="N51" s="37">
        <f t="shared" si="14"/>
        <v>-1.0212756257044944E-2</v>
      </c>
      <c r="O51" s="37">
        <f t="shared" si="14"/>
        <v>-1.0075566065495964E-2</v>
      </c>
      <c r="P51" s="37">
        <f t="shared" si="14"/>
        <v>-9.9383758739469835E-3</v>
      </c>
      <c r="Q51" s="37">
        <f t="shared" si="14"/>
        <v>-9.8011856823980031E-3</v>
      </c>
      <c r="R51" s="37">
        <f t="shared" si="14"/>
        <v>-9.6639954908490228E-3</v>
      </c>
      <c r="S51" s="37">
        <f t="shared" si="14"/>
        <v>-9.5268052993000441E-3</v>
      </c>
      <c r="T51" s="37">
        <f t="shared" si="14"/>
        <v>-9.389615107751062E-3</v>
      </c>
      <c r="U51" s="37">
        <f t="shared" si="14"/>
        <v>-9.2524249162020851E-3</v>
      </c>
      <c r="V51" s="37">
        <f t="shared" si="14"/>
        <v>-9.1152347246531047E-3</v>
      </c>
      <c r="W51" s="37">
        <f t="shared" si="14"/>
        <v>-8.9780445331041243E-3</v>
      </c>
    </row>
    <row r="52" spans="2:24">
      <c r="B52" s="24">
        <v>7</v>
      </c>
      <c r="C52" s="37">
        <f t="shared" si="9"/>
        <v>-7.4603883012096433E-3</v>
      </c>
      <c r="D52" s="37">
        <f t="shared" ref="D52:W52" si="15">D$43*$K38+D$42*$L38</f>
        <v>-8.8112417706037519E-3</v>
      </c>
      <c r="E52" s="37">
        <f t="shared" si="15"/>
        <v>-1.016209523999786E-2</v>
      </c>
      <c r="F52" s="37">
        <f t="shared" si="15"/>
        <v>-1.1512948709391967E-2</v>
      </c>
      <c r="G52" s="37">
        <f t="shared" si="15"/>
        <v>-1.2863802178786075E-2</v>
      </c>
      <c r="H52" s="37">
        <f t="shared" si="15"/>
        <v>-1.4214655648180183E-2</v>
      </c>
      <c r="I52" s="37">
        <f t="shared" si="15"/>
        <v>-1.5565509117574292E-2</v>
      </c>
      <c r="J52" s="37">
        <f t="shared" si="15"/>
        <v>-1.6916362586968398E-2</v>
      </c>
      <c r="K52" s="37">
        <f t="shared" si="15"/>
        <v>-1.8267216056362508E-2</v>
      </c>
      <c r="L52" s="37">
        <f t="shared" si="15"/>
        <v>-1.9618069525756614E-2</v>
      </c>
      <c r="M52" s="37">
        <f t="shared" si="15"/>
        <v>-2.096892299515072E-2</v>
      </c>
      <c r="N52" s="37">
        <f t="shared" si="15"/>
        <v>-2.2319776464544829E-2</v>
      </c>
      <c r="O52" s="37">
        <f t="shared" si="15"/>
        <v>-2.3670629933938932E-2</v>
      </c>
      <c r="P52" s="37">
        <f t="shared" si="15"/>
        <v>-2.5021483403333041E-2</v>
      </c>
      <c r="Q52" s="37">
        <f t="shared" si="15"/>
        <v>-2.6372336872727151E-2</v>
      </c>
      <c r="R52" s="37">
        <f t="shared" si="15"/>
        <v>-2.7723190342121257E-2</v>
      </c>
      <c r="S52" s="37">
        <f t="shared" si="15"/>
        <v>-2.9074043811515363E-2</v>
      </c>
      <c r="T52" s="37">
        <f t="shared" si="15"/>
        <v>-3.0424897280909472E-2</v>
      </c>
      <c r="U52" s="37">
        <f t="shared" si="15"/>
        <v>-3.1775750750303589E-2</v>
      </c>
      <c r="V52" s="37">
        <f t="shared" si="15"/>
        <v>-3.3126604219697695E-2</v>
      </c>
      <c r="W52" s="37">
        <f t="shared" si="15"/>
        <v>-3.4477457689091801E-2</v>
      </c>
    </row>
    <row r="53" spans="2:24" ht="9.75" customHeight="1">
      <c r="B53" s="24"/>
      <c r="C53" s="37"/>
      <c r="D53" s="37"/>
      <c r="E53" s="37"/>
      <c r="F53" s="37"/>
      <c r="G53" s="37"/>
      <c r="H53" s="37"/>
      <c r="I53" s="37"/>
      <c r="J53" s="37"/>
      <c r="K53" s="37"/>
      <c r="L53" s="37"/>
      <c r="M53" s="37"/>
      <c r="N53" s="37"/>
      <c r="O53" s="37"/>
      <c r="P53" s="37"/>
      <c r="Q53" s="37"/>
      <c r="R53" s="37"/>
      <c r="S53" s="37"/>
      <c r="T53" s="37"/>
      <c r="U53" s="37"/>
      <c r="V53" s="37"/>
      <c r="W53" s="37"/>
    </row>
    <row r="54" spans="2:24" ht="18">
      <c r="C54" s="79" t="s">
        <v>74</v>
      </c>
      <c r="D54" s="79"/>
      <c r="E54" s="79"/>
      <c r="F54" s="79"/>
      <c r="G54" s="79"/>
      <c r="H54" s="79"/>
      <c r="I54" s="79"/>
      <c r="J54" s="79"/>
      <c r="K54" s="79"/>
      <c r="L54" s="79"/>
      <c r="M54" s="79"/>
      <c r="N54" s="79"/>
      <c r="O54" s="79"/>
      <c r="P54" s="79"/>
      <c r="Q54" s="79"/>
      <c r="R54" s="79"/>
      <c r="S54" s="79"/>
      <c r="T54" s="79"/>
      <c r="U54" s="79"/>
      <c r="V54" s="79"/>
      <c r="W54" s="79"/>
      <c r="X54" s="72" t="s">
        <v>101</v>
      </c>
    </row>
    <row r="55" spans="2:24">
      <c r="B55" s="24">
        <v>1</v>
      </c>
      <c r="C55" s="38">
        <f t="array" ref="C55:C61">-MMULT($C22:$I28,C46:C52)</f>
        <v>-0.31107582685474827</v>
      </c>
      <c r="D55" s="38">
        <f t="array" ref="D55:D61">-MMULT($C22:$I28,D46:D52)</f>
        <v>-0.29858350863386451</v>
      </c>
      <c r="E55" s="38">
        <f t="array" ref="E55:E61">-MMULT($C22:$I28,E46:E52)</f>
        <v>-0.28609119041298153</v>
      </c>
      <c r="F55" s="38">
        <f t="array" ref="F55:F61">-MMULT($C22:$I28,F46:F52)</f>
        <v>-0.27359887219209822</v>
      </c>
      <c r="G55" s="38">
        <f t="array" ref="G55:G61">-MMULT($C22:$I28,G46:G52)</f>
        <v>-0.26110655397121485</v>
      </c>
      <c r="H55" s="38">
        <f t="array" ref="H55:H61">-MMULT($C22:$I28,H46:H52)</f>
        <v>-0.24861423575033151</v>
      </c>
      <c r="I55" s="38">
        <f t="array" ref="I55:I61">-MMULT($C22:$I28,I46:I52)</f>
        <v>-0.23612191752944842</v>
      </c>
      <c r="J55" s="38">
        <f t="array" ref="J55:J61">-MMULT($C22:$I28,J46:J52)</f>
        <v>-0.22362959930856513</v>
      </c>
      <c r="K55" s="38">
        <f t="array" ref="K55:K61">-MMULT($C22:$I28,K46:K52)</f>
        <v>-0.21113728108768071</v>
      </c>
      <c r="L55" s="38">
        <f t="array" ref="L55:L61">-MMULT($C22:$I28,L46:L52)</f>
        <v>-0.19864496286679786</v>
      </c>
      <c r="M55" s="38">
        <f t="array" ref="M55:M61">-MMULT($C22:$I28,M46:M52)</f>
        <v>-0.1861526446459148</v>
      </c>
      <c r="N55" s="38">
        <f t="array" ref="N55:N61">-MMULT($C22:$I28,N46:N52)</f>
        <v>-0.17366032642503018</v>
      </c>
      <c r="O55" s="38">
        <f t="array" ref="O55:O61">-MMULT($C22:$I28,O46:O52)</f>
        <v>-0.16116800820414839</v>
      </c>
      <c r="P55" s="38">
        <f t="array" ref="P55:P61">-MMULT($C22:$I28,P46:P52)</f>
        <v>-0.14867568998326375</v>
      </c>
      <c r="Q55" s="38">
        <f t="array" ref="Q55:Q61">-MMULT($C22:$I28,Q46:Q52)</f>
        <v>-0.13618337176238093</v>
      </c>
      <c r="R55" s="38">
        <f t="array" ref="R55:R61">-MMULT($C22:$I28,R46:R52)</f>
        <v>-0.12369105354149595</v>
      </c>
      <c r="S55" s="38">
        <f t="array" ref="S55:S61">-MMULT($C22:$I28,S46:S52)</f>
        <v>-0.11119873532061247</v>
      </c>
      <c r="T55" s="38">
        <f t="array" ref="T55:T61">-MMULT($C22:$I28,T46:T52)</f>
        <v>-9.8706417099729993E-2</v>
      </c>
      <c r="U55" s="38">
        <f t="array" ref="U55:U61">-MMULT($C22:$I28,U46:U52)</f>
        <v>-8.6214098878845791E-2</v>
      </c>
      <c r="V55" s="38">
        <f t="array" ref="V55:V61">-MMULT($C22:$I28,V46:V52)</f>
        <v>-7.3721780657962976E-2</v>
      </c>
      <c r="W55" s="38">
        <f t="array" ref="W55:W61">-MMULT($C22:$I28,W46:W52)</f>
        <v>-6.1229462437080107E-2</v>
      </c>
      <c r="X55" s="73">
        <f t="array" ref="X55:X61">MMULT(C22:I28,L32:L38)/MMULT(C33:I33,MMULT(C22:I28,L32:L38))</f>
        <v>-0.27530032067284749</v>
      </c>
    </row>
    <row r="56" spans="2:24">
      <c r="B56" s="24">
        <v>2</v>
      </c>
      <c r="C56" s="38">
        <v>0.74881919426256482</v>
      </c>
      <c r="D56" s="38">
        <v>0.67668060644151051</v>
      </c>
      <c r="E56" s="38">
        <v>0.60454201862045731</v>
      </c>
      <c r="F56" s="38">
        <v>0.53240343079940233</v>
      </c>
      <c r="G56" s="38">
        <v>0.46026484297835002</v>
      </c>
      <c r="H56" s="38">
        <v>0.38812625515729593</v>
      </c>
      <c r="I56" s="38">
        <v>0.31598766733624206</v>
      </c>
      <c r="J56" s="38">
        <v>0.24384907951518864</v>
      </c>
      <c r="K56" s="38">
        <v>0.17171049169413388</v>
      </c>
      <c r="L56" s="38">
        <v>9.9571903873080903E-2</v>
      </c>
      <c r="M56" s="38">
        <v>2.7433316052027923E-2</v>
      </c>
      <c r="N56" s="38">
        <v>-4.4705271769027277E-2</v>
      </c>
      <c r="O56" s="38">
        <v>-0.11684385959008159</v>
      </c>
      <c r="P56" s="38">
        <v>-0.18898244741113501</v>
      </c>
      <c r="Q56" s="38">
        <v>-0.26112103523218755</v>
      </c>
      <c r="R56" s="38">
        <v>-0.3332596230532423</v>
      </c>
      <c r="S56" s="38">
        <v>-0.40539821087429395</v>
      </c>
      <c r="T56" s="38">
        <v>-0.47753679869535004</v>
      </c>
      <c r="U56" s="38">
        <v>-0.5496753865164008</v>
      </c>
      <c r="V56" s="38">
        <v>-0.62181397433745822</v>
      </c>
      <c r="W56" s="38">
        <v>-0.69395256215851031</v>
      </c>
      <c r="X56" s="73">
        <v>0.54222867608064418</v>
      </c>
    </row>
    <row r="57" spans="2:24">
      <c r="B57" s="24">
        <v>3</v>
      </c>
      <c r="C57" s="38">
        <v>7.0902010047285996E-2</v>
      </c>
      <c r="D57" s="38">
        <v>5.1419768732248454E-2</v>
      </c>
      <c r="E57" s="38">
        <v>3.1937527417210822E-2</v>
      </c>
      <c r="F57" s="38">
        <v>1.2455286102173072E-2</v>
      </c>
      <c r="G57" s="38">
        <v>-7.0269552128643387E-3</v>
      </c>
      <c r="H57" s="38">
        <v>-2.650919652790186E-2</v>
      </c>
      <c r="I57" s="38">
        <v>-4.599143784293945E-2</v>
      </c>
      <c r="J57" s="38">
        <v>-6.5473679157977568E-2</v>
      </c>
      <c r="K57" s="38">
        <v>-8.4955920473014548E-2</v>
      </c>
      <c r="L57" s="38">
        <v>-0.10443816178805246</v>
      </c>
      <c r="M57" s="38">
        <v>-0.12392040310309035</v>
      </c>
      <c r="N57" s="38">
        <v>-0.14340264441812767</v>
      </c>
      <c r="O57" s="38">
        <v>-0.1628848857331654</v>
      </c>
      <c r="P57" s="38">
        <v>-0.18236712704820288</v>
      </c>
      <c r="Q57" s="38">
        <v>-0.2018493683632403</v>
      </c>
      <c r="R57" s="38">
        <v>-0.2213316096782782</v>
      </c>
      <c r="S57" s="38">
        <v>-0.24081385099331595</v>
      </c>
      <c r="T57" s="38">
        <v>-0.26029609230835338</v>
      </c>
      <c r="U57" s="38">
        <v>-0.27977833362339166</v>
      </c>
      <c r="V57" s="38">
        <v>-0.29926057493842861</v>
      </c>
      <c r="W57" s="38">
        <v>-0.31874281625346668</v>
      </c>
      <c r="X57" s="73">
        <v>1.5108759164653927E-2</v>
      </c>
    </row>
    <row r="58" spans="2:24">
      <c r="B58" s="24">
        <v>4</v>
      </c>
      <c r="C58" s="38">
        <v>-0.29458557398283558</v>
      </c>
      <c r="D58" s="38">
        <v>-0.29776743984042342</v>
      </c>
      <c r="E58" s="38">
        <v>-0.30094930569801082</v>
      </c>
      <c r="F58" s="38">
        <v>-0.30413117155559727</v>
      </c>
      <c r="G58" s="38">
        <v>-0.30731303741318516</v>
      </c>
      <c r="H58" s="38">
        <v>-0.31049490327077262</v>
      </c>
      <c r="I58" s="38">
        <v>-0.31367676912835962</v>
      </c>
      <c r="J58" s="38">
        <v>-0.31685863498594646</v>
      </c>
      <c r="K58" s="38">
        <v>-0.32004050084353486</v>
      </c>
      <c r="L58" s="38">
        <v>-0.32322236670112114</v>
      </c>
      <c r="M58" s="38">
        <v>-0.32640423255870932</v>
      </c>
      <c r="N58" s="38">
        <v>-0.32958609841629671</v>
      </c>
      <c r="O58" s="38">
        <v>-0.33276796427388333</v>
      </c>
      <c r="P58" s="38">
        <v>-0.33594983013147073</v>
      </c>
      <c r="Q58" s="38">
        <v>-0.33913169598905846</v>
      </c>
      <c r="R58" s="38">
        <v>-0.34231356184664608</v>
      </c>
      <c r="S58" s="38">
        <v>-0.34549542770423458</v>
      </c>
      <c r="T58" s="38">
        <v>-0.34867729356181998</v>
      </c>
      <c r="U58" s="38">
        <v>-0.35185915941940937</v>
      </c>
      <c r="V58" s="38">
        <v>-0.35504102527699466</v>
      </c>
      <c r="W58" s="38">
        <v>-0.35822289113458305</v>
      </c>
      <c r="X58" s="73">
        <v>-0.30369780276578562</v>
      </c>
    </row>
    <row r="59" spans="2:24">
      <c r="B59" s="24">
        <v>5</v>
      </c>
      <c r="C59" s="38">
        <v>0.33923016823061369</v>
      </c>
      <c r="D59" s="38">
        <v>0.33480409286575941</v>
      </c>
      <c r="E59" s="38">
        <v>0.33037801750090467</v>
      </c>
      <c r="F59" s="38">
        <v>0.32595194213605028</v>
      </c>
      <c r="G59" s="38">
        <v>0.3215258667711961</v>
      </c>
      <c r="H59" s="38">
        <v>0.31709979140634148</v>
      </c>
      <c r="I59" s="38">
        <v>0.31267371604148697</v>
      </c>
      <c r="J59" s="38">
        <v>0.30824764067663235</v>
      </c>
      <c r="K59" s="38">
        <v>0.30382156531177829</v>
      </c>
      <c r="L59" s="38">
        <v>0.29939548994692311</v>
      </c>
      <c r="M59" s="38">
        <v>0.29496941458206916</v>
      </c>
      <c r="N59" s="38">
        <v>0.29054333921721454</v>
      </c>
      <c r="O59" s="38">
        <v>0.28611726385236036</v>
      </c>
      <c r="P59" s="38">
        <v>0.2816911884875053</v>
      </c>
      <c r="Q59" s="38">
        <v>0.27726511312265134</v>
      </c>
      <c r="R59" s="38">
        <v>0.2728390377577965</v>
      </c>
      <c r="S59" s="38">
        <v>0.26841296239294277</v>
      </c>
      <c r="T59" s="38">
        <v>0.2639868870280877</v>
      </c>
      <c r="U59" s="38">
        <v>0.2595608116632333</v>
      </c>
      <c r="V59" s="38">
        <v>0.25513473629837913</v>
      </c>
      <c r="W59" s="38">
        <v>0.25070866093352451</v>
      </c>
      <c r="X59" s="73">
        <v>0.32655477173677455</v>
      </c>
    </row>
    <row r="60" spans="2:24">
      <c r="B60" s="24">
        <v>6</v>
      </c>
      <c r="C60" s="38">
        <v>0.92976896073032667</v>
      </c>
      <c r="D60" s="38">
        <v>0.86359973361958153</v>
      </c>
      <c r="E60" s="38">
        <v>0.79743050650883673</v>
      </c>
      <c r="F60" s="38">
        <v>0.73126127939809127</v>
      </c>
      <c r="G60" s="38">
        <v>0.66509205228734625</v>
      </c>
      <c r="H60" s="38">
        <v>0.59892282517660134</v>
      </c>
      <c r="I60" s="38">
        <v>0.53275359806585576</v>
      </c>
      <c r="J60" s="38">
        <v>0.46658437095511118</v>
      </c>
      <c r="K60" s="38">
        <v>0.40041514384436616</v>
      </c>
      <c r="L60" s="38">
        <v>0.33424591673362147</v>
      </c>
      <c r="M60" s="38">
        <v>0.2680766896228764</v>
      </c>
      <c r="N60" s="38">
        <v>0.20190746251213043</v>
      </c>
      <c r="O60" s="38">
        <v>0.13573823540138619</v>
      </c>
      <c r="P60" s="38">
        <v>6.9569008290641166E-2</v>
      </c>
      <c r="Q60" s="38">
        <v>3.3997811798957001E-3</v>
      </c>
      <c r="R60" s="38">
        <v>-6.2769445930849432E-2</v>
      </c>
      <c r="S60" s="38">
        <v>-0.12893867304159479</v>
      </c>
      <c r="T60" s="38">
        <v>-0.19510790015233936</v>
      </c>
      <c r="U60" s="38">
        <v>-0.26127712726308516</v>
      </c>
      <c r="V60" s="38">
        <v>-0.32744635437383007</v>
      </c>
      <c r="W60" s="38">
        <v>-0.39361558148457532</v>
      </c>
      <c r="X60" s="73">
        <v>0.74027350026448724</v>
      </c>
    </row>
    <row r="61" spans="2:24">
      <c r="B61" s="24">
        <v>7</v>
      </c>
      <c r="C61" s="38">
        <v>-0.48305893243320708</v>
      </c>
      <c r="D61" s="38">
        <v>-0.33015325318481192</v>
      </c>
      <c r="E61" s="38">
        <v>-0.17724757393641744</v>
      </c>
      <c r="F61" s="38">
        <v>-2.4341894688022059E-2</v>
      </c>
      <c r="G61" s="38">
        <v>0.12856378456037243</v>
      </c>
      <c r="H61" s="38">
        <v>0.28146946380876692</v>
      </c>
      <c r="I61" s="38">
        <v>0.43437514305716185</v>
      </c>
      <c r="J61" s="38">
        <v>0.58728082230555678</v>
      </c>
      <c r="K61" s="38">
        <v>0.74018650155395171</v>
      </c>
      <c r="L61" s="38">
        <v>0.89309218080234576</v>
      </c>
      <c r="M61" s="38">
        <v>1.0459978600507402</v>
      </c>
      <c r="N61" s="38">
        <v>1.1989035392991365</v>
      </c>
      <c r="O61" s="38">
        <v>1.3518092185475292</v>
      </c>
      <c r="P61" s="38">
        <v>1.5047148977959264</v>
      </c>
      <c r="Q61" s="38">
        <v>1.6576205770443195</v>
      </c>
      <c r="R61" s="38">
        <v>1.8105262562927154</v>
      </c>
      <c r="S61" s="38">
        <v>1.9634319355411085</v>
      </c>
      <c r="T61" s="38">
        <v>2.1163376147895034</v>
      </c>
      <c r="U61" s="38">
        <v>2.2692432940379001</v>
      </c>
      <c r="V61" s="38">
        <v>2.4221489732862951</v>
      </c>
      <c r="W61" s="38">
        <v>2.5750546525346891</v>
      </c>
      <c r="X61" s="73">
        <v>-4.5167583807926785E-2</v>
      </c>
    </row>
    <row r="62" spans="2:24">
      <c r="B62" s="16" t="s">
        <v>23</v>
      </c>
      <c r="C62" s="16">
        <f t="shared" ref="C62:W62" si="16">SUM(C55:C61)</f>
        <v>1.0000000000000002</v>
      </c>
      <c r="D62" s="16">
        <f t="shared" si="16"/>
        <v>1</v>
      </c>
      <c r="E62" s="16">
        <f t="shared" si="16"/>
        <v>0.99999999999999978</v>
      </c>
      <c r="F62" s="16">
        <f t="shared" si="16"/>
        <v>0.99999999999999933</v>
      </c>
      <c r="G62" s="16">
        <f t="shared" si="16"/>
        <v>1.0000000000000004</v>
      </c>
      <c r="H62" s="16">
        <f t="shared" si="16"/>
        <v>0.99999999999999967</v>
      </c>
      <c r="I62" s="16">
        <f t="shared" si="16"/>
        <v>0.99999999999999911</v>
      </c>
      <c r="J62" s="16">
        <f t="shared" si="16"/>
        <v>0.99999999999999978</v>
      </c>
      <c r="K62" s="16">
        <f t="shared" si="16"/>
        <v>1</v>
      </c>
      <c r="L62" s="16">
        <f t="shared" si="16"/>
        <v>0.99999999999999978</v>
      </c>
      <c r="M62" s="16">
        <f t="shared" si="16"/>
        <v>0.99999999999999933</v>
      </c>
      <c r="N62" s="16">
        <f t="shared" si="16"/>
        <v>0.99999999999999967</v>
      </c>
      <c r="O62" s="16">
        <f t="shared" si="16"/>
        <v>0.999999999999997</v>
      </c>
      <c r="P62" s="24">
        <f t="shared" si="16"/>
        <v>1.0000000000000004</v>
      </c>
      <c r="Q62" s="16">
        <f t="shared" si="16"/>
        <v>0.99999999999999933</v>
      </c>
      <c r="R62" s="16">
        <f t="shared" si="16"/>
        <v>0.99999999999999978</v>
      </c>
      <c r="S62" s="16">
        <f t="shared" si="16"/>
        <v>0.99999999999999944</v>
      </c>
      <c r="T62" s="16">
        <f t="shared" si="16"/>
        <v>0.99999999999999822</v>
      </c>
      <c r="U62" s="16">
        <f t="shared" si="16"/>
        <v>1.0000000000000007</v>
      </c>
      <c r="V62" s="16">
        <f t="shared" si="16"/>
        <v>0.99999999999999956</v>
      </c>
      <c r="W62" s="16">
        <f t="shared" si="16"/>
        <v>0.99999999999999822</v>
      </c>
      <c r="X62" s="72">
        <f>SUM(X55:X61)</f>
        <v>1</v>
      </c>
    </row>
    <row r="63" spans="2:24">
      <c r="B63" s="15" t="s">
        <v>8</v>
      </c>
      <c r="C63" s="91">
        <f>SQRT(MMULT(MMULT($C68:$I68,$C$12:$I$18),C$55:C$61))</f>
        <v>0.11327096399207921</v>
      </c>
      <c r="D63" s="39">
        <f>SQRT(MMULT(MMULT($C69:$I69,$C$12:$I$18),D$55:D$61))</f>
        <v>0.10938405605519115</v>
      </c>
      <c r="E63" s="39">
        <f>SQRT(MMULT(MMULT($C70:$I70,$C$12:$I$18),E$55:E$61))</f>
        <v>0.10707732836801902</v>
      </c>
      <c r="F63" s="39">
        <f>SQRT(MMULT(MMULT($C71:$I71,$C$12:$I$18),F$55:F$61))</f>
        <v>0.1064535526778559</v>
      </c>
      <c r="G63" s="39">
        <f>SQRT(MMULT(MMULT($C72:$I72,$C$12:$I$18),G$55:G$61))</f>
        <v>0.1075420178395339</v>
      </c>
      <c r="H63" s="39">
        <f>SQRT(MMULT(MMULT($C73:$I73,$C$12:$I$18),H$55:H$61))</f>
        <v>0.11029204150897408</v>
      </c>
      <c r="I63" s="39">
        <f>SQRT(MMULT(MMULT($C74:$I74,$C$12:$I$18),I$55:I$61))</f>
        <v>0.11458405358248154</v>
      </c>
      <c r="J63" s="39">
        <f>SQRT(MMULT(MMULT($C75:$I75,$C$12:$I$18),J$55:J$61))</f>
        <v>0.12025305961399008</v>
      </c>
      <c r="K63" s="39">
        <f>SQRT(MMULT(MMULT($C76:$I76,$C$12:$I$18),K$55:K$61))</f>
        <v>0.12711496156478111</v>
      </c>
      <c r="L63" s="39">
        <f>SQRT(MMULT(MMULT($C77:$I77,$C$12:$I$18),L$55:L$61))</f>
        <v>0.13498796485858575</v>
      </c>
      <c r="M63" s="39">
        <f>SQRT(MMULT(MMULT($C78:$I78,$C$12:$I$18),M$55:M$61))</f>
        <v>0.14370598441146029</v>
      </c>
      <c r="N63" s="39">
        <f>SQRT(MMULT(MMULT($C79:$I79,$C$12:$I$18),N$55:N$61))</f>
        <v>0.15312475747124665</v>
      </c>
      <c r="O63" s="39">
        <f>SQRT(MMULT(MMULT($C80:$I80,$C$12:$I$18),O$55:O$61))</f>
        <v>0.16312294394580512</v>
      </c>
      <c r="P63" s="39">
        <f>SQRT(MMULT(MMULT($C81:$I81,$C$12:$I$18),P$55:P$61))</f>
        <v>0.17360046206281193</v>
      </c>
      <c r="Q63" s="39">
        <f>SQRT(MMULT(MMULT($C82:$I82,$C$12:$I$18),Q$55:Q$61))</f>
        <v>0.18447565723220558</v>
      </c>
      <c r="R63" s="39">
        <f>SQRT(MMULT(MMULT($C83:$I83,$C$12:$I$18),R$55:R$61))</f>
        <v>0.19568223703250076</v>
      </c>
      <c r="S63" s="39">
        <f>SQRT(MMULT(MMULT($C84:$I84,$C$12:$I$18),S$55:S$61))</f>
        <v>0.207166430110649</v>
      </c>
      <c r="T63" s="39">
        <f>SQRT(MMULT(MMULT($C85:$I85,$C$12:$I$18),T$55:T$61))</f>
        <v>0.21888454430474097</v>
      </c>
      <c r="U63" s="39">
        <f>SQRT(MMULT(MMULT($C86:$I86,$C$12:$I$18),U$55:U$61))</f>
        <v>0.23080095277566573</v>
      </c>
      <c r="V63" s="39">
        <f>SQRT(MMULT(MMULT($C87:$I87,$C$12:$I$18),V$55:V$61))</f>
        <v>0.24288647134983243</v>
      </c>
      <c r="W63" s="39">
        <f>SQRT(MMULT(MMULT($C88:$I88,$C$12:$I$18),W$55:W$61))</f>
        <v>0.25511706768334402</v>
      </c>
      <c r="X63" s="73">
        <f>SQRT(MMULT(MMULT($C88:$I88,$C$12:$I$18),X$55:X$61))</f>
        <v>0.10643760160652953</v>
      </c>
    </row>
    <row r="64" spans="2:24">
      <c r="B64" s="16" t="s">
        <v>24</v>
      </c>
      <c r="C64" s="33">
        <f t="shared" ref="C64:W64" si="17">MMULT($C32:$I32,C55:C61)</f>
        <v>1.3877787807814457E-17</v>
      </c>
      <c r="D64" s="33">
        <f t="shared" si="17"/>
        <v>1.000000000000003E-2</v>
      </c>
      <c r="E64" s="33">
        <f t="shared" si="17"/>
        <v>1.9999999999999976E-2</v>
      </c>
      <c r="F64" s="33">
        <f t="shared" si="17"/>
        <v>3.0000000000000016E-2</v>
      </c>
      <c r="G64" s="33">
        <f t="shared" si="17"/>
        <v>4.0000000000000049E-2</v>
      </c>
      <c r="H64" s="33">
        <f t="shared" si="17"/>
        <v>4.9999999999999975E-2</v>
      </c>
      <c r="I64" s="33">
        <f t="shared" si="17"/>
        <v>5.9999999999999977E-2</v>
      </c>
      <c r="J64" s="33">
        <f t="shared" si="17"/>
        <v>7.0000000000000007E-2</v>
      </c>
      <c r="K64" s="33">
        <f t="shared" si="17"/>
        <v>8.0000000000000016E-2</v>
      </c>
      <c r="L64" s="33">
        <f t="shared" si="17"/>
        <v>8.9999999999999969E-2</v>
      </c>
      <c r="M64" s="33">
        <f t="shared" si="17"/>
        <v>9.9999999999999908E-2</v>
      </c>
      <c r="N64" s="33">
        <f t="shared" si="17"/>
        <v>0.11000000000000003</v>
      </c>
      <c r="O64" s="33">
        <f t="shared" si="17"/>
        <v>0.11999999999999979</v>
      </c>
      <c r="P64" s="37">
        <f t="shared" si="17"/>
        <v>0.13000000000000009</v>
      </c>
      <c r="Q64" s="33">
        <f t="shared" si="17"/>
        <v>0.13999999999999993</v>
      </c>
      <c r="R64" s="33">
        <f t="shared" si="17"/>
        <v>0.15000000000000002</v>
      </c>
      <c r="S64" s="33">
        <f t="shared" si="17"/>
        <v>0.15999999999999992</v>
      </c>
      <c r="T64" s="33">
        <f t="shared" si="17"/>
        <v>0.16999999999999987</v>
      </c>
      <c r="U64" s="33">
        <f t="shared" si="17"/>
        <v>0.18000000000000008</v>
      </c>
      <c r="V64" s="33">
        <f t="shared" si="17"/>
        <v>0.19000000000000006</v>
      </c>
      <c r="W64" s="33">
        <f t="shared" si="17"/>
        <v>0.19999999999999996</v>
      </c>
      <c r="X64" s="73">
        <f>MMULT($C32:$I32,X55:X61)</f>
        <v>2.8638004211336505E-2</v>
      </c>
    </row>
    <row r="66" spans="2:13">
      <c r="B66" s="74" t="s">
        <v>75</v>
      </c>
      <c r="C66" s="74"/>
      <c r="D66" s="74"/>
      <c r="E66" s="74"/>
      <c r="F66" s="74"/>
      <c r="G66" s="74"/>
      <c r="H66" s="74"/>
      <c r="I66" s="74"/>
      <c r="J66" s="74"/>
      <c r="K66" s="74"/>
      <c r="L66" s="74"/>
      <c r="M66" s="74"/>
    </row>
    <row r="67" spans="2:13">
      <c r="B67" s="27" t="s">
        <v>9</v>
      </c>
      <c r="C67" s="40">
        <v>1</v>
      </c>
      <c r="D67" s="40">
        <v>2</v>
      </c>
      <c r="E67" s="40">
        <v>3</v>
      </c>
      <c r="F67" s="40">
        <v>4</v>
      </c>
      <c r="G67" s="40">
        <v>5</v>
      </c>
      <c r="H67" s="40">
        <v>6</v>
      </c>
      <c r="I67" s="40">
        <v>7</v>
      </c>
    </row>
    <row r="68" spans="2:13">
      <c r="B68" s="37">
        <f>C41</f>
        <v>0</v>
      </c>
      <c r="C68" s="33">
        <f>C$55</f>
        <v>-0.31107582685474827</v>
      </c>
      <c r="D68" s="33">
        <f>C$56</f>
        <v>0.74881919426256482</v>
      </c>
      <c r="E68" s="33">
        <f>C$57</f>
        <v>7.0902010047285996E-2</v>
      </c>
      <c r="F68" s="33">
        <f>C$58</f>
        <v>-0.29458557398283558</v>
      </c>
      <c r="G68" s="33">
        <f>C$59</f>
        <v>0.33923016823061369</v>
      </c>
      <c r="H68" s="33">
        <f>C$60</f>
        <v>0.92976896073032667</v>
      </c>
      <c r="I68" s="33">
        <f>C$61</f>
        <v>-0.48305893243320708</v>
      </c>
      <c r="J68" s="33"/>
      <c r="K68" s="33"/>
      <c r="L68" s="33"/>
      <c r="M68" s="33"/>
    </row>
    <row r="69" spans="2:13">
      <c r="B69" s="37">
        <f>D41</f>
        <v>0.01</v>
      </c>
      <c r="C69" s="33">
        <f>D$55</f>
        <v>-0.29858350863386451</v>
      </c>
      <c r="D69" s="33">
        <f>D$56</f>
        <v>0.67668060644151051</v>
      </c>
      <c r="E69" s="33">
        <f>D$57</f>
        <v>5.1419768732248454E-2</v>
      </c>
      <c r="F69" s="33">
        <f>D$58</f>
        <v>-0.29776743984042342</v>
      </c>
      <c r="G69" s="33">
        <f>D$59</f>
        <v>0.33480409286575941</v>
      </c>
      <c r="H69" s="33">
        <f>D$60</f>
        <v>0.86359973361958153</v>
      </c>
      <c r="I69" s="33">
        <f>D$61</f>
        <v>-0.33015325318481192</v>
      </c>
      <c r="J69" s="33"/>
      <c r="K69" s="33"/>
      <c r="L69" s="33"/>
      <c r="M69" s="33"/>
    </row>
    <row r="70" spans="2:13">
      <c r="B70" s="37">
        <f>E41</f>
        <v>0.02</v>
      </c>
      <c r="C70" s="33">
        <f>E$55</f>
        <v>-0.28609119041298153</v>
      </c>
      <c r="D70" s="33">
        <f>E$56</f>
        <v>0.60454201862045731</v>
      </c>
      <c r="E70" s="33">
        <f>E$57</f>
        <v>3.1937527417210822E-2</v>
      </c>
      <c r="F70" s="33">
        <f>E$58</f>
        <v>-0.30094930569801082</v>
      </c>
      <c r="G70" s="33">
        <f>E$59</f>
        <v>0.33037801750090467</v>
      </c>
      <c r="H70" s="33">
        <f>E$60</f>
        <v>0.79743050650883673</v>
      </c>
      <c r="I70" s="33">
        <f>E$61</f>
        <v>-0.17724757393641744</v>
      </c>
      <c r="J70" s="33"/>
      <c r="K70" s="33"/>
      <c r="L70" s="33"/>
      <c r="M70" s="33"/>
    </row>
    <row r="71" spans="2:13">
      <c r="B71" s="37">
        <f>F41</f>
        <v>0.03</v>
      </c>
      <c r="C71" s="33">
        <f>F$55</f>
        <v>-0.27359887219209822</v>
      </c>
      <c r="D71" s="33">
        <f>F$56</f>
        <v>0.53240343079940233</v>
      </c>
      <c r="E71" s="33">
        <f>F$57</f>
        <v>1.2455286102173072E-2</v>
      </c>
      <c r="F71" s="33">
        <f>F$58</f>
        <v>-0.30413117155559727</v>
      </c>
      <c r="G71" s="33">
        <f>F$59</f>
        <v>0.32595194213605028</v>
      </c>
      <c r="H71" s="33">
        <f>F$60</f>
        <v>0.73126127939809127</v>
      </c>
      <c r="I71" s="33">
        <f>F$61</f>
        <v>-2.4341894688022059E-2</v>
      </c>
      <c r="J71" s="33"/>
      <c r="K71" s="33"/>
      <c r="L71" s="33"/>
      <c r="M71" s="33"/>
    </row>
    <row r="72" spans="2:13">
      <c r="B72" s="37">
        <f>G41</f>
        <v>0.04</v>
      </c>
      <c r="C72" s="33">
        <f>G$55</f>
        <v>-0.26110655397121485</v>
      </c>
      <c r="D72" s="33">
        <f>G$56</f>
        <v>0.46026484297835002</v>
      </c>
      <c r="E72" s="33">
        <f>G$57</f>
        <v>-7.0269552128643387E-3</v>
      </c>
      <c r="F72" s="33">
        <f>G$58</f>
        <v>-0.30731303741318516</v>
      </c>
      <c r="G72" s="33">
        <f>G$59</f>
        <v>0.3215258667711961</v>
      </c>
      <c r="H72" s="33">
        <f>G$60</f>
        <v>0.66509205228734625</v>
      </c>
      <c r="I72" s="33">
        <f>G$61</f>
        <v>0.12856378456037243</v>
      </c>
      <c r="J72" s="33"/>
      <c r="K72" s="33"/>
      <c r="L72" s="33"/>
      <c r="M72" s="33"/>
    </row>
    <row r="73" spans="2:13">
      <c r="B73" s="37">
        <f>H41</f>
        <v>0.05</v>
      </c>
      <c r="C73" s="33">
        <f>H$55</f>
        <v>-0.24861423575033151</v>
      </c>
      <c r="D73" s="33">
        <f>H$56</f>
        <v>0.38812625515729593</v>
      </c>
      <c r="E73" s="33">
        <f>H$57</f>
        <v>-2.650919652790186E-2</v>
      </c>
      <c r="F73" s="33">
        <f>H$58</f>
        <v>-0.31049490327077262</v>
      </c>
      <c r="G73" s="33">
        <f>H$59</f>
        <v>0.31709979140634148</v>
      </c>
      <c r="H73" s="33">
        <f>H$60</f>
        <v>0.59892282517660134</v>
      </c>
      <c r="I73" s="33">
        <f>H$61</f>
        <v>0.28146946380876692</v>
      </c>
      <c r="J73" s="33"/>
      <c r="K73" s="33"/>
      <c r="L73" s="33"/>
      <c r="M73" s="33"/>
    </row>
    <row r="74" spans="2:13">
      <c r="B74" s="37">
        <f>I41</f>
        <v>6.0000000000000005E-2</v>
      </c>
      <c r="C74" s="33">
        <f>I$55</f>
        <v>-0.23612191752944842</v>
      </c>
      <c r="D74" s="33">
        <f>I$56</f>
        <v>0.31598766733624206</v>
      </c>
      <c r="E74" s="33">
        <f>I$57</f>
        <v>-4.599143784293945E-2</v>
      </c>
      <c r="F74" s="33">
        <f>I$58</f>
        <v>-0.31367676912835962</v>
      </c>
      <c r="G74" s="33">
        <f>I$59</f>
        <v>0.31267371604148697</v>
      </c>
      <c r="H74" s="33">
        <f>I$60</f>
        <v>0.53275359806585576</v>
      </c>
      <c r="I74" s="33">
        <f>I$61</f>
        <v>0.43437514305716185</v>
      </c>
      <c r="J74" s="33"/>
      <c r="K74" s="33"/>
      <c r="L74" s="33"/>
      <c r="M74" s="33"/>
    </row>
    <row r="75" spans="2:13">
      <c r="B75" s="37">
        <f>J41</f>
        <v>7.0000000000000007E-2</v>
      </c>
      <c r="C75" s="33">
        <f>J$55</f>
        <v>-0.22362959930856513</v>
      </c>
      <c r="D75" s="33">
        <f>J$56</f>
        <v>0.24384907951518864</v>
      </c>
      <c r="E75" s="33">
        <f>J$57</f>
        <v>-6.5473679157977568E-2</v>
      </c>
      <c r="F75" s="33">
        <f>J$58</f>
        <v>-0.31685863498594646</v>
      </c>
      <c r="G75" s="33">
        <f>J$59</f>
        <v>0.30824764067663235</v>
      </c>
      <c r="H75" s="33">
        <f>J$60</f>
        <v>0.46658437095511118</v>
      </c>
      <c r="I75" s="33">
        <f>J$61</f>
        <v>0.58728082230555678</v>
      </c>
      <c r="J75" s="33"/>
      <c r="K75" s="33"/>
      <c r="L75" s="33"/>
      <c r="M75" s="33"/>
    </row>
    <row r="76" spans="2:13">
      <c r="B76" s="37">
        <f>K41</f>
        <v>0.08</v>
      </c>
      <c r="C76" s="33">
        <f>K$55</f>
        <v>-0.21113728108768071</v>
      </c>
      <c r="D76" s="33">
        <f>K$56</f>
        <v>0.17171049169413388</v>
      </c>
      <c r="E76" s="33">
        <f>K$57</f>
        <v>-8.4955920473014548E-2</v>
      </c>
      <c r="F76" s="33">
        <f>K$58</f>
        <v>-0.32004050084353486</v>
      </c>
      <c r="G76" s="33">
        <f>K$59</f>
        <v>0.30382156531177829</v>
      </c>
      <c r="H76" s="33">
        <f>K$60</f>
        <v>0.40041514384436616</v>
      </c>
      <c r="I76" s="33">
        <f>K$61</f>
        <v>0.74018650155395171</v>
      </c>
      <c r="J76" s="33"/>
      <c r="K76" s="33"/>
      <c r="L76" s="33"/>
      <c r="M76" s="33"/>
    </row>
    <row r="77" spans="2:13">
      <c r="B77" s="37">
        <f>L41</f>
        <v>0.09</v>
      </c>
      <c r="C77" s="33">
        <f>L$55</f>
        <v>-0.19864496286679786</v>
      </c>
      <c r="D77" s="33">
        <f>L$56</f>
        <v>9.9571903873080903E-2</v>
      </c>
      <c r="E77" s="33">
        <f>L$57</f>
        <v>-0.10443816178805246</v>
      </c>
      <c r="F77" s="33">
        <f>L$58</f>
        <v>-0.32322236670112114</v>
      </c>
      <c r="G77" s="33">
        <f>L$59</f>
        <v>0.29939548994692311</v>
      </c>
      <c r="H77" s="33">
        <f>L$60</f>
        <v>0.33424591673362147</v>
      </c>
      <c r="I77" s="33">
        <f>L$61</f>
        <v>0.89309218080234576</v>
      </c>
      <c r="J77" s="33"/>
      <c r="K77" s="33"/>
      <c r="L77" s="33"/>
      <c r="M77" s="33"/>
    </row>
    <row r="78" spans="2:13">
      <c r="B78" s="37">
        <f>M41</f>
        <v>9.9999999999999992E-2</v>
      </c>
      <c r="C78" s="33">
        <f>M$55</f>
        <v>-0.1861526446459148</v>
      </c>
      <c r="D78" s="33">
        <f>M$56</f>
        <v>2.7433316052027923E-2</v>
      </c>
      <c r="E78" s="33">
        <f>M$57</f>
        <v>-0.12392040310309035</v>
      </c>
      <c r="F78" s="33">
        <f>M$58</f>
        <v>-0.32640423255870932</v>
      </c>
      <c r="G78" s="33">
        <f>M$59</f>
        <v>0.29496941458206916</v>
      </c>
      <c r="H78" s="33">
        <f>M$60</f>
        <v>0.2680766896228764</v>
      </c>
      <c r="I78" s="33">
        <f>M$61</f>
        <v>1.0459978600507402</v>
      </c>
      <c r="J78" s="33"/>
      <c r="K78" s="33"/>
      <c r="L78" s="33"/>
      <c r="M78" s="33"/>
    </row>
    <row r="79" spans="2:13">
      <c r="B79" s="37">
        <f>N41</f>
        <v>0.10999999999999999</v>
      </c>
      <c r="C79" s="33">
        <f>N$55</f>
        <v>-0.17366032642503018</v>
      </c>
      <c r="D79" s="33">
        <f>N$56</f>
        <v>-4.4705271769027277E-2</v>
      </c>
      <c r="E79" s="33">
        <f>N$57</f>
        <v>-0.14340264441812767</v>
      </c>
      <c r="F79" s="33">
        <f>N$58</f>
        <v>-0.32958609841629671</v>
      </c>
      <c r="G79" s="33">
        <f>N$59</f>
        <v>0.29054333921721454</v>
      </c>
      <c r="H79" s="33">
        <f>N$60</f>
        <v>0.20190746251213043</v>
      </c>
      <c r="I79" s="33">
        <f>N$61</f>
        <v>1.1989035392991365</v>
      </c>
      <c r="J79" s="33"/>
      <c r="K79" s="33"/>
      <c r="L79" s="33"/>
      <c r="M79" s="33"/>
    </row>
    <row r="80" spans="2:13">
      <c r="B80" s="37">
        <f>O41</f>
        <v>0.11999999999999998</v>
      </c>
      <c r="C80" s="33">
        <f>O$55</f>
        <v>-0.16116800820414839</v>
      </c>
      <c r="D80" s="33">
        <f>O$56</f>
        <v>-0.11684385959008159</v>
      </c>
      <c r="E80" s="33">
        <f>O$57</f>
        <v>-0.1628848857331654</v>
      </c>
      <c r="F80" s="33">
        <f>O$58</f>
        <v>-0.33276796427388333</v>
      </c>
      <c r="G80" s="33">
        <f>O$59</f>
        <v>0.28611726385236036</v>
      </c>
      <c r="H80" s="33">
        <f>O$60</f>
        <v>0.13573823540138619</v>
      </c>
      <c r="I80" s="33">
        <f>O$61</f>
        <v>1.3518092185475292</v>
      </c>
      <c r="J80" s="33"/>
      <c r="K80" s="33"/>
      <c r="L80" s="33"/>
      <c r="M80" s="33"/>
    </row>
    <row r="81" spans="2:13">
      <c r="B81" s="37">
        <f>P41</f>
        <v>0.12999999999999998</v>
      </c>
      <c r="C81" s="33">
        <f>P$55</f>
        <v>-0.14867568998326375</v>
      </c>
      <c r="D81" s="33">
        <f>P$56</f>
        <v>-0.18898244741113501</v>
      </c>
      <c r="E81" s="33">
        <f>P$57</f>
        <v>-0.18236712704820288</v>
      </c>
      <c r="F81" s="33">
        <f>P$58</f>
        <v>-0.33594983013147073</v>
      </c>
      <c r="G81" s="33">
        <f>P$59</f>
        <v>0.2816911884875053</v>
      </c>
      <c r="H81" s="33">
        <f>P$60</f>
        <v>6.9569008290641166E-2</v>
      </c>
      <c r="I81" s="33">
        <f>P$61</f>
        <v>1.5047148977959264</v>
      </c>
      <c r="J81" s="33"/>
      <c r="K81" s="33"/>
      <c r="L81" s="33"/>
      <c r="M81" s="33"/>
    </row>
    <row r="82" spans="2:13">
      <c r="B82" s="37">
        <f>Q41</f>
        <v>0.13999999999999999</v>
      </c>
      <c r="C82" s="33">
        <f>Q$55</f>
        <v>-0.13618337176238093</v>
      </c>
      <c r="D82" s="33">
        <f>Q$56</f>
        <v>-0.26112103523218755</v>
      </c>
      <c r="E82" s="33">
        <f>Q$57</f>
        <v>-0.2018493683632403</v>
      </c>
      <c r="F82" s="33">
        <f>Q$58</f>
        <v>-0.33913169598905846</v>
      </c>
      <c r="G82" s="33">
        <f>Q$59</f>
        <v>0.27726511312265134</v>
      </c>
      <c r="H82" s="33">
        <f>Q$60</f>
        <v>3.3997811798957001E-3</v>
      </c>
      <c r="I82" s="33">
        <f>Q$61</f>
        <v>1.6576205770443195</v>
      </c>
      <c r="J82" s="33"/>
      <c r="K82" s="33"/>
      <c r="L82" s="33"/>
      <c r="M82" s="33"/>
    </row>
    <row r="83" spans="2:13">
      <c r="B83" s="37">
        <f>R41</f>
        <v>0.15</v>
      </c>
      <c r="C83" s="33">
        <f>R$55</f>
        <v>-0.12369105354149595</v>
      </c>
      <c r="D83" s="33">
        <f>R$56</f>
        <v>-0.3332596230532423</v>
      </c>
      <c r="E83" s="33">
        <f>R$57</f>
        <v>-0.2213316096782782</v>
      </c>
      <c r="F83" s="33">
        <f>R$58</f>
        <v>-0.34231356184664608</v>
      </c>
      <c r="G83" s="33">
        <f>R$59</f>
        <v>0.2728390377577965</v>
      </c>
      <c r="H83" s="33">
        <f>R$60</f>
        <v>-6.2769445930849432E-2</v>
      </c>
      <c r="I83" s="33">
        <f>R$61</f>
        <v>1.8105262562927154</v>
      </c>
      <c r="J83" s="33"/>
      <c r="K83" s="33"/>
      <c r="L83" s="33"/>
      <c r="M83" s="33"/>
    </row>
    <row r="84" spans="2:13">
      <c r="B84" s="37">
        <f>S41</f>
        <v>0.16</v>
      </c>
      <c r="C84" s="33">
        <f>S$55</f>
        <v>-0.11119873532061247</v>
      </c>
      <c r="D84" s="33">
        <f>S$56</f>
        <v>-0.40539821087429395</v>
      </c>
      <c r="E84" s="33">
        <f>S$57</f>
        <v>-0.24081385099331595</v>
      </c>
      <c r="F84" s="33">
        <f>S$58</f>
        <v>-0.34549542770423458</v>
      </c>
      <c r="G84" s="33">
        <f>S$59</f>
        <v>0.26841296239294277</v>
      </c>
      <c r="H84" s="33">
        <f>S$60</f>
        <v>-0.12893867304159479</v>
      </c>
      <c r="I84" s="33">
        <f>S$61</f>
        <v>1.9634319355411085</v>
      </c>
      <c r="J84" s="33"/>
      <c r="K84" s="33"/>
      <c r="L84" s="33"/>
      <c r="M84" s="33"/>
    </row>
    <row r="85" spans="2:13">
      <c r="B85" s="37">
        <f>T41</f>
        <v>0.17</v>
      </c>
      <c r="C85" s="33">
        <f>T$55</f>
        <v>-9.8706417099729993E-2</v>
      </c>
      <c r="D85" s="33">
        <f>T$56</f>
        <v>-0.47753679869535004</v>
      </c>
      <c r="E85" s="33">
        <f>T$57</f>
        <v>-0.26029609230835338</v>
      </c>
      <c r="F85" s="33">
        <f>T$58</f>
        <v>-0.34867729356181998</v>
      </c>
      <c r="G85" s="33">
        <f>T$59</f>
        <v>0.2639868870280877</v>
      </c>
      <c r="H85" s="33">
        <f>T$60</f>
        <v>-0.19510790015233936</v>
      </c>
      <c r="I85" s="33">
        <f>T$61</f>
        <v>2.1163376147895034</v>
      </c>
      <c r="J85" s="33"/>
      <c r="K85" s="33"/>
      <c r="L85" s="33"/>
      <c r="M85" s="33"/>
    </row>
    <row r="86" spans="2:13">
      <c r="B86" s="37">
        <f>U41</f>
        <v>0.18000000000000002</v>
      </c>
      <c r="C86" s="33">
        <f>U$55</f>
        <v>-8.6214098878845791E-2</v>
      </c>
      <c r="D86" s="33">
        <f>U$56</f>
        <v>-0.5496753865164008</v>
      </c>
      <c r="E86" s="33">
        <f>U$57</f>
        <v>-0.27977833362339166</v>
      </c>
      <c r="F86" s="33">
        <f>U$58</f>
        <v>-0.35185915941940937</v>
      </c>
      <c r="G86" s="33">
        <f>U$59</f>
        <v>0.2595608116632333</v>
      </c>
      <c r="H86" s="33">
        <f>U$60</f>
        <v>-0.26127712726308516</v>
      </c>
      <c r="I86" s="33">
        <f>U$61</f>
        <v>2.2692432940379001</v>
      </c>
      <c r="J86" s="33"/>
      <c r="K86" s="33"/>
      <c r="L86" s="33"/>
      <c r="M86" s="33"/>
    </row>
    <row r="87" spans="2:13">
      <c r="B87" s="37">
        <f>V41</f>
        <v>0.19000000000000003</v>
      </c>
      <c r="C87" s="33">
        <f>V$55</f>
        <v>-7.3721780657962976E-2</v>
      </c>
      <c r="D87" s="33">
        <f>V$56</f>
        <v>-0.62181397433745822</v>
      </c>
      <c r="E87" s="33">
        <f>V$57</f>
        <v>-0.29926057493842861</v>
      </c>
      <c r="F87" s="33">
        <f>V$58</f>
        <v>-0.35504102527699466</v>
      </c>
      <c r="G87" s="33">
        <f>V$59</f>
        <v>0.25513473629837913</v>
      </c>
      <c r="H87" s="33">
        <f>V$60</f>
        <v>-0.32744635437383007</v>
      </c>
      <c r="I87" s="33">
        <f>V$61</f>
        <v>2.4221489732862951</v>
      </c>
      <c r="J87" s="33"/>
      <c r="K87" s="33"/>
      <c r="L87" s="33"/>
      <c r="M87" s="33"/>
    </row>
    <row r="88" spans="2:13">
      <c r="B88" s="37">
        <f>W41</f>
        <v>0.20000000000000004</v>
      </c>
      <c r="C88" s="33">
        <f>W$55</f>
        <v>-6.1229462437080107E-2</v>
      </c>
      <c r="D88" s="33">
        <f>W$56</f>
        <v>-0.69395256215851031</v>
      </c>
      <c r="E88" s="33">
        <f>W$57</f>
        <v>-0.31874281625346668</v>
      </c>
      <c r="F88" s="33">
        <f>W$58</f>
        <v>-0.35822289113458305</v>
      </c>
      <c r="G88" s="33">
        <f>W$59</f>
        <v>0.25070866093352451</v>
      </c>
      <c r="H88" s="33">
        <f>W$60</f>
        <v>-0.39361558148457532</v>
      </c>
      <c r="I88" s="33">
        <f>W$61</f>
        <v>2.5750546525346891</v>
      </c>
      <c r="J88" s="33"/>
      <c r="K88" s="33"/>
      <c r="L88" s="33"/>
      <c r="M88" s="33"/>
    </row>
  </sheetData>
  <mergeCells count="9">
    <mergeCell ref="B66:M66"/>
    <mergeCell ref="C45:W45"/>
    <mergeCell ref="B38:C38"/>
    <mergeCell ref="B35:D35"/>
    <mergeCell ref="C30:M30"/>
    <mergeCell ref="B36:C36"/>
    <mergeCell ref="B37:C37"/>
    <mergeCell ref="C40:W40"/>
    <mergeCell ref="C54:W54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W62"/>
  <sheetViews>
    <sheetView topLeftCell="A21" workbookViewId="0">
      <selection activeCell="N28" sqref="N28"/>
    </sheetView>
  </sheetViews>
  <sheetFormatPr baseColWidth="10" defaultColWidth="8.796875" defaultRowHeight="16"/>
  <cols>
    <col min="1" max="1" width="5.19921875" style="16" customWidth="1"/>
    <col min="2" max="2" width="16.19921875" style="16" customWidth="1"/>
    <col min="3" max="3" width="9.59765625" style="16" customWidth="1"/>
    <col min="4" max="12" width="9.3984375" style="16" bestFit="1" customWidth="1"/>
    <col min="13" max="13" width="9.796875" style="16" bestFit="1" customWidth="1"/>
    <col min="14" max="14" width="9.59765625" style="16" customWidth="1"/>
    <col min="15" max="15" width="9.796875" style="16" bestFit="1" customWidth="1"/>
    <col min="16" max="16" width="12.3984375" style="16" bestFit="1" customWidth="1"/>
    <col min="17" max="18" width="9.796875" style="16" bestFit="1" customWidth="1"/>
    <col min="19" max="19" width="9.59765625" style="16" bestFit="1" customWidth="1"/>
    <col min="20" max="23" width="9" style="16" bestFit="1" customWidth="1"/>
    <col min="24" max="16384" width="8.796875" style="16"/>
  </cols>
  <sheetData>
    <row r="1" spans="1:22">
      <c r="A1" s="15" t="s">
        <v>50</v>
      </c>
    </row>
    <row r="2" spans="1:22">
      <c r="B2" s="16" t="s">
        <v>86</v>
      </c>
    </row>
    <row r="3" spans="1:22">
      <c r="B3" s="16" t="s">
        <v>67</v>
      </c>
    </row>
    <row r="4" spans="1:22">
      <c r="B4" s="16" t="s">
        <v>25</v>
      </c>
    </row>
    <row r="5" spans="1:22">
      <c r="A5" s="17"/>
      <c r="B5" s="16" t="s">
        <v>5</v>
      </c>
      <c r="C5" s="16" t="s">
        <v>21</v>
      </c>
    </row>
    <row r="6" spans="1:22" ht="18">
      <c r="A6" s="17"/>
      <c r="B6" s="18" t="s">
        <v>68</v>
      </c>
      <c r="C6" s="16" t="s">
        <v>26</v>
      </c>
    </row>
    <row r="7" spans="1:22">
      <c r="A7" s="17"/>
      <c r="B7" s="42" t="s">
        <v>79</v>
      </c>
      <c r="C7" s="16" t="s">
        <v>27</v>
      </c>
      <c r="L7" s="20" t="s">
        <v>45</v>
      </c>
      <c r="M7" s="21"/>
      <c r="N7" s="21"/>
      <c r="O7" s="21"/>
      <c r="P7" s="21"/>
      <c r="Q7" s="21"/>
      <c r="R7" s="21"/>
      <c r="S7" s="21"/>
      <c r="T7" s="21"/>
    </row>
    <row r="8" spans="1:22">
      <c r="A8" s="17"/>
      <c r="B8" s="18" t="s">
        <v>69</v>
      </c>
      <c r="C8" s="16" t="s">
        <v>49</v>
      </c>
      <c r="L8" s="22" t="s">
        <v>2</v>
      </c>
      <c r="M8" s="41" t="s">
        <v>55</v>
      </c>
      <c r="N8" s="41" t="s">
        <v>76</v>
      </c>
      <c r="O8" s="41" t="s">
        <v>77</v>
      </c>
      <c r="P8" s="41" t="s">
        <v>78</v>
      </c>
      <c r="Q8" s="41" t="s">
        <v>59</v>
      </c>
      <c r="R8" s="41" t="s">
        <v>60</v>
      </c>
      <c r="S8" s="41" t="s">
        <v>61</v>
      </c>
      <c r="T8" s="24"/>
    </row>
    <row r="9" spans="1:22">
      <c r="L9" s="22" t="s">
        <v>0</v>
      </c>
      <c r="M9" s="25">
        <v>0.16599017413501849</v>
      </c>
      <c r="N9" s="25">
        <v>0.12947383668235149</v>
      </c>
      <c r="O9" s="25">
        <v>0.14472090444575439</v>
      </c>
      <c r="P9" s="25">
        <v>0.17458863774829161</v>
      </c>
      <c r="Q9" s="25">
        <v>0.16391640565008736</v>
      </c>
      <c r="R9" s="25">
        <v>0.12239272661349875</v>
      </c>
      <c r="S9" s="25">
        <v>0.15318556488598273</v>
      </c>
      <c r="T9" s="26"/>
    </row>
    <row r="10" spans="1:22" ht="36">
      <c r="A10" s="43" t="s">
        <v>12</v>
      </c>
      <c r="B10" s="20" t="s">
        <v>91</v>
      </c>
      <c r="C10" s="21"/>
      <c r="D10" s="21"/>
      <c r="E10" s="21"/>
      <c r="F10" s="21"/>
      <c r="G10" s="21"/>
      <c r="H10" s="21"/>
      <c r="I10" s="21"/>
      <c r="M10" s="24" t="s">
        <v>29</v>
      </c>
      <c r="N10" s="24"/>
      <c r="O10" s="24"/>
      <c r="P10" s="24"/>
      <c r="Q10" s="24"/>
      <c r="R10" s="24"/>
      <c r="S10" s="24"/>
      <c r="T10" s="24"/>
    </row>
    <row r="11" spans="1:22">
      <c r="A11" s="44"/>
      <c r="C11" s="41" t="s">
        <v>55</v>
      </c>
      <c r="D11" s="41" t="s">
        <v>76</v>
      </c>
      <c r="E11" s="41" t="s">
        <v>77</v>
      </c>
      <c r="F11" s="41" t="s">
        <v>78</v>
      </c>
      <c r="G11" s="41" t="s">
        <v>59</v>
      </c>
      <c r="H11" s="41" t="s">
        <v>60</v>
      </c>
      <c r="I11" s="41" t="s">
        <v>61</v>
      </c>
      <c r="M11" s="12" t="str">
        <f>M8</f>
        <v>France (CAC)</v>
      </c>
      <c r="N11" s="12" t="str">
        <f t="shared" ref="N11:S11" si="0">N8</f>
        <v>Canada (S&amp;P/(TSX)</v>
      </c>
      <c r="O11" s="12" t="str">
        <f t="shared" si="0"/>
        <v>Australia (S&amp;P/ASX)</v>
      </c>
      <c r="P11" s="12" t="str">
        <f t="shared" si="0"/>
        <v>Germany (DAX perfomance index)</v>
      </c>
      <c r="Q11" s="12" t="str">
        <f t="shared" si="0"/>
        <v>Japan (NIKKEI)</v>
      </c>
      <c r="R11" s="12" t="str">
        <f t="shared" si="0"/>
        <v>UK (FTSE)</v>
      </c>
      <c r="S11" s="12" t="str">
        <f t="shared" si="0"/>
        <v>USA (S&amp;P500)</v>
      </c>
      <c r="T11" s="24"/>
      <c r="U11" s="27" t="s">
        <v>1</v>
      </c>
      <c r="V11" s="27" t="s">
        <v>0</v>
      </c>
    </row>
    <row r="12" spans="1:22">
      <c r="A12" s="44"/>
      <c r="B12" s="13" t="str">
        <f>L12</f>
        <v>France (CAC)</v>
      </c>
      <c r="C12" s="15">
        <f>M12*$V12*M$9</f>
        <v>2.7552737909373754E-2</v>
      </c>
      <c r="D12" s="16">
        <f t="shared" ref="D12:I13" si="1">N12*$V12*N$9</f>
        <v>1.7110870319130344E-2</v>
      </c>
      <c r="E12" s="16">
        <f t="shared" si="1"/>
        <v>1.818832267143377E-2</v>
      </c>
      <c r="F12" s="16">
        <f>P12*$V12*P$9</f>
        <v>2.6707011958101736E-2</v>
      </c>
      <c r="G12" s="16">
        <f t="shared" si="1"/>
        <v>1.940539148062705E-2</v>
      </c>
      <c r="H12" s="16">
        <f t="shared" si="1"/>
        <v>1.622838334958801E-2</v>
      </c>
      <c r="I12" s="16">
        <f t="shared" si="1"/>
        <v>1.9440300677511863E-2</v>
      </c>
      <c r="L12" s="13" t="str">
        <f>M11</f>
        <v>France (CAC)</v>
      </c>
      <c r="M12" s="28">
        <v>0.99999999999999978</v>
      </c>
      <c r="N12" s="28">
        <v>0.79617346953229362</v>
      </c>
      <c r="O12" s="28">
        <v>0.75714490055465822</v>
      </c>
      <c r="P12" s="28">
        <v>0.92156706174429548</v>
      </c>
      <c r="Q12" s="28">
        <v>0.71321029863516117</v>
      </c>
      <c r="R12" s="28">
        <v>0.79879854965692754</v>
      </c>
      <c r="S12" s="28">
        <v>0.76454447602447917</v>
      </c>
      <c r="T12" s="26"/>
      <c r="U12" s="29" t="str">
        <f>L12</f>
        <v>France (CAC)</v>
      </c>
      <c r="V12" s="30">
        <f>M9</f>
        <v>0.16599017413501849</v>
      </c>
    </row>
    <row r="13" spans="1:22">
      <c r="A13" s="44"/>
      <c r="B13" s="13" t="str">
        <f t="shared" ref="B13:B18" si="2">L13</f>
        <v>Canada (S&amp;P/(TSX)</v>
      </c>
      <c r="C13" s="16">
        <f>D12</f>
        <v>1.7110870319130344E-2</v>
      </c>
      <c r="D13" s="15">
        <f t="shared" si="1"/>
        <v>1.676347438524823E-2</v>
      </c>
      <c r="E13" s="16">
        <f t="shared" si="1"/>
        <v>1.555225635195988E-2</v>
      </c>
      <c r="F13" s="16">
        <f t="shared" si="1"/>
        <v>1.7929602516962406E-2</v>
      </c>
      <c r="G13" s="16">
        <f t="shared" si="1"/>
        <v>1.2843789432534133E-2</v>
      </c>
      <c r="H13" s="16">
        <f t="shared" si="1"/>
        <v>1.1785331875563037E-2</v>
      </c>
      <c r="I13" s="16">
        <f t="shared" si="1"/>
        <v>1.6791011371186604E-2</v>
      </c>
      <c r="L13" s="13" t="str">
        <f>N11</f>
        <v>Canada (S&amp;P/(TSX)</v>
      </c>
      <c r="M13" s="28">
        <v>0.79617346953229362</v>
      </c>
      <c r="N13" s="28">
        <v>1.0000000000000002</v>
      </c>
      <c r="O13" s="28">
        <v>0.83000387628543038</v>
      </c>
      <c r="P13" s="28">
        <v>0.79318166722623273</v>
      </c>
      <c r="Q13" s="28">
        <v>0.60518581082960565</v>
      </c>
      <c r="R13" s="28">
        <v>0.74371097299110167</v>
      </c>
      <c r="S13" s="28">
        <v>0.84659752742467143</v>
      </c>
      <c r="T13" s="26"/>
      <c r="U13" s="29" t="str">
        <f t="shared" ref="U13:U18" si="3">L13</f>
        <v>Canada (S&amp;P/(TSX)</v>
      </c>
      <c r="V13" s="30">
        <f>N9</f>
        <v>0.12947383668235149</v>
      </c>
    </row>
    <row r="14" spans="1:22">
      <c r="A14" s="44"/>
      <c r="B14" s="13" t="str">
        <f t="shared" si="2"/>
        <v>Australia (S&amp;P/ASX)</v>
      </c>
      <c r="C14" s="16">
        <f>E12</f>
        <v>1.818832267143377E-2</v>
      </c>
      <c r="D14" s="16">
        <f>E13</f>
        <v>1.555225635195988E-2</v>
      </c>
      <c r="E14" s="15">
        <f>O14*$V14*O$9</f>
        <v>2.0944140183597176E-2</v>
      </c>
      <c r="F14" s="16">
        <f>P14*$V14*P$9</f>
        <v>1.8732233569172169E-2</v>
      </c>
      <c r="G14" s="16">
        <f>Q14*$V14*Q$9</f>
        <v>1.4600112586241304E-2</v>
      </c>
      <c r="H14" s="16">
        <f>R14*$V14*R$9</f>
        <v>1.2503036796481804E-2</v>
      </c>
      <c r="I14" s="16">
        <f>S14*$V14*S$9</f>
        <v>1.65510361493297E-2</v>
      </c>
      <c r="L14" s="13" t="str">
        <f>O11</f>
        <v>Australia (S&amp;P/ASX)</v>
      </c>
      <c r="M14" s="28">
        <v>0.75714490055465822</v>
      </c>
      <c r="N14" s="28">
        <v>0.83000387628543038</v>
      </c>
      <c r="O14" s="28">
        <v>1.0000000000000002</v>
      </c>
      <c r="P14" s="28">
        <v>0.74138248196353496</v>
      </c>
      <c r="Q14" s="28">
        <v>0.6154638007347869</v>
      </c>
      <c r="R14" s="28">
        <v>0.70587635004304494</v>
      </c>
      <c r="S14" s="28">
        <v>0.74657952774669933</v>
      </c>
      <c r="T14" s="26"/>
      <c r="U14" s="29" t="str">
        <f t="shared" si="3"/>
        <v>Australia (S&amp;P/ASX)</v>
      </c>
      <c r="V14" s="30">
        <f>O9</f>
        <v>0.14472090444575439</v>
      </c>
    </row>
    <row r="15" spans="1:22">
      <c r="A15" s="44"/>
      <c r="B15" s="13" t="str">
        <f t="shared" si="2"/>
        <v>Germany (DAX perfomance index)</v>
      </c>
      <c r="C15" s="16">
        <f>F12</f>
        <v>2.6707011958101736E-2</v>
      </c>
      <c r="D15" s="16">
        <f>F13</f>
        <v>1.7929602516962406E-2</v>
      </c>
      <c r="E15" s="16">
        <f>F14</f>
        <v>1.8732233569172169E-2</v>
      </c>
      <c r="F15" s="15">
        <f>P15*$V15*P$9</f>
        <v>3.0481192430804192E-2</v>
      </c>
      <c r="G15" s="16">
        <f>Q15*$V15*Q$9</f>
        <v>2.1456483361799353E-2</v>
      </c>
      <c r="H15" s="16">
        <f>R15*$V15*R$9</f>
        <v>1.6061155412624352E-2</v>
      </c>
      <c r="I15" s="16">
        <f>S15*$V15*S$9</f>
        <v>2.1317213873291441E-2</v>
      </c>
      <c r="L15" s="13" t="str">
        <f>P11</f>
        <v>Germany (DAX perfomance index)</v>
      </c>
      <c r="M15" s="28">
        <v>0.92156706174429548</v>
      </c>
      <c r="N15" s="28">
        <v>0.79318166722623273</v>
      </c>
      <c r="O15" s="28">
        <v>0.74138248196353496</v>
      </c>
      <c r="P15" s="28">
        <v>0.99999999999999978</v>
      </c>
      <c r="Q15" s="28">
        <v>0.74975633770267192</v>
      </c>
      <c r="R15" s="28">
        <v>0.75163189049779189</v>
      </c>
      <c r="S15" s="28">
        <v>0.79707029394971551</v>
      </c>
      <c r="T15" s="26"/>
      <c r="U15" s="29" t="str">
        <f t="shared" si="3"/>
        <v>Germany (DAX perfomance index)</v>
      </c>
      <c r="V15" s="30">
        <f>P9</f>
        <v>0.17458863774829161</v>
      </c>
    </row>
    <row r="16" spans="1:22">
      <c r="A16" s="44"/>
      <c r="B16" s="13" t="str">
        <f t="shared" si="2"/>
        <v>Japan (NIKKEI)</v>
      </c>
      <c r="C16" s="16">
        <f>G12</f>
        <v>1.940539148062705E-2</v>
      </c>
      <c r="D16" s="16">
        <f>G13</f>
        <v>1.2843789432534133E-2</v>
      </c>
      <c r="E16" s="16">
        <f>G14</f>
        <v>1.4600112586241304E-2</v>
      </c>
      <c r="F16" s="16">
        <f>G15</f>
        <v>2.1456483361799353E-2</v>
      </c>
      <c r="G16" s="15">
        <f>Q16*$V16*Q$9</f>
        <v>2.6868588041243997E-2</v>
      </c>
      <c r="H16" s="16">
        <f>R16*$V16*R$9</f>
        <v>1.0873033371310596E-2</v>
      </c>
      <c r="I16" s="16">
        <f>S16*$V16*S$9</f>
        <v>1.816312003659299E-2</v>
      </c>
      <c r="L16" s="13" t="str">
        <f>Q11</f>
        <v>Japan (NIKKEI)</v>
      </c>
      <c r="M16" s="28">
        <v>0.71321029863516117</v>
      </c>
      <c r="N16" s="28">
        <v>0.60518581082960565</v>
      </c>
      <c r="O16" s="28">
        <v>0.6154638007347869</v>
      </c>
      <c r="P16" s="28">
        <v>0.74975633770267192</v>
      </c>
      <c r="Q16" s="28">
        <v>1.0000000000000002</v>
      </c>
      <c r="R16" s="28">
        <v>0.54196680692010535</v>
      </c>
      <c r="S16" s="28">
        <v>0.72335283580915732</v>
      </c>
      <c r="T16" s="26"/>
      <c r="U16" s="29" t="str">
        <f t="shared" si="3"/>
        <v>Japan (NIKKEI)</v>
      </c>
      <c r="V16" s="30">
        <f>Q9</f>
        <v>0.16391640565008736</v>
      </c>
    </row>
    <row r="17" spans="1:23">
      <c r="A17" s="44"/>
      <c r="B17" s="13" t="str">
        <f t="shared" si="2"/>
        <v>UK (FTSE)</v>
      </c>
      <c r="C17" s="16">
        <f>H12</f>
        <v>1.622838334958801E-2</v>
      </c>
      <c r="D17" s="16">
        <f>H13</f>
        <v>1.1785331875563037E-2</v>
      </c>
      <c r="E17" s="16">
        <f>H14</f>
        <v>1.2503036796481804E-2</v>
      </c>
      <c r="F17" s="16">
        <f>H15</f>
        <v>1.6061155412624352E-2</v>
      </c>
      <c r="G17" s="16">
        <f>H16</f>
        <v>1.0873033371310596E-2</v>
      </c>
      <c r="H17" s="15">
        <f>R17*$V17*R$9</f>
        <v>1.497997952788664E-2</v>
      </c>
      <c r="I17" s="16">
        <f>S17*$V17*S$9</f>
        <v>1.2061599292651109E-2</v>
      </c>
      <c r="L17" s="31" t="str">
        <f>R11</f>
        <v>UK (FTSE)</v>
      </c>
      <c r="M17" s="28">
        <v>0.79879854965692754</v>
      </c>
      <c r="N17" s="28">
        <v>0.74371097299110167</v>
      </c>
      <c r="O17" s="28">
        <v>0.70587635004304494</v>
      </c>
      <c r="P17" s="28">
        <v>0.75163189049779189</v>
      </c>
      <c r="Q17" s="28">
        <v>0.54196680692010535</v>
      </c>
      <c r="R17" s="28">
        <v>0.99999999999999978</v>
      </c>
      <c r="S17" s="28">
        <v>0.64332650404255032</v>
      </c>
      <c r="T17" s="26"/>
      <c r="U17" s="29" t="str">
        <f t="shared" si="3"/>
        <v>UK (FTSE)</v>
      </c>
      <c r="V17" s="30">
        <f>R9</f>
        <v>0.12239272661349875</v>
      </c>
    </row>
    <row r="18" spans="1:23">
      <c r="A18" s="44"/>
      <c r="B18" s="13" t="str">
        <f t="shared" si="2"/>
        <v>USA (S&amp;P500)</v>
      </c>
      <c r="C18" s="16">
        <f>I12</f>
        <v>1.9440300677511863E-2</v>
      </c>
      <c r="D18" s="16">
        <f>I13</f>
        <v>1.6791011371186604E-2</v>
      </c>
      <c r="E18" s="16">
        <f>I14</f>
        <v>1.65510361493297E-2</v>
      </c>
      <c r="F18" s="16">
        <f>I15</f>
        <v>2.1317213873291441E-2</v>
      </c>
      <c r="G18" s="16">
        <f>I16</f>
        <v>1.816312003659299E-2</v>
      </c>
      <c r="H18" s="16">
        <f>I17</f>
        <v>1.2061599292651109E-2</v>
      </c>
      <c r="I18" s="15">
        <f>S18*$V18*S$9</f>
        <v>2.346581728943763E-2</v>
      </c>
      <c r="L18" s="31" t="str">
        <f>S11</f>
        <v>USA (S&amp;P500)</v>
      </c>
      <c r="M18" s="28">
        <v>0.76454447602447917</v>
      </c>
      <c r="N18" s="28">
        <v>0.84659752742467143</v>
      </c>
      <c r="O18" s="28">
        <v>0.74657952774669933</v>
      </c>
      <c r="P18" s="28">
        <v>0.79707029394971551</v>
      </c>
      <c r="Q18" s="28">
        <v>0.72335283580915732</v>
      </c>
      <c r="R18" s="28">
        <v>0.64332650404255032</v>
      </c>
      <c r="S18" s="28">
        <v>1.0000000000000002</v>
      </c>
      <c r="T18" s="26"/>
      <c r="U18" s="29" t="str">
        <f t="shared" si="3"/>
        <v>USA (S&amp;P500)</v>
      </c>
      <c r="V18" s="30">
        <f>S9</f>
        <v>0.15318556488598273</v>
      </c>
    </row>
    <row r="19" spans="1:23">
      <c r="A19" s="44"/>
    </row>
    <row r="20" spans="1:23">
      <c r="A20" s="44"/>
      <c r="C20" s="14" t="s">
        <v>11</v>
      </c>
      <c r="D20" s="14"/>
      <c r="E20" s="14"/>
      <c r="F20" s="14"/>
      <c r="G20" s="14"/>
      <c r="H20" s="14"/>
      <c r="I20" s="14"/>
      <c r="J20" s="21"/>
      <c r="K20" s="21"/>
      <c r="L20" s="21"/>
      <c r="M20" s="21"/>
      <c r="O20" s="24"/>
      <c r="P20" s="24"/>
    </row>
    <row r="21" spans="1:23">
      <c r="A21" s="44"/>
      <c r="C21" s="12" t="str">
        <f>C11</f>
        <v>France (CAC)</v>
      </c>
      <c r="D21" s="12" t="str">
        <f t="shared" ref="D21:I21" si="4">D11</f>
        <v>Canada (S&amp;P/(TSX)</v>
      </c>
      <c r="E21" s="12" t="str">
        <f t="shared" si="4"/>
        <v>Australia (S&amp;P/ASX)</v>
      </c>
      <c r="F21" s="12" t="str">
        <f t="shared" si="4"/>
        <v>Germany (DAX perfomance index)</v>
      </c>
      <c r="G21" s="12" t="str">
        <f t="shared" si="4"/>
        <v>Japan (NIKKEI)</v>
      </c>
      <c r="H21" s="12" t="str">
        <f t="shared" si="4"/>
        <v>UK (FTSE)</v>
      </c>
      <c r="I21" s="12" t="str">
        <f t="shared" si="4"/>
        <v>USA (S&amp;P500)</v>
      </c>
      <c r="J21" s="24"/>
      <c r="K21" s="24"/>
      <c r="L21" s="24"/>
      <c r="M21" s="24"/>
      <c r="O21" s="24"/>
      <c r="P21" s="24"/>
    </row>
    <row r="22" spans="1:23">
      <c r="A22" s="44"/>
      <c r="B22" s="22" t="s">
        <v>5</v>
      </c>
      <c r="C22" s="34">
        <v>5.5041174314934591E-2</v>
      </c>
      <c r="D22" s="34">
        <v>4.9133122549128279E-2</v>
      </c>
      <c r="E22" s="34">
        <v>4.3740299547221924E-2</v>
      </c>
      <c r="F22" s="34">
        <v>6.5788678698917191E-2</v>
      </c>
      <c r="G22" s="34">
        <v>7.7912960924275368E-2</v>
      </c>
      <c r="H22" s="34">
        <v>2.1143772474770794E-2</v>
      </c>
      <c r="I22" s="34">
        <v>0.10243051683545455</v>
      </c>
      <c r="J22" s="45"/>
      <c r="K22" s="45"/>
      <c r="L22" s="45"/>
      <c r="M22" s="45"/>
      <c r="O22" s="33"/>
      <c r="P22" s="29"/>
    </row>
    <row r="23" spans="1:23">
      <c r="B23" s="22"/>
      <c r="C23" s="29"/>
      <c r="D23" s="29"/>
      <c r="O23" s="33"/>
      <c r="P23" s="29"/>
    </row>
    <row r="24" spans="1:23">
      <c r="F24" s="35"/>
      <c r="O24" s="33"/>
      <c r="P24" s="24"/>
    </row>
    <row r="25" spans="1:23" ht="15" customHeight="1">
      <c r="C25" s="76" t="s">
        <v>90</v>
      </c>
      <c r="D25" s="76"/>
      <c r="E25" s="76"/>
      <c r="F25" s="76"/>
      <c r="G25" s="76"/>
      <c r="H25" s="76"/>
      <c r="I25" s="76"/>
      <c r="J25" s="76"/>
      <c r="K25" s="76"/>
      <c r="L25" s="76"/>
      <c r="M25" s="76"/>
      <c r="N25" s="76"/>
      <c r="O25" s="76"/>
      <c r="P25" s="76"/>
      <c r="Q25" s="76"/>
      <c r="R25" s="76"/>
      <c r="S25" s="76"/>
      <c r="T25" s="76"/>
      <c r="U25" s="76"/>
      <c r="V25" s="76"/>
      <c r="W25" s="76"/>
    </row>
    <row r="26" spans="1:23" ht="18">
      <c r="B26" s="16" t="s">
        <v>87</v>
      </c>
      <c r="C26" s="36">
        <f>0/12</f>
        <v>0</v>
      </c>
      <c r="D26" s="36">
        <f>C26+0.01</f>
        <v>0.01</v>
      </c>
      <c r="E26" s="36">
        <f t="shared" ref="E26:W26" si="5">D26+0.01</f>
        <v>0.02</v>
      </c>
      <c r="F26" s="36">
        <f t="shared" si="5"/>
        <v>0.03</v>
      </c>
      <c r="G26" s="36">
        <f t="shared" si="5"/>
        <v>0.04</v>
      </c>
      <c r="H26" s="36">
        <f t="shared" si="5"/>
        <v>0.05</v>
      </c>
      <c r="I26" s="36">
        <f t="shared" si="5"/>
        <v>6.0000000000000005E-2</v>
      </c>
      <c r="J26" s="36">
        <f t="shared" si="5"/>
        <v>7.0000000000000007E-2</v>
      </c>
      <c r="K26" s="36">
        <f t="shared" si="5"/>
        <v>0.08</v>
      </c>
      <c r="L26" s="36">
        <f t="shared" si="5"/>
        <v>0.09</v>
      </c>
      <c r="M26" s="36">
        <f t="shared" si="5"/>
        <v>9.9999999999999992E-2</v>
      </c>
      <c r="N26" s="36">
        <f t="shared" si="5"/>
        <v>0.10999999999999999</v>
      </c>
      <c r="O26" s="36">
        <f t="shared" si="5"/>
        <v>0.11999999999999998</v>
      </c>
      <c r="P26" s="36">
        <f t="shared" si="5"/>
        <v>0.12999999999999998</v>
      </c>
      <c r="Q26" s="36">
        <f t="shared" si="5"/>
        <v>0.13999999999999999</v>
      </c>
      <c r="R26" s="36">
        <f t="shared" si="5"/>
        <v>0.15</v>
      </c>
      <c r="S26" s="36">
        <f t="shared" si="5"/>
        <v>0.16</v>
      </c>
      <c r="T26" s="36">
        <f t="shared" si="5"/>
        <v>0.17</v>
      </c>
      <c r="U26" s="36">
        <f t="shared" si="5"/>
        <v>0.18000000000000002</v>
      </c>
      <c r="V26" s="36">
        <f t="shared" si="5"/>
        <v>0.19000000000000003</v>
      </c>
      <c r="W26" s="36">
        <f t="shared" si="5"/>
        <v>0.20000000000000004</v>
      </c>
    </row>
    <row r="27" spans="1:23" ht="21" customHeight="1">
      <c r="B27" s="46" t="s">
        <v>89</v>
      </c>
      <c r="C27" s="47">
        <f>SQRT(MMULT(MMULT($C42:$I42,$C$12:$I$18),C$32:C$38))</f>
        <v>0.12239276016905191</v>
      </c>
      <c r="D27" s="47">
        <f>SQRT(MMULT(MMULT($C43:$I43,$C$12:$I$18),D$32:D$38))</f>
        <v>0.12239276016905191</v>
      </c>
      <c r="E27" s="47">
        <f>SQRT(MMULT(MMULT($C44:$I44,$C$12:$I$18),E$32:E$38))</f>
        <v>0.12239275733529448</v>
      </c>
      <c r="F27" s="48">
        <f>SQRT(MMULT(MMULT($C44:$I44,$C$12:$I$18),F$32:F$38))</f>
        <v>0.11819115037217104</v>
      </c>
      <c r="G27" s="48">
        <f>SQRT(MMULT(MMULT($C46:$I46,$C$12:$I$18),G$32:G$38))</f>
        <v>0.11628781017842184</v>
      </c>
      <c r="H27" s="48">
        <f>SQRT(MMULT(MMULT($C47:$I47,$C$12:$I$18),H$32:H$38))</f>
        <v>0.1186480006068949</v>
      </c>
      <c r="I27" s="48">
        <f>SQRT(MMULT(MMULT($C48:$I48,$C$12:$I$18),I$32:I$38))</f>
        <v>0.12249305757058131</v>
      </c>
      <c r="J27" s="48">
        <f>SQRT(MMULT(MMULT($C49:$I49,$C$12:$I$18),J$32:J$38))</f>
        <v>0.12768425125771701</v>
      </c>
      <c r="K27" s="48">
        <f>SQRT(MMULT(MMULT($C50:$I50,$C$12:$I$18),K$32:K$38))</f>
        <v>0.13406531184959927</v>
      </c>
      <c r="L27" s="48">
        <f>SQRT(MMULT(MMULT($C51:$I51,$C$12:$I$18),L$32:L$38))</f>
        <v>0.1415383501521652</v>
      </c>
      <c r="M27" s="49">
        <f>SQRT(MMULT(MMULT($C52:$I52,$C$12:$I$18),M$32:M$38))</f>
        <v>0.15017366668928483</v>
      </c>
      <c r="N27" s="47">
        <f>SQRT(MMULT(MMULT($C53:$I53,$C$12:$I$18),N$32:N$38))</f>
        <v>0.15318556108157819</v>
      </c>
      <c r="O27" s="47">
        <f>SQRT(MMULT(MMULT($C54:$I54,$C$12:$I$18),O$32:O$38))</f>
        <v>0.128259115891941</v>
      </c>
      <c r="P27" s="47">
        <f>SQRT(MMULT(MMULT($C55:$I55,$C$12:$I$18),P$32:P$38))</f>
        <v>0.12753219571403959</v>
      </c>
      <c r="Q27" s="47">
        <f>SQRT(MMULT(MMULT($C56:$I56,$C$12:$I$18),Q$32:Q$38))</f>
        <v>0.1338798754004335</v>
      </c>
      <c r="R27" s="47">
        <f>SQRT(MMULT(MMULT($C57:$I57,$C$12:$I$18),R$32:R$38))</f>
        <v>7.3473920965914943E-2</v>
      </c>
      <c r="S27" s="47">
        <f>SQRT(MMULT(MMULT($C58:$I58,$C$12:$I$18),S$32:S$38))</f>
        <v>8.6846816221265971E-2</v>
      </c>
      <c r="T27" s="47">
        <f>SQRT(MMULT(MMULT($C59:$I59,$C$12:$I$18),T$32:T$38))</f>
        <v>0.10109364007033529</v>
      </c>
      <c r="U27" s="47">
        <f>SQRT(MMULT(MMULT($C60:$I60,$C$12:$I$18),U$32:U$38))</f>
        <v>0.11589253982377787</v>
      </c>
      <c r="V27" s="47">
        <f>SQRT(MMULT(MMULT($C61:$I61,$C$12:$I$18),V$32:V$38))</f>
        <v>0.13105662768504592</v>
      </c>
      <c r="W27" s="47">
        <f>SQRT(MMULT(MMULT($C62:$I62,$C$12:$I$18),W$32:W$38))</f>
        <v>0.14647252535128491</v>
      </c>
    </row>
    <row r="28" spans="1:23" ht="18">
      <c r="B28" s="16" t="s">
        <v>88</v>
      </c>
      <c r="C28" s="50">
        <f>MMULT($C22:$I22,C32:C38)-C26</f>
        <v>2.114371570558235E-2</v>
      </c>
      <c r="D28" s="50">
        <f t="shared" ref="D28:W28" si="6">MMULT($C22:$I22,D32:D38)-D26</f>
        <v>1.114371570558235E-2</v>
      </c>
      <c r="E28" s="50">
        <f>MMULT($C22:$I22,E32:E38)-E26</f>
        <v>1.1437253659872526E-3</v>
      </c>
      <c r="F28" s="50">
        <f t="shared" si="6"/>
        <v>2.7402459468195417E-10</v>
      </c>
      <c r="G28" s="50">
        <f t="shared" si="6"/>
        <v>-4.1302242875795869E-10</v>
      </c>
      <c r="H28" s="50">
        <f t="shared" si="6"/>
        <v>4.0205556939287845E-10</v>
      </c>
      <c r="I28" s="50">
        <f t="shared" si="6"/>
        <v>-2.8340487595590602E-10</v>
      </c>
      <c r="J28" s="50">
        <f t="shared" si="6"/>
        <v>2.3603231869007146E-10</v>
      </c>
      <c r="K28" s="50">
        <f t="shared" si="6"/>
        <v>1.0782542095300052E-8</v>
      </c>
      <c r="L28" s="50">
        <f t="shared" si="6"/>
        <v>2.4205534812637985E-8</v>
      </c>
      <c r="M28" s="50">
        <f t="shared" si="6"/>
        <v>-1.1453685222484467E-11</v>
      </c>
      <c r="N28" s="50">
        <f t="shared" si="6"/>
        <v>-7.56948570843477E-3</v>
      </c>
      <c r="O28" s="50">
        <f t="shared" si="6"/>
        <v>-5.6401088137020522E-2</v>
      </c>
      <c r="P28" s="50">
        <f t="shared" si="6"/>
        <v>-6.6603777909926526E-2</v>
      </c>
      <c r="Q28" s="50">
        <f t="shared" si="6"/>
        <v>-7.5897492671208031E-2</v>
      </c>
      <c r="R28" s="50">
        <f t="shared" si="6"/>
        <v>-0.15007478992005574</v>
      </c>
      <c r="S28" s="50">
        <f t="shared" si="6"/>
        <v>-0.16387819335973577</v>
      </c>
      <c r="T28" s="50">
        <f t="shared" si="6"/>
        <v>-0.17768159679941589</v>
      </c>
      <c r="U28" s="50">
        <f t="shared" si="6"/>
        <v>-0.19148500023909593</v>
      </c>
      <c r="V28" s="50">
        <f t="shared" si="6"/>
        <v>-0.20528840367877604</v>
      </c>
      <c r="W28" s="50">
        <f t="shared" si="6"/>
        <v>-0.21909180711845602</v>
      </c>
    </row>
    <row r="29" spans="1:23">
      <c r="B29" s="16" t="s">
        <v>10</v>
      </c>
      <c r="C29" s="33">
        <f t="shared" ref="C29:W29" si="7">SUM(C32:C38)</f>
        <v>1.0000000000000002</v>
      </c>
      <c r="D29" s="33">
        <f t="shared" si="7"/>
        <v>1.0000000000000002</v>
      </c>
      <c r="E29" s="33">
        <f t="shared" si="7"/>
        <v>1</v>
      </c>
      <c r="F29" s="33">
        <f t="shared" si="7"/>
        <v>0.9999999980051768</v>
      </c>
      <c r="G29" s="33">
        <f t="shared" si="7"/>
        <v>0.99999999612837187</v>
      </c>
      <c r="H29" s="33">
        <f t="shared" si="7"/>
        <v>0.99999999593640165</v>
      </c>
      <c r="I29" s="33">
        <f t="shared" si="7"/>
        <v>1.0000000094961161</v>
      </c>
      <c r="J29" s="33">
        <f t="shared" si="7"/>
        <v>0.99999999030638054</v>
      </c>
      <c r="K29" s="33">
        <f t="shared" si="7"/>
        <v>1.0000000006076033</v>
      </c>
      <c r="L29" s="33">
        <f t="shared" si="7"/>
        <v>0.99999998509883892</v>
      </c>
      <c r="M29" s="33">
        <f t="shared" si="7"/>
        <v>1.0000000018346751</v>
      </c>
      <c r="N29" s="33">
        <f t="shared" si="7"/>
        <v>0.99999997516473205</v>
      </c>
      <c r="O29" s="33">
        <f t="shared" si="7"/>
        <v>1</v>
      </c>
      <c r="P29" s="33">
        <f t="shared" si="7"/>
        <v>1</v>
      </c>
      <c r="Q29" s="33">
        <f t="shared" si="7"/>
        <v>1</v>
      </c>
      <c r="R29" s="33">
        <f t="shared" si="7"/>
        <v>5.7828233855260258E-2</v>
      </c>
      <c r="S29" s="33">
        <f t="shared" si="7"/>
        <v>-1.1754299233189824E-2</v>
      </c>
      <c r="T29" s="33">
        <f t="shared" si="7"/>
        <v>-8.1336832321640684E-2</v>
      </c>
      <c r="U29" s="33">
        <f t="shared" si="7"/>
        <v>-0.1509193654100906</v>
      </c>
      <c r="V29" s="33">
        <f t="shared" si="7"/>
        <v>-0.22050189849854246</v>
      </c>
      <c r="W29" s="33">
        <f t="shared" si="7"/>
        <v>-0.29008443158699138</v>
      </c>
    </row>
    <row r="30" spans="1:23">
      <c r="C30" s="33"/>
      <c r="D30" s="33"/>
      <c r="E30" s="33"/>
      <c r="F30" s="33"/>
      <c r="G30" s="33"/>
      <c r="H30" s="33"/>
      <c r="I30" s="33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  <c r="U30" s="33"/>
      <c r="V30" s="33"/>
      <c r="W30" s="33"/>
    </row>
    <row r="31" spans="1:23">
      <c r="C31" s="76" t="s">
        <v>51</v>
      </c>
      <c r="D31" s="76"/>
      <c r="E31" s="76"/>
      <c r="F31" s="76"/>
      <c r="G31" s="76"/>
      <c r="H31" s="76"/>
      <c r="I31" s="76"/>
      <c r="J31" s="76"/>
      <c r="K31" s="76"/>
      <c r="L31" s="76"/>
      <c r="M31" s="76"/>
      <c r="N31" s="76"/>
      <c r="O31" s="76"/>
      <c r="P31" s="76"/>
      <c r="Q31" s="76"/>
      <c r="R31" s="76"/>
      <c r="S31" s="76"/>
      <c r="T31" s="76"/>
      <c r="U31" s="76"/>
      <c r="V31" s="76"/>
      <c r="W31" s="76"/>
    </row>
    <row r="32" spans="1:23">
      <c r="A32" s="80" t="s">
        <v>15</v>
      </c>
      <c r="B32" s="24">
        <v>1</v>
      </c>
      <c r="C32" s="51">
        <v>0</v>
      </c>
      <c r="D32" s="51">
        <v>0</v>
      </c>
      <c r="E32" s="51">
        <v>0</v>
      </c>
      <c r="F32" s="52">
        <v>0</v>
      </c>
      <c r="G32" s="52">
        <v>0</v>
      </c>
      <c r="H32" s="39">
        <v>0</v>
      </c>
      <c r="I32" s="39">
        <v>0</v>
      </c>
      <c r="J32" s="52">
        <v>0</v>
      </c>
      <c r="K32" s="52">
        <v>0</v>
      </c>
      <c r="L32" s="52">
        <v>0</v>
      </c>
      <c r="M32" s="39">
        <v>0</v>
      </c>
      <c r="N32" s="51">
        <v>0</v>
      </c>
      <c r="O32" s="51">
        <v>0.12105992658518018</v>
      </c>
      <c r="P32" s="51">
        <v>2.299035868595866E-2</v>
      </c>
      <c r="Q32" s="51">
        <v>0</v>
      </c>
      <c r="R32" s="53">
        <v>1.4129183615082933E-2</v>
      </c>
      <c r="S32" s="53">
        <v>-8.1165700447247552E-3</v>
      </c>
      <c r="T32" s="53">
        <v>-3.0362323704532707E-2</v>
      </c>
      <c r="U32" s="53">
        <v>-5.2608077364339978E-2</v>
      </c>
      <c r="V32" s="53">
        <v>-7.4853831024147638E-2</v>
      </c>
      <c r="W32" s="53">
        <v>-9.7099584683955326E-2</v>
      </c>
    </row>
    <row r="33" spans="1:23">
      <c r="A33" s="80"/>
      <c r="B33" s="24">
        <v>2</v>
      </c>
      <c r="C33" s="51">
        <v>0</v>
      </c>
      <c r="D33" s="51">
        <v>0</v>
      </c>
      <c r="E33" s="51">
        <v>0</v>
      </c>
      <c r="F33" s="52">
        <v>0.31641592008389596</v>
      </c>
      <c r="G33" s="52">
        <v>0.3447350158119431</v>
      </c>
      <c r="H33" s="39">
        <v>0.2718539762997359</v>
      </c>
      <c r="I33" s="39">
        <v>0.18797118601803098</v>
      </c>
      <c r="J33" s="52">
        <v>0.10408728860531156</v>
      </c>
      <c r="K33" s="52">
        <v>2.0204581110373876E-2</v>
      </c>
      <c r="L33" s="52">
        <v>0</v>
      </c>
      <c r="M33" s="39">
        <v>0</v>
      </c>
      <c r="N33" s="51">
        <v>0</v>
      </c>
      <c r="O33" s="51">
        <v>0.17235179793559485</v>
      </c>
      <c r="P33" s="51">
        <v>0.2</v>
      </c>
      <c r="Q33" s="51">
        <v>0.19281378165142318</v>
      </c>
      <c r="R33" s="53">
        <v>0.49312362586637537</v>
      </c>
      <c r="S33" s="53">
        <v>0.5444324286578075</v>
      </c>
      <c r="T33" s="53">
        <v>0.59574123144923907</v>
      </c>
      <c r="U33" s="53">
        <v>0.64705003424067076</v>
      </c>
      <c r="V33" s="53">
        <v>0.69835883703210255</v>
      </c>
      <c r="W33" s="53">
        <v>0.74966763982353446</v>
      </c>
    </row>
    <row r="34" spans="1:23">
      <c r="A34" s="80"/>
      <c r="B34" s="24">
        <v>3</v>
      </c>
      <c r="C34" s="51">
        <v>0</v>
      </c>
      <c r="D34" s="51">
        <v>0</v>
      </c>
      <c r="E34" s="51">
        <v>0</v>
      </c>
      <c r="F34" s="52">
        <v>0</v>
      </c>
      <c r="G34" s="52">
        <v>0</v>
      </c>
      <c r="H34" s="39">
        <v>0</v>
      </c>
      <c r="I34" s="39">
        <v>0</v>
      </c>
      <c r="J34" s="52">
        <v>0</v>
      </c>
      <c r="K34" s="52">
        <v>0</v>
      </c>
      <c r="L34" s="52">
        <v>0</v>
      </c>
      <c r="M34" s="39">
        <v>0</v>
      </c>
      <c r="N34" s="51">
        <v>0</v>
      </c>
      <c r="O34" s="51">
        <v>7.5685192328459674E-2</v>
      </c>
      <c r="P34" s="51">
        <v>0.10309724956204745</v>
      </c>
      <c r="Q34" s="51">
        <v>0.18794914163434129</v>
      </c>
      <c r="R34" s="53">
        <v>4.6506057767911918E-2</v>
      </c>
      <c r="S34" s="53">
        <v>3.79631585561368E-2</v>
      </c>
      <c r="T34" s="53">
        <v>2.9420259344362015E-2</v>
      </c>
      <c r="U34" s="53">
        <v>2.087736013258637E-2</v>
      </c>
      <c r="V34" s="53">
        <v>1.2334460920811058E-2</v>
      </c>
      <c r="W34" s="53">
        <v>3.7915617090365505E-3</v>
      </c>
    </row>
    <row r="35" spans="1:23">
      <c r="A35" s="80"/>
      <c r="B35" s="24">
        <v>4</v>
      </c>
      <c r="C35" s="51">
        <v>0</v>
      </c>
      <c r="D35" s="51">
        <v>0</v>
      </c>
      <c r="E35" s="51">
        <v>0</v>
      </c>
      <c r="F35" s="52">
        <v>0</v>
      </c>
      <c r="G35" s="52">
        <v>0</v>
      </c>
      <c r="H35" s="39">
        <v>0</v>
      </c>
      <c r="I35" s="39">
        <v>0</v>
      </c>
      <c r="J35" s="52">
        <v>0</v>
      </c>
      <c r="K35" s="52">
        <v>0</v>
      </c>
      <c r="L35" s="52">
        <v>0</v>
      </c>
      <c r="M35" s="39">
        <v>0</v>
      </c>
      <c r="N35" s="51">
        <v>0</v>
      </c>
      <c r="O35" s="51">
        <v>0</v>
      </c>
      <c r="P35" s="51">
        <v>5.8829236505783804E-2</v>
      </c>
      <c r="Q35" s="51">
        <v>0.2</v>
      </c>
      <c r="R35" s="53">
        <v>-0.58656361567735937</v>
      </c>
      <c r="S35" s="53">
        <v>-0.6756702821044186</v>
      </c>
      <c r="T35" s="53">
        <v>-0.76477694853147815</v>
      </c>
      <c r="U35" s="53">
        <v>-0.85388361495853704</v>
      </c>
      <c r="V35" s="53">
        <v>-0.94299028138559671</v>
      </c>
      <c r="W35" s="53">
        <v>-1.0320969478126558</v>
      </c>
    </row>
    <row r="36" spans="1:23">
      <c r="A36" s="80"/>
      <c r="B36" s="24">
        <v>5</v>
      </c>
      <c r="C36" s="51">
        <v>-9.9999999997323223E-7</v>
      </c>
      <c r="D36" s="51">
        <v>-9.9999999997324473E-7</v>
      </c>
      <c r="E36" s="51">
        <v>-1.0000001833274173E-6</v>
      </c>
      <c r="F36" s="52">
        <v>-8.4755300385858619E-7</v>
      </c>
      <c r="G36" s="52">
        <v>0.16218865206797439</v>
      </c>
      <c r="H36" s="39">
        <v>0.16487265946067972</v>
      </c>
      <c r="I36" s="39">
        <v>0.16002579013808568</v>
      </c>
      <c r="J36" s="52">
        <v>0.15517847700462328</v>
      </c>
      <c r="K36" s="52">
        <v>0.15033101844301458</v>
      </c>
      <c r="L36" s="52">
        <v>0.14766555130987388</v>
      </c>
      <c r="M36" s="39">
        <v>9.9133740885106902E-2</v>
      </c>
      <c r="N36" s="51">
        <v>0</v>
      </c>
      <c r="O36" s="51">
        <v>0.13090308315076529</v>
      </c>
      <c r="P36" s="51">
        <v>0.11508315524621002</v>
      </c>
      <c r="Q36" s="51">
        <v>0</v>
      </c>
      <c r="R36" s="53">
        <v>-0.2484405578844916</v>
      </c>
      <c r="S36" s="53">
        <v>-0.28886806509622115</v>
      </c>
      <c r="T36" s="53">
        <v>-0.32929557230795076</v>
      </c>
      <c r="U36" s="53">
        <v>-0.36972307951967975</v>
      </c>
      <c r="V36" s="53">
        <v>-0.41015058673140986</v>
      </c>
      <c r="W36" s="53">
        <v>-0.45057809394313914</v>
      </c>
    </row>
    <row r="37" spans="1:23">
      <c r="A37" s="80"/>
      <c r="B37" s="24">
        <v>6</v>
      </c>
      <c r="C37" s="51">
        <v>1.0000010000000001</v>
      </c>
      <c r="D37" s="51">
        <v>1.0000010000000001</v>
      </c>
      <c r="E37" s="51">
        <v>1.0000008811565098</v>
      </c>
      <c r="F37" s="52">
        <v>0.68358492547428462</v>
      </c>
      <c r="G37" s="52">
        <v>0.49307632824845443</v>
      </c>
      <c r="H37" s="39">
        <v>0.41703149848198345</v>
      </c>
      <c r="I37" s="39">
        <v>0.35047168690296582</v>
      </c>
      <c r="J37" s="52">
        <v>0.28391267900867906</v>
      </c>
      <c r="K37" s="52">
        <v>0.21735284859070217</v>
      </c>
      <c r="L37" s="52">
        <v>0.10838289517537104</v>
      </c>
      <c r="M37" s="39">
        <v>0</v>
      </c>
      <c r="N37" s="51">
        <v>0</v>
      </c>
      <c r="O37" s="51">
        <v>0.2</v>
      </c>
      <c r="P37" s="51">
        <v>0.2</v>
      </c>
      <c r="Q37" s="51">
        <v>0.11923707671423553</v>
      </c>
      <c r="R37" s="53">
        <v>4.7988912411116698E-2</v>
      </c>
      <c r="S37" s="53">
        <v>4.4952932625936436E-2</v>
      </c>
      <c r="T37" s="53">
        <v>4.1916952840756701E-2</v>
      </c>
      <c r="U37" s="53">
        <v>3.8880973055576529E-2</v>
      </c>
      <c r="V37" s="53">
        <v>3.5844993270395892E-2</v>
      </c>
      <c r="W37" s="53">
        <v>3.2809013485216448E-2</v>
      </c>
    </row>
    <row r="38" spans="1:23">
      <c r="A38" s="80"/>
      <c r="B38" s="24">
        <v>7</v>
      </c>
      <c r="C38" s="51">
        <v>0</v>
      </c>
      <c r="D38" s="51">
        <v>0</v>
      </c>
      <c r="E38" s="51">
        <v>1.1884367358116755E-7</v>
      </c>
      <c r="F38" s="52">
        <v>0</v>
      </c>
      <c r="G38" s="52">
        <v>0</v>
      </c>
      <c r="H38" s="39">
        <v>0.14624186169400266</v>
      </c>
      <c r="I38" s="39">
        <v>0.30153134643703361</v>
      </c>
      <c r="J38" s="52">
        <v>0.45682154568776662</v>
      </c>
      <c r="K38" s="52">
        <v>0.61211155246351279</v>
      </c>
      <c r="L38" s="52">
        <v>0.74395153861359398</v>
      </c>
      <c r="M38" s="39">
        <v>0.90086626094956823</v>
      </c>
      <c r="N38" s="51">
        <v>0.99999997516473205</v>
      </c>
      <c r="O38" s="51">
        <v>0.3</v>
      </c>
      <c r="P38" s="51">
        <v>0.3</v>
      </c>
      <c r="Q38" s="51">
        <v>0.3</v>
      </c>
      <c r="R38" s="53">
        <v>0.29108462775662425</v>
      </c>
      <c r="S38" s="53">
        <v>0.33355209817229392</v>
      </c>
      <c r="T38" s="53">
        <v>0.3760195685879632</v>
      </c>
      <c r="U38" s="53">
        <v>0.41848703900363243</v>
      </c>
      <c r="V38" s="53">
        <v>0.46095450941930222</v>
      </c>
      <c r="W38" s="53">
        <v>0.5034219798349715</v>
      </c>
    </row>
    <row r="40" spans="1:23">
      <c r="C40" s="74" t="s">
        <v>14</v>
      </c>
      <c r="D40" s="74"/>
      <c r="E40" s="74"/>
      <c r="F40" s="74"/>
      <c r="G40" s="74"/>
      <c r="H40" s="74"/>
      <c r="I40" s="74"/>
      <c r="J40" s="74"/>
      <c r="K40" s="74"/>
      <c r="L40" s="74"/>
      <c r="M40" s="74"/>
    </row>
    <row r="41" spans="1:23">
      <c r="B41" s="27" t="s">
        <v>9</v>
      </c>
      <c r="C41" s="40">
        <v>1</v>
      </c>
      <c r="D41" s="40">
        <v>2</v>
      </c>
      <c r="E41" s="40">
        <v>3</v>
      </c>
      <c r="F41" s="40">
        <v>4</v>
      </c>
      <c r="G41" s="40">
        <v>5</v>
      </c>
      <c r="H41" s="40">
        <v>6</v>
      </c>
      <c r="I41" s="40">
        <v>7</v>
      </c>
    </row>
    <row r="42" spans="1:23">
      <c r="B42" s="24">
        <f>C26</f>
        <v>0</v>
      </c>
      <c r="C42" s="33">
        <f>C$32</f>
        <v>0</v>
      </c>
      <c r="D42" s="33">
        <f>C$33</f>
        <v>0</v>
      </c>
      <c r="E42" s="33">
        <f>C$34</f>
        <v>0</v>
      </c>
      <c r="F42" s="33">
        <f>C$35</f>
        <v>0</v>
      </c>
      <c r="G42" s="33">
        <f>C$36</f>
        <v>-9.9999999997323223E-7</v>
      </c>
      <c r="H42" s="33">
        <f>C$37</f>
        <v>1.0000010000000001</v>
      </c>
      <c r="I42" s="33">
        <f>C$38</f>
        <v>0</v>
      </c>
      <c r="J42" s="33"/>
      <c r="K42" s="33"/>
      <c r="L42" s="33"/>
      <c r="M42" s="33"/>
    </row>
    <row r="43" spans="1:23">
      <c r="B43" s="37">
        <f>D26</f>
        <v>0.01</v>
      </c>
      <c r="C43" s="33">
        <f>D$32</f>
        <v>0</v>
      </c>
      <c r="D43" s="33">
        <f>D$33</f>
        <v>0</v>
      </c>
      <c r="E43" s="33">
        <f>D$34</f>
        <v>0</v>
      </c>
      <c r="F43" s="33">
        <f>D$35</f>
        <v>0</v>
      </c>
      <c r="G43" s="33">
        <f>D$36</f>
        <v>-9.9999999997324473E-7</v>
      </c>
      <c r="H43" s="33">
        <f>D$37</f>
        <v>1.0000010000000001</v>
      </c>
      <c r="I43" s="33">
        <f>D$38</f>
        <v>0</v>
      </c>
      <c r="J43" s="33"/>
      <c r="K43" s="33"/>
      <c r="L43" s="33"/>
      <c r="M43" s="33"/>
    </row>
    <row r="44" spans="1:23">
      <c r="B44" s="37">
        <f>E26</f>
        <v>0.02</v>
      </c>
      <c r="C44" s="33">
        <f>E$32</f>
        <v>0</v>
      </c>
      <c r="D44" s="33">
        <f>E$33</f>
        <v>0</v>
      </c>
      <c r="E44" s="33">
        <f>E$34</f>
        <v>0</v>
      </c>
      <c r="F44" s="33">
        <f>E$35</f>
        <v>0</v>
      </c>
      <c r="G44" s="33">
        <f>E$36</f>
        <v>-1.0000001833274173E-6</v>
      </c>
      <c r="H44" s="33">
        <f>E$37</f>
        <v>1.0000008811565098</v>
      </c>
      <c r="I44" s="33">
        <f>E$38</f>
        <v>1.1884367358116755E-7</v>
      </c>
      <c r="J44" s="33"/>
      <c r="K44" s="33"/>
      <c r="L44" s="33"/>
      <c r="M44" s="33"/>
    </row>
    <row r="45" spans="1:23">
      <c r="B45" s="37">
        <f>F26</f>
        <v>0.03</v>
      </c>
      <c r="C45" s="33">
        <f>F$32</f>
        <v>0</v>
      </c>
      <c r="D45" s="33">
        <f>F$33</f>
        <v>0.31641592008389596</v>
      </c>
      <c r="E45" s="33">
        <f>F$34</f>
        <v>0</v>
      </c>
      <c r="F45" s="33">
        <f>F$35</f>
        <v>0</v>
      </c>
      <c r="G45" s="33">
        <f>F$36</f>
        <v>-8.4755300385858619E-7</v>
      </c>
      <c r="H45" s="33">
        <f>F$37</f>
        <v>0.68358492547428462</v>
      </c>
      <c r="I45" s="33">
        <f>F$38</f>
        <v>0</v>
      </c>
      <c r="J45" s="33"/>
      <c r="K45" s="33"/>
      <c r="L45" s="33"/>
      <c r="M45" s="33"/>
    </row>
    <row r="46" spans="1:23">
      <c r="B46" s="37">
        <f>G26</f>
        <v>0.04</v>
      </c>
      <c r="C46" s="33">
        <f>G$32</f>
        <v>0</v>
      </c>
      <c r="D46" s="33">
        <f>G$33</f>
        <v>0.3447350158119431</v>
      </c>
      <c r="E46" s="33">
        <f>G$34</f>
        <v>0</v>
      </c>
      <c r="F46" s="33">
        <f>G$35</f>
        <v>0</v>
      </c>
      <c r="G46" s="33">
        <f>G$36</f>
        <v>0.16218865206797439</v>
      </c>
      <c r="H46" s="33">
        <f>G$37</f>
        <v>0.49307632824845443</v>
      </c>
      <c r="I46" s="33">
        <f>G$38</f>
        <v>0</v>
      </c>
      <c r="J46" s="33"/>
      <c r="K46" s="33"/>
      <c r="L46" s="33"/>
      <c r="M46" s="33"/>
    </row>
    <row r="47" spans="1:23">
      <c r="B47" s="37">
        <f>H26</f>
        <v>0.05</v>
      </c>
      <c r="C47" s="33">
        <f>H$32</f>
        <v>0</v>
      </c>
      <c r="D47" s="33">
        <f>H$33</f>
        <v>0.2718539762997359</v>
      </c>
      <c r="E47" s="33">
        <f>H$34</f>
        <v>0</v>
      </c>
      <c r="F47" s="33">
        <f>H$35</f>
        <v>0</v>
      </c>
      <c r="G47" s="33">
        <f>H$36</f>
        <v>0.16487265946067972</v>
      </c>
      <c r="H47" s="33">
        <f>H$37</f>
        <v>0.41703149848198345</v>
      </c>
      <c r="I47" s="33">
        <f>H$38</f>
        <v>0.14624186169400266</v>
      </c>
      <c r="J47" s="33"/>
      <c r="K47" s="33"/>
      <c r="L47" s="33"/>
      <c r="M47" s="33"/>
    </row>
    <row r="48" spans="1:23">
      <c r="B48" s="37">
        <f>I26</f>
        <v>6.0000000000000005E-2</v>
      </c>
      <c r="C48" s="33">
        <f>I$32</f>
        <v>0</v>
      </c>
      <c r="D48" s="33">
        <f>I$33</f>
        <v>0.18797118601803098</v>
      </c>
      <c r="E48" s="33">
        <f>I$34</f>
        <v>0</v>
      </c>
      <c r="F48" s="33">
        <f>I$35</f>
        <v>0</v>
      </c>
      <c r="G48" s="33">
        <f>I$36</f>
        <v>0.16002579013808568</v>
      </c>
      <c r="H48" s="33">
        <f>I$37</f>
        <v>0.35047168690296582</v>
      </c>
      <c r="I48" s="33">
        <f>I$38</f>
        <v>0.30153134643703361</v>
      </c>
      <c r="J48" s="33"/>
      <c r="K48" s="33"/>
      <c r="L48" s="33"/>
      <c r="M48" s="33"/>
    </row>
    <row r="49" spans="2:13">
      <c r="B49" s="24"/>
      <c r="C49" s="33">
        <f>J$32</f>
        <v>0</v>
      </c>
      <c r="D49" s="33">
        <f>J$33</f>
        <v>0.10408728860531156</v>
      </c>
      <c r="E49" s="33">
        <f>J$34</f>
        <v>0</v>
      </c>
      <c r="F49" s="33">
        <f>J$35</f>
        <v>0</v>
      </c>
      <c r="G49" s="33">
        <f>J$36</f>
        <v>0.15517847700462328</v>
      </c>
      <c r="H49" s="33">
        <f>J$37</f>
        <v>0.28391267900867906</v>
      </c>
      <c r="I49" s="33">
        <f>J$38</f>
        <v>0.45682154568776662</v>
      </c>
      <c r="J49" s="33"/>
      <c r="K49" s="33"/>
      <c r="L49" s="33"/>
      <c r="M49" s="33"/>
    </row>
    <row r="50" spans="2:13">
      <c r="B50" s="24"/>
      <c r="C50" s="33">
        <f>K$32</f>
        <v>0</v>
      </c>
      <c r="D50" s="33">
        <f>K$33</f>
        <v>2.0204581110373876E-2</v>
      </c>
      <c r="E50" s="33">
        <f>K$34</f>
        <v>0</v>
      </c>
      <c r="F50" s="33">
        <f>K$35</f>
        <v>0</v>
      </c>
      <c r="G50" s="33">
        <f>K$36</f>
        <v>0.15033101844301458</v>
      </c>
      <c r="H50" s="33">
        <f>K$37</f>
        <v>0.21735284859070217</v>
      </c>
      <c r="I50" s="33">
        <f>K$38</f>
        <v>0.61211155246351279</v>
      </c>
      <c r="J50" s="33"/>
      <c r="K50" s="33"/>
      <c r="L50" s="33"/>
      <c r="M50" s="33"/>
    </row>
    <row r="51" spans="2:13">
      <c r="B51" s="24"/>
      <c r="C51" s="33">
        <f>L$32</f>
        <v>0</v>
      </c>
      <c r="D51" s="33">
        <f>L$33</f>
        <v>0</v>
      </c>
      <c r="E51" s="33">
        <f>L$34</f>
        <v>0</v>
      </c>
      <c r="F51" s="33">
        <f>L$35</f>
        <v>0</v>
      </c>
      <c r="G51" s="33">
        <f>L$36</f>
        <v>0.14766555130987388</v>
      </c>
      <c r="H51" s="33">
        <f>L$37</f>
        <v>0.10838289517537104</v>
      </c>
      <c r="I51" s="33">
        <f>L$38</f>
        <v>0.74395153861359398</v>
      </c>
      <c r="J51" s="33"/>
      <c r="K51" s="33"/>
      <c r="L51" s="33"/>
      <c r="M51" s="33"/>
    </row>
    <row r="52" spans="2:13">
      <c r="B52" s="24"/>
      <c r="C52" s="33">
        <f>M$32</f>
        <v>0</v>
      </c>
      <c r="D52" s="33">
        <f>M$33</f>
        <v>0</v>
      </c>
      <c r="E52" s="33">
        <f>M$34</f>
        <v>0</v>
      </c>
      <c r="F52" s="33">
        <f>M$35</f>
        <v>0</v>
      </c>
      <c r="G52" s="33">
        <f>M$36</f>
        <v>9.9133740885106902E-2</v>
      </c>
      <c r="H52" s="33">
        <f>M$37</f>
        <v>0</v>
      </c>
      <c r="I52" s="33">
        <f>M$38</f>
        <v>0.90086626094956823</v>
      </c>
      <c r="J52" s="33"/>
      <c r="K52" s="33"/>
      <c r="L52" s="33"/>
      <c r="M52" s="33"/>
    </row>
    <row r="53" spans="2:13">
      <c r="B53" s="24"/>
      <c r="C53" s="33">
        <f>N$32</f>
        <v>0</v>
      </c>
      <c r="D53" s="33">
        <f>N$33</f>
        <v>0</v>
      </c>
      <c r="E53" s="33">
        <f>N$34</f>
        <v>0</v>
      </c>
      <c r="F53" s="33">
        <f>N$35</f>
        <v>0</v>
      </c>
      <c r="G53" s="33">
        <f>N$36</f>
        <v>0</v>
      </c>
      <c r="H53" s="33">
        <f>N$37</f>
        <v>0</v>
      </c>
      <c r="I53" s="33">
        <f>N$38</f>
        <v>0.99999997516473205</v>
      </c>
      <c r="J53" s="33"/>
      <c r="K53" s="33"/>
      <c r="L53" s="33"/>
      <c r="M53" s="33"/>
    </row>
    <row r="54" spans="2:13">
      <c r="B54" s="24"/>
      <c r="C54" s="33">
        <f>O$32</f>
        <v>0.12105992658518018</v>
      </c>
      <c r="D54" s="33">
        <f>O$33</f>
        <v>0.17235179793559485</v>
      </c>
      <c r="E54" s="33">
        <f>O$34</f>
        <v>7.5685192328459674E-2</v>
      </c>
      <c r="F54" s="33">
        <f>O$35</f>
        <v>0</v>
      </c>
      <c r="G54" s="33">
        <f>O$36</f>
        <v>0.13090308315076529</v>
      </c>
      <c r="H54" s="33">
        <f>O$37</f>
        <v>0.2</v>
      </c>
      <c r="I54" s="33">
        <f>O$38</f>
        <v>0.3</v>
      </c>
      <c r="J54" s="33"/>
      <c r="K54" s="33"/>
      <c r="L54" s="33"/>
      <c r="M54" s="33"/>
    </row>
    <row r="55" spans="2:13">
      <c r="B55" s="24"/>
      <c r="C55" s="33">
        <f>P$32</f>
        <v>2.299035868595866E-2</v>
      </c>
      <c r="D55" s="33">
        <f>P$33</f>
        <v>0.2</v>
      </c>
      <c r="E55" s="33">
        <f>P$34</f>
        <v>0.10309724956204745</v>
      </c>
      <c r="F55" s="33">
        <f>P$35</f>
        <v>5.8829236505783804E-2</v>
      </c>
      <c r="G55" s="33">
        <f>P$36</f>
        <v>0.11508315524621002</v>
      </c>
      <c r="H55" s="33">
        <f>P$37</f>
        <v>0.2</v>
      </c>
      <c r="I55" s="33">
        <f>P$38</f>
        <v>0.3</v>
      </c>
      <c r="J55" s="33"/>
      <c r="K55" s="33"/>
      <c r="L55" s="33"/>
      <c r="M55" s="33"/>
    </row>
    <row r="56" spans="2:13">
      <c r="B56" s="24"/>
      <c r="C56" s="33">
        <f>Q$32</f>
        <v>0</v>
      </c>
      <c r="D56" s="33">
        <f>Q$33</f>
        <v>0.19281378165142318</v>
      </c>
      <c r="E56" s="33">
        <f>Q$34</f>
        <v>0.18794914163434129</v>
      </c>
      <c r="F56" s="33">
        <f>Q$35</f>
        <v>0.2</v>
      </c>
      <c r="G56" s="33">
        <f>Q$36</f>
        <v>0</v>
      </c>
      <c r="H56" s="33">
        <f>Q$37</f>
        <v>0.11923707671423553</v>
      </c>
      <c r="I56" s="33">
        <f>Q$38</f>
        <v>0.3</v>
      </c>
      <c r="J56" s="33"/>
      <c r="K56" s="33"/>
      <c r="L56" s="33"/>
      <c r="M56" s="33"/>
    </row>
    <row r="57" spans="2:13">
      <c r="B57" s="24"/>
      <c r="C57" s="33">
        <f>R$32</f>
        <v>1.4129183615082933E-2</v>
      </c>
      <c r="D57" s="33">
        <f>R$33</f>
        <v>0.49312362586637537</v>
      </c>
      <c r="E57" s="33">
        <f>R$34</f>
        <v>4.6506057767911918E-2</v>
      </c>
      <c r="F57" s="33">
        <f>R$35</f>
        <v>-0.58656361567735937</v>
      </c>
      <c r="G57" s="33">
        <f>R$36</f>
        <v>-0.2484405578844916</v>
      </c>
      <c r="H57" s="33">
        <f>R$37</f>
        <v>4.7988912411116698E-2</v>
      </c>
      <c r="I57" s="33">
        <f>R$38</f>
        <v>0.29108462775662425</v>
      </c>
      <c r="J57" s="33"/>
      <c r="K57" s="33"/>
      <c r="L57" s="33"/>
      <c r="M57" s="33"/>
    </row>
    <row r="58" spans="2:13">
      <c r="B58" s="24"/>
      <c r="C58" s="33">
        <f>S$32</f>
        <v>-8.1165700447247552E-3</v>
      </c>
      <c r="D58" s="33">
        <f>S$33</f>
        <v>0.5444324286578075</v>
      </c>
      <c r="E58" s="33">
        <f>S$34</f>
        <v>3.79631585561368E-2</v>
      </c>
      <c r="F58" s="33">
        <f>S$35</f>
        <v>-0.6756702821044186</v>
      </c>
      <c r="G58" s="33">
        <f>S$36</f>
        <v>-0.28886806509622115</v>
      </c>
      <c r="H58" s="33">
        <f>S$37</f>
        <v>4.4952932625936436E-2</v>
      </c>
      <c r="I58" s="33">
        <f>S$38</f>
        <v>0.33355209817229392</v>
      </c>
      <c r="J58" s="33"/>
      <c r="K58" s="33"/>
      <c r="L58" s="33"/>
      <c r="M58" s="33"/>
    </row>
    <row r="59" spans="2:13">
      <c r="B59" s="24"/>
      <c r="C59" s="33">
        <f>T$32</f>
        <v>-3.0362323704532707E-2</v>
      </c>
      <c r="D59" s="33">
        <f>T$33</f>
        <v>0.59574123144923907</v>
      </c>
      <c r="E59" s="33">
        <f>T$34</f>
        <v>2.9420259344362015E-2</v>
      </c>
      <c r="F59" s="33">
        <f>T$35</f>
        <v>-0.76477694853147815</v>
      </c>
      <c r="G59" s="33">
        <f>T$36</f>
        <v>-0.32929557230795076</v>
      </c>
      <c r="H59" s="33">
        <f>T$37</f>
        <v>4.1916952840756701E-2</v>
      </c>
      <c r="I59" s="33">
        <f>T$38</f>
        <v>0.3760195685879632</v>
      </c>
      <c r="J59" s="33"/>
      <c r="K59" s="33"/>
      <c r="L59" s="33"/>
      <c r="M59" s="33"/>
    </row>
    <row r="60" spans="2:13">
      <c r="B60" s="24"/>
      <c r="C60" s="33">
        <f>U$32</f>
        <v>-5.2608077364339978E-2</v>
      </c>
      <c r="D60" s="33">
        <f>U$33</f>
        <v>0.64705003424067076</v>
      </c>
      <c r="E60" s="33">
        <f>U$34</f>
        <v>2.087736013258637E-2</v>
      </c>
      <c r="F60" s="33">
        <f>U$35</f>
        <v>-0.85388361495853704</v>
      </c>
      <c r="G60" s="33">
        <f>U$36</f>
        <v>-0.36972307951967975</v>
      </c>
      <c r="H60" s="33">
        <f>U$37</f>
        <v>3.8880973055576529E-2</v>
      </c>
      <c r="I60" s="33">
        <f>U$38</f>
        <v>0.41848703900363243</v>
      </c>
      <c r="J60" s="33"/>
      <c r="K60" s="33"/>
      <c r="L60" s="33"/>
      <c r="M60" s="33"/>
    </row>
    <row r="61" spans="2:13">
      <c r="B61" s="24"/>
      <c r="C61" s="33">
        <f>V$32</f>
        <v>-7.4853831024147638E-2</v>
      </c>
      <c r="D61" s="33">
        <f>V$33</f>
        <v>0.69835883703210255</v>
      </c>
      <c r="E61" s="33">
        <f>V$34</f>
        <v>1.2334460920811058E-2</v>
      </c>
      <c r="F61" s="33">
        <f>V$35</f>
        <v>-0.94299028138559671</v>
      </c>
      <c r="G61" s="33">
        <f>V$36</f>
        <v>-0.41015058673140986</v>
      </c>
      <c r="H61" s="33">
        <f>V$37</f>
        <v>3.5844993270395892E-2</v>
      </c>
      <c r="I61" s="33">
        <f>V$38</f>
        <v>0.46095450941930222</v>
      </c>
      <c r="J61" s="33"/>
      <c r="K61" s="33"/>
      <c r="L61" s="33"/>
      <c r="M61" s="33"/>
    </row>
    <row r="62" spans="2:13">
      <c r="B62" s="24"/>
      <c r="C62" s="33">
        <f>W$32</f>
        <v>-9.7099584683955326E-2</v>
      </c>
      <c r="D62" s="33">
        <f>W$33</f>
        <v>0.74966763982353446</v>
      </c>
      <c r="E62" s="33">
        <f>W$34</f>
        <v>3.7915617090365505E-3</v>
      </c>
      <c r="F62" s="33">
        <f>W$35</f>
        <v>-1.0320969478126558</v>
      </c>
      <c r="G62" s="33">
        <f>W$36</f>
        <v>-0.45057809394313914</v>
      </c>
      <c r="H62" s="33">
        <f>W$37</f>
        <v>3.2809013485216448E-2</v>
      </c>
      <c r="I62" s="33">
        <f>W$38</f>
        <v>0.5034219798349715</v>
      </c>
      <c r="J62" s="33"/>
      <c r="K62" s="33"/>
      <c r="L62" s="33"/>
      <c r="M62" s="33"/>
    </row>
  </sheetData>
  <mergeCells count="4">
    <mergeCell ref="C40:M40"/>
    <mergeCell ref="A32:A38"/>
    <mergeCell ref="C25:W25"/>
    <mergeCell ref="C31:W3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Z81"/>
  <sheetViews>
    <sheetView topLeftCell="N37" zoomScale="140" zoomScaleNormal="140" workbookViewId="0">
      <selection activeCell="Y48" sqref="Y48"/>
    </sheetView>
  </sheetViews>
  <sheetFormatPr baseColWidth="10" defaultColWidth="8.796875" defaultRowHeight="16"/>
  <cols>
    <col min="1" max="1" width="3.796875" style="16" customWidth="1"/>
    <col min="2" max="2" width="13.19921875" style="16" customWidth="1"/>
    <col min="3" max="3" width="12.796875" style="16" customWidth="1"/>
    <col min="4" max="4" width="11.19921875" style="16" customWidth="1"/>
    <col min="5" max="5" width="11.3984375" style="16" customWidth="1"/>
    <col min="6" max="6" width="11.19921875" style="16" customWidth="1"/>
    <col min="7" max="7" width="10.59765625" style="16" customWidth="1"/>
    <col min="8" max="8" width="11" style="16" customWidth="1"/>
    <col min="9" max="9" width="10.796875" style="16" customWidth="1"/>
    <col min="10" max="12" width="10.3984375" style="16" bestFit="1" customWidth="1"/>
    <col min="13" max="13" width="11.3984375" style="16" bestFit="1" customWidth="1"/>
    <col min="14" max="14" width="14.796875" style="16" bestFit="1" customWidth="1"/>
    <col min="15" max="15" width="15.3984375" style="16" bestFit="1" customWidth="1"/>
    <col min="16" max="16" width="9.796875" style="16" customWidth="1"/>
    <col min="17" max="19" width="14.796875" style="16" bestFit="1" customWidth="1"/>
    <col min="20" max="23" width="10.3984375" style="16" bestFit="1" customWidth="1"/>
    <col min="24" max="24" width="8.796875" style="16"/>
    <col min="25" max="25" width="12.3984375" style="16" customWidth="1"/>
    <col min="26" max="16384" width="8.796875" style="16"/>
  </cols>
  <sheetData>
    <row r="1" spans="1:22">
      <c r="A1" s="15" t="s">
        <v>96</v>
      </c>
    </row>
    <row r="2" spans="1:22">
      <c r="B2" s="16" t="s">
        <v>86</v>
      </c>
    </row>
    <row r="3" spans="1:22">
      <c r="B3" s="16" t="s">
        <v>97</v>
      </c>
    </row>
    <row r="4" spans="1:22">
      <c r="B4" s="16" t="s">
        <v>25</v>
      </c>
    </row>
    <row r="5" spans="1:22">
      <c r="A5" s="17"/>
      <c r="B5" s="16" t="s">
        <v>5</v>
      </c>
      <c r="C5" s="16" t="s">
        <v>48</v>
      </c>
    </row>
    <row r="6" spans="1:22" ht="18">
      <c r="A6" s="17"/>
      <c r="B6" s="18" t="s">
        <v>68</v>
      </c>
      <c r="C6" s="16" t="s">
        <v>26</v>
      </c>
      <c r="L6" s="19"/>
      <c r="M6" s="19"/>
    </row>
    <row r="7" spans="1:22">
      <c r="A7" s="17"/>
      <c r="B7" s="42" t="s">
        <v>79</v>
      </c>
      <c r="C7" s="16" t="s">
        <v>27</v>
      </c>
      <c r="L7" s="20" t="s">
        <v>45</v>
      </c>
      <c r="M7" s="21"/>
      <c r="N7" s="21"/>
      <c r="O7" s="21"/>
      <c r="P7" s="21"/>
      <c r="Q7" s="21"/>
      <c r="R7" s="21"/>
      <c r="S7" s="21"/>
      <c r="T7" s="21"/>
    </row>
    <row r="8" spans="1:22">
      <c r="A8" s="17"/>
      <c r="B8" s="18" t="s">
        <v>69</v>
      </c>
      <c r="C8" s="16" t="s">
        <v>49</v>
      </c>
      <c r="L8" s="22" t="s">
        <v>2</v>
      </c>
      <c r="M8" s="23" t="s">
        <v>55</v>
      </c>
      <c r="N8" s="23" t="s">
        <v>56</v>
      </c>
      <c r="O8" s="23" t="s">
        <v>57</v>
      </c>
      <c r="P8" s="23" t="s">
        <v>58</v>
      </c>
      <c r="Q8" s="23" t="s">
        <v>59</v>
      </c>
      <c r="R8" s="23" t="s">
        <v>60</v>
      </c>
      <c r="S8" s="23" t="s">
        <v>61</v>
      </c>
      <c r="T8" s="24"/>
    </row>
    <row r="9" spans="1:22">
      <c r="L9" s="22" t="s">
        <v>0</v>
      </c>
      <c r="M9" s="25">
        <v>0.16599017413501849</v>
      </c>
      <c r="N9" s="25">
        <v>0.12947383668235149</v>
      </c>
      <c r="O9" s="25">
        <v>0.14472090444575439</v>
      </c>
      <c r="P9" s="25">
        <v>0.17458863774829161</v>
      </c>
      <c r="Q9" s="25">
        <v>0.16391640565008736</v>
      </c>
      <c r="R9" s="25">
        <v>0.12239272661349875</v>
      </c>
      <c r="S9" s="25">
        <v>0.15318556488598273</v>
      </c>
      <c r="T9" s="26"/>
    </row>
    <row r="10" spans="1:22" ht="36">
      <c r="A10" s="43" t="s">
        <v>12</v>
      </c>
      <c r="B10" s="20" t="s">
        <v>64</v>
      </c>
      <c r="C10" s="21"/>
      <c r="D10" s="21"/>
      <c r="E10" s="21"/>
      <c r="F10" s="21"/>
      <c r="G10" s="21"/>
      <c r="H10" s="21"/>
      <c r="I10" s="21"/>
      <c r="M10" s="24" t="s">
        <v>29</v>
      </c>
      <c r="N10" s="24"/>
      <c r="O10" s="24"/>
      <c r="P10" s="24"/>
      <c r="Q10" s="24"/>
      <c r="R10" s="24"/>
      <c r="S10" s="24"/>
      <c r="T10" s="24"/>
    </row>
    <row r="11" spans="1:22">
      <c r="A11" s="44"/>
      <c r="C11" s="12" t="str">
        <f t="shared" ref="C11:I11" si="0">M11</f>
        <v>France (CAC)</v>
      </c>
      <c r="D11" s="12" t="str">
        <f t="shared" si="0"/>
        <v>Canada (TSX)</v>
      </c>
      <c r="E11" s="12" t="str">
        <f t="shared" si="0"/>
        <v>Australia (AOX)</v>
      </c>
      <c r="F11" s="12" t="str">
        <f t="shared" si="0"/>
        <v>Germany (DAX)</v>
      </c>
      <c r="G11" s="12" t="str">
        <f t="shared" si="0"/>
        <v>Japan (NIKKEI)</v>
      </c>
      <c r="H11" s="12" t="str">
        <f t="shared" si="0"/>
        <v>UK (FTSE)</v>
      </c>
      <c r="I11" s="12" t="str">
        <f t="shared" si="0"/>
        <v>USA (S&amp;P500)</v>
      </c>
      <c r="M11" s="12" t="str">
        <f>M8</f>
        <v>France (CAC)</v>
      </c>
      <c r="N11" s="12" t="str">
        <f t="shared" ref="N11:S11" si="1">N8</f>
        <v>Canada (TSX)</v>
      </c>
      <c r="O11" s="12" t="str">
        <f t="shared" si="1"/>
        <v>Australia (AOX)</v>
      </c>
      <c r="P11" s="12" t="str">
        <f t="shared" si="1"/>
        <v>Germany (DAX)</v>
      </c>
      <c r="Q11" s="12" t="str">
        <f t="shared" si="1"/>
        <v>Japan (NIKKEI)</v>
      </c>
      <c r="R11" s="12" t="str">
        <f t="shared" si="1"/>
        <v>UK (FTSE)</v>
      </c>
      <c r="S11" s="12" t="str">
        <f t="shared" si="1"/>
        <v>USA (S&amp;P500)</v>
      </c>
      <c r="T11" s="24"/>
      <c r="U11" s="27" t="s">
        <v>1</v>
      </c>
      <c r="V11" s="27" t="s">
        <v>0</v>
      </c>
    </row>
    <row r="12" spans="1:22">
      <c r="A12" s="44"/>
      <c r="B12" s="13" t="str">
        <f>L12</f>
        <v>France (CAC)</v>
      </c>
      <c r="C12" s="15">
        <f t="shared" ref="C12:I13" si="2">M12*$V12*M$9</f>
        <v>2.7552737909373754E-2</v>
      </c>
      <c r="D12" s="16">
        <f t="shared" si="2"/>
        <v>1.7110870319130344E-2</v>
      </c>
      <c r="E12" s="16">
        <f t="shared" si="2"/>
        <v>1.818832267143377E-2</v>
      </c>
      <c r="F12" s="16">
        <f t="shared" si="2"/>
        <v>2.6707011958101736E-2</v>
      </c>
      <c r="G12" s="16">
        <f t="shared" si="2"/>
        <v>1.940539148062705E-2</v>
      </c>
      <c r="H12" s="16">
        <f t="shared" si="2"/>
        <v>1.622838334958801E-2</v>
      </c>
      <c r="I12" s="16">
        <f t="shared" si="2"/>
        <v>1.9440300677511863E-2</v>
      </c>
      <c r="L12" s="13" t="str">
        <f>M11</f>
        <v>France (CAC)</v>
      </c>
      <c r="M12" s="28">
        <v>0.99999999999999978</v>
      </c>
      <c r="N12" s="28">
        <v>0.79617346953229362</v>
      </c>
      <c r="O12" s="28">
        <v>0.75714490055465822</v>
      </c>
      <c r="P12" s="28">
        <v>0.92156706174429548</v>
      </c>
      <c r="Q12" s="28">
        <v>0.71321029863516117</v>
      </c>
      <c r="R12" s="28">
        <v>0.79879854965692754</v>
      </c>
      <c r="S12" s="28">
        <v>0.76454447602447917</v>
      </c>
      <c r="T12" s="26"/>
      <c r="U12" s="29" t="str">
        <f>L12</f>
        <v>France (CAC)</v>
      </c>
      <c r="V12" s="30">
        <f>M9</f>
        <v>0.16599017413501849</v>
      </c>
    </row>
    <row r="13" spans="1:22">
      <c r="A13" s="44"/>
      <c r="B13" s="13" t="str">
        <f t="shared" ref="B13:B18" si="3">L13</f>
        <v>Canada (TSX)</v>
      </c>
      <c r="C13" s="16">
        <f>D12</f>
        <v>1.7110870319130344E-2</v>
      </c>
      <c r="D13" s="15">
        <f t="shared" si="2"/>
        <v>1.676347438524823E-2</v>
      </c>
      <c r="E13" s="16">
        <f t="shared" si="2"/>
        <v>1.555225635195988E-2</v>
      </c>
      <c r="F13" s="16">
        <f t="shared" si="2"/>
        <v>1.7929602516962406E-2</v>
      </c>
      <c r="G13" s="16">
        <f t="shared" si="2"/>
        <v>1.2843789432534133E-2</v>
      </c>
      <c r="H13" s="16">
        <f t="shared" si="2"/>
        <v>1.1785331875563037E-2</v>
      </c>
      <c r="I13" s="16">
        <f t="shared" si="2"/>
        <v>1.6791011371186604E-2</v>
      </c>
      <c r="L13" s="13" t="str">
        <f>N11</f>
        <v>Canada (TSX)</v>
      </c>
      <c r="M13" s="28">
        <v>0.79617346953229362</v>
      </c>
      <c r="N13" s="28">
        <v>1.0000000000000002</v>
      </c>
      <c r="O13" s="28">
        <v>0.83000387628543038</v>
      </c>
      <c r="P13" s="28">
        <v>0.79318166722623273</v>
      </c>
      <c r="Q13" s="28">
        <v>0.60518581082960565</v>
      </c>
      <c r="R13" s="28">
        <v>0.74371097299110167</v>
      </c>
      <c r="S13" s="28">
        <v>0.84659752742467143</v>
      </c>
      <c r="T13" s="26"/>
      <c r="U13" s="29" t="str">
        <f t="shared" ref="U13:U18" si="4">L13</f>
        <v>Canada (TSX)</v>
      </c>
      <c r="V13" s="30">
        <f>N9</f>
        <v>0.12947383668235149</v>
      </c>
    </row>
    <row r="14" spans="1:22">
      <c r="A14" s="44"/>
      <c r="B14" s="13" t="str">
        <f t="shared" si="3"/>
        <v>Australia (AOX)</v>
      </c>
      <c r="C14" s="16">
        <f>E12</f>
        <v>1.818832267143377E-2</v>
      </c>
      <c r="D14" s="16">
        <f>E13</f>
        <v>1.555225635195988E-2</v>
      </c>
      <c r="E14" s="15">
        <f>O14*$V14*O$9</f>
        <v>2.0944140183597176E-2</v>
      </c>
      <c r="F14" s="16">
        <f>P14*$V14*P$9</f>
        <v>1.8732233569172169E-2</v>
      </c>
      <c r="G14" s="16">
        <f>Q14*$V14*Q$9</f>
        <v>1.4600112586241304E-2</v>
      </c>
      <c r="H14" s="16">
        <f>R14*$V14*R$9</f>
        <v>1.2503036796481804E-2</v>
      </c>
      <c r="I14" s="16">
        <f>S14*$V14*S$9</f>
        <v>1.65510361493297E-2</v>
      </c>
      <c r="L14" s="13" t="str">
        <f>O11</f>
        <v>Australia (AOX)</v>
      </c>
      <c r="M14" s="28">
        <v>0.75714490055465822</v>
      </c>
      <c r="N14" s="28">
        <v>0.83000387628543038</v>
      </c>
      <c r="O14" s="28">
        <v>1.0000000000000002</v>
      </c>
      <c r="P14" s="28">
        <v>0.74138248196353496</v>
      </c>
      <c r="Q14" s="28">
        <v>0.6154638007347869</v>
      </c>
      <c r="R14" s="28">
        <v>0.70587635004304494</v>
      </c>
      <c r="S14" s="28">
        <v>0.74657952774669933</v>
      </c>
      <c r="T14" s="26"/>
      <c r="U14" s="29" t="str">
        <f t="shared" si="4"/>
        <v>Australia (AOX)</v>
      </c>
      <c r="V14" s="30">
        <f>O9</f>
        <v>0.14472090444575439</v>
      </c>
    </row>
    <row r="15" spans="1:22">
      <c r="A15" s="44"/>
      <c r="B15" s="13" t="str">
        <f t="shared" si="3"/>
        <v>Germany (DAX)</v>
      </c>
      <c r="C15" s="16">
        <f>F12</f>
        <v>2.6707011958101736E-2</v>
      </c>
      <c r="D15" s="16">
        <f>F13</f>
        <v>1.7929602516962406E-2</v>
      </c>
      <c r="E15" s="16">
        <f>F14</f>
        <v>1.8732233569172169E-2</v>
      </c>
      <c r="F15" s="15">
        <f>P15*$V15*P$9</f>
        <v>3.0481192430804192E-2</v>
      </c>
      <c r="G15" s="16">
        <f>Q15*$V15*Q$9</f>
        <v>2.1456483361799353E-2</v>
      </c>
      <c r="H15" s="16">
        <f>R15*$V15*R$9</f>
        <v>1.6061155412624352E-2</v>
      </c>
      <c r="I15" s="16">
        <f>S15*$V15*S$9</f>
        <v>2.1317213873291441E-2</v>
      </c>
      <c r="L15" s="13" t="str">
        <f>P11</f>
        <v>Germany (DAX)</v>
      </c>
      <c r="M15" s="28">
        <v>0.92156706174429548</v>
      </c>
      <c r="N15" s="28">
        <v>0.79318166722623273</v>
      </c>
      <c r="O15" s="28">
        <v>0.74138248196353496</v>
      </c>
      <c r="P15" s="28">
        <v>0.99999999999999978</v>
      </c>
      <c r="Q15" s="28">
        <v>0.74975633770267192</v>
      </c>
      <c r="R15" s="28">
        <v>0.75163189049779189</v>
      </c>
      <c r="S15" s="28">
        <v>0.79707029394971551</v>
      </c>
      <c r="T15" s="26"/>
      <c r="U15" s="29" t="str">
        <f t="shared" si="4"/>
        <v>Germany (DAX)</v>
      </c>
      <c r="V15" s="30">
        <f>P9</f>
        <v>0.17458863774829161</v>
      </c>
    </row>
    <row r="16" spans="1:22">
      <c r="A16" s="44"/>
      <c r="B16" s="13" t="str">
        <f t="shared" si="3"/>
        <v>Japan (NIKKEI)</v>
      </c>
      <c r="C16" s="16">
        <f>G12</f>
        <v>1.940539148062705E-2</v>
      </c>
      <c r="D16" s="16">
        <f>G13</f>
        <v>1.2843789432534133E-2</v>
      </c>
      <c r="E16" s="16">
        <f>G14</f>
        <v>1.4600112586241304E-2</v>
      </c>
      <c r="F16" s="16">
        <f>G15</f>
        <v>2.1456483361799353E-2</v>
      </c>
      <c r="G16" s="15">
        <f>Q16*$V16*Q$9</f>
        <v>2.6868588041243997E-2</v>
      </c>
      <c r="H16" s="16">
        <f>R16*$V16*R$9</f>
        <v>1.0873033371310596E-2</v>
      </c>
      <c r="I16" s="16">
        <f>S16*$V16*S$9</f>
        <v>1.816312003659299E-2</v>
      </c>
      <c r="L16" s="13" t="str">
        <f>Q11</f>
        <v>Japan (NIKKEI)</v>
      </c>
      <c r="M16" s="28">
        <v>0.71321029863516117</v>
      </c>
      <c r="N16" s="28">
        <v>0.60518581082960565</v>
      </c>
      <c r="O16" s="28">
        <v>0.6154638007347869</v>
      </c>
      <c r="P16" s="28">
        <v>0.74975633770267192</v>
      </c>
      <c r="Q16" s="28">
        <v>1.0000000000000002</v>
      </c>
      <c r="R16" s="28">
        <v>0.54196680692010535</v>
      </c>
      <c r="S16" s="28">
        <v>0.72335283580915732</v>
      </c>
      <c r="T16" s="26"/>
      <c r="U16" s="29" t="str">
        <f t="shared" si="4"/>
        <v>Japan (NIKKEI)</v>
      </c>
      <c r="V16" s="30">
        <f>Q9</f>
        <v>0.16391640565008736</v>
      </c>
    </row>
    <row r="17" spans="1:22">
      <c r="A17" s="44"/>
      <c r="B17" s="13" t="str">
        <f t="shared" si="3"/>
        <v>UK (FTSE)</v>
      </c>
      <c r="C17" s="16">
        <f>H12</f>
        <v>1.622838334958801E-2</v>
      </c>
      <c r="D17" s="16">
        <f>H13</f>
        <v>1.1785331875563037E-2</v>
      </c>
      <c r="E17" s="16">
        <f>H14</f>
        <v>1.2503036796481804E-2</v>
      </c>
      <c r="F17" s="16">
        <f>H15</f>
        <v>1.6061155412624352E-2</v>
      </c>
      <c r="G17" s="16">
        <f>H16</f>
        <v>1.0873033371310596E-2</v>
      </c>
      <c r="H17" s="15">
        <f>R17*$V17*R$9</f>
        <v>1.497997952788664E-2</v>
      </c>
      <c r="I17" s="16">
        <f>S17*$V17*S$9</f>
        <v>1.2061599292651109E-2</v>
      </c>
      <c r="L17" s="31" t="str">
        <f>R11</f>
        <v>UK (FTSE)</v>
      </c>
      <c r="M17" s="28">
        <v>0.79879854965692754</v>
      </c>
      <c r="N17" s="28">
        <v>0.74371097299110167</v>
      </c>
      <c r="O17" s="28">
        <v>0.70587635004304494</v>
      </c>
      <c r="P17" s="28">
        <v>0.75163189049779189</v>
      </c>
      <c r="Q17" s="28">
        <v>0.54196680692010535</v>
      </c>
      <c r="R17" s="28">
        <v>0.99999999999999978</v>
      </c>
      <c r="S17" s="28">
        <v>0.64332650404255032</v>
      </c>
      <c r="T17" s="26"/>
      <c r="U17" s="29" t="str">
        <f t="shared" si="4"/>
        <v>UK (FTSE)</v>
      </c>
      <c r="V17" s="30">
        <f>R9</f>
        <v>0.12239272661349875</v>
      </c>
    </row>
    <row r="18" spans="1:22">
      <c r="A18" s="44"/>
      <c r="B18" s="13" t="str">
        <f t="shared" si="3"/>
        <v>USA (S&amp;P500)</v>
      </c>
      <c r="C18" s="16">
        <f>I12</f>
        <v>1.9440300677511863E-2</v>
      </c>
      <c r="D18" s="16">
        <f>I13</f>
        <v>1.6791011371186604E-2</v>
      </c>
      <c r="E18" s="16">
        <f>I14</f>
        <v>1.65510361493297E-2</v>
      </c>
      <c r="F18" s="16">
        <f>I15</f>
        <v>2.1317213873291441E-2</v>
      </c>
      <c r="G18" s="16">
        <f>I16</f>
        <v>1.816312003659299E-2</v>
      </c>
      <c r="H18" s="16">
        <f>I17</f>
        <v>1.2061599292651109E-2</v>
      </c>
      <c r="I18" s="15">
        <f>S18*$V18*S$9</f>
        <v>2.346581728943763E-2</v>
      </c>
      <c r="L18" s="31" t="str">
        <f>S11</f>
        <v>USA (S&amp;P500)</v>
      </c>
      <c r="M18" s="28">
        <v>0.76454447602447917</v>
      </c>
      <c r="N18" s="28">
        <v>0.84659752742467143</v>
      </c>
      <c r="O18" s="28">
        <v>0.74657952774669933</v>
      </c>
      <c r="P18" s="28">
        <v>0.79707029394971551</v>
      </c>
      <c r="Q18" s="28">
        <v>0.72335283580915732</v>
      </c>
      <c r="R18" s="28">
        <v>0.64332650404255032</v>
      </c>
      <c r="S18" s="28">
        <v>1.0000000000000002</v>
      </c>
      <c r="T18" s="26"/>
      <c r="U18" s="29" t="str">
        <f t="shared" si="4"/>
        <v>USA (S&amp;P500)</v>
      </c>
      <c r="V18" s="30">
        <f>S9</f>
        <v>0.15318556488598273</v>
      </c>
    </row>
    <row r="21" spans="1:22" ht="19">
      <c r="C21" s="54" t="s">
        <v>65</v>
      </c>
      <c r="D21" s="54"/>
      <c r="E21" s="54"/>
      <c r="F21" s="54"/>
      <c r="G21" s="54"/>
      <c r="H21" s="54"/>
      <c r="I21" s="54"/>
      <c r="J21" s="15"/>
      <c r="K21" s="15"/>
      <c r="L21" s="15"/>
      <c r="M21" s="15"/>
    </row>
    <row r="22" spans="1:22">
      <c r="C22" s="32">
        <f t="array" ref="C22:I28">MINVERSE(C12:I18)</f>
        <v>303.93760604751617</v>
      </c>
      <c r="D22" s="33">
        <v>-27.345300939097097</v>
      </c>
      <c r="E22" s="33">
        <v>-21.399220616860745</v>
      </c>
      <c r="F22" s="33">
        <v>-186.62126396418876</v>
      </c>
      <c r="G22" s="33">
        <v>-18.382576981268553</v>
      </c>
      <c r="H22" s="33">
        <v>-84.599480280540163</v>
      </c>
      <c r="I22" s="33">
        <v>10.109661315127347</v>
      </c>
      <c r="J22" s="33"/>
      <c r="K22" s="33"/>
      <c r="L22" s="33"/>
      <c r="M22" s="33"/>
    </row>
    <row r="23" spans="1:22">
      <c r="C23" s="33">
        <v>-27.345300939097122</v>
      </c>
      <c r="D23" s="32">
        <v>365.92532022760895</v>
      </c>
      <c r="E23" s="33">
        <v>-107.79079715286701</v>
      </c>
      <c r="F23" s="33">
        <v>-23.771490358793951</v>
      </c>
      <c r="G23" s="33">
        <v>44.764691221787508</v>
      </c>
      <c r="H23" s="33">
        <v>-57.016192190136927</v>
      </c>
      <c r="I23" s="33">
        <v>-146.90406775178081</v>
      </c>
      <c r="J23" s="33"/>
      <c r="K23" s="33"/>
      <c r="L23" s="33"/>
      <c r="M23" s="33"/>
    </row>
    <row r="24" spans="1:22">
      <c r="C24" s="33">
        <v>-21.399220616860752</v>
      </c>
      <c r="D24" s="33">
        <v>-107.79079715286709</v>
      </c>
      <c r="E24" s="32">
        <v>173.42412290989586</v>
      </c>
      <c r="F24" s="33">
        <v>4.6443155174316102</v>
      </c>
      <c r="G24" s="33">
        <v>-17.060993683150116</v>
      </c>
      <c r="H24" s="33">
        <v>-24.70829994538828</v>
      </c>
      <c r="I24" s="33">
        <v>-5.7754869494726808</v>
      </c>
      <c r="J24" s="33"/>
      <c r="K24" s="33"/>
      <c r="L24" s="33"/>
      <c r="M24" s="33"/>
    </row>
    <row r="25" spans="1:22">
      <c r="C25" s="33">
        <v>-186.6212639641889</v>
      </c>
      <c r="D25" s="33">
        <v>-23.771490358794054</v>
      </c>
      <c r="E25" s="33">
        <v>4.644315517431588</v>
      </c>
      <c r="F25" s="32">
        <v>268.56991401794204</v>
      </c>
      <c r="G25" s="33">
        <v>-40.142129291164487</v>
      </c>
      <c r="H25" s="33">
        <v>-10.122476385712787</v>
      </c>
      <c r="I25" s="33">
        <v>-39.364071731108737</v>
      </c>
      <c r="J25" s="33"/>
      <c r="K25" s="33"/>
      <c r="L25" s="33"/>
      <c r="M25" s="33"/>
    </row>
    <row r="26" spans="1:22">
      <c r="C26" s="33">
        <v>-18.382576981268549</v>
      </c>
      <c r="D26" s="33">
        <v>44.764691221787551</v>
      </c>
      <c r="E26" s="33">
        <v>-17.060993683150095</v>
      </c>
      <c r="F26" s="33">
        <v>-40.142129291164494</v>
      </c>
      <c r="G26" s="32">
        <v>101.53228479489738</v>
      </c>
      <c r="H26" s="33">
        <v>10.296905255413009</v>
      </c>
      <c r="I26" s="33">
        <v>-52.183409737132052</v>
      </c>
      <c r="J26" s="33"/>
      <c r="K26" s="33"/>
      <c r="L26" s="33"/>
      <c r="M26" s="33"/>
    </row>
    <row r="27" spans="1:22">
      <c r="C27" s="33">
        <v>-84.599480280539993</v>
      </c>
      <c r="D27" s="33">
        <v>-57.016192190136827</v>
      </c>
      <c r="E27" s="33">
        <v>-24.708299945388344</v>
      </c>
      <c r="F27" s="33">
        <v>-10.122476385712966</v>
      </c>
      <c r="G27" s="33">
        <v>10.296905255413037</v>
      </c>
      <c r="H27" s="32">
        <v>209.7878461640021</v>
      </c>
      <c r="I27" s="33">
        <v>21.705144786016408</v>
      </c>
      <c r="J27" s="33"/>
      <c r="K27" s="33"/>
      <c r="L27" s="33"/>
      <c r="M27" s="33"/>
    </row>
    <row r="28" spans="1:22">
      <c r="C28" s="33">
        <v>10.109661315127381</v>
      </c>
      <c r="D28" s="33">
        <v>-146.90406775178073</v>
      </c>
      <c r="E28" s="33">
        <v>-5.7754869494727421</v>
      </c>
      <c r="F28" s="33">
        <v>-39.364071731108787</v>
      </c>
      <c r="G28" s="33">
        <v>-52.183409737132017</v>
      </c>
      <c r="H28" s="33">
        <v>21.705144786016429</v>
      </c>
      <c r="I28" s="32">
        <v>208.42531761525188</v>
      </c>
      <c r="J28" s="33"/>
      <c r="K28" s="33"/>
      <c r="L28" s="33"/>
      <c r="M28" s="33"/>
    </row>
    <row r="29" spans="1:22">
      <c r="C29" s="33"/>
      <c r="D29" s="33"/>
      <c r="E29" s="33"/>
      <c r="F29" s="33"/>
      <c r="G29" s="33"/>
      <c r="H29" s="33"/>
      <c r="I29" s="33"/>
      <c r="J29" s="33"/>
      <c r="K29" s="33"/>
      <c r="L29" s="33"/>
      <c r="M29" s="32"/>
    </row>
    <row r="30" spans="1:22" ht="18">
      <c r="B30" s="22" t="s">
        <v>93</v>
      </c>
      <c r="C30" s="55">
        <v>5.0000000000000001E-3</v>
      </c>
      <c r="D30" s="56" t="s">
        <v>31</v>
      </c>
      <c r="E30" s="33"/>
      <c r="F30" s="33"/>
      <c r="G30" s="33"/>
      <c r="H30" s="33"/>
      <c r="I30" s="33"/>
      <c r="J30" s="33"/>
      <c r="K30" s="33"/>
      <c r="L30" s="33"/>
      <c r="M30" s="32"/>
    </row>
    <row r="31" spans="1:22">
      <c r="C31" s="74" t="s">
        <v>70</v>
      </c>
      <c r="D31" s="74"/>
      <c r="E31" s="74"/>
      <c r="F31" s="74"/>
      <c r="G31" s="74"/>
      <c r="H31" s="74"/>
      <c r="I31" s="74"/>
      <c r="J31" s="74"/>
      <c r="K31" s="74"/>
      <c r="L31" s="74"/>
      <c r="M31" s="74"/>
    </row>
    <row r="32" spans="1:22">
      <c r="C32" s="12" t="str">
        <f>C11</f>
        <v>France (CAC)</v>
      </c>
      <c r="D32" s="12" t="str">
        <f t="shared" ref="D32:I32" si="5">D11</f>
        <v>Canada (TSX)</v>
      </c>
      <c r="E32" s="12" t="str">
        <f t="shared" si="5"/>
        <v>Australia (AOX)</v>
      </c>
      <c r="F32" s="12" t="str">
        <f t="shared" si="5"/>
        <v>Germany (DAX)</v>
      </c>
      <c r="G32" s="12" t="str">
        <f t="shared" si="5"/>
        <v>Japan (NIKKEI)</v>
      </c>
      <c r="H32" s="12" t="str">
        <f t="shared" si="5"/>
        <v>UK (FTSE)</v>
      </c>
      <c r="I32" s="12" t="str">
        <f t="shared" si="5"/>
        <v>USA (S&amp;P500)</v>
      </c>
      <c r="K32" s="27" t="s">
        <v>3</v>
      </c>
      <c r="L32" s="27" t="s">
        <v>32</v>
      </c>
    </row>
    <row r="33" spans="2:26">
      <c r="B33" s="22" t="s">
        <v>22</v>
      </c>
      <c r="C33" s="34">
        <v>5.5041174314934591E-2</v>
      </c>
      <c r="D33" s="34">
        <v>4.9133122549128279E-2</v>
      </c>
      <c r="E33" s="34">
        <v>4.3740299547221924E-2</v>
      </c>
      <c r="F33" s="34">
        <v>6.5788678698917191E-2</v>
      </c>
      <c r="G33" s="34">
        <v>7.7912960924275368E-2</v>
      </c>
      <c r="H33" s="34">
        <v>2.1143772474770794E-2</v>
      </c>
      <c r="I33" s="34">
        <v>0.10243051683545455</v>
      </c>
      <c r="K33" s="33">
        <f>C33</f>
        <v>5.5041174314934591E-2</v>
      </c>
      <c r="L33" s="57">
        <f t="shared" ref="L33:L39" si="6">K33-rf</f>
        <v>5.0041174314934593E-2</v>
      </c>
    </row>
    <row r="34" spans="2:26">
      <c r="B34" s="22" t="s">
        <v>33</v>
      </c>
      <c r="C34" s="58">
        <f t="shared" ref="C34:I34" si="7">C33-rf</f>
        <v>5.0041174314934593E-2</v>
      </c>
      <c r="D34" s="58">
        <f t="shared" si="7"/>
        <v>4.4133122549128281E-2</v>
      </c>
      <c r="E34" s="58">
        <f t="shared" si="7"/>
        <v>3.8740299547221926E-2</v>
      </c>
      <c r="F34" s="58">
        <f t="shared" si="7"/>
        <v>6.0788678698917194E-2</v>
      </c>
      <c r="G34" s="58">
        <f t="shared" si="7"/>
        <v>7.2912960924275363E-2</v>
      </c>
      <c r="H34" s="58">
        <f t="shared" si="7"/>
        <v>1.6143772474770793E-2</v>
      </c>
      <c r="I34" s="58">
        <f t="shared" si="7"/>
        <v>9.7430516835454548E-2</v>
      </c>
      <c r="K34" s="33">
        <f>D33</f>
        <v>4.9133122549128279E-2</v>
      </c>
      <c r="L34" s="57">
        <f t="shared" si="6"/>
        <v>4.4133122549128281E-2</v>
      </c>
    </row>
    <row r="35" spans="2:26">
      <c r="B35" s="22"/>
      <c r="C35" s="29"/>
      <c r="D35" s="29"/>
      <c r="K35" s="33">
        <f>E33</f>
        <v>4.3740299547221924E-2</v>
      </c>
      <c r="L35" s="57">
        <f t="shared" si="6"/>
        <v>3.8740299547221926E-2</v>
      </c>
    </row>
    <row r="36" spans="2:26" ht="17" thickBot="1">
      <c r="B36" s="74"/>
      <c r="C36" s="74"/>
      <c r="D36" s="74"/>
      <c r="K36" s="33">
        <f>F33</f>
        <v>6.5788678698917191E-2</v>
      </c>
      <c r="L36" s="57">
        <f t="shared" si="6"/>
        <v>6.0788678698917194E-2</v>
      </c>
    </row>
    <row r="37" spans="2:26" ht="15" customHeight="1" thickBot="1">
      <c r="B37" s="85" t="s">
        <v>54</v>
      </c>
      <c r="C37" s="86"/>
      <c r="D37" s="71">
        <f>(MMULT(MMULT(C34:I34,C22:I28),L33:L39))^(1/2)</f>
        <v>0.77174270821469559</v>
      </c>
      <c r="F37" s="35"/>
      <c r="K37" s="33">
        <f>G33</f>
        <v>7.7912960924275368E-2</v>
      </c>
      <c r="L37" s="57">
        <f t="shared" si="6"/>
        <v>7.2912960924275363E-2</v>
      </c>
    </row>
    <row r="38" spans="2:26">
      <c r="B38" s="74" t="s">
        <v>102</v>
      </c>
      <c r="C38" s="74"/>
      <c r="D38" s="33">
        <f>(M42-rf)/M56</f>
        <v>0.77174270821469604</v>
      </c>
      <c r="F38" s="35"/>
      <c r="K38" s="33">
        <f>H33</f>
        <v>2.1143772474770794E-2</v>
      </c>
      <c r="L38" s="57">
        <f t="shared" si="6"/>
        <v>1.6143772474770793E-2</v>
      </c>
    </row>
    <row r="39" spans="2:26">
      <c r="B39" s="74"/>
      <c r="C39" s="74"/>
      <c r="D39" s="33"/>
      <c r="F39" s="35"/>
      <c r="K39" s="33">
        <f>I33</f>
        <v>0.10243051683545455</v>
      </c>
      <c r="L39" s="57">
        <f t="shared" si="6"/>
        <v>9.7430516835454548E-2</v>
      </c>
    </row>
    <row r="40" spans="2:26">
      <c r="F40" s="35"/>
      <c r="O40" s="33"/>
      <c r="P40" s="24"/>
    </row>
    <row r="41" spans="2:26" ht="15" customHeight="1">
      <c r="C41" s="78" t="s">
        <v>94</v>
      </c>
      <c r="D41" s="78"/>
      <c r="E41" s="78"/>
      <c r="F41" s="78"/>
      <c r="G41" s="78"/>
      <c r="H41" s="78"/>
      <c r="I41" s="78"/>
      <c r="J41" s="78"/>
      <c r="K41" s="78"/>
      <c r="L41" s="78"/>
      <c r="M41" s="78"/>
      <c r="N41" s="78"/>
      <c r="O41" s="78"/>
      <c r="P41" s="78"/>
      <c r="Q41" s="78"/>
      <c r="R41" s="78"/>
      <c r="S41" s="78"/>
      <c r="T41" s="78"/>
      <c r="U41" s="78"/>
      <c r="V41" s="78"/>
      <c r="W41" s="78"/>
    </row>
    <row r="42" spans="2:26" ht="18">
      <c r="B42" s="16" t="s">
        <v>72</v>
      </c>
      <c r="C42" s="36">
        <f>0/12</f>
        <v>0</v>
      </c>
      <c r="D42" s="36">
        <f>C42+0.01</f>
        <v>0.01</v>
      </c>
      <c r="E42" s="36">
        <f t="shared" ref="E42:W42" si="8">D42+0.01</f>
        <v>0.02</v>
      </c>
      <c r="F42" s="36">
        <f t="shared" si="8"/>
        <v>0.03</v>
      </c>
      <c r="G42" s="36">
        <f t="shared" si="8"/>
        <v>0.04</v>
      </c>
      <c r="H42" s="36">
        <f t="shared" si="8"/>
        <v>0.05</v>
      </c>
      <c r="I42" s="36">
        <f t="shared" si="8"/>
        <v>6.0000000000000005E-2</v>
      </c>
      <c r="J42" s="36">
        <f t="shared" si="8"/>
        <v>7.0000000000000007E-2</v>
      </c>
      <c r="K42" s="36">
        <f t="shared" si="8"/>
        <v>0.08</v>
      </c>
      <c r="L42" s="36">
        <f t="shared" si="8"/>
        <v>0.09</v>
      </c>
      <c r="M42" s="36">
        <f t="shared" si="8"/>
        <v>9.9999999999999992E-2</v>
      </c>
      <c r="N42" s="36">
        <f t="shared" si="8"/>
        <v>0.10999999999999999</v>
      </c>
      <c r="O42" s="36">
        <f t="shared" si="8"/>
        <v>0.11999999999999998</v>
      </c>
      <c r="P42" s="36">
        <f t="shared" si="8"/>
        <v>0.12999999999999998</v>
      </c>
      <c r="Q42" s="36">
        <f t="shared" si="8"/>
        <v>0.13999999999999999</v>
      </c>
      <c r="R42" s="36">
        <f t="shared" si="8"/>
        <v>0.15</v>
      </c>
      <c r="S42" s="36">
        <f t="shared" si="8"/>
        <v>0.16</v>
      </c>
      <c r="T42" s="36">
        <f t="shared" si="8"/>
        <v>0.17</v>
      </c>
      <c r="U42" s="36">
        <f t="shared" si="8"/>
        <v>0.18000000000000002</v>
      </c>
      <c r="V42" s="36">
        <f t="shared" si="8"/>
        <v>0.19000000000000003</v>
      </c>
      <c r="W42" s="36">
        <f t="shared" si="8"/>
        <v>0.20000000000000004</v>
      </c>
    </row>
    <row r="43" spans="2:26">
      <c r="C43" s="36"/>
      <c r="D43" s="36"/>
      <c r="E43" s="36"/>
      <c r="F43" s="36"/>
      <c r="G43" s="36"/>
      <c r="H43" s="36"/>
      <c r="I43" s="36"/>
      <c r="J43" s="36"/>
      <c r="K43" s="36"/>
      <c r="L43" s="36"/>
      <c r="M43" s="36"/>
      <c r="N43" s="36"/>
      <c r="O43" s="36"/>
      <c r="P43" s="36"/>
      <c r="Q43" s="36"/>
      <c r="R43" s="36"/>
      <c r="S43" s="36"/>
      <c r="T43" s="36"/>
      <c r="U43" s="36"/>
      <c r="V43" s="36"/>
      <c r="W43" s="36"/>
    </row>
    <row r="44" spans="2:26" ht="18">
      <c r="C44" s="79" t="s">
        <v>95</v>
      </c>
      <c r="D44" s="79"/>
      <c r="E44" s="79"/>
      <c r="F44" s="79"/>
      <c r="G44" s="79"/>
      <c r="H44" s="79"/>
      <c r="I44" s="79"/>
      <c r="J44" s="79"/>
      <c r="K44" s="79"/>
      <c r="L44" s="79"/>
      <c r="M44" s="79"/>
      <c r="N44" s="79"/>
      <c r="O44" s="79"/>
      <c r="P44" s="79"/>
      <c r="Q44" s="79"/>
      <c r="R44" s="79"/>
      <c r="S44" s="79"/>
      <c r="T44" s="79"/>
      <c r="U44" s="79"/>
      <c r="V44" s="79"/>
      <c r="W44" s="79"/>
    </row>
    <row r="45" spans="2:26">
      <c r="B45" s="16" t="s">
        <v>73</v>
      </c>
      <c r="C45" s="33">
        <f t="shared" ref="C45:W45" si="9">-(C42-rf)/MMULT(MMULT($C$34:$I$34,$C$22:$I$28),$L$33:$L$39)</f>
        <v>8.3950818512168856E-3</v>
      </c>
      <c r="D45" s="33">
        <f t="shared" si="9"/>
        <v>-8.3950818512168856E-3</v>
      </c>
      <c r="E45" s="33">
        <f t="shared" si="9"/>
        <v>-2.5185245553650655E-2</v>
      </c>
      <c r="F45" s="33">
        <f t="shared" si="9"/>
        <v>-4.1975409256084423E-2</v>
      </c>
      <c r="G45" s="33">
        <f t="shared" si="9"/>
        <v>-5.8765572958518197E-2</v>
      </c>
      <c r="H45" s="33">
        <f t="shared" si="9"/>
        <v>-7.5555736660951972E-2</v>
      </c>
      <c r="I45" s="33">
        <f t="shared" si="9"/>
        <v>-9.2345900363385747E-2</v>
      </c>
      <c r="J45" s="33">
        <f t="shared" si="9"/>
        <v>-0.10913606406581951</v>
      </c>
      <c r="K45" s="33">
        <f t="shared" si="9"/>
        <v>-0.12592622776825327</v>
      </c>
      <c r="L45" s="33">
        <f t="shared" si="9"/>
        <v>-0.14271639147068702</v>
      </c>
      <c r="M45" s="33">
        <f t="shared" si="9"/>
        <v>-0.15950655517312079</v>
      </c>
      <c r="N45" s="33">
        <f t="shared" si="9"/>
        <v>-0.17629671887555456</v>
      </c>
      <c r="O45" s="33">
        <f t="shared" si="9"/>
        <v>-0.19308688257798831</v>
      </c>
      <c r="P45" s="33">
        <f t="shared" si="9"/>
        <v>-0.20987704628042209</v>
      </c>
      <c r="Q45" s="33">
        <f t="shared" si="9"/>
        <v>-0.22666720998285586</v>
      </c>
      <c r="R45" s="33">
        <f t="shared" si="9"/>
        <v>-0.24345737368528964</v>
      </c>
      <c r="S45" s="33">
        <f t="shared" si="9"/>
        <v>-0.26024753738772344</v>
      </c>
      <c r="T45" s="33">
        <f t="shared" si="9"/>
        <v>-0.27703770109015718</v>
      </c>
      <c r="U45" s="33">
        <f t="shared" si="9"/>
        <v>-0.29382786479259099</v>
      </c>
      <c r="V45" s="33">
        <f t="shared" si="9"/>
        <v>-0.31061802849502479</v>
      </c>
      <c r="W45" s="33">
        <f t="shared" si="9"/>
        <v>-0.32740819219745859</v>
      </c>
    </row>
    <row r="46" spans="2:26" ht="15.75" customHeight="1">
      <c r="B46" s="24"/>
      <c r="C46" s="37"/>
      <c r="D46" s="37"/>
      <c r="E46" s="37"/>
      <c r="F46" s="37"/>
      <c r="G46" s="37"/>
      <c r="H46" s="37"/>
      <c r="I46" s="37"/>
      <c r="J46" s="37"/>
      <c r="K46" s="37"/>
      <c r="L46" s="37"/>
      <c r="M46" s="37"/>
      <c r="N46" s="37"/>
      <c r="O46" s="37"/>
      <c r="P46" s="37"/>
      <c r="Q46" s="37"/>
      <c r="R46" s="37"/>
      <c r="S46" s="37"/>
      <c r="T46" s="37"/>
      <c r="U46" s="37"/>
      <c r="V46" s="37"/>
      <c r="W46" s="37"/>
      <c r="X46" s="81" t="s">
        <v>53</v>
      </c>
      <c r="Y46" s="82"/>
    </row>
    <row r="47" spans="2:26" ht="18">
      <c r="C47" s="79" t="s">
        <v>74</v>
      </c>
      <c r="D47" s="79"/>
      <c r="E47" s="79"/>
      <c r="F47" s="79"/>
      <c r="G47" s="79"/>
      <c r="H47" s="79"/>
      <c r="I47" s="79"/>
      <c r="J47" s="79"/>
      <c r="K47" s="79"/>
      <c r="L47" s="79"/>
      <c r="M47" s="79"/>
      <c r="N47" s="79"/>
      <c r="O47" s="79"/>
      <c r="P47" s="79"/>
      <c r="Q47" s="79"/>
      <c r="R47" s="79"/>
      <c r="S47" s="79"/>
      <c r="T47" s="79"/>
      <c r="U47" s="79"/>
      <c r="V47" s="79"/>
      <c r="W47" s="79"/>
      <c r="X47" s="83" t="s">
        <v>37</v>
      </c>
      <c r="Y47" s="84"/>
    </row>
    <row r="48" spans="2:26">
      <c r="B48" s="24">
        <v>1</v>
      </c>
      <c r="C48" s="38">
        <f t="array" ref="C48:C54">-C45*MMULT($C22:$I28,$L33:$L39)</f>
        <v>-9.0663178428523623E-4</v>
      </c>
      <c r="D48" s="38">
        <f t="array" ref="D48:D54">-D45*MMULT($C22:$I28,$L33:$L39)</f>
        <v>9.0663178428523623E-4</v>
      </c>
      <c r="E48" s="38">
        <f t="array" ref="E48:E54">-E45*MMULT($C22:$I28,$L33:$L39)</f>
        <v>2.7198953528557086E-3</v>
      </c>
      <c r="F48" s="38">
        <f t="array" ref="F48:F54">-F45*MMULT($C22:$I28,$L33:$L39)</f>
        <v>4.5331589214261808E-3</v>
      </c>
      <c r="G48" s="38">
        <f t="array" ref="G48:G54">-G45*MMULT($C22:$I28,$L33:$L39)</f>
        <v>6.3464224899966535E-3</v>
      </c>
      <c r="H48" s="38">
        <f t="array" ref="H48:H54">-H45*MMULT($C22:$I28,$L33:$L39)</f>
        <v>8.1596860585671262E-3</v>
      </c>
      <c r="I48" s="38">
        <f t="array" ref="I48:I54">-I45*MMULT($C22:$I28,$L33:$L39)</f>
        <v>9.9729496271375988E-3</v>
      </c>
      <c r="J48" s="38">
        <f t="array" ref="J48:J54">-J45*MMULT($C22:$I28,$L33:$L39)</f>
        <v>1.178621319570807E-2</v>
      </c>
      <c r="K48" s="38">
        <f t="array" ref="K48:K54">-K45*MMULT($C22:$I28,$L33:$L39)</f>
        <v>1.3599476764278541E-2</v>
      </c>
      <c r="L48" s="38">
        <f t="array" ref="L48:L54">-L45*MMULT($C22:$I28,$L33:$L39)</f>
        <v>1.5412740332849012E-2</v>
      </c>
      <c r="M48" s="38">
        <f t="array" ref="M48:M54">-M45*MMULT($C22:$I28,$L33:$L39)</f>
        <v>1.7226003901419484E-2</v>
      </c>
      <c r="N48" s="38">
        <f t="array" ref="N48:N54">-N45*MMULT($C22:$I28,$L33:$L39)</f>
        <v>1.9039267469989955E-2</v>
      </c>
      <c r="O48" s="38">
        <f t="array" ref="O48:O54">-O45*MMULT($C22:$I28,$L33:$L39)</f>
        <v>2.0852531038560426E-2</v>
      </c>
      <c r="P48" s="38">
        <f t="array" ref="P48:P54">-P45*MMULT($C22:$I28,$L33:$L39)</f>
        <v>2.2665794607130901E-2</v>
      </c>
      <c r="Q48" s="38">
        <f t="array" ref="Q48:Q54">-Q45*MMULT($C22:$I28,$L33:$L39)</f>
        <v>2.4479058175701372E-2</v>
      </c>
      <c r="R48" s="38">
        <f t="array" ref="R48:R54">-R45*MMULT($C22:$I28,$L33:$L39)</f>
        <v>2.6292321744271846E-2</v>
      </c>
      <c r="S48" s="38">
        <f t="array" ref="S48:S54">-S45*MMULT($C22:$I28,$L33:$L39)</f>
        <v>2.810558531284232E-2</v>
      </c>
      <c r="T48" s="38">
        <f t="array" ref="T48:T54">-T45*MMULT($C22:$I28,$L33:$L39)</f>
        <v>2.9918848881412791E-2</v>
      </c>
      <c r="U48" s="38">
        <f t="array" ref="U48:U54">-U45*MMULT($C22:$I28,$L33:$L39)</f>
        <v>3.1732112449983266E-2</v>
      </c>
      <c r="V48" s="38">
        <f t="array" ref="V48:V54">-V45*MMULT($C22:$I28,$L33:$L39)</f>
        <v>3.3545376018553744E-2</v>
      </c>
      <c r="W48" s="38">
        <f t="array" ref="W48:W54">-W45*MMULT($C22:$I28,$L33:$L39)</f>
        <v>3.5358639587124215E-2</v>
      </c>
      <c r="X48" s="59" t="s">
        <v>38</v>
      </c>
      <c r="Y48" s="60">
        <f t="shared" ref="Y48:Y54" si="10">W48/W$55</f>
        <v>5.1758938327043424E-2</v>
      </c>
      <c r="Z48" s="16">
        <f>S48/$S$55</f>
        <v>5.1758938327043404E-2</v>
      </c>
    </row>
    <row r="49" spans="2:26">
      <c r="B49" s="24">
        <v>2</v>
      </c>
      <c r="C49" s="38">
        <v>2.3584460666417204E-2</v>
      </c>
      <c r="D49" s="38">
        <v>-2.3584460666417204E-2</v>
      </c>
      <c r="E49" s="38">
        <v>-7.0753381999251602E-2</v>
      </c>
      <c r="F49" s="38">
        <v>-0.117922303332086</v>
      </c>
      <c r="G49" s="38">
        <v>-0.16509122466492043</v>
      </c>
      <c r="H49" s="38">
        <v>-0.21226014599775483</v>
      </c>
      <c r="I49" s="38">
        <v>-0.25942906733058924</v>
      </c>
      <c r="J49" s="38">
        <v>-0.30659798866342364</v>
      </c>
      <c r="K49" s="38">
        <v>-0.35376690999625804</v>
      </c>
      <c r="L49" s="38">
        <v>-0.40093583132909233</v>
      </c>
      <c r="M49" s="38">
        <v>-0.44810475266192679</v>
      </c>
      <c r="N49" s="38">
        <v>-0.49527367399476119</v>
      </c>
      <c r="O49" s="38">
        <v>-0.54244259532759553</v>
      </c>
      <c r="P49" s="38">
        <v>-0.58961151666042999</v>
      </c>
      <c r="Q49" s="38">
        <v>-0.63678043799326434</v>
      </c>
      <c r="R49" s="38">
        <v>-0.68394935932609879</v>
      </c>
      <c r="S49" s="38">
        <v>-0.73111828065893325</v>
      </c>
      <c r="T49" s="38">
        <v>-0.7782872019917676</v>
      </c>
      <c r="U49" s="38">
        <v>-0.82545612332460205</v>
      </c>
      <c r="V49" s="38">
        <v>-0.87262504465743662</v>
      </c>
      <c r="W49" s="38">
        <v>-0.91979396599027108</v>
      </c>
      <c r="X49" s="59" t="s">
        <v>39</v>
      </c>
      <c r="Y49" s="60">
        <f t="shared" si="10"/>
        <v>-1.3464194243664658</v>
      </c>
      <c r="Z49" s="16">
        <f t="shared" ref="Z49:Z54" si="11">S49/$S$55</f>
        <v>-1.3464194243664651</v>
      </c>
    </row>
    <row r="50" spans="2:26">
      <c r="B50" s="24">
        <v>3</v>
      </c>
      <c r="C50" s="38">
        <v>8.6698002620820228E-3</v>
      </c>
      <c r="D50" s="38">
        <v>-8.6698002620820228E-3</v>
      </c>
      <c r="E50" s="38">
        <v>-2.6009400786246067E-2</v>
      </c>
      <c r="F50" s="38">
        <v>-4.3349001310410112E-2</v>
      </c>
      <c r="G50" s="38">
        <v>-6.0688601834574162E-2</v>
      </c>
      <c r="H50" s="38">
        <v>-7.8028202358738211E-2</v>
      </c>
      <c r="I50" s="38">
        <v>-9.5367802882902267E-2</v>
      </c>
      <c r="J50" s="38">
        <v>-0.1127074034070663</v>
      </c>
      <c r="K50" s="38">
        <v>-0.13004700393123034</v>
      </c>
      <c r="L50" s="38">
        <v>-0.14738660445539437</v>
      </c>
      <c r="M50" s="38">
        <v>-0.16472620497955839</v>
      </c>
      <c r="N50" s="38">
        <v>-0.18206580550372245</v>
      </c>
      <c r="O50" s="38">
        <v>-0.19940540602788648</v>
      </c>
      <c r="P50" s="38">
        <v>-0.21674500655205053</v>
      </c>
      <c r="Q50" s="38">
        <v>-0.23408460707621459</v>
      </c>
      <c r="R50" s="38">
        <v>-0.25142420760037865</v>
      </c>
      <c r="S50" s="38">
        <v>-0.2687638081245427</v>
      </c>
      <c r="T50" s="38">
        <v>-0.2861034086487067</v>
      </c>
      <c r="U50" s="38">
        <v>-0.30344300917287081</v>
      </c>
      <c r="V50" s="38">
        <v>-0.32078260969703487</v>
      </c>
      <c r="W50" s="38">
        <v>-0.33812221022119898</v>
      </c>
      <c r="X50" s="59" t="s">
        <v>40</v>
      </c>
      <c r="Y50" s="60">
        <f t="shared" si="10"/>
        <v>-0.49495248771436196</v>
      </c>
      <c r="Z50" s="16">
        <f t="shared" si="11"/>
        <v>-0.49495248771436168</v>
      </c>
    </row>
    <row r="51" spans="2:26">
      <c r="B51" s="24">
        <v>4</v>
      </c>
      <c r="C51" s="38">
        <v>6.7788877749300489E-3</v>
      </c>
      <c r="D51" s="38">
        <v>-6.7788877749300489E-3</v>
      </c>
      <c r="E51" s="38">
        <v>-2.0336663324790144E-2</v>
      </c>
      <c r="F51" s="38">
        <v>-3.389443887465024E-2</v>
      </c>
      <c r="G51" s="38">
        <v>-4.7452214424510336E-2</v>
      </c>
      <c r="H51" s="38">
        <v>-6.1009989974370439E-2</v>
      </c>
      <c r="I51" s="38">
        <v>-7.4567765524230542E-2</v>
      </c>
      <c r="J51" s="38">
        <v>-8.8125541074090624E-2</v>
      </c>
      <c r="K51" s="38">
        <v>-0.10168331662395072</v>
      </c>
      <c r="L51" s="38">
        <v>-0.11524109217381079</v>
      </c>
      <c r="M51" s="38">
        <v>-0.12879886772367088</v>
      </c>
      <c r="N51" s="38">
        <v>-0.14235664327353098</v>
      </c>
      <c r="O51" s="38">
        <v>-0.15591441882339108</v>
      </c>
      <c r="P51" s="38">
        <v>-0.16947219437325117</v>
      </c>
      <c r="Q51" s="38">
        <v>-0.18302996992311127</v>
      </c>
      <c r="R51" s="38">
        <v>-0.19658774547297136</v>
      </c>
      <c r="S51" s="38">
        <v>-0.21014552102283149</v>
      </c>
      <c r="T51" s="38">
        <v>-0.22370329657269156</v>
      </c>
      <c r="U51" s="38">
        <v>-0.23726107212255168</v>
      </c>
      <c r="V51" s="38">
        <v>-0.2508188476724118</v>
      </c>
      <c r="W51" s="38">
        <v>-0.26437662322227196</v>
      </c>
      <c r="X51" s="59" t="s">
        <v>41</v>
      </c>
      <c r="Y51" s="60">
        <f t="shared" si="10"/>
        <v>-0.38700169170129839</v>
      </c>
      <c r="Z51" s="16">
        <f t="shared" si="11"/>
        <v>-0.38700169170129817</v>
      </c>
    </row>
    <row r="52" spans="2:26">
      <c r="B52" s="24">
        <v>5</v>
      </c>
      <c r="C52" s="38">
        <v>-3.6902990605512526E-3</v>
      </c>
      <c r="D52" s="38">
        <v>3.6902990605512526E-3</v>
      </c>
      <c r="E52" s="38">
        <v>1.1070897181653758E-2</v>
      </c>
      <c r="F52" s="38">
        <v>1.8451495302756259E-2</v>
      </c>
      <c r="G52" s="38">
        <v>2.5832093423858768E-2</v>
      </c>
      <c r="H52" s="38">
        <v>3.3212691544961273E-2</v>
      </c>
      <c r="I52" s="38">
        <v>4.0593289666063778E-2</v>
      </c>
      <c r="J52" s="38">
        <v>4.7973887787166283E-2</v>
      </c>
      <c r="K52" s="38">
        <v>5.5354485908268782E-2</v>
      </c>
      <c r="L52" s="38">
        <v>6.273508402937128E-2</v>
      </c>
      <c r="M52" s="38">
        <v>7.0115682150473785E-2</v>
      </c>
      <c r="N52" s="38">
        <v>7.749628027157629E-2</v>
      </c>
      <c r="O52" s="38">
        <v>8.4876878392678781E-2</v>
      </c>
      <c r="P52" s="38">
        <v>9.2257476513781286E-2</v>
      </c>
      <c r="Q52" s="38">
        <v>9.9638074634883805E-2</v>
      </c>
      <c r="R52" s="38">
        <v>0.10701867275598631</v>
      </c>
      <c r="S52" s="38">
        <v>0.11439927087708883</v>
      </c>
      <c r="T52" s="38">
        <v>0.12177986899819132</v>
      </c>
      <c r="U52" s="38">
        <v>0.12916046711929383</v>
      </c>
      <c r="V52" s="38">
        <v>0.13654106524039636</v>
      </c>
      <c r="W52" s="38">
        <v>0.14392166336149886</v>
      </c>
      <c r="X52" s="59" t="s">
        <v>42</v>
      </c>
      <c r="Y52" s="60">
        <f t="shared" si="10"/>
        <v>0.21067644527155252</v>
      </c>
      <c r="Z52" s="16">
        <f t="shared" si="11"/>
        <v>0.21067644527155244</v>
      </c>
    </row>
    <row r="53" spans="2:26">
      <c r="B53" s="24">
        <v>6</v>
      </c>
      <c r="C53" s="38">
        <v>1.7377905576103414E-2</v>
      </c>
      <c r="D53" s="38">
        <v>-1.7377905576103414E-2</v>
      </c>
      <c r="E53" s="38">
        <v>-5.2133716728310242E-2</v>
      </c>
      <c r="F53" s="38">
        <v>-8.688952788051707E-2</v>
      </c>
      <c r="G53" s="38">
        <v>-0.12164533903272391</v>
      </c>
      <c r="H53" s="38">
        <v>-0.15640115018493075</v>
      </c>
      <c r="I53" s="38">
        <v>-0.19115696133713758</v>
      </c>
      <c r="J53" s="38">
        <v>-0.22591277248934438</v>
      </c>
      <c r="K53" s="38">
        <v>-0.26066858364155121</v>
      </c>
      <c r="L53" s="38">
        <v>-0.29542439479375798</v>
      </c>
      <c r="M53" s="38">
        <v>-0.33018020594596481</v>
      </c>
      <c r="N53" s="38">
        <v>-0.36493601709817164</v>
      </c>
      <c r="O53" s="38">
        <v>-0.39969182825037847</v>
      </c>
      <c r="P53" s="38">
        <v>-0.43444763940258529</v>
      </c>
      <c r="Q53" s="38">
        <v>-0.46920345055479212</v>
      </c>
      <c r="R53" s="38">
        <v>-0.50395926170699901</v>
      </c>
      <c r="S53" s="38">
        <v>-0.53871507285920583</v>
      </c>
      <c r="T53" s="38">
        <v>-0.57347088401141266</v>
      </c>
      <c r="U53" s="38">
        <v>-0.60822669516361949</v>
      </c>
      <c r="V53" s="38">
        <v>-0.64298250631582643</v>
      </c>
      <c r="W53" s="38">
        <v>-0.67773831746803337</v>
      </c>
      <c r="X53" s="59" t="s">
        <v>43</v>
      </c>
      <c r="Y53" s="60">
        <f t="shared" si="10"/>
        <v>-0.99209178252649954</v>
      </c>
      <c r="Z53" s="16">
        <f t="shared" si="11"/>
        <v>-0.99209178252649899</v>
      </c>
    </row>
    <row r="54" spans="2:26">
      <c r="B54" s="24">
        <v>7</v>
      </c>
      <c r="C54" s="38">
        <v>-6.9330552743129908E-2</v>
      </c>
      <c r="D54" s="38">
        <v>6.9330552743129908E-2</v>
      </c>
      <c r="E54" s="38">
        <v>0.20799165822938973</v>
      </c>
      <c r="F54" s="38">
        <v>0.34665276371564951</v>
      </c>
      <c r="G54" s="38">
        <v>0.48531386920190939</v>
      </c>
      <c r="H54" s="38">
        <v>0.6239749746881692</v>
      </c>
      <c r="I54" s="38">
        <v>0.76263608017442908</v>
      </c>
      <c r="J54" s="38">
        <v>0.90129718566068884</v>
      </c>
      <c r="K54" s="38">
        <v>1.0399582911469485</v>
      </c>
      <c r="L54" s="38">
        <v>1.1786193966332081</v>
      </c>
      <c r="M54" s="38">
        <v>1.317280502119468</v>
      </c>
      <c r="N54" s="38">
        <v>1.4559416076057279</v>
      </c>
      <c r="O54" s="38">
        <v>1.5946027130919875</v>
      </c>
      <c r="P54" s="38">
        <v>1.7332638185782474</v>
      </c>
      <c r="Q54" s="38">
        <v>1.8719249240645073</v>
      </c>
      <c r="R54" s="38">
        <v>2.0105860295507672</v>
      </c>
      <c r="S54" s="38">
        <v>2.1492471350370272</v>
      </c>
      <c r="T54" s="38">
        <v>2.2879082405232869</v>
      </c>
      <c r="U54" s="38">
        <v>2.426569346009547</v>
      </c>
      <c r="V54" s="38">
        <v>2.5652304514958071</v>
      </c>
      <c r="W54" s="38">
        <v>2.7038915569820672</v>
      </c>
      <c r="X54" s="59" t="s">
        <v>44</v>
      </c>
      <c r="Y54" s="60">
        <f t="shared" si="10"/>
        <v>3.9580300027100299</v>
      </c>
      <c r="Z54" s="16">
        <f t="shared" si="11"/>
        <v>3.9580300027100281</v>
      </c>
    </row>
    <row r="55" spans="2:26">
      <c r="B55" s="16" t="s">
        <v>36</v>
      </c>
      <c r="C55" s="61">
        <f t="shared" ref="C55:W55" si="12">SUM(C48:C54)</f>
        <v>-1.7516429308433709E-2</v>
      </c>
      <c r="D55" s="61">
        <f t="shared" si="12"/>
        <v>1.7516429308433709E-2</v>
      </c>
      <c r="E55" s="61">
        <f t="shared" si="12"/>
        <v>5.2549287925301141E-2</v>
      </c>
      <c r="F55" s="61">
        <f t="shared" si="12"/>
        <v>8.7582146542168504E-2</v>
      </c>
      <c r="G55" s="61">
        <f t="shared" si="12"/>
        <v>0.12261500515903601</v>
      </c>
      <c r="H55" s="61">
        <f t="shared" si="12"/>
        <v>0.15764786377590334</v>
      </c>
      <c r="I55" s="61">
        <f t="shared" si="12"/>
        <v>0.19268072239277079</v>
      </c>
      <c r="J55" s="61">
        <f t="shared" si="12"/>
        <v>0.22771358100963823</v>
      </c>
      <c r="K55" s="61">
        <f t="shared" si="12"/>
        <v>0.26274643962650546</v>
      </c>
      <c r="L55" s="61">
        <f t="shared" si="12"/>
        <v>0.2977792982433729</v>
      </c>
      <c r="M55" s="61">
        <f t="shared" si="12"/>
        <v>0.33281215686024046</v>
      </c>
      <c r="N55" s="61">
        <f t="shared" si="12"/>
        <v>0.36784501547710802</v>
      </c>
      <c r="O55" s="61">
        <f t="shared" si="12"/>
        <v>0.40287787409397513</v>
      </c>
      <c r="P55" s="62">
        <f t="shared" si="12"/>
        <v>0.43791073271084269</v>
      </c>
      <c r="Q55" s="61">
        <f t="shared" si="12"/>
        <v>0.47294359132771024</v>
      </c>
      <c r="R55" s="61">
        <f t="shared" si="12"/>
        <v>0.50797644994457758</v>
      </c>
      <c r="S55" s="61">
        <f t="shared" si="12"/>
        <v>0.54300930856144514</v>
      </c>
      <c r="T55" s="61">
        <f t="shared" si="12"/>
        <v>0.57804216717831247</v>
      </c>
      <c r="U55" s="61">
        <f t="shared" si="12"/>
        <v>0.61307502579518003</v>
      </c>
      <c r="V55" s="61">
        <f t="shared" si="12"/>
        <v>0.64810788441204759</v>
      </c>
      <c r="W55" s="61">
        <f t="shared" si="12"/>
        <v>0.6831407430289147</v>
      </c>
      <c r="X55" s="63"/>
      <c r="Y55" s="64">
        <f>SUM(Y48:Y54)</f>
        <v>1</v>
      </c>
    </row>
    <row r="56" spans="2:26">
      <c r="B56" s="15" t="s">
        <v>8</v>
      </c>
      <c r="C56" s="39">
        <f>SQRT(MMULT(MMULT($C61:$I61,$C$12:$I$18),C$48:C$54))</f>
        <v>6.478843203542156E-3</v>
      </c>
      <c r="D56" s="39">
        <f>SQRT(MMULT(MMULT($C62:$I62,$C$12:$I$18),D$48:D$54))</f>
        <v>6.478843203542156E-3</v>
      </c>
      <c r="E56" s="39">
        <f>SQRT(MMULT(MMULT($C63:$I63,$C$12:$I$18),E$48:E$54))</f>
        <v>1.9436529610626467E-2</v>
      </c>
      <c r="F56" s="39">
        <f>SQRT(MMULT(MMULT($C64:$I64,$C$12:$I$18),F$48:F$54))</f>
        <v>3.2394216017710774E-2</v>
      </c>
      <c r="G56" s="39">
        <f>SQRT(MMULT(MMULT($C65:$I65,$C$12:$I$18),G$48:G$54))</f>
        <v>4.5351902424795101E-2</v>
      </c>
      <c r="H56" s="39">
        <f>SQRT(MMULT(MMULT($C66:$I66,$C$12:$I$18),H$48:H$54))</f>
        <v>5.8309588831879408E-2</v>
      </c>
      <c r="I56" s="39">
        <f>SQRT(MMULT(MMULT($C67:$I67,$C$12:$I$18),I$48:I$54))</f>
        <v>7.1267275238963715E-2</v>
      </c>
      <c r="J56" s="39">
        <f>SQRT(MMULT(MMULT($C68:$I68,$C$12:$I$18),J$48:J$54))</f>
        <v>8.4224961646048049E-2</v>
      </c>
      <c r="K56" s="39">
        <f>SQRT(MMULT(MMULT($C69:$I69,$C$12:$I$18),K$48:K$54))</f>
        <v>9.7182648053132314E-2</v>
      </c>
      <c r="L56" s="39">
        <f>SQRT(MMULT(MMULT($C70:$I70,$C$12:$I$18),L$48:L$54))</f>
        <v>0.11014033446021662</v>
      </c>
      <c r="M56" s="39">
        <f>SQRT(MMULT(MMULT($C71:$I71,$C$12:$I$18),M$48:M$54))</f>
        <v>0.12309802086730093</v>
      </c>
      <c r="N56" s="39">
        <f>SQRT(MMULT(MMULT($C72:$I72,$C$12:$I$18),N$48:N$54))</f>
        <v>0.13605570727438523</v>
      </c>
      <c r="O56" s="39">
        <f>SQRT(MMULT(MMULT($C73:$I73,$C$12:$I$18),O$48:O$54))</f>
        <v>0.14901339368146957</v>
      </c>
      <c r="P56" s="39">
        <f>SQRT(MMULT(MMULT($C74:$I74,$C$12:$I$18),P$48:P$54))</f>
        <v>0.16197108008855388</v>
      </c>
      <c r="Q56" s="39">
        <f>SQRT(MMULT(MMULT($C75:$I75,$C$12:$I$18),Q$48:Q$54))</f>
        <v>0.17492876649563818</v>
      </c>
      <c r="R56" s="39">
        <f>SQRT(MMULT(MMULT($C76:$I76,$C$12:$I$18),R$48:R$54))</f>
        <v>0.18788645290272249</v>
      </c>
      <c r="S56" s="39">
        <f>SQRT(MMULT(MMULT($C77:$I77,$C$12:$I$18),S$48:S$54))</f>
        <v>0.20084413930980685</v>
      </c>
      <c r="T56" s="39">
        <f>SQRT(MMULT(MMULT($C78:$I78,$C$12:$I$18),T$48:T$54))</f>
        <v>0.21380182571689113</v>
      </c>
      <c r="U56" s="39">
        <f>SQRT(MMULT(MMULT($C79:$I79,$C$12:$I$18),U$48:U$54))</f>
        <v>0.22675951212397547</v>
      </c>
      <c r="V56" s="39">
        <f>SQRT(MMULT(MMULT($C80:$I80,$C$12:$I$18),V$48:V$54))</f>
        <v>0.23971719853105983</v>
      </c>
      <c r="W56" s="39">
        <f>SQRT(MMULT(MMULT($C81:$I81,$C$12:$I$18),W$48:W$54))</f>
        <v>0.25267488493814416</v>
      </c>
      <c r="Y56" s="39"/>
    </row>
    <row r="57" spans="2:26">
      <c r="B57" s="16" t="s">
        <v>35</v>
      </c>
      <c r="C57" s="33">
        <f t="shared" ref="C57:W57" si="13">rf+MMULT($C34:$I34,C48:C54)</f>
        <v>0</v>
      </c>
      <c r="D57" s="33">
        <f t="shared" si="13"/>
        <v>9.9999999999999985E-3</v>
      </c>
      <c r="E57" s="33">
        <f t="shared" si="13"/>
        <v>1.9999999999999993E-2</v>
      </c>
      <c r="F57" s="33">
        <f t="shared" si="13"/>
        <v>2.9999999999999988E-2</v>
      </c>
      <c r="G57" s="33">
        <f t="shared" si="13"/>
        <v>3.9999999999999987E-2</v>
      </c>
      <c r="H57" s="33">
        <f t="shared" si="13"/>
        <v>4.9999999999999982E-2</v>
      </c>
      <c r="I57" s="33">
        <f t="shared" si="13"/>
        <v>5.9999999999999977E-2</v>
      </c>
      <c r="J57" s="33">
        <f t="shared" si="13"/>
        <v>6.9999999999999979E-2</v>
      </c>
      <c r="K57" s="33">
        <f t="shared" si="13"/>
        <v>7.999999999999996E-2</v>
      </c>
      <c r="L57" s="33">
        <f t="shared" si="13"/>
        <v>8.9999999999999941E-2</v>
      </c>
      <c r="M57" s="33">
        <f t="shared" si="13"/>
        <v>9.9999999999999936E-2</v>
      </c>
      <c r="N57" s="33">
        <f t="shared" si="13"/>
        <v>0.10999999999999996</v>
      </c>
      <c r="O57" s="33">
        <f t="shared" si="13"/>
        <v>0.11999999999999991</v>
      </c>
      <c r="P57" s="33">
        <f t="shared" si="13"/>
        <v>0.12999999999999992</v>
      </c>
      <c r="Q57" s="33">
        <f t="shared" si="13"/>
        <v>0.13999999999999996</v>
      </c>
      <c r="R57" s="33">
        <f t="shared" si="13"/>
        <v>0.14999999999999991</v>
      </c>
      <c r="S57" s="33">
        <f t="shared" si="13"/>
        <v>0.15999999999999992</v>
      </c>
      <c r="T57" s="33">
        <f t="shared" si="13"/>
        <v>0.16999999999999993</v>
      </c>
      <c r="U57" s="33">
        <f t="shared" si="13"/>
        <v>0.17999999999999994</v>
      </c>
      <c r="V57" s="33">
        <f t="shared" si="13"/>
        <v>0.19</v>
      </c>
      <c r="W57" s="33">
        <f t="shared" si="13"/>
        <v>0.19999999999999996</v>
      </c>
    </row>
    <row r="59" spans="2:26">
      <c r="B59" s="74" t="s">
        <v>75</v>
      </c>
      <c r="C59" s="74"/>
      <c r="D59" s="74"/>
      <c r="E59" s="74"/>
      <c r="F59" s="74"/>
      <c r="G59" s="74"/>
      <c r="H59" s="74"/>
      <c r="I59" s="74"/>
      <c r="J59" s="74"/>
      <c r="K59" s="74"/>
      <c r="L59" s="74"/>
      <c r="M59" s="74"/>
    </row>
    <row r="60" spans="2:26">
      <c r="B60" s="27" t="s">
        <v>9</v>
      </c>
      <c r="C60" s="40">
        <v>1</v>
      </c>
      <c r="D60" s="40">
        <v>2</v>
      </c>
      <c r="E60" s="40">
        <v>3</v>
      </c>
      <c r="F60" s="40">
        <v>4</v>
      </c>
      <c r="G60" s="40">
        <v>5</v>
      </c>
      <c r="H60" s="40">
        <v>6</v>
      </c>
      <c r="I60" s="40">
        <v>7</v>
      </c>
      <c r="N60" s="16" t="s">
        <v>92</v>
      </c>
      <c r="O60" s="16" t="s">
        <v>100</v>
      </c>
    </row>
    <row r="61" spans="2:26">
      <c r="B61" s="37">
        <f>C42</f>
        <v>0</v>
      </c>
      <c r="C61" s="33">
        <f>C$48</f>
        <v>-9.0663178428523623E-4</v>
      </c>
      <c r="D61" s="33">
        <f>C$49</f>
        <v>2.3584460666417204E-2</v>
      </c>
      <c r="E61" s="33">
        <f>C$50</f>
        <v>8.6698002620820228E-3</v>
      </c>
      <c r="F61" s="33">
        <f>C$51</f>
        <v>6.7788877749300489E-3</v>
      </c>
      <c r="G61" s="33">
        <f>C$52</f>
        <v>-3.6902990605512526E-3</v>
      </c>
      <c r="H61" s="33">
        <f>C$53</f>
        <v>1.7377905576103414E-2</v>
      </c>
      <c r="I61" s="33">
        <f>C$54</f>
        <v>-6.9330552743129908E-2</v>
      </c>
      <c r="J61" s="33"/>
      <c r="K61" s="33"/>
      <c r="L61" s="33"/>
      <c r="M61" s="33" t="s">
        <v>38</v>
      </c>
      <c r="N61" s="16">
        <v>5.1758938327043424E-2</v>
      </c>
      <c r="O61" s="16">
        <f>N61*$O$70</f>
        <v>3.5358639587124222E-2</v>
      </c>
    </row>
    <row r="62" spans="2:26">
      <c r="B62" s="37">
        <f>D42</f>
        <v>0.01</v>
      </c>
      <c r="C62" s="33">
        <f>D$48</f>
        <v>9.0663178428523623E-4</v>
      </c>
      <c r="D62" s="33">
        <f>D$49</f>
        <v>-2.3584460666417204E-2</v>
      </c>
      <c r="E62" s="33">
        <f>D$50</f>
        <v>-8.6698002620820228E-3</v>
      </c>
      <c r="F62" s="33">
        <f>D$51</f>
        <v>-6.7788877749300489E-3</v>
      </c>
      <c r="G62" s="33">
        <f>D$52</f>
        <v>3.6902990605512526E-3</v>
      </c>
      <c r="H62" s="33">
        <f>D$53</f>
        <v>-1.7377905576103414E-2</v>
      </c>
      <c r="I62" s="33">
        <f>D$54</f>
        <v>6.9330552743129908E-2</v>
      </c>
      <c r="J62" s="33"/>
      <c r="K62" s="33"/>
      <c r="L62" s="33"/>
      <c r="M62" s="33" t="s">
        <v>39</v>
      </c>
      <c r="N62" s="16">
        <v>-1.3464194243664658</v>
      </c>
      <c r="O62" s="16">
        <f t="shared" ref="O62:O67" si="14">N62*$O$70</f>
        <v>-0.91979396599027119</v>
      </c>
    </row>
    <row r="63" spans="2:26">
      <c r="B63" s="37">
        <f>E42</f>
        <v>0.02</v>
      </c>
      <c r="C63" s="33">
        <f>E$48</f>
        <v>2.7198953528557086E-3</v>
      </c>
      <c r="D63" s="33">
        <f>E$49</f>
        <v>-7.0753381999251602E-2</v>
      </c>
      <c r="E63" s="33">
        <f>E$50</f>
        <v>-2.6009400786246067E-2</v>
      </c>
      <c r="F63" s="33">
        <f>E$51</f>
        <v>-2.0336663324790144E-2</v>
      </c>
      <c r="G63" s="33">
        <f>E$52</f>
        <v>1.1070897181653758E-2</v>
      </c>
      <c r="H63" s="33">
        <f>E$53</f>
        <v>-5.2133716728310242E-2</v>
      </c>
      <c r="I63" s="33">
        <f>E$54</f>
        <v>0.20799165822938973</v>
      </c>
      <c r="J63" s="33"/>
      <c r="K63" s="33"/>
      <c r="L63" s="33"/>
      <c r="M63" s="33" t="s">
        <v>40</v>
      </c>
      <c r="N63" s="16">
        <v>-0.49495248771436196</v>
      </c>
      <c r="O63" s="16">
        <f t="shared" si="14"/>
        <v>-0.33812221022119904</v>
      </c>
    </row>
    <row r="64" spans="2:26">
      <c r="B64" s="37">
        <f>F42</f>
        <v>0.03</v>
      </c>
      <c r="C64" s="33">
        <f>F$48</f>
        <v>4.5331589214261808E-3</v>
      </c>
      <c r="D64" s="33">
        <f>F$49</f>
        <v>-0.117922303332086</v>
      </c>
      <c r="E64" s="33">
        <f>F$50</f>
        <v>-4.3349001310410112E-2</v>
      </c>
      <c r="F64" s="33">
        <f>F$51</f>
        <v>-3.389443887465024E-2</v>
      </c>
      <c r="G64" s="33">
        <f>F$52</f>
        <v>1.8451495302756259E-2</v>
      </c>
      <c r="H64" s="33">
        <f>F$53</f>
        <v>-8.688952788051707E-2</v>
      </c>
      <c r="I64" s="33">
        <f>F$54</f>
        <v>0.34665276371564951</v>
      </c>
      <c r="J64" s="33"/>
      <c r="K64" s="33"/>
      <c r="L64" s="33"/>
      <c r="M64" s="33" t="s">
        <v>41</v>
      </c>
      <c r="N64" s="16">
        <v>-0.38700169170129839</v>
      </c>
      <c r="O64" s="16">
        <f t="shared" si="14"/>
        <v>-0.26437662322227201</v>
      </c>
    </row>
    <row r="65" spans="2:15">
      <c r="B65" s="37">
        <f>G42</f>
        <v>0.04</v>
      </c>
      <c r="C65" s="33">
        <f>G$48</f>
        <v>6.3464224899966535E-3</v>
      </c>
      <c r="D65" s="33">
        <f>G$49</f>
        <v>-0.16509122466492043</v>
      </c>
      <c r="E65" s="33">
        <f>G$50</f>
        <v>-6.0688601834574162E-2</v>
      </c>
      <c r="F65" s="33">
        <f>G$51</f>
        <v>-4.7452214424510336E-2</v>
      </c>
      <c r="G65" s="33">
        <f>G$52</f>
        <v>2.5832093423858768E-2</v>
      </c>
      <c r="H65" s="33">
        <f>G$53</f>
        <v>-0.12164533903272391</v>
      </c>
      <c r="I65" s="33">
        <f>G$54</f>
        <v>0.48531386920190939</v>
      </c>
      <c r="J65" s="33"/>
      <c r="K65" s="33"/>
      <c r="L65" s="33"/>
      <c r="M65" s="33" t="s">
        <v>42</v>
      </c>
      <c r="N65" s="16">
        <v>0.21067644527155252</v>
      </c>
      <c r="O65" s="16">
        <f t="shared" si="14"/>
        <v>0.14392166336149889</v>
      </c>
    </row>
    <row r="66" spans="2:15">
      <c r="B66" s="37">
        <f>H42</f>
        <v>0.05</v>
      </c>
      <c r="C66" s="33">
        <f>H$48</f>
        <v>8.1596860585671262E-3</v>
      </c>
      <c r="D66" s="33">
        <f>H$49</f>
        <v>-0.21226014599775483</v>
      </c>
      <c r="E66" s="33">
        <f>H$50</f>
        <v>-7.8028202358738211E-2</v>
      </c>
      <c r="F66" s="33">
        <f>H$51</f>
        <v>-6.1009989974370439E-2</v>
      </c>
      <c r="G66" s="33">
        <f>H$52</f>
        <v>3.3212691544961273E-2</v>
      </c>
      <c r="H66" s="33">
        <f>H$53</f>
        <v>-0.15640115018493075</v>
      </c>
      <c r="I66" s="33">
        <f>H$54</f>
        <v>0.6239749746881692</v>
      </c>
      <c r="J66" s="33"/>
      <c r="K66" s="33"/>
      <c r="L66" s="33"/>
      <c r="M66" s="33" t="s">
        <v>43</v>
      </c>
      <c r="N66" s="16">
        <v>-0.99209178252649954</v>
      </c>
      <c r="O66" s="16">
        <f t="shared" si="14"/>
        <v>-0.67773831746803348</v>
      </c>
    </row>
    <row r="67" spans="2:15">
      <c r="B67" s="37">
        <f>I42</f>
        <v>6.0000000000000005E-2</v>
      </c>
      <c r="C67" s="33">
        <f>I$48</f>
        <v>9.9729496271375988E-3</v>
      </c>
      <c r="D67" s="33">
        <f>I$49</f>
        <v>-0.25942906733058924</v>
      </c>
      <c r="E67" s="33">
        <f>I$50</f>
        <v>-9.5367802882902267E-2</v>
      </c>
      <c r="F67" s="33">
        <f>I$51</f>
        <v>-7.4567765524230542E-2</v>
      </c>
      <c r="G67" s="33">
        <f>I$52</f>
        <v>4.0593289666063778E-2</v>
      </c>
      <c r="H67" s="33">
        <f>I$53</f>
        <v>-0.19115696133713758</v>
      </c>
      <c r="I67" s="33">
        <f>I$54</f>
        <v>0.76263608017442908</v>
      </c>
      <c r="J67" s="33"/>
      <c r="K67" s="33"/>
      <c r="L67" s="33"/>
      <c r="M67" s="33" t="s">
        <v>44</v>
      </c>
      <c r="N67" s="16">
        <v>3.9580300027100299</v>
      </c>
      <c r="O67" s="16">
        <f t="shared" si="14"/>
        <v>2.7038915569820676</v>
      </c>
    </row>
    <row r="68" spans="2:15" ht="17" thickBot="1">
      <c r="B68" s="37">
        <f>J42</f>
        <v>7.0000000000000007E-2</v>
      </c>
      <c r="C68" s="33">
        <f>J$48</f>
        <v>1.178621319570807E-2</v>
      </c>
      <c r="D68" s="33">
        <f>J$49</f>
        <v>-0.30659798866342364</v>
      </c>
      <c r="E68" s="33">
        <f>J$50</f>
        <v>-0.1127074034070663</v>
      </c>
      <c r="F68" s="33">
        <f>J$51</f>
        <v>-8.8125541074090624E-2</v>
      </c>
      <c r="G68" s="33">
        <f>J$52</f>
        <v>4.7973887787166283E-2</v>
      </c>
      <c r="H68" s="33">
        <f>J$53</f>
        <v>-0.22591277248934438</v>
      </c>
      <c r="I68" s="33">
        <f>J$54</f>
        <v>0.90129718566068884</v>
      </c>
      <c r="J68" s="33"/>
      <c r="K68" s="33"/>
      <c r="L68" s="33"/>
      <c r="M68" s="33"/>
    </row>
    <row r="69" spans="2:15">
      <c r="B69" s="37">
        <f>K42</f>
        <v>0.08</v>
      </c>
      <c r="C69" s="33">
        <f>K$48</f>
        <v>1.3599476764278541E-2</v>
      </c>
      <c r="D69" s="33">
        <f>K$49</f>
        <v>-0.35376690999625804</v>
      </c>
      <c r="E69" s="33">
        <f>K$50</f>
        <v>-0.13004700393123034</v>
      </c>
      <c r="F69" s="33">
        <f>K$51</f>
        <v>-0.10168331662395072</v>
      </c>
      <c r="G69" s="33">
        <f>K$52</f>
        <v>5.5354485908268782E-2</v>
      </c>
      <c r="H69" s="33">
        <f>K$53</f>
        <v>-0.26066858364155121</v>
      </c>
      <c r="I69" s="33">
        <f>K$54</f>
        <v>1.0399582911469485</v>
      </c>
      <c r="J69" s="33"/>
      <c r="K69" s="33"/>
      <c r="L69" s="33"/>
      <c r="M69" s="65" t="s">
        <v>98</v>
      </c>
      <c r="N69" s="66" cm="1">
        <f t="array" ref="N69">MMULT(C33:I33,N61:N67)</f>
        <v>0.29044630369344898</v>
      </c>
      <c r="O69" s="67"/>
    </row>
    <row r="70" spans="2:15" ht="17" thickBot="1">
      <c r="B70" s="37">
        <f>L42</f>
        <v>0.09</v>
      </c>
      <c r="C70" s="33">
        <f>L$48</f>
        <v>1.5412740332849012E-2</v>
      </c>
      <c r="D70" s="33">
        <f>L$49</f>
        <v>-0.40093583132909233</v>
      </c>
      <c r="E70" s="33">
        <f>L$50</f>
        <v>-0.14738660445539437</v>
      </c>
      <c r="F70" s="33">
        <f>L$51</f>
        <v>-0.11524109217381079</v>
      </c>
      <c r="G70" s="33">
        <f>L$52</f>
        <v>6.273508402937128E-2</v>
      </c>
      <c r="H70" s="33">
        <f>L$53</f>
        <v>-0.29542439479375798</v>
      </c>
      <c r="I70" s="33">
        <f>L$54</f>
        <v>1.1786193966332081</v>
      </c>
      <c r="J70" s="33"/>
      <c r="K70" s="33"/>
      <c r="L70" s="33"/>
      <c r="M70" s="68" t="s">
        <v>99</v>
      </c>
      <c r="N70" s="69"/>
      <c r="O70" s="70">
        <f>(0.2-rf)/(N69-rf)</f>
        <v>0.68314074302891481</v>
      </c>
    </row>
    <row r="71" spans="2:15">
      <c r="B71" s="37">
        <f>M42</f>
        <v>9.9999999999999992E-2</v>
      </c>
      <c r="C71" s="33">
        <f>M$48</f>
        <v>1.7226003901419484E-2</v>
      </c>
      <c r="D71" s="33">
        <f>M$49</f>
        <v>-0.44810475266192679</v>
      </c>
      <c r="E71" s="33">
        <f>M$50</f>
        <v>-0.16472620497955839</v>
      </c>
      <c r="F71" s="33">
        <f>M$51</f>
        <v>-0.12879886772367088</v>
      </c>
      <c r="G71" s="33">
        <f>M$52</f>
        <v>7.0115682150473785E-2</v>
      </c>
      <c r="H71" s="33">
        <f>M$53</f>
        <v>-0.33018020594596481</v>
      </c>
      <c r="I71" s="33">
        <f>M$54</f>
        <v>1.317280502119468</v>
      </c>
      <c r="J71" s="33"/>
      <c r="K71" s="33"/>
      <c r="L71" s="33"/>
      <c r="M71" s="33"/>
    </row>
    <row r="72" spans="2:15">
      <c r="B72" s="37">
        <f>N42</f>
        <v>0.10999999999999999</v>
      </c>
      <c r="C72" s="33">
        <f>N$48</f>
        <v>1.9039267469989955E-2</v>
      </c>
      <c r="D72" s="33">
        <f>N$49</f>
        <v>-0.49527367399476119</v>
      </c>
      <c r="E72" s="33">
        <f>N$50</f>
        <v>-0.18206580550372245</v>
      </c>
      <c r="F72" s="33">
        <f>N$51</f>
        <v>-0.14235664327353098</v>
      </c>
      <c r="G72" s="33">
        <f>N$52</f>
        <v>7.749628027157629E-2</v>
      </c>
      <c r="H72" s="33">
        <f>N$53</f>
        <v>-0.36493601709817164</v>
      </c>
      <c r="I72" s="33">
        <f>N$54</f>
        <v>1.4559416076057279</v>
      </c>
      <c r="J72" s="33"/>
      <c r="K72" s="33"/>
      <c r="L72" s="33"/>
      <c r="M72" s="33"/>
    </row>
    <row r="73" spans="2:15">
      <c r="B73" s="37">
        <f>O42</f>
        <v>0.11999999999999998</v>
      </c>
      <c r="C73" s="33">
        <f>O$48</f>
        <v>2.0852531038560426E-2</v>
      </c>
      <c r="D73" s="33">
        <f>O$49</f>
        <v>-0.54244259532759553</v>
      </c>
      <c r="E73" s="33">
        <f>O$50</f>
        <v>-0.19940540602788648</v>
      </c>
      <c r="F73" s="33">
        <f>O$51</f>
        <v>-0.15591441882339108</v>
      </c>
      <c r="G73" s="33">
        <f>O$52</f>
        <v>8.4876878392678781E-2</v>
      </c>
      <c r="H73" s="33">
        <f>O$53</f>
        <v>-0.39969182825037847</v>
      </c>
      <c r="I73" s="33">
        <f>O$54</f>
        <v>1.5946027130919875</v>
      </c>
      <c r="J73" s="33"/>
      <c r="K73" s="33"/>
      <c r="L73" s="33"/>
      <c r="M73" s="33"/>
    </row>
    <row r="74" spans="2:15">
      <c r="B74" s="37">
        <f>P42</f>
        <v>0.12999999999999998</v>
      </c>
      <c r="C74" s="33">
        <f>P$48</f>
        <v>2.2665794607130901E-2</v>
      </c>
      <c r="D74" s="33">
        <f>P$49</f>
        <v>-0.58961151666042999</v>
      </c>
      <c r="E74" s="33">
        <f>P$50</f>
        <v>-0.21674500655205053</v>
      </c>
      <c r="F74" s="33">
        <f>P$51</f>
        <v>-0.16947219437325117</v>
      </c>
      <c r="G74" s="33">
        <f>P$52</f>
        <v>9.2257476513781286E-2</v>
      </c>
      <c r="H74" s="33">
        <f>P$53</f>
        <v>-0.43444763940258529</v>
      </c>
      <c r="I74" s="33">
        <f>P$54</f>
        <v>1.7332638185782474</v>
      </c>
      <c r="J74" s="33"/>
      <c r="K74" s="33"/>
      <c r="L74" s="33"/>
      <c r="M74" s="33"/>
    </row>
    <row r="75" spans="2:15">
      <c r="B75" s="37">
        <f>Q42</f>
        <v>0.13999999999999999</v>
      </c>
      <c r="C75" s="33">
        <f>Q$48</f>
        <v>2.4479058175701372E-2</v>
      </c>
      <c r="D75" s="33">
        <f>Q$49</f>
        <v>-0.63678043799326434</v>
      </c>
      <c r="E75" s="33">
        <f>Q$50</f>
        <v>-0.23408460707621459</v>
      </c>
      <c r="F75" s="33">
        <f>Q$51</f>
        <v>-0.18302996992311127</v>
      </c>
      <c r="G75" s="33">
        <f>Q$52</f>
        <v>9.9638074634883805E-2</v>
      </c>
      <c r="H75" s="33">
        <f>Q$53</f>
        <v>-0.46920345055479212</v>
      </c>
      <c r="I75" s="33">
        <f>Q$54</f>
        <v>1.8719249240645073</v>
      </c>
      <c r="J75" s="33"/>
      <c r="K75" s="33"/>
      <c r="L75" s="33"/>
      <c r="M75" s="33"/>
    </row>
    <row r="76" spans="2:15">
      <c r="B76" s="37">
        <f>R42</f>
        <v>0.15</v>
      </c>
      <c r="C76" s="33">
        <f>R$48</f>
        <v>2.6292321744271846E-2</v>
      </c>
      <c r="D76" s="33">
        <f>R$49</f>
        <v>-0.68394935932609879</v>
      </c>
      <c r="E76" s="33">
        <f>R$50</f>
        <v>-0.25142420760037865</v>
      </c>
      <c r="F76" s="33">
        <f>R$51</f>
        <v>-0.19658774547297136</v>
      </c>
      <c r="G76" s="33">
        <f>R$52</f>
        <v>0.10701867275598631</v>
      </c>
      <c r="H76" s="33">
        <f>R$53</f>
        <v>-0.50395926170699901</v>
      </c>
      <c r="I76" s="33">
        <f>R$54</f>
        <v>2.0105860295507672</v>
      </c>
      <c r="J76" s="33"/>
      <c r="K76" s="33"/>
      <c r="L76" s="33"/>
      <c r="M76" s="33"/>
    </row>
    <row r="77" spans="2:15">
      <c r="B77" s="37">
        <f>S42</f>
        <v>0.16</v>
      </c>
      <c r="C77" s="33">
        <f>S$48</f>
        <v>2.810558531284232E-2</v>
      </c>
      <c r="D77" s="33">
        <f>S$49</f>
        <v>-0.73111828065893325</v>
      </c>
      <c r="E77" s="33">
        <f>S$50</f>
        <v>-0.2687638081245427</v>
      </c>
      <c r="F77" s="33">
        <f>S$51</f>
        <v>-0.21014552102283149</v>
      </c>
      <c r="G77" s="33">
        <f>S$52</f>
        <v>0.11439927087708883</v>
      </c>
      <c r="H77" s="33">
        <f>S$53</f>
        <v>-0.53871507285920583</v>
      </c>
      <c r="I77" s="33">
        <f>S$54</f>
        <v>2.1492471350370272</v>
      </c>
      <c r="J77" s="33"/>
      <c r="K77" s="33"/>
      <c r="L77" s="33"/>
      <c r="M77" s="33"/>
    </row>
    <row r="78" spans="2:15">
      <c r="B78" s="37">
        <f>T42</f>
        <v>0.17</v>
      </c>
      <c r="C78" s="33">
        <f>T$48</f>
        <v>2.9918848881412791E-2</v>
      </c>
      <c r="D78" s="33">
        <f>T$49</f>
        <v>-0.7782872019917676</v>
      </c>
      <c r="E78" s="33">
        <f>T$50</f>
        <v>-0.2861034086487067</v>
      </c>
      <c r="F78" s="33">
        <f>T$51</f>
        <v>-0.22370329657269156</v>
      </c>
      <c r="G78" s="33">
        <f>T$52</f>
        <v>0.12177986899819132</v>
      </c>
      <c r="H78" s="33">
        <f>T$53</f>
        <v>-0.57347088401141266</v>
      </c>
      <c r="I78" s="33">
        <f>T$54</f>
        <v>2.2879082405232869</v>
      </c>
      <c r="J78" s="33"/>
      <c r="K78" s="33"/>
      <c r="L78" s="33"/>
      <c r="M78" s="33"/>
    </row>
    <row r="79" spans="2:15">
      <c r="B79" s="37">
        <f>U42</f>
        <v>0.18000000000000002</v>
      </c>
      <c r="C79" s="33">
        <f>U$48</f>
        <v>3.1732112449983266E-2</v>
      </c>
      <c r="D79" s="33">
        <f>U$49</f>
        <v>-0.82545612332460205</v>
      </c>
      <c r="E79" s="33">
        <f>U$50</f>
        <v>-0.30344300917287081</v>
      </c>
      <c r="F79" s="33">
        <f>U$51</f>
        <v>-0.23726107212255168</v>
      </c>
      <c r="G79" s="33">
        <f>U$52</f>
        <v>0.12916046711929383</v>
      </c>
      <c r="H79" s="33">
        <f>U$53</f>
        <v>-0.60822669516361949</v>
      </c>
      <c r="I79" s="33">
        <f>U$54</f>
        <v>2.426569346009547</v>
      </c>
      <c r="J79" s="33"/>
      <c r="K79" s="33"/>
      <c r="L79" s="33"/>
      <c r="M79" s="33"/>
    </row>
    <row r="80" spans="2:15">
      <c r="B80" s="37">
        <f>V42</f>
        <v>0.19000000000000003</v>
      </c>
      <c r="C80" s="33">
        <f>V$48</f>
        <v>3.3545376018553744E-2</v>
      </c>
      <c r="D80" s="33">
        <f>V$49</f>
        <v>-0.87262504465743662</v>
      </c>
      <c r="E80" s="33">
        <f>V$50</f>
        <v>-0.32078260969703487</v>
      </c>
      <c r="F80" s="33">
        <f>V$51</f>
        <v>-0.2508188476724118</v>
      </c>
      <c r="G80" s="33">
        <f>V$52</f>
        <v>0.13654106524039636</v>
      </c>
      <c r="H80" s="33">
        <f>V$53</f>
        <v>-0.64298250631582643</v>
      </c>
      <c r="I80" s="33">
        <f>V$54</f>
        <v>2.5652304514958071</v>
      </c>
      <c r="J80" s="33"/>
      <c r="K80" s="33"/>
      <c r="L80" s="33"/>
      <c r="M80" s="33"/>
    </row>
    <row r="81" spans="2:13">
      <c r="B81" s="37">
        <f>W42</f>
        <v>0.20000000000000004</v>
      </c>
      <c r="C81" s="33">
        <f>W$48</f>
        <v>3.5358639587124215E-2</v>
      </c>
      <c r="D81" s="33">
        <f>W$49</f>
        <v>-0.91979396599027108</v>
      </c>
      <c r="E81" s="33">
        <f>W$50</f>
        <v>-0.33812221022119898</v>
      </c>
      <c r="F81" s="33">
        <f>W$51</f>
        <v>-0.26437662322227196</v>
      </c>
      <c r="G81" s="33">
        <f>W$52</f>
        <v>0.14392166336149886</v>
      </c>
      <c r="H81" s="33">
        <f>W$53</f>
        <v>-0.67773831746803337</v>
      </c>
      <c r="I81" s="33">
        <f>W$54</f>
        <v>2.7038915569820672</v>
      </c>
      <c r="J81" s="33"/>
      <c r="K81" s="33"/>
      <c r="L81" s="33"/>
      <c r="M81" s="33"/>
    </row>
  </sheetData>
  <mergeCells count="11">
    <mergeCell ref="C31:M31"/>
    <mergeCell ref="B36:D36"/>
    <mergeCell ref="X46:Y46"/>
    <mergeCell ref="B59:M59"/>
    <mergeCell ref="C44:W44"/>
    <mergeCell ref="X47:Y47"/>
    <mergeCell ref="B37:C37"/>
    <mergeCell ref="B38:C38"/>
    <mergeCell ref="B39:C39"/>
    <mergeCell ref="C41:W41"/>
    <mergeCell ref="C47:W47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V55"/>
  <sheetViews>
    <sheetView workbookViewId="0">
      <selection activeCell="K52" sqref="K52"/>
    </sheetView>
  </sheetViews>
  <sheetFormatPr baseColWidth="10" defaultColWidth="8.796875" defaultRowHeight="13"/>
  <cols>
    <col min="1" max="1" width="12.19921875" customWidth="1"/>
  </cols>
  <sheetData>
    <row r="1" spans="1:22">
      <c r="A1" s="8" t="s">
        <v>30</v>
      </c>
    </row>
    <row r="2" spans="1:22" ht="15">
      <c r="A2" s="2" t="s">
        <v>19</v>
      </c>
    </row>
    <row r="3" spans="1:22" ht="15">
      <c r="A3" s="1"/>
      <c r="B3" s="89" t="s">
        <v>18</v>
      </c>
      <c r="C3" s="89"/>
      <c r="D3" s="89"/>
      <c r="E3" s="89"/>
      <c r="F3" s="89"/>
      <c r="G3" s="89"/>
      <c r="H3" s="89"/>
      <c r="I3" s="89"/>
      <c r="J3" s="89"/>
      <c r="K3" s="89"/>
      <c r="L3" s="89"/>
      <c r="M3" s="89"/>
      <c r="N3" s="89"/>
      <c r="O3" s="89"/>
      <c r="P3" s="89"/>
      <c r="Q3" s="89"/>
      <c r="R3" s="89"/>
      <c r="S3" s="89"/>
      <c r="T3" s="89"/>
      <c r="U3" s="89"/>
      <c r="V3" s="89"/>
    </row>
    <row r="4" spans="1:22" ht="15">
      <c r="A4" s="1" t="s">
        <v>16</v>
      </c>
      <c r="B4" s="5">
        <f>0/12</f>
        <v>0</v>
      </c>
      <c r="C4" s="5">
        <f>B4+0.01</f>
        <v>0.01</v>
      </c>
      <c r="D4" s="5">
        <f t="shared" ref="D4:V4" si="0">C4+0.01</f>
        <v>0.02</v>
      </c>
      <c r="E4" s="5">
        <f t="shared" si="0"/>
        <v>0.03</v>
      </c>
      <c r="F4" s="5">
        <f t="shared" si="0"/>
        <v>0.04</v>
      </c>
      <c r="G4" s="5">
        <f t="shared" si="0"/>
        <v>0.05</v>
      </c>
      <c r="H4" s="5">
        <f t="shared" si="0"/>
        <v>6.0000000000000005E-2</v>
      </c>
      <c r="I4" s="5">
        <f t="shared" si="0"/>
        <v>7.0000000000000007E-2</v>
      </c>
      <c r="J4" s="5">
        <f t="shared" si="0"/>
        <v>0.08</v>
      </c>
      <c r="K4" s="5">
        <f t="shared" si="0"/>
        <v>0.09</v>
      </c>
      <c r="L4" s="5">
        <f t="shared" si="0"/>
        <v>9.9999999999999992E-2</v>
      </c>
      <c r="M4" s="5">
        <f t="shared" si="0"/>
        <v>0.10999999999999999</v>
      </c>
      <c r="N4" s="5">
        <f t="shared" si="0"/>
        <v>0.11999999999999998</v>
      </c>
      <c r="O4" s="5">
        <f t="shared" si="0"/>
        <v>0.12999999999999998</v>
      </c>
      <c r="P4" s="5">
        <f t="shared" si="0"/>
        <v>0.13999999999999999</v>
      </c>
      <c r="Q4" s="5">
        <f t="shared" si="0"/>
        <v>0.15</v>
      </c>
      <c r="R4" s="5">
        <f t="shared" si="0"/>
        <v>0.16</v>
      </c>
      <c r="S4" s="5">
        <f t="shared" si="0"/>
        <v>0.17</v>
      </c>
      <c r="T4" s="5">
        <f t="shared" si="0"/>
        <v>0.18000000000000002</v>
      </c>
      <c r="U4" s="5">
        <f t="shared" si="0"/>
        <v>0.19000000000000003</v>
      </c>
      <c r="V4" s="5">
        <f t="shared" si="0"/>
        <v>0.20000000000000004</v>
      </c>
    </row>
    <row r="5" spans="1:22" ht="15">
      <c r="A5" s="1" t="s">
        <v>8</v>
      </c>
      <c r="B5" s="7">
        <v>0.11327096399207921</v>
      </c>
      <c r="C5" s="7">
        <v>0.10938405605519115</v>
      </c>
      <c r="D5" s="7">
        <v>0.10707732836801902</v>
      </c>
      <c r="E5" s="7">
        <v>0.1064535526778559</v>
      </c>
      <c r="F5" s="7">
        <v>0.1075420178395339</v>
      </c>
      <c r="G5" s="7">
        <v>0.11029204150897408</v>
      </c>
      <c r="H5" s="7">
        <v>0.11458405358248154</v>
      </c>
      <c r="I5" s="7">
        <v>0.12025305961399008</v>
      </c>
      <c r="J5" s="7">
        <v>0.12711496156478111</v>
      </c>
      <c r="K5" s="7">
        <v>0.13498796485858575</v>
      </c>
      <c r="L5" s="7">
        <v>0.14370598441146029</v>
      </c>
      <c r="M5" s="7">
        <v>0.15312475747124665</v>
      </c>
      <c r="N5" s="7">
        <v>0.16312294394580512</v>
      </c>
      <c r="O5" s="7">
        <v>0.17360046206281193</v>
      </c>
      <c r="P5" s="7">
        <v>0.18447565723220558</v>
      </c>
      <c r="Q5" s="7">
        <v>0.19568223703250076</v>
      </c>
      <c r="R5" s="7">
        <v>0.207166430110649</v>
      </c>
      <c r="S5" s="7">
        <v>0.21888454430474097</v>
      </c>
      <c r="T5" s="7">
        <v>0.23080095277566573</v>
      </c>
      <c r="U5" s="7">
        <v>0.24288647134983243</v>
      </c>
      <c r="V5" s="7">
        <v>0.25511706768334402</v>
      </c>
    </row>
    <row r="6" spans="1:22" ht="15">
      <c r="A6" s="1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</row>
    <row r="7" spans="1:22" ht="15">
      <c r="A7" s="1"/>
      <c r="B7" s="88" t="s">
        <v>17</v>
      </c>
      <c r="C7" s="88"/>
      <c r="D7" s="88"/>
      <c r="E7" s="88"/>
      <c r="F7" s="88"/>
      <c r="G7" s="88"/>
      <c r="H7" s="88"/>
      <c r="I7" s="88"/>
      <c r="J7" s="88"/>
      <c r="K7" s="88"/>
      <c r="L7" s="88"/>
      <c r="M7" s="88"/>
      <c r="N7" s="88"/>
      <c r="O7" s="88"/>
      <c r="P7" s="88"/>
      <c r="Q7" s="88"/>
      <c r="R7" s="88"/>
      <c r="S7" s="88"/>
      <c r="T7" s="88"/>
      <c r="U7" s="88"/>
      <c r="V7" s="88"/>
    </row>
    <row r="8" spans="1:22" ht="15">
      <c r="A8" s="1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</row>
    <row r="9" spans="1:22" ht="15">
      <c r="A9" s="1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</row>
    <row r="10" spans="1:22" ht="15">
      <c r="A10" s="1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</row>
    <row r="11" spans="1:22" ht="15">
      <c r="A11" s="1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ht="15">
      <c r="A12" s="1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</row>
    <row r="13" spans="1:22" ht="15">
      <c r="A13" s="1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</row>
    <row r="14" spans="1:22" ht="15">
      <c r="A14" s="1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</row>
    <row r="15" spans="1:22" ht="15">
      <c r="A15" s="1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</row>
    <row r="16" spans="1:22" ht="15">
      <c r="A16" s="1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1:22" ht="15">
      <c r="A17" s="1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</row>
    <row r="18" spans="1:22" ht="15">
      <c r="A18" s="1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</row>
    <row r="19" spans="1:22" ht="15">
      <c r="A19" s="1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1:22" ht="15">
      <c r="A20" s="2" t="s">
        <v>63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</row>
    <row r="21" spans="1:22" ht="15">
      <c r="A21" s="1"/>
      <c r="B21" s="89" t="s">
        <v>18</v>
      </c>
      <c r="C21" s="89"/>
      <c r="D21" s="89"/>
      <c r="E21" s="89"/>
      <c r="F21" s="89"/>
      <c r="G21" s="89"/>
      <c r="H21" s="89"/>
      <c r="I21" s="89"/>
      <c r="J21" s="89"/>
      <c r="K21" s="89"/>
      <c r="L21" s="89"/>
      <c r="M21" s="89"/>
      <c r="N21" s="89"/>
      <c r="O21" s="89"/>
      <c r="P21" s="89"/>
      <c r="Q21" s="89"/>
      <c r="R21" s="89"/>
      <c r="S21" s="89"/>
      <c r="T21" s="89"/>
      <c r="U21" s="89"/>
      <c r="V21" s="89"/>
    </row>
    <row r="22" spans="1:22" ht="15">
      <c r="A22" s="1" t="s">
        <v>16</v>
      </c>
      <c r="B22" s="5">
        <v>0</v>
      </c>
      <c r="C22" s="5">
        <v>0.01</v>
      </c>
      <c r="D22" s="5">
        <v>0.02</v>
      </c>
      <c r="E22" s="5">
        <v>0.03</v>
      </c>
      <c r="F22" s="5">
        <v>0.04</v>
      </c>
      <c r="G22" s="5">
        <v>0.05</v>
      </c>
      <c r="H22" s="5">
        <v>6.0000000000000005E-2</v>
      </c>
      <c r="I22" s="5">
        <v>7.0000000000000007E-2</v>
      </c>
      <c r="J22" s="5">
        <v>0.08</v>
      </c>
      <c r="K22" s="5">
        <v>0.09</v>
      </c>
      <c r="L22" s="5">
        <v>9.9999999999999992E-2</v>
      </c>
      <c r="M22" s="5">
        <v>0.10999999999999999</v>
      </c>
      <c r="N22" s="5">
        <v>0.11999999999999998</v>
      </c>
      <c r="O22" s="5">
        <v>0.12999999999999998</v>
      </c>
      <c r="P22" s="5">
        <v>0.13999999999999999</v>
      </c>
      <c r="Q22" s="5">
        <v>0.15</v>
      </c>
      <c r="R22" s="5">
        <v>0.16</v>
      </c>
      <c r="S22" s="5">
        <v>0.17</v>
      </c>
      <c r="T22" s="5">
        <v>0.18000000000000002</v>
      </c>
      <c r="U22" s="5">
        <v>0.19000000000000003</v>
      </c>
      <c r="V22" s="5">
        <v>0.20000000000000004</v>
      </c>
    </row>
    <row r="23" spans="1:22" ht="15">
      <c r="A23" s="1" t="s">
        <v>13</v>
      </c>
      <c r="B23" s="1"/>
      <c r="C23" s="1"/>
      <c r="D23" s="1"/>
      <c r="E23" s="10">
        <v>0.11819115037217104</v>
      </c>
      <c r="F23" s="10">
        <v>0.11628781017842184</v>
      </c>
      <c r="G23" s="10">
        <v>0.1186480006068949</v>
      </c>
      <c r="H23" s="10">
        <v>0.12249305757058131</v>
      </c>
      <c r="I23" s="10">
        <v>0.12768425125771701</v>
      </c>
      <c r="J23" s="10">
        <v>0.13406531184959927</v>
      </c>
      <c r="K23" s="10">
        <v>0.1415383501521652</v>
      </c>
      <c r="L23" s="11">
        <v>0.15017366668928483</v>
      </c>
      <c r="M23" s="1"/>
      <c r="N23" s="1"/>
      <c r="O23" s="1"/>
      <c r="P23" s="1"/>
      <c r="Q23" s="1"/>
      <c r="R23" s="1"/>
      <c r="S23" s="1"/>
      <c r="T23" s="1"/>
      <c r="U23" s="1"/>
      <c r="V23" s="1"/>
    </row>
    <row r="24" spans="1:22" ht="1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</row>
    <row r="25" spans="1:22" ht="15">
      <c r="A25" s="1"/>
      <c r="B25" s="88" t="s">
        <v>17</v>
      </c>
      <c r="C25" s="88"/>
      <c r="D25" s="88"/>
      <c r="E25" s="88"/>
      <c r="F25" s="88"/>
      <c r="G25" s="88"/>
      <c r="H25" s="88"/>
      <c r="I25" s="88"/>
      <c r="J25" s="88"/>
      <c r="K25" s="88"/>
      <c r="L25" s="88"/>
      <c r="M25" s="88"/>
      <c r="N25" s="88"/>
      <c r="O25" s="88"/>
      <c r="P25" s="88"/>
      <c r="Q25" s="88"/>
      <c r="R25" s="88"/>
      <c r="S25" s="88"/>
      <c r="T25" s="88"/>
      <c r="U25" s="88"/>
      <c r="V25" s="88"/>
    </row>
    <row r="26" spans="1:22" ht="15">
      <c r="A26" s="1"/>
      <c r="B26" s="1"/>
      <c r="C26" s="1"/>
      <c r="D26" s="1"/>
      <c r="E26" s="1"/>
      <c r="F26" s="6"/>
      <c r="G26" s="6"/>
      <c r="H26" s="6"/>
      <c r="I26" s="6"/>
      <c r="J26" s="6"/>
      <c r="K26" s="6"/>
      <c r="L26" s="6"/>
      <c r="M26" s="6"/>
      <c r="N26" s="6"/>
      <c r="O26" s="6"/>
      <c r="P26" s="1"/>
      <c r="Q26" s="1"/>
      <c r="R26" s="1"/>
      <c r="S26" s="1"/>
      <c r="T26" s="1"/>
      <c r="U26" s="1"/>
      <c r="V26" s="1"/>
    </row>
    <row r="27" spans="1:22" ht="15">
      <c r="A27" s="1"/>
      <c r="B27" s="1"/>
      <c r="C27" s="1"/>
      <c r="D27" s="1"/>
      <c r="E27" s="1"/>
      <c r="F27" s="6"/>
      <c r="G27" s="6"/>
      <c r="H27" s="6"/>
      <c r="I27" s="6"/>
      <c r="J27" s="6"/>
      <c r="K27" s="6"/>
      <c r="L27" s="6"/>
      <c r="M27" s="6"/>
      <c r="N27" s="6"/>
      <c r="O27" s="6"/>
      <c r="P27" s="1"/>
      <c r="Q27" s="1"/>
      <c r="R27" s="1"/>
      <c r="S27" s="1"/>
      <c r="T27" s="1"/>
      <c r="U27" s="1"/>
      <c r="V27" s="1"/>
    </row>
    <row r="28" spans="1:22" ht="15">
      <c r="A28" s="1"/>
      <c r="B28" s="1"/>
      <c r="C28" s="1"/>
      <c r="D28" s="1"/>
      <c r="E28" s="1"/>
      <c r="F28" s="6"/>
      <c r="G28" s="6"/>
      <c r="H28" s="6"/>
      <c r="I28" s="6"/>
      <c r="J28" s="6"/>
      <c r="K28" s="6"/>
      <c r="L28" s="6"/>
      <c r="M28" s="6"/>
      <c r="N28" s="6"/>
      <c r="O28" s="6"/>
      <c r="P28" s="1"/>
      <c r="Q28" s="1"/>
      <c r="R28" s="1"/>
      <c r="S28" s="1"/>
      <c r="T28" s="1"/>
      <c r="U28" s="1"/>
      <c r="V28" s="1"/>
    </row>
    <row r="29" spans="1:22" ht="15">
      <c r="A29" s="1"/>
      <c r="B29" s="1"/>
      <c r="C29" s="1"/>
      <c r="D29" s="1"/>
      <c r="E29" s="1"/>
      <c r="F29" s="6"/>
      <c r="G29" s="6"/>
      <c r="H29" s="6"/>
      <c r="I29" s="6"/>
      <c r="J29" s="6"/>
      <c r="K29" s="6"/>
      <c r="L29" s="6"/>
      <c r="M29" s="6"/>
      <c r="N29" s="6"/>
      <c r="O29" s="6"/>
      <c r="P29" s="1"/>
      <c r="Q29" s="1"/>
      <c r="R29" s="1"/>
      <c r="S29" s="1"/>
      <c r="T29" s="1"/>
      <c r="U29" s="1"/>
      <c r="V29" s="1"/>
    </row>
    <row r="30" spans="1:22" ht="15">
      <c r="A30" s="1"/>
      <c r="B30" s="1"/>
      <c r="C30" s="1"/>
      <c r="D30" s="1"/>
      <c r="E30" s="1"/>
      <c r="F30" s="6"/>
      <c r="G30" s="6"/>
      <c r="H30" s="6"/>
      <c r="I30" s="6"/>
      <c r="J30" s="6"/>
      <c r="K30" s="6"/>
      <c r="L30" s="6"/>
      <c r="M30" s="6"/>
      <c r="N30" s="6"/>
      <c r="O30" s="6"/>
      <c r="P30" s="1"/>
      <c r="Q30" s="1"/>
      <c r="R30" s="1"/>
      <c r="S30" s="1"/>
      <c r="T30" s="1"/>
      <c r="U30" s="1"/>
      <c r="V30" s="1"/>
    </row>
    <row r="31" spans="1:22" ht="15">
      <c r="A31" s="1"/>
      <c r="B31" s="1"/>
      <c r="C31" s="1"/>
      <c r="D31" s="1"/>
      <c r="E31" s="1"/>
      <c r="F31" s="6"/>
      <c r="G31" s="6"/>
      <c r="H31" s="6"/>
      <c r="I31" s="6"/>
      <c r="J31" s="6"/>
      <c r="K31" s="6"/>
      <c r="L31" s="6"/>
      <c r="M31" s="6"/>
      <c r="N31" s="6"/>
      <c r="O31" s="6"/>
      <c r="P31" s="1"/>
      <c r="Q31" s="1"/>
      <c r="R31" s="1"/>
      <c r="S31" s="1"/>
      <c r="T31" s="1"/>
      <c r="U31" s="1"/>
      <c r="V31" s="1"/>
    </row>
    <row r="32" spans="1:22" ht="15">
      <c r="A32" s="1"/>
      <c r="B32" s="1"/>
      <c r="C32" s="1"/>
      <c r="D32" s="1"/>
      <c r="E32" s="1"/>
      <c r="F32" s="6"/>
      <c r="G32" s="6"/>
      <c r="H32" s="6"/>
      <c r="I32" s="6"/>
      <c r="J32" s="6"/>
      <c r="K32" s="6"/>
      <c r="L32" s="6"/>
      <c r="M32" s="6"/>
      <c r="N32" s="6"/>
      <c r="O32" s="6"/>
      <c r="P32" s="1"/>
      <c r="Q32" s="1"/>
      <c r="R32" s="1"/>
      <c r="S32" s="1"/>
      <c r="T32" s="1"/>
      <c r="U32" s="1"/>
      <c r="V32" s="1"/>
    </row>
    <row r="33" spans="1:22" ht="15">
      <c r="A33" s="1"/>
      <c r="B33" s="1"/>
      <c r="C33" s="1"/>
      <c r="D33" s="1"/>
      <c r="E33" s="1"/>
      <c r="F33" s="6"/>
      <c r="G33" s="6"/>
      <c r="H33" s="6"/>
      <c r="I33" s="6"/>
      <c r="J33" s="6"/>
      <c r="K33" s="6"/>
      <c r="L33" s="6"/>
      <c r="M33" s="6"/>
      <c r="N33" s="6"/>
      <c r="O33" s="6"/>
      <c r="P33" s="1"/>
      <c r="Q33" s="1"/>
      <c r="R33" s="1"/>
      <c r="S33" s="1"/>
      <c r="T33" s="1"/>
      <c r="U33" s="1"/>
      <c r="V33" s="1"/>
    </row>
    <row r="34" spans="1:22" ht="15">
      <c r="A34" s="1"/>
      <c r="B34" s="1"/>
      <c r="C34" s="1"/>
      <c r="D34" s="1"/>
      <c r="E34" s="1"/>
      <c r="F34" s="6"/>
      <c r="G34" s="6"/>
      <c r="H34" s="6"/>
      <c r="I34" s="6"/>
      <c r="J34" s="6"/>
      <c r="K34" s="6"/>
      <c r="L34" s="6"/>
      <c r="M34" s="6"/>
      <c r="N34" s="6"/>
      <c r="O34" s="6"/>
      <c r="P34" s="1"/>
      <c r="Q34" s="1"/>
      <c r="R34" s="1"/>
      <c r="S34" s="1"/>
      <c r="T34" s="1"/>
      <c r="U34" s="1"/>
      <c r="V34" s="1"/>
    </row>
    <row r="35" spans="1:22" ht="15">
      <c r="A35" s="1"/>
      <c r="B35" s="1"/>
      <c r="C35" s="1"/>
      <c r="D35" s="1"/>
      <c r="E35" s="1"/>
      <c r="F35" s="6"/>
      <c r="G35" s="6"/>
      <c r="H35" s="6"/>
      <c r="I35" s="6"/>
      <c r="J35" s="6"/>
      <c r="K35" s="6"/>
      <c r="L35" s="6"/>
      <c r="M35" s="6"/>
      <c r="N35" s="6"/>
      <c r="O35" s="6"/>
      <c r="P35" s="1"/>
      <c r="Q35" s="1"/>
      <c r="R35" s="1"/>
      <c r="S35" s="1"/>
      <c r="T35" s="1"/>
      <c r="U35" s="1"/>
      <c r="V35" s="1"/>
    </row>
    <row r="36" spans="1:22" ht="15">
      <c r="B36" s="1"/>
      <c r="C36" s="1"/>
      <c r="D36" s="1"/>
      <c r="E36" s="1"/>
      <c r="F36" s="6"/>
      <c r="G36" s="6"/>
      <c r="H36" s="6"/>
      <c r="I36" s="6"/>
      <c r="J36" s="6"/>
      <c r="K36" s="6"/>
      <c r="L36" s="6"/>
      <c r="M36" s="6"/>
      <c r="N36" s="6"/>
      <c r="O36" s="6"/>
      <c r="P36" s="1"/>
      <c r="Q36" s="1"/>
      <c r="R36" s="1"/>
      <c r="S36" s="1"/>
      <c r="T36" s="1"/>
      <c r="U36" s="1"/>
      <c r="V36" s="1"/>
    </row>
    <row r="39" spans="1:22" ht="15">
      <c r="A39" s="2" t="s">
        <v>62</v>
      </c>
    </row>
    <row r="40" spans="1:22" ht="15" customHeight="1">
      <c r="A40" s="1"/>
      <c r="B40" s="90" t="s">
        <v>34</v>
      </c>
      <c r="C40" s="90"/>
      <c r="D40" s="90"/>
      <c r="E40" s="90"/>
      <c r="F40" s="90"/>
      <c r="G40" s="90"/>
      <c r="H40" s="90"/>
      <c r="I40" s="90"/>
      <c r="J40" s="90"/>
      <c r="K40" s="90"/>
      <c r="L40" s="90"/>
      <c r="M40" s="90"/>
      <c r="N40" s="90"/>
      <c r="O40" s="90"/>
      <c r="P40" s="90"/>
      <c r="Q40" s="90"/>
      <c r="R40" s="90"/>
      <c r="S40" s="90"/>
      <c r="T40" s="90"/>
      <c r="U40" s="90"/>
      <c r="V40" s="90"/>
    </row>
    <row r="41" spans="1:22" ht="17">
      <c r="A41" s="1" t="s">
        <v>7</v>
      </c>
      <c r="B41" s="5">
        <f>0/12</f>
        <v>0</v>
      </c>
      <c r="C41" s="5">
        <f>B41+0.01</f>
        <v>0.01</v>
      </c>
      <c r="D41" s="5">
        <f t="shared" ref="D41:V41" si="1">C41+0.01</f>
        <v>0.02</v>
      </c>
      <c r="E41" s="5">
        <f t="shared" si="1"/>
        <v>0.03</v>
      </c>
      <c r="F41" s="5">
        <f t="shared" si="1"/>
        <v>0.04</v>
      </c>
      <c r="G41" s="5">
        <f t="shared" si="1"/>
        <v>0.05</v>
      </c>
      <c r="H41" s="5">
        <f t="shared" si="1"/>
        <v>6.0000000000000005E-2</v>
      </c>
      <c r="I41" s="5">
        <f t="shared" si="1"/>
        <v>7.0000000000000007E-2</v>
      </c>
      <c r="J41" s="5">
        <f t="shared" si="1"/>
        <v>0.08</v>
      </c>
      <c r="K41" s="5">
        <f t="shared" si="1"/>
        <v>0.09</v>
      </c>
      <c r="L41" s="5">
        <f t="shared" si="1"/>
        <v>9.9999999999999992E-2</v>
      </c>
      <c r="M41" s="5">
        <f t="shared" si="1"/>
        <v>0.10999999999999999</v>
      </c>
      <c r="N41" s="5">
        <f t="shared" si="1"/>
        <v>0.11999999999999998</v>
      </c>
      <c r="O41" s="5">
        <f t="shared" si="1"/>
        <v>0.12999999999999998</v>
      </c>
      <c r="P41" s="5">
        <f t="shared" si="1"/>
        <v>0.13999999999999999</v>
      </c>
      <c r="Q41" s="5">
        <f t="shared" si="1"/>
        <v>0.15</v>
      </c>
      <c r="R41" s="5">
        <f t="shared" si="1"/>
        <v>0.16</v>
      </c>
      <c r="S41" s="5">
        <f t="shared" si="1"/>
        <v>0.17</v>
      </c>
      <c r="T41" s="5">
        <f t="shared" si="1"/>
        <v>0.18000000000000002</v>
      </c>
      <c r="U41" s="5">
        <f t="shared" si="1"/>
        <v>0.19000000000000003</v>
      </c>
      <c r="V41" s="5">
        <f t="shared" si="1"/>
        <v>0.20000000000000004</v>
      </c>
    </row>
    <row r="42" spans="1:22" ht="15">
      <c r="A42" s="2" t="s">
        <v>8</v>
      </c>
      <c r="B42" s="7"/>
      <c r="C42" s="7">
        <v>6.478843203542156E-3</v>
      </c>
      <c r="D42" s="7">
        <v>1.9436529610626467E-2</v>
      </c>
      <c r="E42" s="7">
        <v>3.2394216017710774E-2</v>
      </c>
      <c r="F42" s="7">
        <v>4.5351902424795101E-2</v>
      </c>
      <c r="G42" s="7">
        <v>5.8309588831879408E-2</v>
      </c>
      <c r="H42" s="7">
        <v>7.1267275238963715E-2</v>
      </c>
      <c r="I42" s="7">
        <v>8.4224961646048049E-2</v>
      </c>
      <c r="J42" s="7">
        <v>9.7182648053132314E-2</v>
      </c>
      <c r="K42" s="7">
        <v>0.11014033446021662</v>
      </c>
      <c r="L42" s="7">
        <v>0.12309802086730093</v>
      </c>
      <c r="M42" s="7">
        <v>0.13605570727438523</v>
      </c>
      <c r="N42" s="7">
        <v>0.14901339368146957</v>
      </c>
      <c r="O42" s="7">
        <v>0.16197108008855388</v>
      </c>
      <c r="P42" s="7">
        <v>0.17492876649563818</v>
      </c>
      <c r="Q42" s="7">
        <v>0.18788645290272249</v>
      </c>
      <c r="R42" s="7">
        <v>0.20084413930980685</v>
      </c>
      <c r="S42" s="7">
        <v>0.21380182571689113</v>
      </c>
      <c r="T42" s="7">
        <v>0.22675951212397547</v>
      </c>
      <c r="U42" s="7">
        <v>0.23971719853105983</v>
      </c>
      <c r="V42" s="7">
        <v>0.25267488493814416</v>
      </c>
    </row>
    <row r="43" spans="1:22" ht="15">
      <c r="A43" s="1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</row>
    <row r="44" spans="1:22" ht="17">
      <c r="B44" s="87" t="s">
        <v>28</v>
      </c>
      <c r="C44" s="87"/>
      <c r="D44" s="87"/>
      <c r="E44" s="87"/>
      <c r="F44" s="87"/>
      <c r="G44" s="87"/>
      <c r="H44" s="87"/>
      <c r="I44" s="87"/>
      <c r="J44" s="87"/>
      <c r="K44" s="87"/>
      <c r="L44" s="87"/>
      <c r="M44" s="87"/>
      <c r="N44" s="87"/>
      <c r="O44" s="87"/>
      <c r="P44" s="87"/>
      <c r="Q44" s="87"/>
      <c r="R44" s="87"/>
      <c r="S44" s="87"/>
      <c r="T44" s="87"/>
      <c r="U44" s="87"/>
      <c r="V44" s="87"/>
    </row>
    <row r="45" spans="1:22" ht="15">
      <c r="A45" s="4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</row>
    <row r="46" spans="1:22" ht="15">
      <c r="A46" s="4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</row>
    <row r="47" spans="1:22" ht="15">
      <c r="A47" s="4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</row>
    <row r="48" spans="1:22" ht="15">
      <c r="A48" s="4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</row>
    <row r="49" spans="1:22" ht="15">
      <c r="A49" s="4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</row>
    <row r="50" spans="1:22" ht="15">
      <c r="A50" s="4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</row>
    <row r="51" spans="1:22" ht="15">
      <c r="A51" s="4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</row>
    <row r="52" spans="1:22" ht="15">
      <c r="A52" s="4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</row>
    <row r="53" spans="1:22" ht="15">
      <c r="A53" s="4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</row>
    <row r="54" spans="1:22" ht="15">
      <c r="A54" s="4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</row>
    <row r="55" spans="1:22" ht="15">
      <c r="A55" s="4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</row>
  </sheetData>
  <mergeCells count="6">
    <mergeCell ref="B44:V44"/>
    <mergeCell ref="B7:V7"/>
    <mergeCell ref="B3:V3"/>
    <mergeCell ref="B21:V21"/>
    <mergeCell ref="B25:V25"/>
    <mergeCell ref="B40:V4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6" baseType="variant">
      <vt:variant>
        <vt:lpstr>Worksheets</vt:lpstr>
      </vt:variant>
      <vt:variant>
        <vt:i4>4</vt:i4>
      </vt:variant>
      <vt:variant>
        <vt:lpstr>Charts</vt:lpstr>
      </vt:variant>
      <vt:variant>
        <vt:i4>3</vt:i4>
      </vt:variant>
      <vt:variant>
        <vt:lpstr>Named Ranges</vt:lpstr>
      </vt:variant>
      <vt:variant>
        <vt:i4>7</vt:i4>
      </vt:variant>
    </vt:vector>
  </HeadingPairs>
  <TitlesOfParts>
    <vt:vector size="14" baseType="lpstr">
      <vt:lpstr>1a.ExplicitSolution</vt:lpstr>
      <vt:lpstr>1c.MV-Solver</vt:lpstr>
      <vt:lpstr>1d&amp;e.WithRiskFreeAsset</vt:lpstr>
      <vt:lpstr>solutions saved for graphing</vt:lpstr>
      <vt:lpstr>1a.Figure.ExplicitSolution</vt:lpstr>
      <vt:lpstr>1c.Figure.MV-Solver</vt:lpstr>
      <vt:lpstr>1d.Figure.WithRiskFreeAsset</vt:lpstr>
      <vt:lpstr>'1d&amp;e.WithRiskFreeAsset'!A</vt:lpstr>
      <vt:lpstr>A</vt:lpstr>
      <vt:lpstr>'1d&amp;e.WithRiskFreeAsset'!B</vt:lpstr>
      <vt:lpstr>B</vt:lpstr>
      <vt:lpstr>'1d&amp;e.WithRiskFreeAsset'!D</vt:lpstr>
      <vt:lpstr>D</vt:lpstr>
      <vt:lpstr>rf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Pearson, Neil</dc:creator>
  <cp:lastModifiedBy>Microsoft Office User</cp:lastModifiedBy>
  <dcterms:created xsi:type="dcterms:W3CDTF">2010-09-24T15:37:44Z</dcterms:created>
  <dcterms:modified xsi:type="dcterms:W3CDTF">2024-10-11T16:28:44Z</dcterms:modified>
</cp:coreProperties>
</file>