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E:\桌面文件\投资学\"/>
    </mc:Choice>
  </mc:AlternateContent>
  <xr:revisionPtr revIDLastSave="0" documentId="13_ncr:1_{43D9F68D-05DA-42B1-8772-9B63E7B01D4F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3 Assets Potfolios " sheetId="1" r:id="rId1"/>
    <sheet name="add REITs" sheetId="5" r:id="rId2"/>
    <sheet name="add Commodities" sheetId="7" r:id="rId3"/>
    <sheet name="5 Assets " sheetId="8" r:id="rId4"/>
    <sheet name="Comparision" sheetId="6" r:id="rId5"/>
    <sheet name="initial STP and LTP " sheetId="11" r:id="rId6"/>
    <sheet name=" optimal STP and LTP" sheetId="9" r:id="rId7"/>
    <sheet name="Sheet4" sheetId="13" r:id="rId8"/>
    <sheet name="Sheet3" sheetId="12" state="hidden" r:id="rId9"/>
    <sheet name="111" sheetId="4" state="hidden" r:id="rId10"/>
    <sheet name="Sheet1" sheetId="10" state="hidden" r:id="rId11"/>
  </sheets>
  <definedNames>
    <definedName name="solver_adj" localSheetId="6" hidden="1">' optimal STP and LTP'!$F$40:$G$40</definedName>
    <definedName name="solver_adj" localSheetId="0" hidden="1">'3 Assets Potfolios '!$A$17:$A$19</definedName>
    <definedName name="solver_adj" localSheetId="3" hidden="1">'5 Assets '!$A$21:$A$25</definedName>
    <definedName name="solver_adj" localSheetId="2" hidden="1">'add Commodities'!$A$19:$A$22</definedName>
    <definedName name="solver_adj" localSheetId="1" hidden="1">'add REITs'!$A$19:$A$22</definedName>
    <definedName name="solver_adj" localSheetId="5" hidden="1">Sheet3!$K$46:$L$46</definedName>
    <definedName name="solver_cvg" localSheetId="6" hidden="1">0.0001</definedName>
    <definedName name="solver_cvg" localSheetId="0" hidden="1">0.0001</definedName>
    <definedName name="solver_cvg" localSheetId="3" hidden="1">0.0001</definedName>
    <definedName name="solver_cvg" localSheetId="2" hidden="1">0.0001</definedName>
    <definedName name="solver_cvg" localSheetId="1" hidden="1">0.0001</definedName>
    <definedName name="solver_cvg" localSheetId="5" hidden="1">0.0001</definedName>
    <definedName name="solver_drv" localSheetId="6" hidden="1">2</definedName>
    <definedName name="solver_drv" localSheetId="0" hidden="1">1</definedName>
    <definedName name="solver_drv" localSheetId="3" hidden="1">1</definedName>
    <definedName name="solver_drv" localSheetId="2" hidden="1">1</definedName>
    <definedName name="solver_drv" localSheetId="1" hidden="1">1</definedName>
    <definedName name="solver_drv" localSheetId="5" hidden="1">2</definedName>
    <definedName name="solver_eng" localSheetId="6" hidden="1">1</definedName>
    <definedName name="solver_eng" localSheetId="0" hidden="1">1</definedName>
    <definedName name="solver_eng" localSheetId="3" hidden="1">1</definedName>
    <definedName name="solver_eng" localSheetId="2" hidden="1">1</definedName>
    <definedName name="solver_eng" localSheetId="1" hidden="1">1</definedName>
    <definedName name="solver_eng" localSheetId="5" hidden="1">1</definedName>
    <definedName name="solver_est" localSheetId="6" hidden="1">1</definedName>
    <definedName name="solver_est" localSheetId="0" hidden="1">1</definedName>
    <definedName name="solver_est" localSheetId="3" hidden="1">1</definedName>
    <definedName name="solver_est" localSheetId="2" hidden="1">1</definedName>
    <definedName name="solver_est" localSheetId="1" hidden="1">1</definedName>
    <definedName name="solver_est" localSheetId="5" hidden="1">1</definedName>
    <definedName name="solver_itr" localSheetId="6" hidden="1">2147483647</definedName>
    <definedName name="solver_itr" localSheetId="0" hidden="1">2147483647</definedName>
    <definedName name="solver_itr" localSheetId="3" hidden="1">2147483647</definedName>
    <definedName name="solver_itr" localSheetId="2" hidden="1">2147483647</definedName>
    <definedName name="solver_itr" localSheetId="1" hidden="1">2147483647</definedName>
    <definedName name="solver_itr" localSheetId="5" hidden="1">2147483647</definedName>
    <definedName name="solver_lhs0" localSheetId="6" hidden="1">' optimal STP and LTP'!$C$21</definedName>
    <definedName name="solver_lhs0" localSheetId="5" hidden="1">Sheet3!$H$27</definedName>
    <definedName name="solver_lhs1" localSheetId="6" hidden="1">' optimal STP and LTP'!$D$40</definedName>
    <definedName name="solver_lhs1" localSheetId="0" hidden="1">'3 Assets Potfolios '!$A$20</definedName>
    <definedName name="solver_lhs1" localSheetId="3" hidden="1">'5 Assets '!$A$26</definedName>
    <definedName name="solver_lhs1" localSheetId="2" hidden="1">'add Commodities'!$A$23</definedName>
    <definedName name="solver_lhs1" localSheetId="1" hidden="1">'add REITs'!$A$23</definedName>
    <definedName name="solver_lhs1" localSheetId="5" hidden="1">Sheet3!$I$46</definedName>
    <definedName name="solver_lhs2" localSheetId="6" hidden="1">' optimal STP and LTP'!$D$40</definedName>
    <definedName name="solver_lhs2" localSheetId="0" hidden="1">'3 Assets Potfolios '!$A$21</definedName>
    <definedName name="solver_lhs2" localSheetId="3" hidden="1">'5 Assets '!$A$27</definedName>
    <definedName name="solver_lhs2" localSheetId="2" hidden="1">'add Commodities'!$A$24</definedName>
    <definedName name="solver_lhs2" localSheetId="1" hidden="1">'add REITs'!$A$24</definedName>
    <definedName name="solver_lhs2" localSheetId="5" hidden="1">Sheet3!$I$46</definedName>
    <definedName name="solver_lhs3" localSheetId="6" hidden="1">' optimal STP and LTP'!$D$40</definedName>
    <definedName name="solver_lhs3" localSheetId="5" hidden="1">Sheet3!$I$46</definedName>
    <definedName name="solver_lhs4" localSheetId="6" hidden="1">' optimal STP and LTP'!$D$40</definedName>
    <definedName name="solver_lhs4" localSheetId="5" hidden="1">Sheet3!$I$46</definedName>
    <definedName name="solver_lhs5" localSheetId="6" hidden="1">' optimal STP and LTP'!$D$40</definedName>
    <definedName name="solver_lhs5" localSheetId="5" hidden="1">Sheet3!$I$46</definedName>
    <definedName name="solver_lhs6" localSheetId="6" hidden="1">' optimal STP and LTP'!$D$40</definedName>
    <definedName name="solver_lhs6" localSheetId="5" hidden="1">Sheet3!$I$46</definedName>
    <definedName name="solver_mip" localSheetId="6" hidden="1">2147483647</definedName>
    <definedName name="solver_mip" localSheetId="0" hidden="1">2147483647</definedName>
    <definedName name="solver_mip" localSheetId="3" hidden="1">2147483647</definedName>
    <definedName name="solver_mip" localSheetId="2" hidden="1">2147483647</definedName>
    <definedName name="solver_mip" localSheetId="1" hidden="1">2147483647</definedName>
    <definedName name="solver_mip" localSheetId="5" hidden="1">2147483647</definedName>
    <definedName name="solver_mni" localSheetId="6" hidden="1">30</definedName>
    <definedName name="solver_mni" localSheetId="0" hidden="1">30</definedName>
    <definedName name="solver_mni" localSheetId="3" hidden="1">30</definedName>
    <definedName name="solver_mni" localSheetId="2" hidden="1">30</definedName>
    <definedName name="solver_mni" localSheetId="1" hidden="1">30</definedName>
    <definedName name="solver_mni" localSheetId="5" hidden="1">30</definedName>
    <definedName name="solver_mrt" localSheetId="6" hidden="1">0.075</definedName>
    <definedName name="solver_mrt" localSheetId="0" hidden="1">0.075</definedName>
    <definedName name="solver_mrt" localSheetId="3" hidden="1">0.075</definedName>
    <definedName name="solver_mrt" localSheetId="2" hidden="1">0.075</definedName>
    <definedName name="solver_mrt" localSheetId="1" hidden="1">0.075</definedName>
    <definedName name="solver_mrt" localSheetId="5" hidden="1">0.075</definedName>
    <definedName name="solver_msl" localSheetId="6" hidden="1">2</definedName>
    <definedName name="solver_msl" localSheetId="0" hidden="1">2</definedName>
    <definedName name="solver_msl" localSheetId="3" hidden="1">2</definedName>
    <definedName name="solver_msl" localSheetId="2" hidden="1">2</definedName>
    <definedName name="solver_msl" localSheetId="1" hidden="1">2</definedName>
    <definedName name="solver_msl" localSheetId="5" hidden="1">2</definedName>
    <definedName name="solver_neg" localSheetId="6" hidden="1">1</definedName>
    <definedName name="solver_neg" localSheetId="0" hidden="1">1</definedName>
    <definedName name="solver_neg" localSheetId="3" hidden="1">1</definedName>
    <definedName name="solver_neg" localSheetId="2" hidden="1">1</definedName>
    <definedName name="solver_neg" localSheetId="1" hidden="1">1</definedName>
    <definedName name="solver_neg" localSheetId="5" hidden="1">1</definedName>
    <definedName name="solver_nod" localSheetId="6" hidden="1">2147483647</definedName>
    <definedName name="solver_nod" localSheetId="0" hidden="1">2147483647</definedName>
    <definedName name="solver_nod" localSheetId="3" hidden="1">2147483647</definedName>
    <definedName name="solver_nod" localSheetId="2" hidden="1">2147483647</definedName>
    <definedName name="solver_nod" localSheetId="1" hidden="1">2147483647</definedName>
    <definedName name="solver_nod" localSheetId="5" hidden="1">2147483647</definedName>
    <definedName name="solver_num" localSheetId="6" hidden="1">0</definedName>
    <definedName name="solver_num" localSheetId="0" hidden="1">1</definedName>
    <definedName name="solver_num" localSheetId="3" hidden="1">2</definedName>
    <definedName name="solver_num" localSheetId="2" hidden="1">2</definedName>
    <definedName name="solver_num" localSheetId="1" hidden="1">1</definedName>
    <definedName name="solver_num" localSheetId="5" hidden="1">0</definedName>
    <definedName name="solver_nwt" localSheetId="6" hidden="1">1</definedName>
    <definedName name="solver_nwt" localSheetId="0" hidden="1">1</definedName>
    <definedName name="solver_nwt" localSheetId="3" hidden="1">1</definedName>
    <definedName name="solver_nwt" localSheetId="2" hidden="1">1</definedName>
    <definedName name="solver_nwt" localSheetId="1" hidden="1">1</definedName>
    <definedName name="solver_nwt" localSheetId="5" hidden="1">1</definedName>
    <definedName name="solver_opt" localSheetId="6" hidden="1">' optimal STP and LTP'!$E$40</definedName>
    <definedName name="solver_opt" localSheetId="0" hidden="1">'3 Assets Potfolios '!$A$23</definedName>
    <definedName name="solver_opt" localSheetId="3" hidden="1">'5 Assets '!$A$28</definedName>
    <definedName name="solver_opt" localSheetId="2" hidden="1">'add Commodities'!$A$25</definedName>
    <definedName name="solver_opt" localSheetId="1" hidden="1">'add REITs'!$A$26</definedName>
    <definedName name="solver_opt" localSheetId="5" hidden="1">Sheet3!$J$46</definedName>
    <definedName name="solver_pre" localSheetId="6" hidden="1">0.000001</definedName>
    <definedName name="solver_pre" localSheetId="0" hidden="1">0.000001</definedName>
    <definedName name="solver_pre" localSheetId="3" hidden="1">0.000001</definedName>
    <definedName name="solver_pre" localSheetId="2" hidden="1">0.000001</definedName>
    <definedName name="solver_pre" localSheetId="1" hidden="1">0.000001</definedName>
    <definedName name="solver_pre" localSheetId="5" hidden="1">0.000001</definedName>
    <definedName name="solver_rbv" localSheetId="6" hidden="1">2</definedName>
    <definedName name="solver_rbv" localSheetId="0" hidden="1">1</definedName>
    <definedName name="solver_rbv" localSheetId="3" hidden="1">1</definedName>
    <definedName name="solver_rbv" localSheetId="2" hidden="1">1</definedName>
    <definedName name="solver_rbv" localSheetId="1" hidden="1">1</definedName>
    <definedName name="solver_rbv" localSheetId="5" hidden="1">2</definedName>
    <definedName name="solver_rel0" localSheetId="6" hidden="1">2</definedName>
    <definedName name="solver_rel0" localSheetId="5" hidden="1">2</definedName>
    <definedName name="solver_rel1" localSheetId="6" hidden="1">2</definedName>
    <definedName name="solver_rel1" localSheetId="0" hidden="1">2</definedName>
    <definedName name="solver_rel1" localSheetId="3" hidden="1">2</definedName>
    <definedName name="solver_rel1" localSheetId="2" hidden="1">2</definedName>
    <definedName name="solver_rel1" localSheetId="1" hidden="1">2</definedName>
    <definedName name="solver_rel1" localSheetId="5" hidden="1">2</definedName>
    <definedName name="solver_rel2" localSheetId="6" hidden="1">2</definedName>
    <definedName name="solver_rel2" localSheetId="0" hidden="1">2</definedName>
    <definedName name="solver_rel2" localSheetId="3" hidden="1">2</definedName>
    <definedName name="solver_rel2" localSheetId="2" hidden="1">2</definedName>
    <definedName name="solver_rel2" localSheetId="1" hidden="1">2</definedName>
    <definedName name="solver_rel2" localSheetId="5" hidden="1">2</definedName>
    <definedName name="solver_rel3" localSheetId="6" hidden="1">2</definedName>
    <definedName name="solver_rel3" localSheetId="5" hidden="1">2</definedName>
    <definedName name="solver_rel4" localSheetId="6" hidden="1">2</definedName>
    <definedName name="solver_rel4" localSheetId="5" hidden="1">2</definedName>
    <definedName name="solver_rel5" localSheetId="6" hidden="1">2</definedName>
    <definedName name="solver_rel5" localSheetId="5" hidden="1">2</definedName>
    <definedName name="solver_rel6" localSheetId="6" hidden="1">2</definedName>
    <definedName name="solver_rel6" localSheetId="5" hidden="1">2</definedName>
    <definedName name="solver_rhs0" localSheetId="6" hidden="1">0.0946</definedName>
    <definedName name="solver_rhs0" localSheetId="5" hidden="1">0.0946</definedName>
    <definedName name="solver_rhs1" localSheetId="6" hidden="1">100%</definedName>
    <definedName name="solver_rhs1" localSheetId="0" hidden="1">1</definedName>
    <definedName name="solver_rhs1" localSheetId="3" hidden="1">1</definedName>
    <definedName name="solver_rhs1" localSheetId="2" hidden="1">1</definedName>
    <definedName name="solver_rhs1" localSheetId="1" hidden="1">1</definedName>
    <definedName name="solver_rhs1" localSheetId="5" hidden="1">100%</definedName>
    <definedName name="solver_rhs2" localSheetId="6" hidden="1">100%</definedName>
    <definedName name="solver_rhs2" localSheetId="0" hidden="1">'3 Assets Potfolios '!$E$36</definedName>
    <definedName name="solver_rhs2" localSheetId="3" hidden="1">'5 Assets '!$E$32</definedName>
    <definedName name="solver_rhs2" localSheetId="2" hidden="1">'add Commodities'!$E$29</definedName>
    <definedName name="solver_rhs2" localSheetId="1" hidden="1">'add REITs'!$E$29</definedName>
    <definedName name="solver_rhs2" localSheetId="5" hidden="1">100%</definedName>
    <definedName name="solver_rhs3" localSheetId="6" hidden="1">100%</definedName>
    <definedName name="solver_rhs3" localSheetId="5" hidden="1">100%</definedName>
    <definedName name="solver_rhs4" localSheetId="6" hidden="1">100%</definedName>
    <definedName name="solver_rhs4" localSheetId="5" hidden="1">100%</definedName>
    <definedName name="solver_rhs5" localSheetId="6" hidden="1">100%</definedName>
    <definedName name="solver_rhs5" localSheetId="5" hidden="1">100%</definedName>
    <definedName name="solver_rhs6" localSheetId="6" hidden="1">100%</definedName>
    <definedName name="solver_rhs6" localSheetId="5" hidden="1">100%</definedName>
    <definedName name="solver_rlx" localSheetId="6" hidden="1">2</definedName>
    <definedName name="solver_rlx" localSheetId="0" hidden="1">2</definedName>
    <definedName name="solver_rlx" localSheetId="3" hidden="1">2</definedName>
    <definedName name="solver_rlx" localSheetId="2" hidden="1">2</definedName>
    <definedName name="solver_rlx" localSheetId="1" hidden="1">2</definedName>
    <definedName name="solver_rlx" localSheetId="5" hidden="1">2</definedName>
    <definedName name="solver_rsd" localSheetId="6" hidden="1">0</definedName>
    <definedName name="solver_rsd" localSheetId="0" hidden="1">0</definedName>
    <definedName name="solver_rsd" localSheetId="3" hidden="1">0</definedName>
    <definedName name="solver_rsd" localSheetId="2" hidden="1">0</definedName>
    <definedName name="solver_rsd" localSheetId="1" hidden="1">0</definedName>
    <definedName name="solver_rsd" localSheetId="5" hidden="1">0</definedName>
    <definedName name="solver_scl" localSheetId="6" hidden="1">2</definedName>
    <definedName name="solver_scl" localSheetId="0" hidden="1">1</definedName>
    <definedName name="solver_scl" localSheetId="3" hidden="1">1</definedName>
    <definedName name="solver_scl" localSheetId="2" hidden="1">1</definedName>
    <definedName name="solver_scl" localSheetId="1" hidden="1">1</definedName>
    <definedName name="solver_scl" localSheetId="5" hidden="1">2</definedName>
    <definedName name="solver_sho" localSheetId="6" hidden="1">2</definedName>
    <definedName name="solver_sho" localSheetId="0" hidden="1">2</definedName>
    <definedName name="solver_sho" localSheetId="3" hidden="1">2</definedName>
    <definedName name="solver_sho" localSheetId="2" hidden="1">2</definedName>
    <definedName name="solver_sho" localSheetId="1" hidden="1">2</definedName>
    <definedName name="solver_sho" localSheetId="5" hidden="1">2</definedName>
    <definedName name="solver_ssz" localSheetId="6" hidden="1">100</definedName>
    <definedName name="solver_ssz" localSheetId="0" hidden="1">100</definedName>
    <definedName name="solver_ssz" localSheetId="3" hidden="1">100</definedName>
    <definedName name="solver_ssz" localSheetId="2" hidden="1">100</definedName>
    <definedName name="solver_ssz" localSheetId="1" hidden="1">100</definedName>
    <definedName name="solver_ssz" localSheetId="5" hidden="1">100</definedName>
    <definedName name="solver_tim" localSheetId="6" hidden="1">2147483647</definedName>
    <definedName name="solver_tim" localSheetId="0" hidden="1">2147483647</definedName>
    <definedName name="solver_tim" localSheetId="3" hidden="1">2147483647</definedName>
    <definedName name="solver_tim" localSheetId="2" hidden="1">2147483647</definedName>
    <definedName name="solver_tim" localSheetId="1" hidden="1">2147483647</definedName>
    <definedName name="solver_tim" localSheetId="5" hidden="1">2147483647</definedName>
    <definedName name="solver_tol" localSheetId="6" hidden="1">0.01</definedName>
    <definedName name="solver_tol" localSheetId="0" hidden="1">0.01</definedName>
    <definedName name="solver_tol" localSheetId="3" hidden="1">0.01</definedName>
    <definedName name="solver_tol" localSheetId="2" hidden="1">0.01</definedName>
    <definedName name="solver_tol" localSheetId="1" hidden="1">0.01</definedName>
    <definedName name="solver_tol" localSheetId="5" hidden="1">0.01</definedName>
    <definedName name="solver_typ" localSheetId="6" hidden="1">3</definedName>
    <definedName name="solver_typ" localSheetId="0" hidden="1">1</definedName>
    <definedName name="solver_typ" localSheetId="3" hidden="1">2</definedName>
    <definedName name="solver_typ" localSheetId="2" hidden="1">2</definedName>
    <definedName name="solver_typ" localSheetId="1" hidden="1">1</definedName>
    <definedName name="solver_typ" localSheetId="5" hidden="1">3</definedName>
    <definedName name="solver_val" localSheetId="6" hidden="1">0.0597</definedName>
    <definedName name="solver_val" localSheetId="0" hidden="1">0</definedName>
    <definedName name="solver_val" localSheetId="3" hidden="1">0</definedName>
    <definedName name="solver_val" localSheetId="2" hidden="1">0</definedName>
    <definedName name="solver_val" localSheetId="1" hidden="1">0</definedName>
    <definedName name="solver_val" localSheetId="5" hidden="1">0.0597</definedName>
    <definedName name="solver_ver" localSheetId="6" hidden="1">3</definedName>
    <definedName name="solver_ver" localSheetId="0" hidden="1">3</definedName>
    <definedName name="solver_ver" localSheetId="3" hidden="1">3</definedName>
    <definedName name="solver_ver" localSheetId="2" hidden="1">3</definedName>
    <definedName name="solver_ver" localSheetId="1" hidden="1">3</definedName>
    <definedName name="solver_ver" localSheetId="5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5" i="1" l="1"/>
  <c r="C15" i="1"/>
  <c r="C20" i="1" s="1"/>
  <c r="A34" i="11" l="1"/>
  <c r="C32" i="11"/>
  <c r="C37" i="11"/>
  <c r="C41" i="11"/>
  <c r="C45" i="11"/>
  <c r="C49" i="11"/>
  <c r="C53" i="11"/>
  <c r="C57" i="11"/>
  <c r="B30" i="11"/>
  <c r="C30" i="11" s="1"/>
  <c r="B31" i="11"/>
  <c r="C31" i="11" s="1"/>
  <c r="B32" i="11"/>
  <c r="G32" i="11" s="1"/>
  <c r="B33" i="11"/>
  <c r="C33" i="11" s="1"/>
  <c r="B34" i="11"/>
  <c r="C34" i="11" s="1"/>
  <c r="B35" i="11"/>
  <c r="C35" i="11" s="1"/>
  <c r="B36" i="11"/>
  <c r="C36" i="11" s="1"/>
  <c r="F36" i="11" s="1"/>
  <c r="B37" i="11"/>
  <c r="B38" i="11"/>
  <c r="C38" i="11" s="1"/>
  <c r="B39" i="11"/>
  <c r="C39" i="11" s="1"/>
  <c r="B40" i="11"/>
  <c r="C40" i="11" s="1"/>
  <c r="B41" i="11"/>
  <c r="B42" i="11"/>
  <c r="C42" i="11" s="1"/>
  <c r="B43" i="11"/>
  <c r="C43" i="11" s="1"/>
  <c r="B44" i="11"/>
  <c r="C44" i="11" s="1"/>
  <c r="B45" i="11"/>
  <c r="B46" i="11"/>
  <c r="C46" i="11" s="1"/>
  <c r="B47" i="11"/>
  <c r="C47" i="11" s="1"/>
  <c r="D47" i="11" s="1"/>
  <c r="B48" i="11"/>
  <c r="G48" i="11" s="1"/>
  <c r="B49" i="11"/>
  <c r="B50" i="11"/>
  <c r="C50" i="11" s="1"/>
  <c r="D50" i="11" s="1"/>
  <c r="B51" i="11"/>
  <c r="C51" i="11" s="1"/>
  <c r="B52" i="11"/>
  <c r="C52" i="11" s="1"/>
  <c r="B53" i="11"/>
  <c r="B54" i="11"/>
  <c r="C54" i="11" s="1"/>
  <c r="B55" i="11"/>
  <c r="C55" i="11" s="1"/>
  <c r="B56" i="11"/>
  <c r="C56" i="11" s="1"/>
  <c r="B57" i="11"/>
  <c r="B58" i="11"/>
  <c r="C58" i="11" s="1"/>
  <c r="F58" i="11" s="1"/>
  <c r="B59" i="11"/>
  <c r="C59" i="11" s="1"/>
  <c r="B29" i="11"/>
  <c r="G29" i="11" s="1"/>
  <c r="G34" i="12"/>
  <c r="J34" i="12" s="1"/>
  <c r="G35" i="12"/>
  <c r="H35" i="12" s="1"/>
  <c r="K35" i="12" s="1"/>
  <c r="G36" i="12"/>
  <c r="G37" i="12"/>
  <c r="H37" i="12" s="1"/>
  <c r="K37" i="12" s="1"/>
  <c r="G38" i="12"/>
  <c r="G39" i="12"/>
  <c r="H39" i="12" s="1"/>
  <c r="K39" i="12" s="1"/>
  <c r="G40" i="12"/>
  <c r="I41" i="12"/>
  <c r="J41" i="12"/>
  <c r="K41" i="12"/>
  <c r="L41" i="12"/>
  <c r="F42" i="12"/>
  <c r="J42" i="12" s="1"/>
  <c r="K42" i="12"/>
  <c r="L42" i="12"/>
  <c r="G43" i="12"/>
  <c r="H43" i="12" s="1"/>
  <c r="K43" i="12" s="1"/>
  <c r="I43" i="12"/>
  <c r="G44" i="12"/>
  <c r="G45" i="12"/>
  <c r="H45" i="12" s="1"/>
  <c r="K45" i="12" s="1"/>
  <c r="I46" i="12"/>
  <c r="J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J59" i="12" s="1"/>
  <c r="G60" i="12"/>
  <c r="G61" i="12"/>
  <c r="J61" i="12" s="1"/>
  <c r="G62" i="12"/>
  <c r="J62" i="12"/>
  <c r="G63" i="12"/>
  <c r="J63" i="12" s="1"/>
  <c r="H63" i="12"/>
  <c r="I63" i="12" s="1"/>
  <c r="L63" i="12"/>
  <c r="G64" i="12"/>
  <c r="J64" i="12" s="1"/>
  <c r="G57" i="11"/>
  <c r="G55" i="11"/>
  <c r="G51" i="11"/>
  <c r="G45" i="11"/>
  <c r="G43" i="11"/>
  <c r="G31" i="11"/>
  <c r="G30" i="11"/>
  <c r="C48" i="11" l="1"/>
  <c r="G34" i="11"/>
  <c r="K63" i="12"/>
  <c r="L59" i="12"/>
  <c r="H59" i="12"/>
  <c r="I45" i="12"/>
  <c r="F45" i="11"/>
  <c r="E45" i="11" s="1"/>
  <c r="F33" i="11"/>
  <c r="F47" i="11"/>
  <c r="G37" i="11"/>
  <c r="G41" i="11"/>
  <c r="G53" i="11"/>
  <c r="F50" i="11"/>
  <c r="G49" i="11"/>
  <c r="G59" i="11"/>
  <c r="G46" i="11"/>
  <c r="D37" i="11"/>
  <c r="D33" i="11"/>
  <c r="G50" i="11"/>
  <c r="G54" i="11"/>
  <c r="D57" i="11"/>
  <c r="G58" i="11"/>
  <c r="E58" i="11" s="1"/>
  <c r="G42" i="11"/>
  <c r="F54" i="11"/>
  <c r="G47" i="11"/>
  <c r="F40" i="11"/>
  <c r="D45" i="11"/>
  <c r="D49" i="11"/>
  <c r="H51" i="12"/>
  <c r="I51" i="12" s="1"/>
  <c r="L51" i="12"/>
  <c r="J51" i="12"/>
  <c r="H47" i="12"/>
  <c r="I47" i="12" s="1"/>
  <c r="L47" i="12"/>
  <c r="J47" i="12"/>
  <c r="H64" i="12"/>
  <c r="I64" i="12" s="1"/>
  <c r="L64" i="12"/>
  <c r="J60" i="12"/>
  <c r="K59" i="12"/>
  <c r="J56" i="12"/>
  <c r="H56" i="12"/>
  <c r="L56" i="12"/>
  <c r="J52" i="12"/>
  <c r="H52" i="12"/>
  <c r="L52" i="12"/>
  <c r="J48" i="12"/>
  <c r="H48" i="12"/>
  <c r="L48" i="12"/>
  <c r="J40" i="12"/>
  <c r="H40" i="12"/>
  <c r="K40" i="12" s="1"/>
  <c r="L40" i="12"/>
  <c r="J38" i="12"/>
  <c r="H38" i="12"/>
  <c r="K38" i="12" s="1"/>
  <c r="L38" i="12"/>
  <c r="G40" i="11"/>
  <c r="G44" i="11"/>
  <c r="G52" i="11"/>
  <c r="D58" i="11"/>
  <c r="H62" i="12"/>
  <c r="L62" i="12"/>
  <c r="H61" i="12"/>
  <c r="K61" i="12" s="1"/>
  <c r="I59" i="12"/>
  <c r="H57" i="12"/>
  <c r="L57" i="12"/>
  <c r="J57" i="12"/>
  <c r="H53" i="12"/>
  <c r="L53" i="12"/>
  <c r="J53" i="12"/>
  <c r="K51" i="12"/>
  <c r="H49" i="12"/>
  <c r="L49" i="12"/>
  <c r="J49" i="12"/>
  <c r="K47" i="12"/>
  <c r="J44" i="12"/>
  <c r="H44" i="12"/>
  <c r="K44" i="12" s="1"/>
  <c r="L44" i="12"/>
  <c r="I39" i="12"/>
  <c r="I37" i="12"/>
  <c r="I35" i="12"/>
  <c r="L61" i="12"/>
  <c r="H60" i="12"/>
  <c r="K60" i="12" s="1"/>
  <c r="L60" i="12"/>
  <c r="J58" i="12"/>
  <c r="H58" i="12"/>
  <c r="I58" i="12" s="1"/>
  <c r="L58" i="12"/>
  <c r="J50" i="12"/>
  <c r="H50" i="12"/>
  <c r="K50" i="12" s="1"/>
  <c r="L50" i="12"/>
  <c r="J54" i="12"/>
  <c r="H54" i="12"/>
  <c r="I54" i="12" s="1"/>
  <c r="L54" i="12"/>
  <c r="H55" i="12"/>
  <c r="I55" i="12" s="1"/>
  <c r="L55" i="12"/>
  <c r="J55" i="12"/>
  <c r="C29" i="11"/>
  <c r="F29" i="11" s="1"/>
  <c r="E29" i="11" s="1"/>
  <c r="G39" i="11"/>
  <c r="D41" i="11"/>
  <c r="D53" i="11"/>
  <c r="J36" i="12"/>
  <c r="H36" i="12"/>
  <c r="K36" i="12" s="1"/>
  <c r="L36" i="12"/>
  <c r="G33" i="11"/>
  <c r="G35" i="11"/>
  <c r="G38" i="11"/>
  <c r="G56" i="11"/>
  <c r="J45" i="12"/>
  <c r="J43" i="12"/>
  <c r="J39" i="12"/>
  <c r="J37" i="12"/>
  <c r="J35" i="12"/>
  <c r="L34" i="12"/>
  <c r="H34" i="12"/>
  <c r="K34" i="12" s="1"/>
  <c r="L45" i="12"/>
  <c r="L43" i="12"/>
  <c r="L39" i="12"/>
  <c r="L37" i="12"/>
  <c r="L35" i="12"/>
  <c r="F34" i="11"/>
  <c r="E34" i="11" s="1"/>
  <c r="D36" i="11"/>
  <c r="G36" i="11"/>
  <c r="E36" i="11" s="1"/>
  <c r="F45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9" i="10"/>
  <c r="F86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45" i="4"/>
  <c r="D44" i="4"/>
  <c r="D47" i="4"/>
  <c r="D45" i="4"/>
  <c r="D46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B28" i="9"/>
  <c r="F28" i="9" s="1"/>
  <c r="C28" i="9"/>
  <c r="D28" i="9" s="1"/>
  <c r="K29" i="9"/>
  <c r="L29" i="9"/>
  <c r="M29" i="9"/>
  <c r="K30" i="9"/>
  <c r="L30" i="9"/>
  <c r="M30" i="9"/>
  <c r="K31" i="9"/>
  <c r="L31" i="9" s="1"/>
  <c r="K32" i="9"/>
  <c r="M32" i="9" s="1"/>
  <c r="L32" i="9"/>
  <c r="K34" i="9"/>
  <c r="L34" i="9"/>
  <c r="M34" i="9"/>
  <c r="K35" i="9"/>
  <c r="L35" i="9"/>
  <c r="M35" i="9"/>
  <c r="K36" i="9"/>
  <c r="L36" i="9" s="1"/>
  <c r="K37" i="9"/>
  <c r="M37" i="9" s="1"/>
  <c r="L37" i="9"/>
  <c r="O37" i="9" s="1"/>
  <c r="K38" i="9"/>
  <c r="L38" i="9"/>
  <c r="M38" i="9"/>
  <c r="K39" i="9"/>
  <c r="L39" i="9"/>
  <c r="M39" i="9"/>
  <c r="K40" i="9"/>
  <c r="L40" i="9" s="1"/>
  <c r="K41" i="9"/>
  <c r="M41" i="9" s="1"/>
  <c r="L41" i="9"/>
  <c r="O41" i="9" s="1"/>
  <c r="K42" i="9"/>
  <c r="L42" i="9"/>
  <c r="M42" i="9"/>
  <c r="K43" i="9"/>
  <c r="L43" i="9"/>
  <c r="M43" i="9"/>
  <c r="K44" i="9"/>
  <c r="L44" i="9" s="1"/>
  <c r="K45" i="9"/>
  <c r="M45" i="9" s="1"/>
  <c r="L45" i="9"/>
  <c r="O45" i="9" s="1"/>
  <c r="K46" i="9"/>
  <c r="L46" i="9"/>
  <c r="M46" i="9"/>
  <c r="K47" i="9"/>
  <c r="L47" i="9"/>
  <c r="M47" i="9"/>
  <c r="K48" i="9"/>
  <c r="L48" i="9" s="1"/>
  <c r="K49" i="9"/>
  <c r="M49" i="9" s="1"/>
  <c r="L49" i="9"/>
  <c r="O49" i="9" s="1"/>
  <c r="K50" i="9"/>
  <c r="L50" i="9"/>
  <c r="M50" i="9"/>
  <c r="K51" i="9"/>
  <c r="L51" i="9"/>
  <c r="M51" i="9"/>
  <c r="K52" i="9"/>
  <c r="L52" i="9" s="1"/>
  <c r="K53" i="9"/>
  <c r="M53" i="9" s="1"/>
  <c r="L53" i="9"/>
  <c r="O53" i="9" s="1"/>
  <c r="K54" i="9"/>
  <c r="L54" i="9"/>
  <c r="M54" i="9"/>
  <c r="K55" i="9"/>
  <c r="L55" i="9"/>
  <c r="M55" i="9"/>
  <c r="K56" i="9"/>
  <c r="L56" i="9" s="1"/>
  <c r="K57" i="9"/>
  <c r="M57" i="9" s="1"/>
  <c r="L57" i="9"/>
  <c r="O57" i="9" s="1"/>
  <c r="K58" i="9"/>
  <c r="L58" i="9"/>
  <c r="M58" i="9"/>
  <c r="K28" i="9"/>
  <c r="L28" i="9"/>
  <c r="O28" i="9"/>
  <c r="P28" i="9"/>
  <c r="P29" i="9"/>
  <c r="P30" i="9"/>
  <c r="P32" i="9"/>
  <c r="J33" i="9"/>
  <c r="K33" i="9"/>
  <c r="P33" i="9"/>
  <c r="P34" i="9"/>
  <c r="P35" i="9"/>
  <c r="P37" i="9"/>
  <c r="P38" i="9"/>
  <c r="P39" i="9"/>
  <c r="P41" i="9"/>
  <c r="P42" i="9"/>
  <c r="P43" i="9"/>
  <c r="P45" i="9"/>
  <c r="P46" i="9"/>
  <c r="P47" i="9"/>
  <c r="P49" i="9"/>
  <c r="P50" i="9"/>
  <c r="P51" i="9"/>
  <c r="P53" i="9"/>
  <c r="P54" i="9"/>
  <c r="P55" i="9"/>
  <c r="P57" i="9"/>
  <c r="P58" i="9"/>
  <c r="O29" i="9"/>
  <c r="O30" i="9"/>
  <c r="O32" i="9"/>
  <c r="L33" i="9"/>
  <c r="O33" i="9"/>
  <c r="O34" i="9"/>
  <c r="O35" i="9"/>
  <c r="O38" i="9"/>
  <c r="O39" i="9"/>
  <c r="O42" i="9"/>
  <c r="O43" i="9"/>
  <c r="O46" i="9"/>
  <c r="O47" i="9"/>
  <c r="O50" i="9"/>
  <c r="O51" i="9"/>
  <c r="O54" i="9"/>
  <c r="O55" i="9"/>
  <c r="O58" i="9"/>
  <c r="N29" i="9"/>
  <c r="N30" i="9"/>
  <c r="N32" i="9"/>
  <c r="N33" i="9"/>
  <c r="N34" i="9"/>
  <c r="N35" i="9"/>
  <c r="N37" i="9"/>
  <c r="N38" i="9"/>
  <c r="N39" i="9"/>
  <c r="N41" i="9"/>
  <c r="N42" i="9"/>
  <c r="N43" i="9"/>
  <c r="N45" i="9"/>
  <c r="N46" i="9"/>
  <c r="N47" i="9"/>
  <c r="N49" i="9"/>
  <c r="N50" i="9"/>
  <c r="N51" i="9"/>
  <c r="N53" i="9"/>
  <c r="N54" i="9"/>
  <c r="N55" i="9"/>
  <c r="N57" i="9"/>
  <c r="N58" i="9"/>
  <c r="N28" i="9"/>
  <c r="M28" i="9"/>
  <c r="B55" i="9"/>
  <c r="G55" i="9" s="1"/>
  <c r="B56" i="9"/>
  <c r="E56" i="9" s="1"/>
  <c r="B57" i="9"/>
  <c r="G57" i="9" s="1"/>
  <c r="B58" i="9"/>
  <c r="D58" i="9" s="1"/>
  <c r="C55" i="9"/>
  <c r="C56" i="9"/>
  <c r="F56" i="9" s="1"/>
  <c r="C57" i="9"/>
  <c r="C58" i="9"/>
  <c r="F58" i="9" s="1"/>
  <c r="E55" i="9"/>
  <c r="E58" i="9"/>
  <c r="B52" i="9"/>
  <c r="E52" i="9" s="1"/>
  <c r="D56" i="9"/>
  <c r="D57" i="9"/>
  <c r="B29" i="9"/>
  <c r="G29" i="9"/>
  <c r="B30" i="9"/>
  <c r="G30" i="9" s="1"/>
  <c r="B31" i="9"/>
  <c r="G31" i="9"/>
  <c r="B32" i="9"/>
  <c r="G32" i="9" s="1"/>
  <c r="B33" i="9"/>
  <c r="G33" i="9"/>
  <c r="B34" i="9"/>
  <c r="G34" i="9" s="1"/>
  <c r="C29" i="9"/>
  <c r="F29" i="9"/>
  <c r="C30" i="9"/>
  <c r="C31" i="9"/>
  <c r="F31" i="9"/>
  <c r="C32" i="9"/>
  <c r="C33" i="9"/>
  <c r="F33" i="9"/>
  <c r="C34" i="9"/>
  <c r="E29" i="9"/>
  <c r="E31" i="9"/>
  <c r="E33" i="9"/>
  <c r="D29" i="9"/>
  <c r="D31" i="9"/>
  <c r="D33" i="9"/>
  <c r="E28" i="9"/>
  <c r="G28" i="9"/>
  <c r="G36" i="9"/>
  <c r="B37" i="9"/>
  <c r="C37" i="9" s="1"/>
  <c r="F36" i="9"/>
  <c r="A36" i="9"/>
  <c r="E36" i="9"/>
  <c r="B45" i="9"/>
  <c r="C45" i="9" s="1"/>
  <c r="B46" i="9"/>
  <c r="G46" i="9" s="1"/>
  <c r="B47" i="9"/>
  <c r="C47" i="9" s="1"/>
  <c r="B48" i="9"/>
  <c r="G48" i="9" s="1"/>
  <c r="B49" i="9"/>
  <c r="C49" i="9" s="1"/>
  <c r="B50" i="9"/>
  <c r="G50" i="9" s="1"/>
  <c r="B51" i="9"/>
  <c r="C51" i="9" s="1"/>
  <c r="G52" i="9"/>
  <c r="B53" i="9"/>
  <c r="G53" i="9"/>
  <c r="B54" i="9"/>
  <c r="G54" i="9"/>
  <c r="C53" i="9"/>
  <c r="F53" i="9" s="1"/>
  <c r="C54" i="9"/>
  <c r="F54" i="9"/>
  <c r="E45" i="9"/>
  <c r="E47" i="9"/>
  <c r="E48" i="9"/>
  <c r="E49" i="9"/>
  <c r="E51" i="9"/>
  <c r="E53" i="9"/>
  <c r="E54" i="9"/>
  <c r="B38" i="9"/>
  <c r="C38" i="9"/>
  <c r="D38" i="9"/>
  <c r="B39" i="9"/>
  <c r="C39" i="9"/>
  <c r="D39" i="9"/>
  <c r="D40" i="9"/>
  <c r="B41" i="9"/>
  <c r="C41" i="9"/>
  <c r="D41" i="9"/>
  <c r="B42" i="9"/>
  <c r="C42" i="9" s="1"/>
  <c r="F42" i="9" s="1"/>
  <c r="B43" i="9"/>
  <c r="D43" i="9" s="1"/>
  <c r="C43" i="9"/>
  <c r="B44" i="9"/>
  <c r="C44" i="9"/>
  <c r="D44" i="9"/>
  <c r="D54" i="9"/>
  <c r="D35" i="9"/>
  <c r="E35" i="9"/>
  <c r="AI36" i="4"/>
  <c r="AI35" i="4"/>
  <c r="AI34" i="4"/>
  <c r="AI42" i="4"/>
  <c r="AG41" i="4"/>
  <c r="AI49" i="4"/>
  <c r="AD48" i="4"/>
  <c r="AG48" i="4"/>
  <c r="AI43" i="4"/>
  <c r="AD42" i="4"/>
  <c r="AG42" i="4"/>
  <c r="AG55" i="4"/>
  <c r="AG56" i="4"/>
  <c r="AG57" i="4"/>
  <c r="AG58" i="4"/>
  <c r="AG59" i="4"/>
  <c r="AG60" i="4"/>
  <c r="AG61" i="4"/>
  <c r="AG62" i="4"/>
  <c r="AG63" i="4"/>
  <c r="AG64" i="4"/>
  <c r="AG65" i="4"/>
  <c r="AG66" i="4"/>
  <c r="AG67" i="4"/>
  <c r="AG43" i="4"/>
  <c r="AG44" i="4"/>
  <c r="AG45" i="4"/>
  <c r="AG46" i="4"/>
  <c r="AG47" i="4"/>
  <c r="AG49" i="4"/>
  <c r="AG50" i="4"/>
  <c r="AG51" i="4"/>
  <c r="AG52" i="4"/>
  <c r="AG53" i="4"/>
  <c r="AG54" i="4"/>
  <c r="AI37" i="4"/>
  <c r="AI38" i="4"/>
  <c r="AI39" i="4"/>
  <c r="AI40" i="4"/>
  <c r="AI41" i="4"/>
  <c r="AI44" i="4"/>
  <c r="AI45" i="4"/>
  <c r="AI46" i="4"/>
  <c r="AI47" i="4"/>
  <c r="AI48" i="4"/>
  <c r="AI50" i="4"/>
  <c r="AI51" i="4"/>
  <c r="AI52" i="4"/>
  <c r="F35" i="9"/>
  <c r="G38" i="9"/>
  <c r="G39" i="9"/>
  <c r="G41" i="9"/>
  <c r="G42" i="9"/>
  <c r="G43" i="9"/>
  <c r="G44" i="9"/>
  <c r="G35" i="9"/>
  <c r="F38" i="9"/>
  <c r="F39" i="9"/>
  <c r="F41" i="9"/>
  <c r="F43" i="9"/>
  <c r="F44" i="9"/>
  <c r="E38" i="9"/>
  <c r="E39" i="9"/>
  <c r="E40" i="9"/>
  <c r="E41" i="9"/>
  <c r="E42" i="9"/>
  <c r="E43" i="9"/>
  <c r="E44" i="9"/>
  <c r="Y26" i="4"/>
  <c r="Z26" i="4" s="1"/>
  <c r="Y27" i="4"/>
  <c r="Z27" i="4" s="1"/>
  <c r="AB21" i="4"/>
  <c r="AC21" i="4" s="1"/>
  <c r="AB22" i="4"/>
  <c r="AC22" i="4" s="1"/>
  <c r="AB23" i="4"/>
  <c r="AC23" i="4" s="1"/>
  <c r="AB24" i="4"/>
  <c r="AC24" i="4" s="1"/>
  <c r="AB25" i="4"/>
  <c r="AC25" i="4" s="1"/>
  <c r="AB26" i="4"/>
  <c r="AC26" i="4" s="1"/>
  <c r="AB27" i="4"/>
  <c r="AC27" i="4" s="1"/>
  <c r="AD66" i="4"/>
  <c r="E50" i="7"/>
  <c r="D50" i="7"/>
  <c r="C50" i="7"/>
  <c r="AD65" i="4"/>
  <c r="AD64" i="4"/>
  <c r="AD63" i="4"/>
  <c r="AD62" i="4"/>
  <c r="AD61" i="4"/>
  <c r="AD60" i="4"/>
  <c r="AD59" i="4"/>
  <c r="AD58" i="4"/>
  <c r="AD57" i="4"/>
  <c r="AD56" i="4"/>
  <c r="AD55" i="4"/>
  <c r="AD54" i="4"/>
  <c r="AD53" i="4"/>
  <c r="AD52" i="4"/>
  <c r="AD51" i="4"/>
  <c r="AD50" i="4"/>
  <c r="AD49" i="4"/>
  <c r="AD47" i="4"/>
  <c r="AD46" i="4"/>
  <c r="AD45" i="4"/>
  <c r="AD44" i="4"/>
  <c r="AD43" i="4"/>
  <c r="D55" i="8"/>
  <c r="E55" i="8"/>
  <c r="F55" i="8"/>
  <c r="G55" i="8"/>
  <c r="H55" i="8"/>
  <c r="I55" i="8"/>
  <c r="J55" i="8"/>
  <c r="K55" i="8"/>
  <c r="L55" i="8"/>
  <c r="M55" i="8"/>
  <c r="N55" i="8"/>
  <c r="Z66" i="4"/>
  <c r="Z65" i="4"/>
  <c r="Z64" i="4"/>
  <c r="Z63" i="4"/>
  <c r="Z62" i="4"/>
  <c r="Z61" i="4"/>
  <c r="Z60" i="4"/>
  <c r="Z59" i="4"/>
  <c r="Z58" i="4"/>
  <c r="Z57" i="4"/>
  <c r="Z56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E43" i="8"/>
  <c r="D43" i="8"/>
  <c r="C43" i="8"/>
  <c r="A27" i="8"/>
  <c r="C19" i="8"/>
  <c r="C26" i="8"/>
  <c r="A28" i="8" s="1"/>
  <c r="A29" i="8" s="1"/>
  <c r="D19" i="8"/>
  <c r="D26" i="8"/>
  <c r="E19" i="8"/>
  <c r="E26" i="8"/>
  <c r="F19" i="8"/>
  <c r="F26" i="8"/>
  <c r="G19" i="8"/>
  <c r="G26" i="8"/>
  <c r="A26" i="8"/>
  <c r="C55" i="8"/>
  <c r="O43" i="8"/>
  <c r="N43" i="8"/>
  <c r="M43" i="8"/>
  <c r="L43" i="8"/>
  <c r="K43" i="8"/>
  <c r="J43" i="8"/>
  <c r="I43" i="8"/>
  <c r="H43" i="8"/>
  <c r="G43" i="8"/>
  <c r="F43" i="8"/>
  <c r="F50" i="7"/>
  <c r="G50" i="7"/>
  <c r="H50" i="7"/>
  <c r="I50" i="7"/>
  <c r="J50" i="7"/>
  <c r="K50" i="7"/>
  <c r="L50" i="7"/>
  <c r="M50" i="7"/>
  <c r="N50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C39" i="7"/>
  <c r="P21" i="4"/>
  <c r="O21" i="4"/>
  <c r="C17" i="7"/>
  <c r="C23" i="7" s="1"/>
  <c r="A25" i="7" s="1"/>
  <c r="D17" i="7"/>
  <c r="D23" i="7"/>
  <c r="E17" i="7"/>
  <c r="E23" i="7" s="1"/>
  <c r="F17" i="7"/>
  <c r="F23" i="7"/>
  <c r="A24" i="7"/>
  <c r="A23" i="7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C50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C39" i="5"/>
  <c r="A24" i="5"/>
  <c r="C17" i="5"/>
  <c r="C23" i="5"/>
  <c r="A25" i="5" s="1"/>
  <c r="A26" i="5" s="1"/>
  <c r="D17" i="5"/>
  <c r="D23" i="5"/>
  <c r="E17" i="5"/>
  <c r="E23" i="5"/>
  <c r="F17" i="5"/>
  <c r="F23" i="5"/>
  <c r="A23" i="5"/>
  <c r="J45" i="5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5" i="1"/>
  <c r="E45" i="1"/>
  <c r="F45" i="1"/>
  <c r="G45" i="1"/>
  <c r="H45" i="1"/>
  <c r="I45" i="1"/>
  <c r="J45" i="1"/>
  <c r="K45" i="1"/>
  <c r="L45" i="1"/>
  <c r="M45" i="1"/>
  <c r="N45" i="1"/>
  <c r="O45" i="1"/>
  <c r="P45" i="1"/>
  <c r="D45" i="1"/>
  <c r="P28" i="4"/>
  <c r="G12" i="4"/>
  <c r="P51" i="1"/>
  <c r="O51" i="1"/>
  <c r="N51" i="1"/>
  <c r="M51" i="1"/>
  <c r="L51" i="1"/>
  <c r="K51" i="1"/>
  <c r="J51" i="1"/>
  <c r="H51" i="1"/>
  <c r="G51" i="1"/>
  <c r="F51" i="1"/>
  <c r="E51" i="1"/>
  <c r="D5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A21" i="1"/>
  <c r="D15" i="1"/>
  <c r="D20" i="1" s="1"/>
  <c r="E15" i="1"/>
  <c r="E20" i="1" s="1"/>
  <c r="E60" i="1"/>
  <c r="A20" i="1"/>
  <c r="F49" i="9" l="1"/>
  <c r="D49" i="9"/>
  <c r="F45" i="9"/>
  <c r="D45" i="9"/>
  <c r="F37" i="9"/>
  <c r="D37" i="9"/>
  <c r="A26" i="7"/>
  <c r="F51" i="9"/>
  <c r="D51" i="9"/>
  <c r="F47" i="9"/>
  <c r="D47" i="9"/>
  <c r="D46" i="9"/>
  <c r="D42" i="9"/>
  <c r="C52" i="9"/>
  <c r="C50" i="9"/>
  <c r="F50" i="9" s="1"/>
  <c r="C48" i="9"/>
  <c r="C46" i="9"/>
  <c r="F46" i="9" s="1"/>
  <c r="G51" i="9"/>
  <c r="G49" i="9"/>
  <c r="G47" i="9"/>
  <c r="G45" i="9"/>
  <c r="G37" i="9"/>
  <c r="D32" i="9"/>
  <c r="E34" i="9"/>
  <c r="E30" i="9"/>
  <c r="G58" i="9"/>
  <c r="G56" i="9"/>
  <c r="N56" i="9"/>
  <c r="N52" i="9"/>
  <c r="N48" i="9"/>
  <c r="N44" i="9"/>
  <c r="N40" i="9"/>
  <c r="N36" i="9"/>
  <c r="O31" i="9"/>
  <c r="P31" i="9"/>
  <c r="K64" i="12"/>
  <c r="E40" i="11"/>
  <c r="D53" i="9"/>
  <c r="E50" i="9"/>
  <c r="E46" i="9"/>
  <c r="D55" i="9"/>
  <c r="E57" i="9"/>
  <c r="N31" i="9"/>
  <c r="P56" i="9"/>
  <c r="P52" i="9"/>
  <c r="P48" i="9"/>
  <c r="P44" i="9"/>
  <c r="P40" i="9"/>
  <c r="P36" i="9"/>
  <c r="M56" i="9"/>
  <c r="M52" i="9"/>
  <c r="M48" i="9"/>
  <c r="M44" i="9"/>
  <c r="M40" i="9"/>
  <c r="M36" i="9"/>
  <c r="M31" i="9"/>
  <c r="I44" i="12"/>
  <c r="I60" i="12"/>
  <c r="E37" i="9"/>
  <c r="D34" i="9"/>
  <c r="D30" i="9"/>
  <c r="E32" i="9"/>
  <c r="F34" i="9"/>
  <c r="F32" i="9"/>
  <c r="F30" i="9"/>
  <c r="F57" i="9"/>
  <c r="F55" i="9"/>
  <c r="O56" i="9"/>
  <c r="O52" i="9"/>
  <c r="O48" i="9"/>
  <c r="O44" i="9"/>
  <c r="O40" i="9"/>
  <c r="O36" i="9"/>
  <c r="D55" i="11"/>
  <c r="F55" i="11"/>
  <c r="E55" i="11" s="1"/>
  <c r="D43" i="11"/>
  <c r="F43" i="11"/>
  <c r="E43" i="11" s="1"/>
  <c r="D44" i="11"/>
  <c r="F44" i="11"/>
  <c r="E44" i="11" s="1"/>
  <c r="D42" i="11"/>
  <c r="F42" i="11"/>
  <c r="E42" i="11" s="1"/>
  <c r="D38" i="11"/>
  <c r="F38" i="11"/>
  <c r="E38" i="11" s="1"/>
  <c r="E33" i="11"/>
  <c r="F49" i="11"/>
  <c r="E49" i="11" s="1"/>
  <c r="D39" i="11"/>
  <c r="F39" i="11"/>
  <c r="E39" i="11" s="1"/>
  <c r="E54" i="11"/>
  <c r="D35" i="11"/>
  <c r="F35" i="11"/>
  <c r="E35" i="11" s="1"/>
  <c r="D32" i="11"/>
  <c r="F32" i="11"/>
  <c r="E32" i="11" s="1"/>
  <c r="F37" i="11"/>
  <c r="E37" i="11" s="1"/>
  <c r="F53" i="11"/>
  <c r="E53" i="11" s="1"/>
  <c r="D30" i="11"/>
  <c r="F30" i="11"/>
  <c r="E30" i="11" s="1"/>
  <c r="D59" i="11"/>
  <c r="F59" i="11"/>
  <c r="E59" i="11" s="1"/>
  <c r="D51" i="11"/>
  <c r="F51" i="11"/>
  <c r="E51" i="11" s="1"/>
  <c r="D31" i="11"/>
  <c r="F31" i="11"/>
  <c r="E31" i="11" s="1"/>
  <c r="D52" i="11"/>
  <c r="F52" i="11"/>
  <c r="E52" i="11" s="1"/>
  <c r="E50" i="11"/>
  <c r="E47" i="11"/>
  <c r="F41" i="11"/>
  <c r="E41" i="11" s="1"/>
  <c r="F57" i="11"/>
  <c r="E57" i="11" s="1"/>
  <c r="D48" i="11"/>
  <c r="F48" i="11"/>
  <c r="E48" i="11" s="1"/>
  <c r="D56" i="11"/>
  <c r="F56" i="11"/>
  <c r="E56" i="11" s="1"/>
  <c r="D46" i="11"/>
  <c r="F46" i="11"/>
  <c r="E46" i="11" s="1"/>
  <c r="A22" i="1"/>
  <c r="A23" i="1" s="1"/>
  <c r="D54" i="11"/>
  <c r="I61" i="12"/>
  <c r="I50" i="12"/>
  <c r="I34" i="12"/>
  <c r="D29" i="11"/>
  <c r="K57" i="12"/>
  <c r="I57" i="12"/>
  <c r="K62" i="12"/>
  <c r="I62" i="12"/>
  <c r="K54" i="12"/>
  <c r="K58" i="12"/>
  <c r="I36" i="12"/>
  <c r="I49" i="12"/>
  <c r="K49" i="12"/>
  <c r="I53" i="12"/>
  <c r="K53" i="12"/>
  <c r="I38" i="12"/>
  <c r="I40" i="12"/>
  <c r="D40" i="11"/>
  <c r="K48" i="12"/>
  <c r="I48" i="12"/>
  <c r="I52" i="12"/>
  <c r="K52" i="12"/>
  <c r="K56" i="12"/>
  <c r="I56" i="12"/>
  <c r="K55" i="12"/>
  <c r="D50" i="9" l="1"/>
  <c r="D52" i="9"/>
  <c r="F52" i="9"/>
  <c r="D48" i="9"/>
  <c r="F48" i="9"/>
  <c r="A28" i="11"/>
  <c r="A27" i="9"/>
  <c r="F33" i="12"/>
  <c r="J27" i="9"/>
</calcChain>
</file>

<file path=xl/sharedStrings.xml><?xml version="1.0" encoding="utf-8"?>
<sst xmlns="http://schemas.openxmlformats.org/spreadsheetml/2006/main" count="388" uniqueCount="90">
  <si>
    <t>US Equity</t>
  </si>
  <si>
    <t>Foreign Equity</t>
  </si>
  <si>
    <t>Bonds</t>
  </si>
  <si>
    <t>Annual Expected Returns,Standard Deviations,and Correlations</t>
    <phoneticPr fontId="2" type="noConversion"/>
  </si>
  <si>
    <t>Asset Class</t>
    <phoneticPr fontId="2" type="noConversion"/>
  </si>
  <si>
    <t>US Equity</t>
    <phoneticPr fontId="2" type="noConversion"/>
  </si>
  <si>
    <t>Foreign Equity</t>
    <phoneticPr fontId="2" type="noConversion"/>
  </si>
  <si>
    <t>Bonds</t>
    <phoneticPr fontId="2" type="noConversion"/>
  </si>
  <si>
    <t>Ecpected Ret</t>
    <phoneticPr fontId="2" type="noConversion"/>
  </si>
  <si>
    <t>Stdev</t>
    <phoneticPr fontId="2" type="noConversion"/>
  </si>
  <si>
    <t>Correlation with</t>
    <phoneticPr fontId="2" type="noConversion"/>
  </si>
  <si>
    <t>Corvariance</t>
  </si>
  <si>
    <t>COV</t>
  </si>
  <si>
    <t>Formula in cell</t>
    <phoneticPr fontId="2" type="noConversion"/>
  </si>
  <si>
    <t>D7-E7</t>
    <phoneticPr fontId="2" type="noConversion"/>
  </si>
  <si>
    <t>Copied from C7</t>
    <phoneticPr fontId="2" type="noConversion"/>
  </si>
  <si>
    <t>Mean</t>
    <phoneticPr fontId="2" type="noConversion"/>
  </si>
  <si>
    <t>SD</t>
    <phoneticPr fontId="2" type="noConversion"/>
  </si>
  <si>
    <t>Slope</t>
    <phoneticPr fontId="2" type="noConversion"/>
  </si>
  <si>
    <t>Cell A17-A19</t>
    <phoneticPr fontId="2" type="noConversion"/>
  </si>
  <si>
    <t>A17 is set to 1 while A18-A19 are set to 0</t>
    <phoneticPr fontId="2" type="noConversion"/>
  </si>
  <si>
    <t>C15</t>
    <phoneticPr fontId="2" type="noConversion"/>
  </si>
  <si>
    <t xml:space="preserve">A17            </t>
    <phoneticPr fontId="2" type="noConversion"/>
  </si>
  <si>
    <t>D15</t>
    <phoneticPr fontId="2" type="noConversion"/>
  </si>
  <si>
    <t xml:space="preserve">A18          </t>
    <phoneticPr fontId="2" type="noConversion"/>
  </si>
  <si>
    <t xml:space="preserve">A19               </t>
    <phoneticPr fontId="2" type="noConversion"/>
  </si>
  <si>
    <t>E15</t>
    <phoneticPr fontId="2" type="noConversion"/>
  </si>
  <si>
    <t>A20</t>
    <phoneticPr fontId="2" type="noConversion"/>
  </si>
  <si>
    <t>SUM(A17:A19)</t>
    <phoneticPr fontId="2" type="noConversion"/>
  </si>
  <si>
    <t>C20</t>
    <phoneticPr fontId="2" type="noConversion"/>
  </si>
  <si>
    <t>C15*SUMPRODUCT($A$17:$A$19,C17:C19)</t>
    <phoneticPr fontId="2" type="noConversion"/>
  </si>
  <si>
    <t>A22</t>
    <phoneticPr fontId="2" type="noConversion"/>
  </si>
  <si>
    <t>A21</t>
    <phoneticPr fontId="2" type="noConversion"/>
  </si>
  <si>
    <t>SUMPRODUCT($A$17:$A$19,$B$4:$B$6)</t>
  </si>
  <si>
    <t>SUM(C20:E20)^0.5</t>
  </si>
  <si>
    <t>A23</t>
    <phoneticPr fontId="2" type="noConversion"/>
  </si>
  <si>
    <t>Min Var</t>
    <phoneticPr fontId="2" type="noConversion"/>
  </si>
  <si>
    <t>CAL</t>
    <phoneticPr fontId="2" type="noConversion"/>
  </si>
  <si>
    <t>MAX-Sharpe-Portfolio</t>
    <phoneticPr fontId="2" type="noConversion"/>
  </si>
  <si>
    <t>Assert</t>
    <phoneticPr fontId="2" type="noConversion"/>
  </si>
  <si>
    <t>sum</t>
    <phoneticPr fontId="2" type="noConversion"/>
  </si>
  <si>
    <t>Portion</t>
    <phoneticPr fontId="2" type="noConversion"/>
  </si>
  <si>
    <t>expected-return</t>
    <phoneticPr fontId="2" type="noConversion"/>
  </si>
  <si>
    <t xml:space="preserve">sharpe </t>
    <phoneticPr fontId="2" type="noConversion"/>
  </si>
  <si>
    <t>(A21-0.032)/A22</t>
  </si>
  <si>
    <t>REITs</t>
    <phoneticPr fontId="2" type="noConversion"/>
  </si>
  <si>
    <t>REITs</t>
    <phoneticPr fontId="2" type="noConversion"/>
  </si>
  <si>
    <t>Espected Ret</t>
    <phoneticPr fontId="2" type="noConversion"/>
  </si>
  <si>
    <t>Commodities</t>
    <phoneticPr fontId="2" type="noConversion"/>
  </si>
  <si>
    <t>Commodities</t>
    <phoneticPr fontId="2" type="noConversion"/>
  </si>
  <si>
    <t>SD</t>
    <phoneticPr fontId="2" type="noConversion"/>
  </si>
  <si>
    <t>Add commodities</t>
    <phoneticPr fontId="2" type="noConversion"/>
  </si>
  <si>
    <t>REITS</t>
    <phoneticPr fontId="2" type="noConversion"/>
  </si>
  <si>
    <t>CAL</t>
    <phoneticPr fontId="2" type="noConversion"/>
  </si>
  <si>
    <t>5 Asserts</t>
    <phoneticPr fontId="2" type="noConversion"/>
  </si>
  <si>
    <t>3 Asserts</t>
    <phoneticPr fontId="2" type="noConversion"/>
  </si>
  <si>
    <t>expected-variance</t>
  </si>
  <si>
    <t>expected-return</t>
    <phoneticPr fontId="2" type="noConversion"/>
  </si>
  <si>
    <t>expected-variance</t>
    <phoneticPr fontId="2" type="noConversion"/>
  </si>
  <si>
    <t>expected-return</t>
  </si>
  <si>
    <t>Add REITs</t>
    <rPh sb="0" eb="1">
      <t>tian jia</t>
    </rPh>
    <phoneticPr fontId="2" type="noConversion"/>
  </si>
  <si>
    <t>Add Commodities</t>
    <rPh sb="0" eb="1">
      <t>tian jia</t>
    </rPh>
    <phoneticPr fontId="2" type="noConversion"/>
  </si>
  <si>
    <t>Asset</t>
    <phoneticPr fontId="2" type="noConversion"/>
  </si>
  <si>
    <t>Risk asset</t>
    <phoneticPr fontId="2" type="noConversion"/>
  </si>
  <si>
    <t>Risk-free asset</t>
    <phoneticPr fontId="2" type="noConversion"/>
  </si>
  <si>
    <t>P%</t>
    <phoneticPr fontId="2" type="noConversion"/>
  </si>
  <si>
    <t>F%</t>
    <phoneticPr fontId="2" type="noConversion"/>
  </si>
  <si>
    <t>A=8</t>
    <phoneticPr fontId="2" type="noConversion"/>
  </si>
  <si>
    <t>Max U</t>
    <phoneticPr fontId="2" type="noConversion"/>
  </si>
  <si>
    <t>U=0.0639</t>
    <phoneticPr fontId="2" type="noConversion"/>
  </si>
  <si>
    <t>Efficient Frontier</t>
    <phoneticPr fontId="2" type="noConversion"/>
  </si>
  <si>
    <t>SD</t>
    <phoneticPr fontId="2" type="noConversion"/>
  </si>
  <si>
    <t>Mean</t>
    <phoneticPr fontId="2" type="noConversion"/>
  </si>
  <si>
    <t>CAL</t>
    <phoneticPr fontId="2" type="noConversion"/>
  </si>
  <si>
    <t>cal</t>
    <phoneticPr fontId="2" type="noConversion"/>
  </si>
  <si>
    <t>3 assets</t>
    <phoneticPr fontId="2" type="noConversion"/>
  </si>
  <si>
    <t>5 assets</t>
    <phoneticPr fontId="2" type="noConversion"/>
  </si>
  <si>
    <t>The bordered convariance matrix</t>
    <phoneticPr fontId="2" type="noConversion"/>
  </si>
  <si>
    <t>portfolio weights</t>
    <phoneticPr fontId="2" type="noConversion"/>
  </si>
  <si>
    <t>The efficient frontier</t>
    <phoneticPr fontId="2" type="noConversion"/>
  </si>
  <si>
    <t>cell to store constraint on expected-return</t>
    <phoneticPr fontId="2" type="noConversion"/>
  </si>
  <si>
    <t>Optimum</t>
    <phoneticPr fontId="2" type="noConversion"/>
  </si>
  <si>
    <t>U+0.5A*SD^2</t>
    <phoneticPr fontId="2" type="noConversion"/>
  </si>
  <si>
    <t>0.0597+0.5*12*0.068*0.068</t>
    <phoneticPr fontId="2" type="noConversion"/>
  </si>
  <si>
    <t>sd</t>
    <phoneticPr fontId="2" type="noConversion"/>
  </si>
  <si>
    <t>e</t>
    <phoneticPr fontId="2" type="noConversion"/>
  </si>
  <si>
    <t>`</t>
    <phoneticPr fontId="2" type="noConversion"/>
  </si>
  <si>
    <t>A=12</t>
    <phoneticPr fontId="2" type="noConversion"/>
  </si>
  <si>
    <t>A=20</t>
    <phoneticPr fontId="2" type="noConversion"/>
  </si>
  <si>
    <t>initial proportion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</si>
</sst>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000_);[Red]\(0.0000\)"/>
    <numFmt numFmtId="178" formatCode="0.0000_ "/>
    <numFmt numFmtId="179" formatCode="0.00_);[Red]\(0.00\)"/>
  </numFmts>
  <fonts count="1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name val="Arial"/>
      <family val="2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  <font>
      <sz val="18"/>
      <name val="Arial"/>
      <family val="2"/>
    </font>
    <font>
      <sz val="10"/>
      <color theme="1"/>
      <name val="等线"/>
      <family val="2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1"/>
      <name val="等线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4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1" xfId="0" applyBorder="1">
      <alignment vertical="center"/>
    </xf>
    <xf numFmtId="0" fontId="0" fillId="0" borderId="3" xfId="0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1" fillId="0" borderId="0" xfId="1" applyNumberFormat="1" applyAlignment="1">
      <alignment horizontal="center"/>
    </xf>
    <xf numFmtId="10" fontId="0" fillId="0" borderId="4" xfId="0" applyNumberFormat="1" applyBorder="1" applyAlignment="1">
      <alignment horizontal="center" vertical="center"/>
    </xf>
    <xf numFmtId="177" fontId="1" fillId="0" borderId="0" xfId="1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5" xfId="0" applyBorder="1">
      <alignment vertical="center"/>
    </xf>
    <xf numFmtId="10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7" fontId="1" fillId="0" borderId="5" xfId="1" applyNumberForma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8" fontId="0" fillId="0" borderId="5" xfId="0" applyNumberFormat="1" applyBorder="1">
      <alignment vertical="center"/>
    </xf>
    <xf numFmtId="10" fontId="0" fillId="3" borderId="1" xfId="0" applyNumberFormat="1" applyFill="1" applyBorder="1" applyAlignment="1">
      <alignment horizontal="center" vertical="center"/>
    </xf>
    <xf numFmtId="10" fontId="0" fillId="3" borderId="0" xfId="0" applyNumberFormat="1" applyFill="1" applyAlignment="1">
      <alignment horizontal="center" vertical="center"/>
    </xf>
    <xf numFmtId="10" fontId="0" fillId="3" borderId="5" xfId="0" applyNumberFormat="1" applyFill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7" fontId="0" fillId="0" borderId="5" xfId="0" applyNumberFormat="1" applyBorder="1">
      <alignment vertical="center"/>
    </xf>
    <xf numFmtId="177" fontId="0" fillId="2" borderId="0" xfId="0" applyNumberFormat="1" applyFill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10" fontId="0" fillId="2" borderId="0" xfId="0" applyNumberFormat="1" applyFill="1" applyAlignment="1">
      <alignment horizontal="center" vertical="center"/>
    </xf>
    <xf numFmtId="10" fontId="0" fillId="2" borderId="5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3" fillId="0" borderId="0" xfId="1" applyNumberFormat="1" applyFont="1" applyAlignment="1">
      <alignment horizontal="center"/>
    </xf>
    <xf numFmtId="0" fontId="7" fillId="5" borderId="0" xfId="0" applyFont="1" applyFill="1">
      <alignment vertical="center"/>
    </xf>
    <xf numFmtId="0" fontId="5" fillId="0" borderId="9" xfId="0" applyFont="1" applyBorder="1" applyAlignment="1">
      <alignment horizontal="center" vertical="center"/>
    </xf>
    <xf numFmtId="10" fontId="3" fillId="0" borderId="10" xfId="1" applyNumberFormat="1" applyFont="1" applyBorder="1" applyAlignment="1">
      <alignment horizontal="center"/>
    </xf>
    <xf numFmtId="177" fontId="0" fillId="0" borderId="12" xfId="0" applyNumberFormat="1" applyBorder="1" applyAlignment="1">
      <alignment horizontal="center" vertical="center"/>
    </xf>
    <xf numFmtId="177" fontId="3" fillId="0" borderId="0" xfId="1" applyNumberFormat="1" applyFont="1" applyAlignment="1">
      <alignment horizontal="center"/>
    </xf>
    <xf numFmtId="10" fontId="0" fillId="0" borderId="13" xfId="1" applyNumberFormat="1" applyFont="1" applyBorder="1" applyAlignment="1">
      <alignment horizontal="center"/>
    </xf>
    <xf numFmtId="178" fontId="0" fillId="0" borderId="0" xfId="1" applyNumberFormat="1" applyFont="1" applyAlignment="1">
      <alignment horizontal="center"/>
    </xf>
    <xf numFmtId="10" fontId="7" fillId="0" borderId="0" xfId="0" applyNumberFormat="1" applyFont="1">
      <alignment vertical="center"/>
    </xf>
    <xf numFmtId="178" fontId="0" fillId="0" borderId="14" xfId="0" applyNumberFormat="1" applyBorder="1" applyAlignment="1">
      <alignment horizontal="center" vertical="center"/>
    </xf>
    <xf numFmtId="178" fontId="0" fillId="0" borderId="15" xfId="0" applyNumberFormat="1" applyBorder="1" applyAlignment="1">
      <alignment horizontal="center" vertical="center"/>
    </xf>
    <xf numFmtId="10" fontId="3" fillId="0" borderId="12" xfId="1" applyNumberFormat="1" applyFont="1" applyBorder="1" applyAlignment="1">
      <alignment horizontal="center"/>
    </xf>
    <xf numFmtId="177" fontId="0" fillId="0" borderId="10" xfId="0" applyNumberFormat="1" applyBorder="1" applyAlignment="1">
      <alignment horizontal="center" vertical="center"/>
    </xf>
    <xf numFmtId="177" fontId="0" fillId="0" borderId="11" xfId="0" applyNumberFormat="1" applyBorder="1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177" fontId="0" fillId="2" borderId="5" xfId="0" applyNumberFormat="1" applyFill="1" applyBorder="1" applyAlignment="1">
      <alignment horizontal="center" vertical="center"/>
    </xf>
    <xf numFmtId="177" fontId="0" fillId="0" borderId="0" xfId="1" applyNumberFormat="1" applyFont="1" applyAlignment="1">
      <alignment horizontal="center"/>
    </xf>
    <xf numFmtId="0" fontId="0" fillId="0" borderId="6" xfId="0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9" fontId="0" fillId="0" borderId="0" xfId="0" applyNumberFormat="1">
      <alignment vertical="center"/>
    </xf>
    <xf numFmtId="10" fontId="3" fillId="0" borderId="5" xfId="1" applyNumberFormat="1" applyFont="1" applyBorder="1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0" borderId="0" xfId="0" applyNumberFormat="1">
      <alignment vertical="center"/>
    </xf>
    <xf numFmtId="177" fontId="0" fillId="0" borderId="13" xfId="1" applyNumberFormat="1" applyFont="1" applyBorder="1" applyAlignment="1">
      <alignment horizontal="center"/>
    </xf>
    <xf numFmtId="177" fontId="0" fillId="0" borderId="13" xfId="1" applyNumberFormat="1" applyFont="1" applyBorder="1" applyAlignment="1">
      <alignment horizontal="center" vertical="center"/>
    </xf>
    <xf numFmtId="177" fontId="0" fillId="0" borderId="13" xfId="0" applyNumberFormat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177" fontId="8" fillId="0" borderId="13" xfId="1" applyNumberFormat="1" applyFont="1" applyBorder="1" applyAlignment="1">
      <alignment horizontal="center"/>
    </xf>
    <xf numFmtId="177" fontId="8" fillId="0" borderId="13" xfId="1" applyNumberFormat="1" applyFont="1" applyBorder="1" applyAlignment="1">
      <alignment horizontal="center" vertical="center"/>
    </xf>
    <xf numFmtId="177" fontId="8" fillId="0" borderId="8" xfId="1" applyNumberFormat="1" applyFont="1" applyBorder="1" applyAlignment="1">
      <alignment horizontal="center"/>
    </xf>
    <xf numFmtId="178" fontId="11" fillId="0" borderId="0" xfId="1" applyNumberFormat="1" applyFont="1" applyAlignment="1">
      <alignment horizontal="center"/>
    </xf>
    <xf numFmtId="0" fontId="11" fillId="0" borderId="5" xfId="0" applyFont="1" applyBorder="1" applyAlignment="1">
      <alignment horizontal="center" vertical="center"/>
    </xf>
    <xf numFmtId="10" fontId="11" fillId="0" borderId="1" xfId="1" applyNumberFormat="1" applyFont="1" applyBorder="1" applyAlignment="1">
      <alignment horizontal="center"/>
    </xf>
    <xf numFmtId="0" fontId="10" fillId="0" borderId="16" xfId="0" applyFont="1" applyBorder="1" applyAlignment="1">
      <alignment horizontal="center" vertical="center"/>
    </xf>
    <xf numFmtId="10" fontId="11" fillId="0" borderId="4" xfId="1" applyNumberFormat="1" applyFont="1" applyBorder="1" applyAlignment="1">
      <alignment horizontal="center"/>
    </xf>
    <xf numFmtId="0" fontId="11" fillId="0" borderId="6" xfId="0" applyFont="1" applyBorder="1" applyAlignment="1">
      <alignment horizontal="center" vertical="center"/>
    </xf>
    <xf numFmtId="10" fontId="11" fillId="0" borderId="17" xfId="1" applyNumberFormat="1" applyFont="1" applyBorder="1" applyAlignment="1">
      <alignment horizontal="center"/>
    </xf>
    <xf numFmtId="178" fontId="11" fillId="0" borderId="14" xfId="1" applyNumberFormat="1" applyFont="1" applyBorder="1" applyAlignment="1">
      <alignment horizontal="center"/>
    </xf>
    <xf numFmtId="178" fontId="11" fillId="0" borderId="15" xfId="1" applyNumberFormat="1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177" fontId="0" fillId="0" borderId="2" xfId="0" applyNumberFormat="1" applyBorder="1">
      <alignment vertical="center"/>
    </xf>
    <xf numFmtId="177" fontId="0" fillId="0" borderId="3" xfId="0" applyNumberFormat="1" applyBorder="1" applyAlignment="1">
      <alignment horizontal="center" vertical="center"/>
    </xf>
    <xf numFmtId="177" fontId="0" fillId="0" borderId="3" xfId="0" applyNumberFormat="1" applyBorder="1">
      <alignment vertical="center"/>
    </xf>
    <xf numFmtId="177" fontId="1" fillId="0" borderId="0" xfId="1" applyNumberFormat="1" applyAlignment="1">
      <alignment horizontal="center"/>
    </xf>
    <xf numFmtId="177" fontId="1" fillId="0" borderId="3" xfId="1" applyNumberFormat="1" applyBorder="1" applyAlignment="1">
      <alignment horizontal="center"/>
    </xf>
    <xf numFmtId="177" fontId="5" fillId="0" borderId="0" xfId="0" applyNumberFormat="1" applyFont="1" applyAlignment="1">
      <alignment horizontal="center" vertical="center"/>
    </xf>
    <xf numFmtId="177" fontId="4" fillId="0" borderId="0" xfId="1" applyNumberFormat="1" applyFont="1" applyAlignment="1">
      <alignment horizontal="center" vertical="top"/>
    </xf>
    <xf numFmtId="177" fontId="0" fillId="0" borderId="4" xfId="0" applyNumberFormat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177" fontId="7" fillId="5" borderId="0" xfId="0" applyNumberFormat="1" applyFont="1" applyFill="1">
      <alignment vertical="center"/>
    </xf>
    <xf numFmtId="177" fontId="0" fillId="3" borderId="1" xfId="0" applyNumberFormat="1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177" fontId="0" fillId="2" borderId="1" xfId="0" applyNumberFormat="1" applyFill="1" applyBorder="1" applyAlignment="1">
      <alignment horizontal="center" vertical="center"/>
    </xf>
    <xf numFmtId="177" fontId="0" fillId="3" borderId="0" xfId="0" applyNumberFormat="1" applyFill="1" applyAlignment="1">
      <alignment horizontal="center" vertical="center"/>
    </xf>
    <xf numFmtId="177" fontId="0" fillId="3" borderId="5" xfId="0" applyNumberFormat="1" applyFill="1" applyBorder="1" applyAlignment="1">
      <alignment horizontal="center" vertical="center"/>
    </xf>
    <xf numFmtId="177" fontId="3" fillId="0" borderId="10" xfId="1" applyNumberFormat="1" applyFont="1" applyBorder="1" applyAlignment="1">
      <alignment horizontal="center"/>
    </xf>
    <xf numFmtId="177" fontId="3" fillId="0" borderId="11" xfId="1" applyNumberFormat="1" applyFont="1" applyBorder="1" applyAlignment="1">
      <alignment horizontal="center"/>
    </xf>
    <xf numFmtId="0" fontId="0" fillId="6" borderId="0" xfId="0" applyFill="1">
      <alignment vertical="center"/>
    </xf>
    <xf numFmtId="177" fontId="0" fillId="6" borderId="0" xfId="0" applyNumberFormat="1" applyFill="1" applyAlignment="1">
      <alignment horizontal="center" vertical="center"/>
    </xf>
    <xf numFmtId="177" fontId="0" fillId="6" borderId="10" xfId="0" applyNumberFormat="1" applyFill="1" applyBorder="1" applyAlignment="1">
      <alignment horizontal="center" vertical="center"/>
    </xf>
    <xf numFmtId="177" fontId="3" fillId="6" borderId="0" xfId="1" applyNumberFormat="1" applyFont="1" applyFill="1" applyAlignment="1">
      <alignment horizontal="center"/>
    </xf>
    <xf numFmtId="177" fontId="0" fillId="6" borderId="0" xfId="0" applyNumberFormat="1" applyFill="1">
      <alignment vertical="center"/>
    </xf>
    <xf numFmtId="0" fontId="0" fillId="6" borderId="10" xfId="0" applyFill="1" applyBorder="1" applyAlignment="1">
      <alignment horizontal="center" vertical="center"/>
    </xf>
    <xf numFmtId="178" fontId="0" fillId="6" borderId="0" xfId="0" applyNumberFormat="1" applyFill="1">
      <alignment vertical="center"/>
    </xf>
    <xf numFmtId="10" fontId="11" fillId="0" borderId="0" xfId="1" applyNumberFormat="1" applyFont="1" applyAlignment="1">
      <alignment horizontal="center"/>
    </xf>
    <xf numFmtId="176" fontId="0" fillId="6" borderId="4" xfId="0" applyNumberForma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0" fontId="12" fillId="0" borderId="1" xfId="1" applyNumberFormat="1" applyFont="1" applyBorder="1" applyAlignment="1">
      <alignment horizontal="center"/>
    </xf>
    <xf numFmtId="10" fontId="12" fillId="0" borderId="17" xfId="1" applyNumberFormat="1" applyFont="1" applyBorder="1" applyAlignment="1">
      <alignment horizontal="center"/>
    </xf>
    <xf numFmtId="10" fontId="8" fillId="0" borderId="0" xfId="0" applyNumberFormat="1" applyFont="1" applyAlignment="1">
      <alignment horizontal="center" vertical="center"/>
    </xf>
    <xf numFmtId="10" fontId="0" fillId="6" borderId="0" xfId="0" applyNumberFormat="1" applyFill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10" fontId="13" fillId="0" borderId="0" xfId="0" applyNumberFormat="1" applyFont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10" fontId="13" fillId="0" borderId="5" xfId="0" applyNumberFormat="1" applyFont="1" applyBorder="1" applyAlignment="1">
      <alignment horizontal="center" vertical="center"/>
    </xf>
    <xf numFmtId="176" fontId="13" fillId="6" borderId="4" xfId="0" applyNumberFormat="1" applyFont="1" applyFill="1" applyBorder="1" applyAlignment="1">
      <alignment horizontal="center" vertical="center"/>
    </xf>
    <xf numFmtId="10" fontId="13" fillId="6" borderId="0" xfId="0" applyNumberFormat="1" applyFont="1" applyFill="1" applyAlignment="1">
      <alignment horizontal="center" vertical="center"/>
    </xf>
    <xf numFmtId="178" fontId="8" fillId="0" borderId="0" xfId="0" applyNumberFormat="1" applyFont="1" applyAlignment="1">
      <alignment horizontal="center" vertical="center"/>
    </xf>
    <xf numFmtId="178" fontId="8" fillId="0" borderId="14" xfId="0" applyNumberFormat="1" applyFont="1" applyBorder="1" applyAlignment="1">
      <alignment horizontal="center" vertical="center"/>
    </xf>
    <xf numFmtId="178" fontId="13" fillId="6" borderId="0" xfId="0" applyNumberFormat="1" applyFont="1" applyFill="1" applyAlignment="1">
      <alignment horizontal="center" vertical="center"/>
    </xf>
    <xf numFmtId="178" fontId="13" fillId="6" borderId="14" xfId="0" applyNumberFormat="1" applyFont="1" applyFill="1" applyBorder="1" applyAlignment="1">
      <alignment horizontal="center" vertical="center"/>
    </xf>
    <xf numFmtId="178" fontId="13" fillId="0" borderId="0" xfId="0" applyNumberFormat="1" applyFont="1" applyAlignment="1">
      <alignment horizontal="center" vertical="center"/>
    </xf>
    <xf numFmtId="178" fontId="13" fillId="0" borderId="14" xfId="0" applyNumberFormat="1" applyFont="1" applyBorder="1" applyAlignment="1">
      <alignment horizontal="center" vertical="center"/>
    </xf>
    <xf numFmtId="178" fontId="0" fillId="6" borderId="0" xfId="0" applyNumberFormat="1" applyFill="1" applyAlignment="1">
      <alignment horizontal="center" vertical="center"/>
    </xf>
    <xf numFmtId="178" fontId="0" fillId="6" borderId="14" xfId="0" applyNumberFormat="1" applyFill="1" applyBorder="1" applyAlignment="1">
      <alignment horizontal="center" vertical="center"/>
    </xf>
    <xf numFmtId="178" fontId="13" fillId="0" borderId="5" xfId="0" applyNumberFormat="1" applyFont="1" applyBorder="1" applyAlignment="1">
      <alignment horizontal="center" vertical="center"/>
    </xf>
    <xf numFmtId="178" fontId="13" fillId="0" borderId="15" xfId="0" applyNumberFormat="1" applyFont="1" applyBorder="1" applyAlignment="1">
      <alignment horizontal="center" vertical="center"/>
    </xf>
    <xf numFmtId="10" fontId="12" fillId="0" borderId="0" xfId="1" applyNumberFormat="1" applyFont="1" applyAlignment="1">
      <alignment horizontal="center"/>
    </xf>
    <xf numFmtId="177" fontId="6" fillId="0" borderId="0" xfId="1" applyNumberFormat="1" applyFont="1" applyAlignment="1">
      <alignment horizontal="center"/>
    </xf>
    <xf numFmtId="9" fontId="5" fillId="0" borderId="0" xfId="0" applyNumberFormat="1" applyFont="1" applyAlignment="1">
      <alignment horizontal="center" vertical="center"/>
    </xf>
    <xf numFmtId="177" fontId="6" fillId="4" borderId="0" xfId="1" applyNumberFormat="1" applyFont="1" applyFill="1" applyAlignment="1">
      <alignment horizontal="center"/>
    </xf>
    <xf numFmtId="177" fontId="3" fillId="0" borderId="0" xfId="1" applyNumberFormat="1" applyFont="1" applyAlignment="1">
      <alignment horizontal="center"/>
    </xf>
    <xf numFmtId="177" fontId="5" fillId="4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7" fontId="5" fillId="0" borderId="8" xfId="0" applyNumberFormat="1" applyFont="1" applyBorder="1" applyAlignment="1">
      <alignment horizontal="center" vertical="center"/>
    </xf>
    <xf numFmtId="177" fontId="5" fillId="0" borderId="7" xfId="0" applyNumberFormat="1" applyFon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5" fillId="4" borderId="2" xfId="0" applyNumberFormat="1" applyFont="1" applyFill="1" applyBorder="1" applyAlignment="1">
      <alignment horizontal="left" vertical="center"/>
    </xf>
    <xf numFmtId="177" fontId="0" fillId="0" borderId="0" xfId="0" applyNumberFormat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0" fontId="5" fillId="4" borderId="2" xfId="0" applyNumberFormat="1" applyFont="1" applyFill="1" applyBorder="1" applyAlignment="1">
      <alignment horizontal="left" vertical="center"/>
    </xf>
    <xf numFmtId="178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4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center" vertical="center"/>
    </xf>
    <xf numFmtId="178" fontId="5" fillId="0" borderId="8" xfId="0" applyNumberFormat="1" applyFont="1" applyBorder="1" applyAlignment="1">
      <alignment horizontal="center" vertical="center"/>
    </xf>
    <xf numFmtId="178" fontId="5" fillId="0" borderId="7" xfId="0" applyNumberFormat="1" applyFont="1" applyBorder="1" applyAlignment="1">
      <alignment horizontal="center" vertical="center"/>
    </xf>
    <xf numFmtId="10" fontId="6" fillId="4" borderId="0" xfId="1" applyNumberFormat="1" applyFont="1" applyFill="1" applyAlignment="1">
      <alignment horizontal="center"/>
    </xf>
    <xf numFmtId="0" fontId="5" fillId="4" borderId="3" xfId="0" applyFont="1" applyFill="1" applyBorder="1" applyAlignment="1">
      <alignment horizontal="left" vertical="center"/>
    </xf>
    <xf numFmtId="10" fontId="9" fillId="0" borderId="13" xfId="1" applyNumberFormat="1" applyFont="1" applyBorder="1" applyAlignment="1">
      <alignment horizontal="center" vertical="top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3 Assets Potfolios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noFill/>
              <a:ln w="9525">
                <a:noFill/>
              </a:ln>
              <a:effectLst/>
            </c:spPr>
          </c:marker>
          <c:xVal>
            <c:numRef>
              <c:f>'111'!$S$9:$S$36</c:f>
              <c:numCache>
                <c:formatCode>0.0000_);[Red]\(0.0000\)</c:formatCode>
                <c:ptCount val="28"/>
                <c:pt idx="0">
                  <c:v>0</c:v>
                </c:pt>
                <c:pt idx="1">
                  <c:v>9.0379606967931611E-2</c:v>
                </c:pt>
                <c:pt idx="2">
                  <c:v>9.0477392714866198E-2</c:v>
                </c:pt>
                <c:pt idx="3">
                  <c:v>9.0770102480077192E-2</c:v>
                </c:pt>
                <c:pt idx="4">
                  <c:v>9.1255835484006176E-2</c:v>
                </c:pt>
                <c:pt idx="5">
                  <c:v>9.1931572926999966E-2</c:v>
                </c:pt>
                <c:pt idx="6">
                  <c:v>9.2793190610120507E-2</c:v>
                </c:pt>
                <c:pt idx="7">
                  <c:v>9.3835441418498672E-2</c:v>
                </c:pt>
                <c:pt idx="8">
                  <c:v>9.5052508910113478E-2</c:v>
                </c:pt>
                <c:pt idx="9">
                  <c:v>9.6437803686764537E-2</c:v>
                </c:pt>
                <c:pt idx="10">
                  <c:v>9.7984062866166205E-2</c:v>
                </c:pt>
                <c:pt idx="11">
                  <c:v>9.9683854497829905E-2</c:v>
                </c:pt>
                <c:pt idx="12">
                  <c:v>0.10152937016063457</c:v>
                </c:pt>
                <c:pt idx="13">
                  <c:v>0.10351299625614169</c:v>
                </c:pt>
                <c:pt idx="14">
                  <c:v>0.10562698376534299</c:v>
                </c:pt>
                <c:pt idx="15">
                  <c:v>0.10786333007159912</c:v>
                </c:pt>
                <c:pt idx="16">
                  <c:v>0.11021491806593496</c:v>
                </c:pt>
                <c:pt idx="17">
                  <c:v>0.11267442457962583</c:v>
                </c:pt>
                <c:pt idx="18">
                  <c:v>0.11523508811168466</c:v>
                </c:pt>
                <c:pt idx="19">
                  <c:v>0.11789003858018661</c:v>
                </c:pt>
                <c:pt idx="20">
                  <c:v>0.11989255953927573</c:v>
                </c:pt>
                <c:pt idx="21">
                  <c:v>0.12063318163065093</c:v>
                </c:pt>
                <c:pt idx="22">
                  <c:v>0.1234584672369215</c:v>
                </c:pt>
                <c:pt idx="23">
                  <c:v>0.12636088857593891</c:v>
                </c:pt>
                <c:pt idx="24">
                  <c:v>0.12933476092382579</c:v>
                </c:pt>
                <c:pt idx="25">
                  <c:v>0.13237523744406443</c:v>
                </c:pt>
                <c:pt idx="26">
                  <c:v>0.13933150302162514</c:v>
                </c:pt>
                <c:pt idx="27">
                  <c:v>0.15209999762469362</c:v>
                </c:pt>
              </c:numCache>
            </c:numRef>
          </c:xVal>
          <c:yVal>
            <c:numRef>
              <c:f>'111'!$T$9:$T$36</c:f>
              <c:numCache>
                <c:formatCode>0.0000_);[Red]\(0.0000\)</c:formatCode>
                <c:ptCount val="28"/>
                <c:pt idx="0">
                  <c:v>3.2000000000000001E-2</c:v>
                </c:pt>
                <c:pt idx="1">
                  <c:v>9.6603343060677513E-2</c:v>
                </c:pt>
                <c:pt idx="2">
                  <c:v>9.6673240312586353E-2</c:v>
                </c:pt>
                <c:pt idx="3">
                  <c:v>9.6882469252759174E-2</c:v>
                </c:pt>
                <c:pt idx="4">
                  <c:v>9.722967120396761E-2</c:v>
                </c:pt>
                <c:pt idx="5">
                  <c:v>9.7712688328219582E-2</c:v>
                </c:pt>
                <c:pt idx="6">
                  <c:v>9.8328572648114135E-2</c:v>
                </c:pt>
                <c:pt idx="7">
                  <c:v>9.9073573525942857E-2</c:v>
                </c:pt>
                <c:pt idx="8">
                  <c:v>9.9943533368949108E-2</c:v>
                </c:pt>
                <c:pt idx="9">
                  <c:v>0.10093374207529929</c:v>
                </c:pt>
                <c:pt idx="10">
                  <c:v>0.10203900813673561</c:v>
                </c:pt>
                <c:pt idx="11">
                  <c:v>0.10325401919504881</c:v>
                </c:pt>
                <c:pt idx="12">
                  <c:v>0.10457319379082158</c:v>
                </c:pt>
                <c:pt idx="13">
                  <c:v>0.10599108972389008</c:v>
                </c:pt>
                <c:pt idx="14">
                  <c:v>0.10750216799546718</c:v>
                </c:pt>
                <c:pt idx="15">
                  <c:v>0.10910070833517906</c:v>
                </c:pt>
                <c:pt idx="16">
                  <c:v>0.1107816234335303</c:v>
                </c:pt>
                <c:pt idx="17">
                  <c:v>0.11253967868951655</c:v>
                </c:pt>
                <c:pt idx="18">
                  <c:v>0.11437004098223219</c:v>
                </c:pt>
                <c:pt idx="19">
                  <c:v>0.11626779957711739</c:v>
                </c:pt>
                <c:pt idx="20">
                  <c:v>0.11763304000000001</c:v>
                </c:pt>
                <c:pt idx="21">
                  <c:v>0.11822859822958928</c:v>
                </c:pt>
                <c:pt idx="22">
                  <c:v>0.12024811238095148</c:v>
                </c:pt>
                <c:pt idx="23">
                  <c:v>0.12232276315408114</c:v>
                </c:pt>
                <c:pt idx="24">
                  <c:v>0.12444848710835067</c:v>
                </c:pt>
                <c:pt idx="25">
                  <c:v>0.12662181972501724</c:v>
                </c:pt>
                <c:pt idx="26">
                  <c:v>0.13159415835985766</c:v>
                </c:pt>
                <c:pt idx="27">
                  <c:v>0.14072107830213099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7A-40CC-A702-63649A715CB6}"/>
            </c:ext>
          </c:extLst>
        </c:ser>
        <c:ser>
          <c:idx val="1"/>
          <c:order val="1"/>
          <c:tx>
            <c:v>risk-return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"/>
                  <c:y val="5.1391431278951363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Min Var</a:t>
                    </a:r>
                  </a:p>
                  <a:p>
                    <a:fld id="{E1DBE2AB-DDCB-4C82-AC35-3F0F46F4A9CD}" type="XVALUE">
                      <a:rPr lang="en-US" altLang="zh-CN"/>
                      <a:pPr/>
                      <a:t>[X 值]</a:t>
                    </a:fld>
                    <a:r>
                      <a:rPr lang="en-US" altLang="zh-CN" baseline="0"/>
                      <a:t>, </a:t>
                    </a:r>
                    <a:fld id="{C0FCF1E0-ACAC-4563-8679-0DF4B290F708}" type="YVALUE">
                      <a:rPr lang="en-US" altLang="zh-CN" baseline="0"/>
                      <a:pPr/>
                      <a:t>[Y 值]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473-4E9A-A8C7-C39D45C5AC1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'111'!$U$10:$U$36</c:f>
              <c:numCache>
                <c:formatCode>0.0000_);[Red]\(0.0000\)</c:formatCode>
                <c:ptCount val="27"/>
                <c:pt idx="0">
                  <c:v>9.0379606967931611E-2</c:v>
                </c:pt>
                <c:pt idx="1">
                  <c:v>9.0477392714866198E-2</c:v>
                </c:pt>
                <c:pt idx="2">
                  <c:v>9.0770102480077192E-2</c:v>
                </c:pt>
                <c:pt idx="3">
                  <c:v>9.1255835484006176E-2</c:v>
                </c:pt>
                <c:pt idx="4">
                  <c:v>9.1931572926999966E-2</c:v>
                </c:pt>
                <c:pt idx="5">
                  <c:v>9.2793190610120507E-2</c:v>
                </c:pt>
                <c:pt idx="6">
                  <c:v>9.3835441418498672E-2</c:v>
                </c:pt>
                <c:pt idx="7">
                  <c:v>9.5052508910113478E-2</c:v>
                </c:pt>
                <c:pt idx="8">
                  <c:v>9.6437803686764537E-2</c:v>
                </c:pt>
                <c:pt idx="9">
                  <c:v>9.7984062866166205E-2</c:v>
                </c:pt>
                <c:pt idx="10">
                  <c:v>9.9683854497829905E-2</c:v>
                </c:pt>
                <c:pt idx="11">
                  <c:v>0.10152937016063457</c:v>
                </c:pt>
                <c:pt idx="12">
                  <c:v>0.10351299625614169</c:v>
                </c:pt>
                <c:pt idx="13">
                  <c:v>0.10562698376534299</c:v>
                </c:pt>
                <c:pt idx="14">
                  <c:v>0.10786333007159912</c:v>
                </c:pt>
                <c:pt idx="15">
                  <c:v>0.11021491806593496</c:v>
                </c:pt>
                <c:pt idx="16">
                  <c:v>0.11267442457962583</c:v>
                </c:pt>
                <c:pt idx="17">
                  <c:v>0.11523508811168466</c:v>
                </c:pt>
                <c:pt idx="18">
                  <c:v>0.11789003858018661</c:v>
                </c:pt>
                <c:pt idx="19">
                  <c:v>0.11989255953927573</c:v>
                </c:pt>
                <c:pt idx="20">
                  <c:v>0.12063318163065093</c:v>
                </c:pt>
                <c:pt idx="21">
                  <c:v>0.1234584672369215</c:v>
                </c:pt>
                <c:pt idx="22">
                  <c:v>0.12636088857593891</c:v>
                </c:pt>
                <c:pt idx="23">
                  <c:v>0.12933476092382579</c:v>
                </c:pt>
                <c:pt idx="24">
                  <c:v>0.13237523744406443</c:v>
                </c:pt>
                <c:pt idx="25">
                  <c:v>0.13933150302162514</c:v>
                </c:pt>
                <c:pt idx="26">
                  <c:v>0.15209999762469362</c:v>
                </c:pt>
              </c:numCache>
            </c:numRef>
          </c:xVal>
          <c:yVal>
            <c:numRef>
              <c:f>'111'!$V$10:$V$36</c:f>
              <c:numCache>
                <c:formatCode>0.0000_);[Red]\(0.0000\)</c:formatCode>
                <c:ptCount val="27"/>
                <c:pt idx="0">
                  <c:v>8.0726288780401834E-2</c:v>
                </c:pt>
                <c:pt idx="1">
                  <c:v>8.2700080583732932E-2</c:v>
                </c:pt>
                <c:pt idx="2">
                  <c:v>8.4673711219598158E-2</c:v>
                </c:pt>
                <c:pt idx="3">
                  <c:v>8.664742243919632E-2</c:v>
                </c:pt>
                <c:pt idx="4">
                  <c:v>8.8621133658794468E-2</c:v>
                </c:pt>
                <c:pt idx="5">
                  <c:v>9.059484487839263E-2</c:v>
                </c:pt>
                <c:pt idx="6">
                  <c:v>9.2568556097990792E-2</c:v>
                </c:pt>
                <c:pt idx="7">
                  <c:v>9.4542267317588954E-2</c:v>
                </c:pt>
                <c:pt idx="8">
                  <c:v>9.6515978537187117E-2</c:v>
                </c:pt>
                <c:pt idx="9">
                  <c:v>9.8489689756785265E-2</c:v>
                </c:pt>
                <c:pt idx="10">
                  <c:v>0.10046340097638343</c:v>
                </c:pt>
                <c:pt idx="11">
                  <c:v>0.10243711219598159</c:v>
                </c:pt>
                <c:pt idx="12">
                  <c:v>0.10441082341557975</c:v>
                </c:pt>
                <c:pt idx="13">
                  <c:v>0.10638453463517791</c:v>
                </c:pt>
                <c:pt idx="14">
                  <c:v>0.10835824585477608</c:v>
                </c:pt>
                <c:pt idx="15">
                  <c:v>0.11033195707437424</c:v>
                </c:pt>
                <c:pt idx="16">
                  <c:v>0.1123056682939724</c:v>
                </c:pt>
                <c:pt idx="17">
                  <c:v>0.11427937951357056</c:v>
                </c:pt>
                <c:pt idx="18">
                  <c:v>0.11625309073316872</c:v>
                </c:pt>
                <c:pt idx="19" formatCode="General">
                  <c:v>0.1177</c:v>
                </c:pt>
                <c:pt idx="20">
                  <c:v>0.11822680195276687</c:v>
                </c:pt>
                <c:pt idx="21">
                  <c:v>0.12020051317236503</c:v>
                </c:pt>
                <c:pt idx="22">
                  <c:v>0.1221742243919632</c:v>
                </c:pt>
                <c:pt idx="23">
                  <c:v>0.12414793561156136</c:v>
                </c:pt>
                <c:pt idx="24">
                  <c:v>0.12612164683115951</c:v>
                </c:pt>
                <c:pt idx="25">
                  <c:v>0.12809535805075767</c:v>
                </c:pt>
                <c:pt idx="26">
                  <c:v>0.13006906927035583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7A-40CC-A702-63649A715CB6}"/>
            </c:ext>
          </c:extLst>
        </c:ser>
        <c:ser>
          <c:idx val="2"/>
          <c:order val="2"/>
          <c:tx>
            <c:v>MAX Sharpo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0"/>
            <c:marker>
              <c:symbol val="circle"/>
              <c:size val="9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6032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F7A-40CC-A702-63649A715CB6}"/>
              </c:ext>
            </c:extLst>
          </c:dPt>
          <c:dLbls>
            <c:dLbl>
              <c:idx val="0"/>
              <c:layout>
                <c:manualLayout>
                  <c:x val="2.4999999999999897E-2"/>
                  <c:y val="8.4095069365556871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MAX Sharpo</a:t>
                    </a:r>
                  </a:p>
                  <a:p>
                    <a:fld id="{3CF6A126-A693-4DBB-9548-4A8F3D1AF2D5}" type="XVALUE">
                      <a:rPr lang="en-US" altLang="zh-CN"/>
                      <a:pPr/>
                      <a:t>[X 值]</a:t>
                    </a:fld>
                    <a:r>
                      <a:rPr lang="en-US" altLang="zh-CN" baseline="0"/>
                      <a:t>, </a:t>
                    </a:r>
                    <a:fld id="{1D49A0F3-4221-4225-A1BD-B2532BED3FC2}" type="YVALUE">
                      <a:rPr lang="en-US" altLang="zh-CN" baseline="0"/>
                      <a:pPr/>
                      <a:t>[Y 值]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3F7A-40CC-A702-63649A715CB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'3 Assets Potfolios '!$I$50</c:f>
              <c:numCache>
                <c:formatCode>0.0000_);[Red]\(0.0000\)</c:formatCode>
                <c:ptCount val="1"/>
                <c:pt idx="0">
                  <c:v>0.1198</c:v>
                </c:pt>
              </c:numCache>
            </c:numRef>
          </c:xVal>
          <c:yVal>
            <c:numRef>
              <c:f>'3 Assets Potfolios '!$I$49</c:f>
              <c:numCache>
                <c:formatCode>0.0000_);[Red]\(0.0000\)</c:formatCode>
                <c:ptCount val="1"/>
                <c:pt idx="0">
                  <c:v>0.1177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7A-40CC-A702-63649A715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264096"/>
        <c:axId val="645266392"/>
      </c:scatterChart>
      <c:valAx>
        <c:axId val="64526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5266392"/>
        <c:crosses val="autoZero"/>
        <c:crossBetween val="midCat"/>
      </c:valAx>
      <c:valAx>
        <c:axId val="64526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5264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Add REITs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noFill/>
              <a:ln w="9525">
                <a:noFill/>
              </a:ln>
              <a:effectLst/>
            </c:spPr>
          </c:marker>
          <c:xVal>
            <c:numRef>
              <c:f>'111'!$S$41:$S$69</c:f>
              <c:numCache>
                <c:formatCode>0.0000_);[Red]\(0.0000\)</c:formatCode>
                <c:ptCount val="29"/>
                <c:pt idx="0">
                  <c:v>0</c:v>
                </c:pt>
                <c:pt idx="1">
                  <c:v>8.5591959548098132E-2</c:v>
                </c:pt>
                <c:pt idx="2">
                  <c:v>8.5739591066344656E-2</c:v>
                </c:pt>
                <c:pt idx="3">
                  <c:v>8.6180969389716547E-2</c:v>
                </c:pt>
                <c:pt idx="4">
                  <c:v>8.6892535302272464E-2</c:v>
                </c:pt>
                <c:pt idx="5">
                  <c:v>8.780351886307948E-2</c:v>
                </c:pt>
                <c:pt idx="6">
                  <c:v>8.8902551538175875E-2</c:v>
                </c:pt>
                <c:pt idx="7">
                  <c:v>9.0182820256385715E-2</c:v>
                </c:pt>
                <c:pt idx="8">
                  <c:v>9.1636546952671025E-2</c:v>
                </c:pt>
                <c:pt idx="9">
                  <c:v>9.325587887849382E-2</c:v>
                </c:pt>
                <c:pt idx="10">
                  <c:v>9.503205733863504E-2</c:v>
                </c:pt>
                <c:pt idx="11">
                  <c:v>9.695669280255427E-2</c:v>
                </c:pt>
                <c:pt idx="12">
                  <c:v>9.9021054172708733E-2</c:v>
                </c:pt>
                <c:pt idx="13">
                  <c:v>0.10121670754576871</c:v>
                </c:pt>
                <c:pt idx="14">
                  <c:v>0.10353496269214499</c:v>
                </c:pt>
                <c:pt idx="15">
                  <c:v>0.10592590224332545</c:v>
                </c:pt>
                <c:pt idx="16">
                  <c:v>0.10846433901715612</c:v>
                </c:pt>
                <c:pt idx="17">
                  <c:v>0.11110275523997117</c:v>
                </c:pt>
                <c:pt idx="18">
                  <c:v>0.1137583764951238</c:v>
                </c:pt>
                <c:pt idx="19">
                  <c:v>0.11665145560245686</c:v>
                </c:pt>
                <c:pt idx="20">
                  <c:v>0.11954907866053463</c:v>
                </c:pt>
                <c:pt idx="21">
                  <c:v>0.12063318163065093</c:v>
                </c:pt>
                <c:pt idx="22">
                  <c:v>0.12556305212132823</c:v>
                </c:pt>
                <c:pt idx="23">
                  <c:v>0.12869605050151259</c:v>
                </c:pt>
                <c:pt idx="24">
                  <c:v>0.13214206240789964</c:v>
                </c:pt>
                <c:pt idx="25">
                  <c:v>0.13936559952823196</c:v>
                </c:pt>
                <c:pt idx="26">
                  <c:v>0.15209999993785206</c:v>
                </c:pt>
                <c:pt idx="27">
                  <c:v>0.15527364760432469</c:v>
                </c:pt>
              </c:numCache>
            </c:numRef>
          </c:xVal>
          <c:yVal>
            <c:numRef>
              <c:f>'111'!$T$41:$T$68</c:f>
              <c:numCache>
                <c:formatCode>0.0000_);[Red]\(0.0000\)</c:formatCode>
                <c:ptCount val="28"/>
                <c:pt idx="0">
                  <c:v>3.2000000000000001E-2</c:v>
                </c:pt>
                <c:pt idx="1">
                  <c:v>9.3731259718741494E-2</c:v>
                </c:pt>
                <c:pt idx="2">
                  <c:v>9.3837735603201494E-2</c:v>
                </c:pt>
                <c:pt idx="3">
                  <c:v>9.4156069709093557E-2</c:v>
                </c:pt>
                <c:pt idx="4">
                  <c:v>9.4669270486209878E-2</c:v>
                </c:pt>
                <c:pt idx="5">
                  <c:v>9.5326296719615358E-2</c:v>
                </c:pt>
                <c:pt idx="6">
                  <c:v>9.6118949112012506E-2</c:v>
                </c:pt>
                <c:pt idx="7">
                  <c:v>9.7042313890326512E-2</c:v>
                </c:pt>
                <c:pt idx="8">
                  <c:v>9.8090781301544361E-2</c:v>
                </c:pt>
                <c:pt idx="9">
                  <c:v>9.9258687728872294E-2</c:v>
                </c:pt>
                <c:pt idx="10">
                  <c:v>0.10053971616201848</c:v>
                </c:pt>
                <c:pt idx="11">
                  <c:v>0.10192781584234341</c:v>
                </c:pt>
                <c:pt idx="12">
                  <c:v>0.10341668966375335</c:v>
                </c:pt>
                <c:pt idx="13">
                  <c:v>0.10500025486474082</c:v>
                </c:pt>
                <c:pt idx="14">
                  <c:v>0.10667224381429681</c:v>
                </c:pt>
                <c:pt idx="15">
                  <c:v>0.10839665474243769</c:v>
                </c:pt>
                <c:pt idx="16">
                  <c:v>0.11022744469738535</c:v>
                </c:pt>
                <c:pt idx="17">
                  <c:v>0.11213034256251965</c:v>
                </c:pt>
                <c:pt idx="18">
                  <c:v>0.11404564916704148</c:v>
                </c:pt>
                <c:pt idx="19">
                  <c:v>0.11613221686223815</c:v>
                </c:pt>
                <c:pt idx="20">
                  <c:v>0.11822206177885904</c:v>
                </c:pt>
                <c:pt idx="21">
                  <c:v>0.11900394646012399</c:v>
                </c:pt>
                <c:pt idx="22">
                  <c:v>0.12255950374899229</c:v>
                </c:pt>
                <c:pt idx="23">
                  <c:v>0.1248191077787011</c:v>
                </c:pt>
                <c:pt idx="24">
                  <c:v>0.12730446571547685</c:v>
                </c:pt>
                <c:pt idx="25">
                  <c:v>0.13251427804384891</c:v>
                </c:pt>
                <c:pt idx="26">
                  <c:v>0.14169867554098711</c:v>
                </c:pt>
                <c:pt idx="27">
                  <c:v>0.14398759694656268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83-4BF9-B43E-078AE1A50186}"/>
            </c:ext>
          </c:extLst>
        </c:ser>
        <c:ser>
          <c:idx val="1"/>
          <c:order val="1"/>
          <c:tx>
            <c:v>risk-return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'111'!$S$42:$S$68</c:f>
              <c:numCache>
                <c:formatCode>0.0000_);[Red]\(0.0000\)</c:formatCode>
                <c:ptCount val="27"/>
                <c:pt idx="0">
                  <c:v>8.5591959548098132E-2</c:v>
                </c:pt>
                <c:pt idx="1">
                  <c:v>8.5739591066344656E-2</c:v>
                </c:pt>
                <c:pt idx="2">
                  <c:v>8.6180969389716547E-2</c:v>
                </c:pt>
                <c:pt idx="3">
                  <c:v>8.6892535302272464E-2</c:v>
                </c:pt>
                <c:pt idx="4">
                  <c:v>8.780351886307948E-2</c:v>
                </c:pt>
                <c:pt idx="5">
                  <c:v>8.8902551538175875E-2</c:v>
                </c:pt>
                <c:pt idx="6">
                  <c:v>9.0182820256385715E-2</c:v>
                </c:pt>
                <c:pt idx="7">
                  <c:v>9.1636546952671025E-2</c:v>
                </c:pt>
                <c:pt idx="8">
                  <c:v>9.325587887849382E-2</c:v>
                </c:pt>
                <c:pt idx="9">
                  <c:v>9.503205733863504E-2</c:v>
                </c:pt>
                <c:pt idx="10">
                  <c:v>9.695669280255427E-2</c:v>
                </c:pt>
                <c:pt idx="11">
                  <c:v>9.9021054172708733E-2</c:v>
                </c:pt>
                <c:pt idx="12">
                  <c:v>0.10121670754576871</c:v>
                </c:pt>
                <c:pt idx="13">
                  <c:v>0.10353496269214499</c:v>
                </c:pt>
                <c:pt idx="14">
                  <c:v>0.10592590224332545</c:v>
                </c:pt>
                <c:pt idx="15">
                  <c:v>0.10846433901715612</c:v>
                </c:pt>
                <c:pt idx="16">
                  <c:v>0.11110275523997117</c:v>
                </c:pt>
                <c:pt idx="17">
                  <c:v>0.1137583764951238</c:v>
                </c:pt>
                <c:pt idx="18">
                  <c:v>0.11665145560245686</c:v>
                </c:pt>
                <c:pt idx="19">
                  <c:v>0.11954907866053463</c:v>
                </c:pt>
                <c:pt idx="20">
                  <c:v>0.12063318163065093</c:v>
                </c:pt>
                <c:pt idx="21">
                  <c:v>0.12556305212132823</c:v>
                </c:pt>
                <c:pt idx="22">
                  <c:v>0.12869605050151259</c:v>
                </c:pt>
                <c:pt idx="23">
                  <c:v>0.13214206240789964</c:v>
                </c:pt>
                <c:pt idx="24">
                  <c:v>0.13936559952823196</c:v>
                </c:pt>
                <c:pt idx="25">
                  <c:v>0.15209999993785206</c:v>
                </c:pt>
                <c:pt idx="26">
                  <c:v>0.15527364760432469</c:v>
                </c:pt>
              </c:numCache>
            </c:numRef>
          </c:xVal>
          <c:yVal>
            <c:numRef>
              <c:f>'111'!$V$42:$V$68</c:f>
              <c:numCache>
                <c:formatCode>0.0000_);[Red]\(0.0000\)</c:formatCode>
                <c:ptCount val="27"/>
                <c:pt idx="0">
                  <c:v>8.013393729391137E-2</c:v>
                </c:pt>
                <c:pt idx="1">
                  <c:v>8.2133937293911372E-2</c:v>
                </c:pt>
                <c:pt idx="2">
                  <c:v>8.4133937293911373E-2</c:v>
                </c:pt>
                <c:pt idx="3">
                  <c:v>8.6133937293911375E-2</c:v>
                </c:pt>
                <c:pt idx="4">
                  <c:v>8.8133937293911363E-2</c:v>
                </c:pt>
                <c:pt idx="5">
                  <c:v>9.0133937293911365E-2</c:v>
                </c:pt>
                <c:pt idx="6">
                  <c:v>9.2133937293911367E-2</c:v>
                </c:pt>
                <c:pt idx="7">
                  <c:v>9.4133937293911368E-2</c:v>
                </c:pt>
                <c:pt idx="8">
                  <c:v>9.613393729391137E-2</c:v>
                </c:pt>
                <c:pt idx="9">
                  <c:v>9.8133937293911372E-2</c:v>
                </c:pt>
                <c:pt idx="10">
                  <c:v>0.10013393729391137</c:v>
                </c:pt>
                <c:pt idx="11">
                  <c:v>0.10213393729391138</c:v>
                </c:pt>
                <c:pt idx="12">
                  <c:v>0.10413393729391138</c:v>
                </c:pt>
                <c:pt idx="13">
                  <c:v>0.10613393729391138</c:v>
                </c:pt>
                <c:pt idx="14">
                  <c:v>0.1081</c:v>
                </c:pt>
                <c:pt idx="15">
                  <c:v>0.1101</c:v>
                </c:pt>
                <c:pt idx="16">
                  <c:v>0.11210000000000001</c:v>
                </c:pt>
                <c:pt idx="17">
                  <c:v>0.11404564916704148</c:v>
                </c:pt>
                <c:pt idx="18">
                  <c:v>0.11610000000000001</c:v>
                </c:pt>
                <c:pt idx="19">
                  <c:v>0.1181</c:v>
                </c:pt>
                <c:pt idx="20">
                  <c:v>0.1201</c:v>
                </c:pt>
                <c:pt idx="21">
                  <c:v>0.1221</c:v>
                </c:pt>
                <c:pt idx="22">
                  <c:v>0.1241</c:v>
                </c:pt>
                <c:pt idx="23">
                  <c:v>0.12609999999999999</c:v>
                </c:pt>
                <c:pt idx="24">
                  <c:v>0.12809999999999999</c:v>
                </c:pt>
                <c:pt idx="25">
                  <c:v>0.13009999999999999</c:v>
                </c:pt>
                <c:pt idx="26">
                  <c:v>0.1321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83-4BF9-B43E-078AE1A50186}"/>
            </c:ext>
          </c:extLst>
        </c:ser>
        <c:ser>
          <c:idx val="2"/>
          <c:order val="2"/>
          <c:tx>
            <c:v>MAX Sharpo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57150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3.3333333333333333E-2"/>
                  <c:y val="4.671946579417758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MAX Sharpo</a:t>
                    </a:r>
                  </a:p>
                  <a:p>
                    <a:fld id="{B723C69A-FE45-4760-8D62-6EDC8788FA5F}" type="XVALUE">
                      <a:rPr lang="en-US" altLang="zh-CN"/>
                      <a:pPr/>
                      <a:t>[X 值]</a:t>
                    </a:fld>
                    <a:r>
                      <a:rPr lang="en-US" altLang="zh-CN" baseline="0"/>
                      <a:t>, </a:t>
                    </a:r>
                    <a:fld id="{61EEE46B-D2D6-4D91-B87E-EDE5C6306C21}" type="YVALUE">
                      <a:rPr lang="en-US" altLang="zh-CN" baseline="0"/>
                      <a:pPr/>
                      <a:t>[Y 值]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DD9F-4DEB-A808-A2B005FD03F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'add REITs'!$G$44</c:f>
              <c:numCache>
                <c:formatCode>0.0000_);[Red]\(0.0000\)</c:formatCode>
                <c:ptCount val="1"/>
                <c:pt idx="0">
                  <c:v>0.1137583764951238</c:v>
                </c:pt>
              </c:numCache>
            </c:numRef>
          </c:xVal>
          <c:yVal>
            <c:numRef>
              <c:f>'add REITs'!$G$43</c:f>
              <c:numCache>
                <c:formatCode>0.0000_);[Red]\(0.0000\)</c:formatCode>
                <c:ptCount val="1"/>
                <c:pt idx="0">
                  <c:v>0.11404564916704148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83-4BF9-B43E-078AE1A50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264096"/>
        <c:axId val="645266392"/>
      </c:scatterChart>
      <c:valAx>
        <c:axId val="64526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5266392"/>
        <c:crosses val="autoZero"/>
        <c:crossBetween val="midCat"/>
      </c:valAx>
      <c:valAx>
        <c:axId val="64526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5264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Add Commodities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noFill/>
              <a:ln w="9525">
                <a:noFill/>
              </a:ln>
              <a:effectLst/>
            </c:spPr>
          </c:marker>
          <c:xVal>
            <c:numRef>
              <c:f>'111'!$X$41:$X$66</c:f>
              <c:numCache>
                <c:formatCode>0.0000_);[Red]\(0.0000\)</c:formatCode>
                <c:ptCount val="26"/>
                <c:pt idx="0">
                  <c:v>0</c:v>
                </c:pt>
                <c:pt idx="1">
                  <c:v>7.9479132969462782E-2</c:v>
                </c:pt>
                <c:pt idx="2">
                  <c:v>7.9590070402348209E-2</c:v>
                </c:pt>
                <c:pt idx="3">
                  <c:v>7.9922093238665032E-2</c:v>
                </c:pt>
                <c:pt idx="4">
                  <c:v>8.0472465357976891E-2</c:v>
                </c:pt>
                <c:pt idx="5">
                  <c:v>8.1236748704897735E-2</c:v>
                </c:pt>
                <c:pt idx="6">
                  <c:v>8.2209026902005447E-2</c:v>
                </c:pt>
                <c:pt idx="7">
                  <c:v>8.3381878059564069E-2</c:v>
                </c:pt>
                <c:pt idx="8">
                  <c:v>8.4747119089937234E-2</c:v>
                </c:pt>
                <c:pt idx="9">
                  <c:v>8.629565245316502E-2</c:v>
                </c:pt>
                <c:pt idx="10">
                  <c:v>8.8017658638506649E-2</c:v>
                </c:pt>
                <c:pt idx="11">
                  <c:v>8.9903136009753637E-2</c:v>
                </c:pt>
                <c:pt idx="12">
                  <c:v>9.1942212310448176E-2</c:v>
                </c:pt>
                <c:pt idx="13">
                  <c:v>9.4124820899791378E-2</c:v>
                </c:pt>
                <c:pt idx="14">
                  <c:v>9.6441217238783392E-2</c:v>
                </c:pt>
                <c:pt idx="15">
                  <c:v>9.8199999999999996E-2</c:v>
                </c:pt>
                <c:pt idx="16">
                  <c:v>9.8974663899938101E-2</c:v>
                </c:pt>
                <c:pt idx="17">
                  <c:v>0.10153510805246271</c:v>
                </c:pt>
                <c:pt idx="18">
                  <c:v>0.10420186052186224</c:v>
                </c:pt>
                <c:pt idx="19">
                  <c:v>0.10696738763735408</c:v>
                </c:pt>
                <c:pt idx="20">
                  <c:v>0.10985468923856133</c:v>
                </c:pt>
                <c:pt idx="21">
                  <c:v>0.11431382345674176</c:v>
                </c:pt>
                <c:pt idx="22">
                  <c:v>0.12093397040112319</c:v>
                </c:pt>
                <c:pt idx="23">
                  <c:v>0.12938311769100144</c:v>
                </c:pt>
                <c:pt idx="24">
                  <c:v>0.14012212737337038</c:v>
                </c:pt>
                <c:pt idx="25">
                  <c:v>0.15209999978581359</c:v>
                </c:pt>
              </c:numCache>
            </c:numRef>
          </c:xVal>
          <c:yVal>
            <c:numRef>
              <c:f>'111'!$Z$41:$Z$66</c:f>
              <c:numCache>
                <c:formatCode>0.0000_ </c:formatCode>
                <c:ptCount val="26"/>
                <c:pt idx="0" formatCode="0.0000_);[Red]\(0.0000\)">
                  <c:v>3.2000000000000001E-2</c:v>
                </c:pt>
                <c:pt idx="1">
                  <c:v>9.6406275615291817E-2</c:v>
                </c:pt>
                <c:pt idx="2">
                  <c:v>9.6496174266818585E-2</c:v>
                </c:pt>
                <c:pt idx="3">
                  <c:v>9.6765230477014144E-2</c:v>
                </c:pt>
                <c:pt idx="4">
                  <c:v>9.721122701828229E-2</c:v>
                </c:pt>
                <c:pt idx="5">
                  <c:v>9.7830567492326895E-2</c:v>
                </c:pt>
                <c:pt idx="6">
                  <c:v>9.8618457535889881E-2</c:v>
                </c:pt>
                <c:pt idx="7">
                  <c:v>9.956888278698639E-2</c:v>
                </c:pt>
                <c:pt idx="8">
                  <c:v>0.10067521204346309</c:v>
                </c:pt>
                <c:pt idx="9">
                  <c:v>0.10193007307258183</c:v>
                </c:pt>
                <c:pt idx="10">
                  <c:v>0.10332550858931</c:v>
                </c:pt>
                <c:pt idx="11">
                  <c:v>0.10485341372241692</c:v>
                </c:pt>
                <c:pt idx="12">
                  <c:v>0.10650578844413917</c:v>
                </c:pt>
                <c:pt idx="13">
                  <c:v>0.10827447520648159</c:v>
                </c:pt>
                <c:pt idx="14">
                  <c:v>0.11015157747810167</c:v>
                </c:pt>
                <c:pt idx="15" formatCode="0.0000_);[Red]\(0.0000\)">
                  <c:v>0.11157791302015292</c:v>
                </c:pt>
                <c:pt idx="16" formatCode="0.0000_);[Red]\(0.0000\)">
                  <c:v>0.11220456746199672</c:v>
                </c:pt>
                <c:pt idx="17" formatCode="0.0000_);[Red]\(0.0000\)">
                  <c:v>0.1142794349853808</c:v>
                </c:pt>
                <c:pt idx="18" formatCode="0.0000_);[Red]\(0.0000\)">
                  <c:v>0.11644044993515255</c:v>
                </c:pt>
                <c:pt idx="19" formatCode="0.0000_);[Red]\(0.0000\)">
                  <c:v>0.11868150736704937</c:v>
                </c:pt>
                <c:pt idx="20" formatCode="0.0000_);[Red]\(0.0000\)">
                  <c:v>0.12102124530534919</c:v>
                </c:pt>
                <c:pt idx="21" formatCode="0.0000_);[Red]\(0.0000\)">
                  <c:v>0.12463472492863664</c:v>
                </c:pt>
                <c:pt idx="22" formatCode="0.0000_);[Red]\(0.0000\)">
                  <c:v>0.12999939100869295</c:v>
                </c:pt>
                <c:pt idx="23" formatCode="0.0000_);[Red]\(0.0000\)">
                  <c:v>0.13684619580807567</c:v>
                </c:pt>
                <c:pt idx="24" formatCode="0.0000_);[Red]\(0.0000\)">
                  <c:v>0.14554860097527456</c:v>
                </c:pt>
                <c:pt idx="25" formatCode="0.0000_);[Red]\(0.0000\)">
                  <c:v>0.15525492417053416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1F-44EB-A0AA-6EB6A2CEBBBE}"/>
            </c:ext>
          </c:extLst>
        </c:ser>
        <c:ser>
          <c:idx val="1"/>
          <c:order val="1"/>
          <c:tx>
            <c:v>risk-return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'111'!$X$42:$X$66</c:f>
              <c:numCache>
                <c:formatCode>0.0000_);[Red]\(0.0000\)</c:formatCode>
                <c:ptCount val="25"/>
                <c:pt idx="0">
                  <c:v>7.9479132969462782E-2</c:v>
                </c:pt>
                <c:pt idx="1">
                  <c:v>7.9590070402348209E-2</c:v>
                </c:pt>
                <c:pt idx="2">
                  <c:v>7.9922093238665032E-2</c:v>
                </c:pt>
                <c:pt idx="3">
                  <c:v>8.0472465357976891E-2</c:v>
                </c:pt>
                <c:pt idx="4">
                  <c:v>8.1236748704897735E-2</c:v>
                </c:pt>
                <c:pt idx="5">
                  <c:v>8.2209026902005447E-2</c:v>
                </c:pt>
                <c:pt idx="6">
                  <c:v>8.3381878059564069E-2</c:v>
                </c:pt>
                <c:pt idx="7">
                  <c:v>8.4747119089937234E-2</c:v>
                </c:pt>
                <c:pt idx="8">
                  <c:v>8.629565245316502E-2</c:v>
                </c:pt>
                <c:pt idx="9">
                  <c:v>8.8017658638506649E-2</c:v>
                </c:pt>
                <c:pt idx="10">
                  <c:v>8.9903136009753637E-2</c:v>
                </c:pt>
                <c:pt idx="11">
                  <c:v>9.1942212310448176E-2</c:v>
                </c:pt>
                <c:pt idx="12">
                  <c:v>9.4124820899791378E-2</c:v>
                </c:pt>
                <c:pt idx="13">
                  <c:v>9.6441217238783392E-2</c:v>
                </c:pt>
                <c:pt idx="14">
                  <c:v>9.8199999999999996E-2</c:v>
                </c:pt>
                <c:pt idx="15">
                  <c:v>9.8974663899938101E-2</c:v>
                </c:pt>
                <c:pt idx="16">
                  <c:v>0.10153510805246271</c:v>
                </c:pt>
                <c:pt idx="17">
                  <c:v>0.10420186052186224</c:v>
                </c:pt>
                <c:pt idx="18">
                  <c:v>0.10696738763735408</c:v>
                </c:pt>
                <c:pt idx="19">
                  <c:v>0.10985468923856133</c:v>
                </c:pt>
                <c:pt idx="20">
                  <c:v>0.11431382345674176</c:v>
                </c:pt>
                <c:pt idx="21">
                  <c:v>0.12093397040112319</c:v>
                </c:pt>
                <c:pt idx="22">
                  <c:v>0.12938311769100144</c:v>
                </c:pt>
                <c:pt idx="23">
                  <c:v>0.14012212737337038</c:v>
                </c:pt>
                <c:pt idx="24">
                  <c:v>0.15209999978581359</c:v>
                </c:pt>
              </c:numCache>
            </c:numRef>
          </c:xVal>
          <c:yVal>
            <c:numRef>
              <c:f>'111'!$Y$42:$Y$66</c:f>
              <c:numCache>
                <c:formatCode>0.0000_);[Red]\(0.0000\)</c:formatCode>
                <c:ptCount val="25"/>
                <c:pt idx="0">
                  <c:v>8.4125930127977089E-2</c:v>
                </c:pt>
                <c:pt idx="1">
                  <c:v>8.6125930127977091E-2</c:v>
                </c:pt>
                <c:pt idx="2">
                  <c:v>8.8125930127977092E-2</c:v>
                </c:pt>
                <c:pt idx="3">
                  <c:v>9.0125930127977094E-2</c:v>
                </c:pt>
                <c:pt idx="4">
                  <c:v>9.2125930127977096E-2</c:v>
                </c:pt>
                <c:pt idx="5">
                  <c:v>9.4125930127977084E-2</c:v>
                </c:pt>
                <c:pt idx="6">
                  <c:v>9.6125930127977086E-2</c:v>
                </c:pt>
                <c:pt idx="7">
                  <c:v>9.8125930127977087E-2</c:v>
                </c:pt>
                <c:pt idx="8">
                  <c:v>0.10012593012797709</c:v>
                </c:pt>
                <c:pt idx="9">
                  <c:v>0.10212593012797709</c:v>
                </c:pt>
                <c:pt idx="10">
                  <c:v>0.10412593012797709</c:v>
                </c:pt>
                <c:pt idx="11">
                  <c:v>0.10612593012797708</c:v>
                </c:pt>
                <c:pt idx="12">
                  <c:v>0.10812593012797708</c:v>
                </c:pt>
                <c:pt idx="13">
                  <c:v>0.11012593012797708</c:v>
                </c:pt>
                <c:pt idx="14">
                  <c:v>0.1116</c:v>
                </c:pt>
                <c:pt idx="15">
                  <c:v>0.11220000000000001</c:v>
                </c:pt>
                <c:pt idx="16">
                  <c:v>0.11420000000000001</c:v>
                </c:pt>
                <c:pt idx="17">
                  <c:v>0.11620000000000001</c:v>
                </c:pt>
                <c:pt idx="18">
                  <c:v>0.1182</c:v>
                </c:pt>
                <c:pt idx="19">
                  <c:v>0.1202</c:v>
                </c:pt>
                <c:pt idx="20">
                  <c:v>0.1222</c:v>
                </c:pt>
                <c:pt idx="21">
                  <c:v>0.1242</c:v>
                </c:pt>
                <c:pt idx="22">
                  <c:v>0.12620000000000001</c:v>
                </c:pt>
                <c:pt idx="23">
                  <c:v>0.12820000000000001</c:v>
                </c:pt>
                <c:pt idx="24">
                  <c:v>0.13020000000000001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1F-44EB-A0AA-6EB6A2CEBBBE}"/>
            </c:ext>
          </c:extLst>
        </c:ser>
        <c:ser>
          <c:idx val="2"/>
          <c:order val="2"/>
          <c:tx>
            <c:v>MAX Sharpo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57150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3809523809523808E-2"/>
                  <c:y val="4.6719448607502836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MAX</a:t>
                    </a:r>
                    <a:r>
                      <a:rPr lang="en-US" altLang="zh-CN" baseline="0"/>
                      <a:t> Sharpo </a:t>
                    </a:r>
                  </a:p>
                  <a:p>
                    <a:fld id="{F4DE34F3-0FF6-4A76-82E8-4A8DF49963C2}" type="XVALUE">
                      <a:rPr lang="en-US" altLang="zh-CN"/>
                      <a:pPr/>
                      <a:t>[X 值]</a:t>
                    </a:fld>
                    <a:r>
                      <a:rPr lang="en-US" altLang="zh-CN" baseline="0"/>
                      <a:t>, </a:t>
                    </a:r>
                    <a:fld id="{442AC883-1F6B-47DA-8F06-3A76202EF0BE}" type="YVALUE">
                      <a:rPr lang="en-US" altLang="zh-CN" baseline="0"/>
                      <a:pPr/>
                      <a:t>[Y 值]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90EA-4D97-80D1-93D39DA0972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'add Commodities'!$B$57:$E$57</c:f>
              <c:numCache>
                <c:formatCode>0.0000_ </c:formatCode>
                <c:ptCount val="4"/>
                <c:pt idx="0">
                  <c:v>9.8201354913610331E-2</c:v>
                </c:pt>
              </c:numCache>
            </c:numRef>
          </c:xVal>
          <c:yVal>
            <c:numRef>
              <c:f>'add Commodities'!$B$56:$E$56</c:f>
              <c:numCache>
                <c:formatCode>0.0000_ </c:formatCode>
                <c:ptCount val="4"/>
                <c:pt idx="0">
                  <c:v>0.11157791302015292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1F-44EB-A0AA-6EB6A2CEB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264096"/>
        <c:axId val="645266392"/>
      </c:scatterChart>
      <c:valAx>
        <c:axId val="64526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5266392"/>
        <c:crosses val="autoZero"/>
        <c:crossBetween val="midCat"/>
      </c:valAx>
      <c:valAx>
        <c:axId val="64526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5264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5 Assets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noFill/>
              <a:ln w="9525">
                <a:noFill/>
              </a:ln>
              <a:effectLst/>
            </c:spPr>
          </c:marker>
          <c:xVal>
            <c:numRef>
              <c:f>'111'!$AB$41:$AB$65</c:f>
              <c:numCache>
                <c:formatCode>0.0000_);[Red]\(0.0000\)</c:formatCode>
                <c:ptCount val="25"/>
                <c:pt idx="0" formatCode="General">
                  <c:v>0</c:v>
                </c:pt>
                <c:pt idx="1">
                  <c:v>7.6140563791936122E-2</c:v>
                </c:pt>
                <c:pt idx="2">
                  <c:v>7.6299896373984613E-2</c:v>
                </c:pt>
                <c:pt idx="3">
                  <c:v>7.6773257769602213E-2</c:v>
                </c:pt>
                <c:pt idx="4">
                  <c:v>7.7489019998512515E-2</c:v>
                </c:pt>
                <c:pt idx="5">
                  <c:v>7.8413684936573927E-2</c:v>
                </c:pt>
                <c:pt idx="6">
                  <c:v>7.9540022902382254E-2</c:v>
                </c:pt>
                <c:pt idx="7">
                  <c:v>8.0859442259956213E-2</c:v>
                </c:pt>
                <c:pt idx="8">
                  <c:v>8.2362825949861426E-2</c:v>
                </c:pt>
                <c:pt idx="9">
                  <c:v>8.4040334151018872E-2</c:v>
                </c:pt>
                <c:pt idx="10">
                  <c:v>8.5881608738300794E-2</c:v>
                </c:pt>
                <c:pt idx="11">
                  <c:v>8.7876426682066341E-2</c:v>
                </c:pt>
                <c:pt idx="12">
                  <c:v>9.0014466688238357E-2</c:v>
                </c:pt>
                <c:pt idx="13">
                  <c:v>9.2285985416115948E-2</c:v>
                </c:pt>
                <c:pt idx="14">
                  <c:v>9.4617254813838036E-2</c:v>
                </c:pt>
                <c:pt idx="15">
                  <c:v>9.7299934817989597E-2</c:v>
                </c:pt>
                <c:pt idx="16">
                  <c:v>9.9974776056622569E-2</c:v>
                </c:pt>
                <c:pt idx="17">
                  <c:v>0.10275117400149029</c:v>
                </c:pt>
                <c:pt idx="18">
                  <c:v>0.10562066249307692</c:v>
                </c:pt>
                <c:pt idx="19">
                  <c:v>0.10870150246252752</c:v>
                </c:pt>
                <c:pt idx="20">
                  <c:v>0.11260159795063009</c:v>
                </c:pt>
                <c:pt idx="21">
                  <c:v>0.118692522603912</c:v>
                </c:pt>
                <c:pt idx="22">
                  <c:v>0.12679652550686205</c:v>
                </c:pt>
                <c:pt idx="23">
                  <c:v>0.13657658818581356</c:v>
                </c:pt>
                <c:pt idx="24">
                  <c:v>0.15209999989746309</c:v>
                </c:pt>
              </c:numCache>
            </c:numRef>
          </c:xVal>
          <c:yVal>
            <c:numRef>
              <c:f>'111'!$AD$41:$AD$65</c:f>
              <c:numCache>
                <c:formatCode>0.0000_);[Red]\(0.0000\)</c:formatCode>
                <c:ptCount val="25"/>
                <c:pt idx="0" formatCode="General">
                  <c:v>3.2000000000000001E-2</c:v>
                </c:pt>
                <c:pt idx="1">
                  <c:v>9.4127710479454313E-2</c:v>
                </c:pt>
                <c:pt idx="2">
                  <c:v>9.4257719610388827E-2</c:v>
                </c:pt>
                <c:pt idx="3">
                  <c:v>9.4643963923202748E-2</c:v>
                </c:pt>
                <c:pt idx="4">
                  <c:v>9.5227997798383715E-2</c:v>
                </c:pt>
                <c:pt idx="5">
                  <c:v>9.5982488081898867E-2</c:v>
                </c:pt>
                <c:pt idx="6">
                  <c:v>9.6901535637587813E-2</c:v>
                </c:pt>
                <c:pt idx="7">
                  <c:v>9.7978130027830887E-2</c:v>
                </c:pt>
                <c:pt idx="8">
                  <c:v>9.9204832090100836E-2</c:v>
                </c:pt>
                <c:pt idx="9">
                  <c:v>0.10057361291674685</c:v>
                </c:pt>
                <c:pt idx="10">
                  <c:v>0.10207602068436497</c:v>
                </c:pt>
                <c:pt idx="11">
                  <c:v>0.10370371380216419</c:v>
                </c:pt>
                <c:pt idx="12">
                  <c:v>0.10544827049943169</c:v>
                </c:pt>
                <c:pt idx="13">
                  <c:v>0.10730174059271702</c:v>
                </c:pt>
                <c:pt idx="14">
                  <c:v>0.10920396488655169</c:v>
                </c:pt>
                <c:pt idx="15">
                  <c:v>0.11139292643748522</c:v>
                </c:pt>
                <c:pt idx="16">
                  <c:v>0.11357549186353601</c:v>
                </c:pt>
                <c:pt idx="17">
                  <c:v>0.11584092357436294</c:v>
                </c:pt>
                <c:pt idx="18">
                  <c:v>0.11818231351621547</c:v>
                </c:pt>
                <c:pt idx="19">
                  <c:v>0.1206961579655237</c:v>
                </c:pt>
                <c:pt idx="20">
                  <c:v>0.1238784827508929</c:v>
                </c:pt>
                <c:pt idx="21">
                  <c:v>0.12884843811457181</c:v>
                </c:pt>
                <c:pt idx="22">
                  <c:v>0.13546098628869579</c:v>
                </c:pt>
                <c:pt idx="23">
                  <c:v>0.14344113343140932</c:v>
                </c:pt>
                <c:pt idx="24">
                  <c:v>0.15610762787857643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25-43FD-B682-E84042FF2A84}"/>
            </c:ext>
          </c:extLst>
        </c:ser>
        <c:ser>
          <c:idx val="1"/>
          <c:order val="1"/>
          <c:tx>
            <c:v>risk-return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'111'!$AB$42:$AB$65</c:f>
              <c:numCache>
                <c:formatCode>0.0000_);[Red]\(0.0000\)</c:formatCode>
                <c:ptCount val="24"/>
                <c:pt idx="0">
                  <c:v>7.6140563791936122E-2</c:v>
                </c:pt>
                <c:pt idx="1">
                  <c:v>7.6299896373984613E-2</c:v>
                </c:pt>
                <c:pt idx="2">
                  <c:v>7.6773257769602213E-2</c:v>
                </c:pt>
                <c:pt idx="3">
                  <c:v>7.7489019998512515E-2</c:v>
                </c:pt>
                <c:pt idx="4">
                  <c:v>7.8413684936573927E-2</c:v>
                </c:pt>
                <c:pt idx="5">
                  <c:v>7.9540022902382254E-2</c:v>
                </c:pt>
                <c:pt idx="6">
                  <c:v>8.0859442259956213E-2</c:v>
                </c:pt>
                <c:pt idx="7">
                  <c:v>8.2362825949861426E-2</c:v>
                </c:pt>
                <c:pt idx="8">
                  <c:v>8.4040334151018872E-2</c:v>
                </c:pt>
                <c:pt idx="9">
                  <c:v>8.5881608738300794E-2</c:v>
                </c:pt>
                <c:pt idx="10">
                  <c:v>8.7876426682066341E-2</c:v>
                </c:pt>
                <c:pt idx="11">
                  <c:v>9.0014466688238357E-2</c:v>
                </c:pt>
                <c:pt idx="12">
                  <c:v>9.2285985416115948E-2</c:v>
                </c:pt>
                <c:pt idx="13">
                  <c:v>9.4617254813838036E-2</c:v>
                </c:pt>
                <c:pt idx="14">
                  <c:v>9.7299934817989597E-2</c:v>
                </c:pt>
                <c:pt idx="15">
                  <c:v>9.9974776056622569E-2</c:v>
                </c:pt>
                <c:pt idx="16">
                  <c:v>0.10275117400149029</c:v>
                </c:pt>
                <c:pt idx="17">
                  <c:v>0.10562066249307692</c:v>
                </c:pt>
                <c:pt idx="18">
                  <c:v>0.10870150246252752</c:v>
                </c:pt>
                <c:pt idx="19">
                  <c:v>0.11260159795063009</c:v>
                </c:pt>
                <c:pt idx="20">
                  <c:v>0.118692522603912</c:v>
                </c:pt>
                <c:pt idx="21">
                  <c:v>0.12679652550686205</c:v>
                </c:pt>
                <c:pt idx="22">
                  <c:v>0.13657658818581356</c:v>
                </c:pt>
                <c:pt idx="23">
                  <c:v>0.15209999989746309</c:v>
                </c:pt>
              </c:numCache>
            </c:numRef>
          </c:xVal>
          <c:yVal>
            <c:numRef>
              <c:f>'111'!$AC$42:$AC$65</c:f>
              <c:numCache>
                <c:formatCode>0.0000_);[Red]\(0.0000\)</c:formatCode>
                <c:ptCount val="24"/>
                <c:pt idx="0">
                  <c:v>8.3256174584089154E-2</c:v>
                </c:pt>
                <c:pt idx="1">
                  <c:v>8.5256175705581638E-2</c:v>
                </c:pt>
                <c:pt idx="2">
                  <c:v>8.7256174584089158E-2</c:v>
                </c:pt>
                <c:pt idx="3">
                  <c:v>8.925617458408916E-2</c:v>
                </c:pt>
                <c:pt idx="4">
                  <c:v>9.1256174584089161E-2</c:v>
                </c:pt>
                <c:pt idx="5">
                  <c:v>9.3256174584089149E-2</c:v>
                </c:pt>
                <c:pt idx="6">
                  <c:v>9.5256174584089151E-2</c:v>
                </c:pt>
                <c:pt idx="7">
                  <c:v>9.7256174584089153E-2</c:v>
                </c:pt>
                <c:pt idx="8">
                  <c:v>9.9256174584089155E-2</c:v>
                </c:pt>
                <c:pt idx="9">
                  <c:v>0.10125617458408916</c:v>
                </c:pt>
                <c:pt idx="10">
                  <c:v>0.10325617458408916</c:v>
                </c:pt>
                <c:pt idx="11">
                  <c:v>0.10525617458408915</c:v>
                </c:pt>
                <c:pt idx="12">
                  <c:v>0.10725617458408915</c:v>
                </c:pt>
                <c:pt idx="13">
                  <c:v>0.10920396488655169</c:v>
                </c:pt>
                <c:pt idx="14" formatCode="0.0000_ ">
                  <c:v>0.11134090933320724</c:v>
                </c:pt>
                <c:pt idx="15" formatCode="0.0000_ ">
                  <c:v>0.11338181823806061</c:v>
                </c:pt>
                <c:pt idx="16" formatCode="0.0000_ ">
                  <c:v>0.11542284062922585</c:v>
                </c:pt>
                <c:pt idx="17">
                  <c:v>0.11746363634750616</c:v>
                </c:pt>
                <c:pt idx="18">
                  <c:v>0.11950454548198523</c:v>
                </c:pt>
                <c:pt idx="19">
                  <c:v>0.12154545460658184</c:v>
                </c:pt>
                <c:pt idx="20">
                  <c:v>0.12358648497697314</c:v>
                </c:pt>
                <c:pt idx="21">
                  <c:v>0.12562739573738513</c:v>
                </c:pt>
                <c:pt idx="22">
                  <c:v>0.12766818245454808</c:v>
                </c:pt>
                <c:pt idx="23">
                  <c:v>0.12939999991276607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25-43FD-B682-E84042FF2A84}"/>
            </c:ext>
          </c:extLst>
        </c:ser>
        <c:ser>
          <c:idx val="2"/>
          <c:order val="2"/>
          <c:tx>
            <c:v>MAX Sharpo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57150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.05"/>
                  <c:y val="3.270361402525204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325-43FD-B682-E84042FF2A8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'5 Assets '!$B$62:$E$62</c:f>
              <c:numCache>
                <c:formatCode>0.0000_ </c:formatCode>
                <c:ptCount val="4"/>
                <c:pt idx="0">
                  <c:v>9.4617254813838036E-2</c:v>
                </c:pt>
              </c:numCache>
            </c:numRef>
          </c:xVal>
          <c:yVal>
            <c:numRef>
              <c:f>'5 Assets '!$B$61:$E$61</c:f>
              <c:numCache>
                <c:formatCode>0.0000_ </c:formatCode>
                <c:ptCount val="4"/>
                <c:pt idx="0">
                  <c:v>0.10920396488655169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325-43FD-B682-E84042FF2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264096"/>
        <c:axId val="645266392"/>
      </c:scatterChart>
      <c:valAx>
        <c:axId val="64526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5266392"/>
        <c:crosses val="autoZero"/>
        <c:crossBetween val="midCat"/>
      </c:valAx>
      <c:valAx>
        <c:axId val="64526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5264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5 Assets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Comparision!$L$3:$L$26</c:f>
              <c:numCache>
                <c:formatCode>0.0000_);[Red]\(0.0000\)</c:formatCode>
                <c:ptCount val="24"/>
                <c:pt idx="0">
                  <c:v>7.6140563791936094E-2</c:v>
                </c:pt>
                <c:pt idx="1">
                  <c:v>7.6299896373984613E-2</c:v>
                </c:pt>
                <c:pt idx="2">
                  <c:v>7.6773257769602213E-2</c:v>
                </c:pt>
                <c:pt idx="3">
                  <c:v>7.7489019998512515E-2</c:v>
                </c:pt>
                <c:pt idx="4">
                  <c:v>7.8413684936573927E-2</c:v>
                </c:pt>
                <c:pt idx="5">
                  <c:v>7.9540022902382254E-2</c:v>
                </c:pt>
                <c:pt idx="6">
                  <c:v>8.0859442259956213E-2</c:v>
                </c:pt>
                <c:pt idx="7">
                  <c:v>8.2362825949861426E-2</c:v>
                </c:pt>
                <c:pt idx="8">
                  <c:v>8.4040334151018872E-2</c:v>
                </c:pt>
                <c:pt idx="9">
                  <c:v>8.5881608738300794E-2</c:v>
                </c:pt>
                <c:pt idx="10">
                  <c:v>8.7876426682066341E-2</c:v>
                </c:pt>
                <c:pt idx="11">
                  <c:v>9.0014466688238357E-2</c:v>
                </c:pt>
                <c:pt idx="12">
                  <c:v>9.2285985416115948E-2</c:v>
                </c:pt>
                <c:pt idx="13">
                  <c:v>9.4617254813838036E-2</c:v>
                </c:pt>
                <c:pt idx="14">
                  <c:v>9.7299934817989597E-2</c:v>
                </c:pt>
                <c:pt idx="15">
                  <c:v>9.9974776056622569E-2</c:v>
                </c:pt>
                <c:pt idx="16">
                  <c:v>0.10275117400149029</c:v>
                </c:pt>
                <c:pt idx="17">
                  <c:v>0.10562066249307692</c:v>
                </c:pt>
                <c:pt idx="18">
                  <c:v>0.10870150246252752</c:v>
                </c:pt>
                <c:pt idx="19">
                  <c:v>0.11260159795063009</c:v>
                </c:pt>
                <c:pt idx="20">
                  <c:v>0.118692522603912</c:v>
                </c:pt>
                <c:pt idx="21">
                  <c:v>0.12679652550686205</c:v>
                </c:pt>
                <c:pt idx="22">
                  <c:v>0.13657658818581356</c:v>
                </c:pt>
                <c:pt idx="23">
                  <c:v>0.15209999989746309</c:v>
                </c:pt>
              </c:numCache>
            </c:numRef>
          </c:xVal>
          <c:yVal>
            <c:numRef>
              <c:f>Comparision!$M$3:$M$26</c:f>
              <c:numCache>
                <c:formatCode>0.0000_);[Red]\(0.0000\)</c:formatCode>
                <c:ptCount val="24"/>
                <c:pt idx="0">
                  <c:v>8.3256174584089154E-2</c:v>
                </c:pt>
                <c:pt idx="1">
                  <c:v>8.5256175705581638E-2</c:v>
                </c:pt>
                <c:pt idx="2">
                  <c:v>8.7256174584089158E-2</c:v>
                </c:pt>
                <c:pt idx="3">
                  <c:v>8.925617458408916E-2</c:v>
                </c:pt>
                <c:pt idx="4">
                  <c:v>9.1256174584089161E-2</c:v>
                </c:pt>
                <c:pt idx="5">
                  <c:v>9.3256174584089149E-2</c:v>
                </c:pt>
                <c:pt idx="6">
                  <c:v>9.5256174584089151E-2</c:v>
                </c:pt>
                <c:pt idx="7">
                  <c:v>9.7256174584089153E-2</c:v>
                </c:pt>
                <c:pt idx="8">
                  <c:v>9.9256174584089155E-2</c:v>
                </c:pt>
                <c:pt idx="9">
                  <c:v>0.10125617458408916</c:v>
                </c:pt>
                <c:pt idx="10">
                  <c:v>0.10325617458408916</c:v>
                </c:pt>
                <c:pt idx="11">
                  <c:v>0.10525617458408915</c:v>
                </c:pt>
                <c:pt idx="12">
                  <c:v>0.10725617458408915</c:v>
                </c:pt>
                <c:pt idx="13">
                  <c:v>0.10920396488655169</c:v>
                </c:pt>
                <c:pt idx="14">
                  <c:v>0.11134090933320724</c:v>
                </c:pt>
                <c:pt idx="15">
                  <c:v>0.11338181823806061</c:v>
                </c:pt>
                <c:pt idx="16">
                  <c:v>0.11542284062922585</c:v>
                </c:pt>
                <c:pt idx="17">
                  <c:v>0.11746363634750616</c:v>
                </c:pt>
                <c:pt idx="18">
                  <c:v>0.11950454548198523</c:v>
                </c:pt>
                <c:pt idx="19">
                  <c:v>0.12154545460658184</c:v>
                </c:pt>
                <c:pt idx="20">
                  <c:v>0.12358648497697314</c:v>
                </c:pt>
                <c:pt idx="21">
                  <c:v>0.12562739573738513</c:v>
                </c:pt>
                <c:pt idx="22">
                  <c:v>0.12766818245454808</c:v>
                </c:pt>
                <c:pt idx="23">
                  <c:v>0.12939999991276607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61-4BC8-BFC9-744C41003DB8}"/>
            </c:ext>
          </c:extLst>
        </c:ser>
        <c:ser>
          <c:idx val="1"/>
          <c:order val="1"/>
          <c:tx>
            <c:v>3 Assets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Comparision!$O$3:$O$29</c:f>
              <c:numCache>
                <c:formatCode>0.0000_);[Red]\(0.0000\)</c:formatCode>
                <c:ptCount val="27"/>
                <c:pt idx="0">
                  <c:v>9.0379606967931611E-2</c:v>
                </c:pt>
                <c:pt idx="1">
                  <c:v>9.0477392714866198E-2</c:v>
                </c:pt>
                <c:pt idx="2">
                  <c:v>9.0770102480077192E-2</c:v>
                </c:pt>
                <c:pt idx="3">
                  <c:v>9.1255835484006176E-2</c:v>
                </c:pt>
                <c:pt idx="4">
                  <c:v>9.1931572926999966E-2</c:v>
                </c:pt>
                <c:pt idx="5">
                  <c:v>9.2793190610120507E-2</c:v>
                </c:pt>
                <c:pt idx="6">
                  <c:v>9.3835441418498672E-2</c:v>
                </c:pt>
                <c:pt idx="7">
                  <c:v>9.5052508910113478E-2</c:v>
                </c:pt>
                <c:pt idx="8">
                  <c:v>9.6437803686764537E-2</c:v>
                </c:pt>
                <c:pt idx="9">
                  <c:v>9.7984062866166205E-2</c:v>
                </c:pt>
                <c:pt idx="10">
                  <c:v>9.9683854497829905E-2</c:v>
                </c:pt>
                <c:pt idx="11">
                  <c:v>0.10152937016063457</c:v>
                </c:pt>
                <c:pt idx="12">
                  <c:v>0.10351299625614169</c:v>
                </c:pt>
                <c:pt idx="13">
                  <c:v>0.10562698376534299</c:v>
                </c:pt>
                <c:pt idx="14">
                  <c:v>0.10786333007159912</c:v>
                </c:pt>
                <c:pt idx="15">
                  <c:v>0.11021491806593496</c:v>
                </c:pt>
                <c:pt idx="16">
                  <c:v>0.11267442457962583</c:v>
                </c:pt>
                <c:pt idx="17">
                  <c:v>0.11523508811168466</c:v>
                </c:pt>
                <c:pt idx="18">
                  <c:v>0.11789003858018661</c:v>
                </c:pt>
                <c:pt idx="19">
                  <c:v>0.11989255953927573</c:v>
                </c:pt>
                <c:pt idx="20">
                  <c:v>0.12063318163065093</c:v>
                </c:pt>
                <c:pt idx="21">
                  <c:v>0.1234584672369215</c:v>
                </c:pt>
                <c:pt idx="22">
                  <c:v>0.12636088857593891</c:v>
                </c:pt>
                <c:pt idx="23">
                  <c:v>0.12933476092382579</c:v>
                </c:pt>
                <c:pt idx="24">
                  <c:v>0.13237523744406443</c:v>
                </c:pt>
                <c:pt idx="25">
                  <c:v>0.13933150302162514</c:v>
                </c:pt>
                <c:pt idx="26">
                  <c:v>0.15209999762469362</c:v>
                </c:pt>
              </c:numCache>
            </c:numRef>
          </c:xVal>
          <c:yVal>
            <c:numRef>
              <c:f>Comparision!$P$3:$P$29</c:f>
              <c:numCache>
                <c:formatCode>0.0000_);[Red]\(0.0000\)</c:formatCode>
                <c:ptCount val="27"/>
                <c:pt idx="0">
                  <c:v>8.0726288780401834E-2</c:v>
                </c:pt>
                <c:pt idx="1">
                  <c:v>8.2700080583732932E-2</c:v>
                </c:pt>
                <c:pt idx="2">
                  <c:v>8.4673711219598158E-2</c:v>
                </c:pt>
                <c:pt idx="3">
                  <c:v>8.664742243919632E-2</c:v>
                </c:pt>
                <c:pt idx="4">
                  <c:v>8.8621133658794468E-2</c:v>
                </c:pt>
                <c:pt idx="5">
                  <c:v>9.059484487839263E-2</c:v>
                </c:pt>
                <c:pt idx="6">
                  <c:v>9.2568556097990792E-2</c:v>
                </c:pt>
                <c:pt idx="7">
                  <c:v>9.4542267317588954E-2</c:v>
                </c:pt>
                <c:pt idx="8">
                  <c:v>9.6515978537187117E-2</c:v>
                </c:pt>
                <c:pt idx="9">
                  <c:v>9.8489689756785265E-2</c:v>
                </c:pt>
                <c:pt idx="10">
                  <c:v>0.10046340097638343</c:v>
                </c:pt>
                <c:pt idx="11">
                  <c:v>0.10243711219598159</c:v>
                </c:pt>
                <c:pt idx="12">
                  <c:v>0.10441082341557975</c:v>
                </c:pt>
                <c:pt idx="13">
                  <c:v>0.10638453463517791</c:v>
                </c:pt>
                <c:pt idx="14">
                  <c:v>0.10835824585477608</c:v>
                </c:pt>
                <c:pt idx="15">
                  <c:v>0.11033195707437424</c:v>
                </c:pt>
                <c:pt idx="16">
                  <c:v>0.1123056682939724</c:v>
                </c:pt>
                <c:pt idx="17">
                  <c:v>0.11427937951357056</c:v>
                </c:pt>
                <c:pt idx="18">
                  <c:v>0.11625309073316872</c:v>
                </c:pt>
                <c:pt idx="19">
                  <c:v>0.1177</c:v>
                </c:pt>
                <c:pt idx="20">
                  <c:v>0.11822680195276687</c:v>
                </c:pt>
                <c:pt idx="21">
                  <c:v>0.12020051317236503</c:v>
                </c:pt>
                <c:pt idx="22">
                  <c:v>0.1221742243919632</c:v>
                </c:pt>
                <c:pt idx="23">
                  <c:v>0.12414793561156136</c:v>
                </c:pt>
                <c:pt idx="24">
                  <c:v>0.12612164683115951</c:v>
                </c:pt>
                <c:pt idx="25">
                  <c:v>0.12809535805075767</c:v>
                </c:pt>
                <c:pt idx="26">
                  <c:v>0.13006906927035583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61-4BC8-BFC9-744C41003DB8}"/>
            </c:ext>
          </c:extLst>
        </c:ser>
        <c:ser>
          <c:idx val="2"/>
          <c:order val="2"/>
          <c:tx>
            <c:v>Add REITs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Comparision!$R$3:$R$29</c:f>
              <c:numCache>
                <c:formatCode>0.0000_);[Red]\(0.0000\)</c:formatCode>
                <c:ptCount val="27"/>
                <c:pt idx="0">
                  <c:v>8.5591959548098132E-2</c:v>
                </c:pt>
                <c:pt idx="1">
                  <c:v>8.5739591066344656E-2</c:v>
                </c:pt>
                <c:pt idx="2">
                  <c:v>8.6180969389716547E-2</c:v>
                </c:pt>
                <c:pt idx="3">
                  <c:v>8.6892535302272464E-2</c:v>
                </c:pt>
                <c:pt idx="4">
                  <c:v>8.780351886307948E-2</c:v>
                </c:pt>
                <c:pt idx="5">
                  <c:v>8.8902551538175875E-2</c:v>
                </c:pt>
                <c:pt idx="6">
                  <c:v>9.0182820256385715E-2</c:v>
                </c:pt>
                <c:pt idx="7">
                  <c:v>9.1636546952671025E-2</c:v>
                </c:pt>
                <c:pt idx="8">
                  <c:v>9.325587887849382E-2</c:v>
                </c:pt>
                <c:pt idx="9">
                  <c:v>9.503205733863504E-2</c:v>
                </c:pt>
                <c:pt idx="10">
                  <c:v>9.695669280255427E-2</c:v>
                </c:pt>
                <c:pt idx="11">
                  <c:v>9.9021054172708733E-2</c:v>
                </c:pt>
                <c:pt idx="12">
                  <c:v>0.10121670754576871</c:v>
                </c:pt>
                <c:pt idx="13">
                  <c:v>0.10353496269214499</c:v>
                </c:pt>
                <c:pt idx="14">
                  <c:v>0.10592590224332545</c:v>
                </c:pt>
                <c:pt idx="15">
                  <c:v>0.10846433901715612</c:v>
                </c:pt>
                <c:pt idx="16">
                  <c:v>0.11110275523997117</c:v>
                </c:pt>
                <c:pt idx="17">
                  <c:v>0.1137583764951238</c:v>
                </c:pt>
                <c:pt idx="18">
                  <c:v>0.11665145560245686</c:v>
                </c:pt>
                <c:pt idx="19">
                  <c:v>0.11954907866053463</c:v>
                </c:pt>
                <c:pt idx="20">
                  <c:v>0.12063318163065093</c:v>
                </c:pt>
                <c:pt idx="21">
                  <c:v>0.12556305212132823</c:v>
                </c:pt>
                <c:pt idx="22">
                  <c:v>0.12869605050151259</c:v>
                </c:pt>
                <c:pt idx="23">
                  <c:v>0.13214206240789964</c:v>
                </c:pt>
                <c:pt idx="24">
                  <c:v>0.13936559952823196</c:v>
                </c:pt>
                <c:pt idx="25">
                  <c:v>0.15209999993785206</c:v>
                </c:pt>
              </c:numCache>
            </c:numRef>
          </c:xVal>
          <c:yVal>
            <c:numRef>
              <c:f>Comparision!$S$3:$S$29</c:f>
              <c:numCache>
                <c:formatCode>0.0000_);[Red]\(0.0000\)</c:formatCode>
                <c:ptCount val="27"/>
                <c:pt idx="0">
                  <c:v>8.013393729391137E-2</c:v>
                </c:pt>
                <c:pt idx="1">
                  <c:v>8.2133937293911372E-2</c:v>
                </c:pt>
                <c:pt idx="2">
                  <c:v>8.4133937293911373E-2</c:v>
                </c:pt>
                <c:pt idx="3">
                  <c:v>8.6133937293911375E-2</c:v>
                </c:pt>
                <c:pt idx="4">
                  <c:v>8.8133937293911363E-2</c:v>
                </c:pt>
                <c:pt idx="5">
                  <c:v>9.0133937293911365E-2</c:v>
                </c:pt>
                <c:pt idx="6">
                  <c:v>9.2133937293911367E-2</c:v>
                </c:pt>
                <c:pt idx="7">
                  <c:v>9.4133937293911368E-2</c:v>
                </c:pt>
                <c:pt idx="8">
                  <c:v>9.613393729391137E-2</c:v>
                </c:pt>
                <c:pt idx="9">
                  <c:v>9.8133937293911372E-2</c:v>
                </c:pt>
                <c:pt idx="10">
                  <c:v>0.10013393729391137</c:v>
                </c:pt>
                <c:pt idx="11">
                  <c:v>0.10213393729391138</c:v>
                </c:pt>
                <c:pt idx="12">
                  <c:v>0.10413393729391138</c:v>
                </c:pt>
                <c:pt idx="13">
                  <c:v>0.10613393729391138</c:v>
                </c:pt>
                <c:pt idx="14">
                  <c:v>0.1081</c:v>
                </c:pt>
                <c:pt idx="15">
                  <c:v>0.1101</c:v>
                </c:pt>
                <c:pt idx="16">
                  <c:v>0.11210000000000001</c:v>
                </c:pt>
                <c:pt idx="17">
                  <c:v>0.11404564916704148</c:v>
                </c:pt>
                <c:pt idx="18">
                  <c:v>0.11610000000000001</c:v>
                </c:pt>
                <c:pt idx="19">
                  <c:v>0.1181</c:v>
                </c:pt>
                <c:pt idx="20">
                  <c:v>0.1201</c:v>
                </c:pt>
                <c:pt idx="21">
                  <c:v>0.1221</c:v>
                </c:pt>
                <c:pt idx="22">
                  <c:v>0.1241</c:v>
                </c:pt>
                <c:pt idx="23">
                  <c:v>0.12609999999999999</c:v>
                </c:pt>
                <c:pt idx="24">
                  <c:v>0.12809999999999999</c:v>
                </c:pt>
                <c:pt idx="25">
                  <c:v>0.13009999999999999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61-4BC8-BFC9-744C41003DB8}"/>
            </c:ext>
          </c:extLst>
        </c:ser>
        <c:ser>
          <c:idx val="3"/>
          <c:order val="3"/>
          <c:tx>
            <c:v>Add Commodities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5"/>
            <c:marker>
              <c:symbol val="circle"/>
              <c:size val="2"/>
              <c:spPr>
                <a:solidFill>
                  <a:schemeClr val="accent4"/>
                </a:solidFill>
                <a:ln w="0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E78-4D43-A1A8-6FEE1C088B43}"/>
              </c:ext>
            </c:extLst>
          </c:dPt>
          <c:xVal>
            <c:numRef>
              <c:f>Comparision!$U$3:$U$27</c:f>
              <c:numCache>
                <c:formatCode>0.0000_);[Red]\(0.0000\)</c:formatCode>
                <c:ptCount val="25"/>
                <c:pt idx="0">
                  <c:v>7.9479132969462782E-2</c:v>
                </c:pt>
                <c:pt idx="1">
                  <c:v>7.9590070402348209E-2</c:v>
                </c:pt>
                <c:pt idx="2">
                  <c:v>7.9922093238665032E-2</c:v>
                </c:pt>
                <c:pt idx="3">
                  <c:v>8.0472465357976891E-2</c:v>
                </c:pt>
                <c:pt idx="4">
                  <c:v>8.1236748704897735E-2</c:v>
                </c:pt>
                <c:pt idx="5">
                  <c:v>8.2209026902005447E-2</c:v>
                </c:pt>
                <c:pt idx="6">
                  <c:v>8.3381878059564069E-2</c:v>
                </c:pt>
                <c:pt idx="7">
                  <c:v>8.4747119089937234E-2</c:v>
                </c:pt>
                <c:pt idx="8">
                  <c:v>8.629565245316502E-2</c:v>
                </c:pt>
                <c:pt idx="9">
                  <c:v>8.8017658638506649E-2</c:v>
                </c:pt>
                <c:pt idx="10">
                  <c:v>8.9903136009753637E-2</c:v>
                </c:pt>
                <c:pt idx="11">
                  <c:v>9.1942212310448176E-2</c:v>
                </c:pt>
                <c:pt idx="12">
                  <c:v>9.4124820899791378E-2</c:v>
                </c:pt>
                <c:pt idx="13">
                  <c:v>9.6441217238783392E-2</c:v>
                </c:pt>
                <c:pt idx="14">
                  <c:v>9.8199999999999996E-2</c:v>
                </c:pt>
                <c:pt idx="15">
                  <c:v>9.8974663899938101E-2</c:v>
                </c:pt>
                <c:pt idx="16">
                  <c:v>0.10153510805246271</c:v>
                </c:pt>
                <c:pt idx="17">
                  <c:v>0.10420186052186224</c:v>
                </c:pt>
                <c:pt idx="18">
                  <c:v>0.10696738763735408</c:v>
                </c:pt>
                <c:pt idx="19">
                  <c:v>0.10985468923856133</c:v>
                </c:pt>
                <c:pt idx="20">
                  <c:v>0.11431382345674176</c:v>
                </c:pt>
                <c:pt idx="21">
                  <c:v>0.12093397040112319</c:v>
                </c:pt>
                <c:pt idx="22">
                  <c:v>0.12938311769100144</c:v>
                </c:pt>
                <c:pt idx="23">
                  <c:v>0.14012212737337038</c:v>
                </c:pt>
                <c:pt idx="24">
                  <c:v>0.15209999978581359</c:v>
                </c:pt>
              </c:numCache>
            </c:numRef>
          </c:xVal>
          <c:yVal>
            <c:numRef>
              <c:f>Comparision!$V$3:$V$27</c:f>
              <c:numCache>
                <c:formatCode>0.0000_);[Red]\(0.0000\)</c:formatCode>
                <c:ptCount val="25"/>
                <c:pt idx="0">
                  <c:v>8.4125930127977089E-2</c:v>
                </c:pt>
                <c:pt idx="1">
                  <c:v>8.6125930127977091E-2</c:v>
                </c:pt>
                <c:pt idx="2">
                  <c:v>8.8125930127977092E-2</c:v>
                </c:pt>
                <c:pt idx="3">
                  <c:v>9.0125930127977094E-2</c:v>
                </c:pt>
                <c:pt idx="4">
                  <c:v>9.2125930127977096E-2</c:v>
                </c:pt>
                <c:pt idx="5">
                  <c:v>9.4125930127977084E-2</c:v>
                </c:pt>
                <c:pt idx="6">
                  <c:v>9.6125930127977086E-2</c:v>
                </c:pt>
                <c:pt idx="7">
                  <c:v>9.8125930127977087E-2</c:v>
                </c:pt>
                <c:pt idx="8">
                  <c:v>0.10012593012797709</c:v>
                </c:pt>
                <c:pt idx="9">
                  <c:v>0.10212593012797709</c:v>
                </c:pt>
                <c:pt idx="10">
                  <c:v>0.10412593012797709</c:v>
                </c:pt>
                <c:pt idx="11">
                  <c:v>0.10612593012797708</c:v>
                </c:pt>
                <c:pt idx="12">
                  <c:v>0.10812593012797708</c:v>
                </c:pt>
                <c:pt idx="13">
                  <c:v>0.11012593012797708</c:v>
                </c:pt>
                <c:pt idx="14">
                  <c:v>0.1116</c:v>
                </c:pt>
                <c:pt idx="15">
                  <c:v>0.11220000000000001</c:v>
                </c:pt>
                <c:pt idx="16">
                  <c:v>0.11420000000000001</c:v>
                </c:pt>
                <c:pt idx="17">
                  <c:v>0.11620000000000001</c:v>
                </c:pt>
                <c:pt idx="18">
                  <c:v>0.1182</c:v>
                </c:pt>
                <c:pt idx="19">
                  <c:v>0.1202</c:v>
                </c:pt>
                <c:pt idx="20">
                  <c:v>0.1222</c:v>
                </c:pt>
                <c:pt idx="21">
                  <c:v>0.1242</c:v>
                </c:pt>
                <c:pt idx="22">
                  <c:v>0.12620000000000001</c:v>
                </c:pt>
                <c:pt idx="23">
                  <c:v>0.12820000000000001</c:v>
                </c:pt>
                <c:pt idx="24">
                  <c:v>0.13020000000000001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B61-4BC8-BFC9-744C41003DB8}"/>
            </c:ext>
          </c:extLst>
        </c:ser>
        <c:ser>
          <c:idx val="4"/>
          <c:order val="4"/>
          <c:tx>
            <c:strRef>
              <c:f>'111'!$O$56</c:f>
              <c:strCache>
                <c:ptCount val="1"/>
                <c:pt idx="0">
                  <c:v>US Equity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'111'!$Q$56</c:f>
              <c:numCache>
                <c:formatCode>0.0000_ </c:formatCode>
                <c:ptCount val="1"/>
                <c:pt idx="0">
                  <c:v>0.15210000000000001</c:v>
                </c:pt>
              </c:numCache>
            </c:numRef>
          </c:xVal>
          <c:yVal>
            <c:numRef>
              <c:f>'111'!$P$56</c:f>
              <c:numCache>
                <c:formatCode>0.0000_ </c:formatCode>
                <c:ptCount val="1"/>
                <c:pt idx="0">
                  <c:v>0.12939999999999999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B61-4BC8-BFC9-744C41003DB8}"/>
            </c:ext>
          </c:extLst>
        </c:ser>
        <c:ser>
          <c:idx val="5"/>
          <c:order val="5"/>
          <c:tx>
            <c:strRef>
              <c:f>'111'!$O$57</c:f>
              <c:strCache>
                <c:ptCount val="1"/>
                <c:pt idx="0">
                  <c:v>Foreign Equity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'111'!$Q$57</c:f>
              <c:numCache>
                <c:formatCode>0.0000_ </c:formatCode>
                <c:ptCount val="1"/>
                <c:pt idx="0">
                  <c:v>0.1444</c:v>
                </c:pt>
              </c:numCache>
            </c:numRef>
          </c:xVal>
          <c:yVal>
            <c:numRef>
              <c:f>'111'!$P$57</c:f>
              <c:numCache>
                <c:formatCode>0.0000_ </c:formatCode>
                <c:ptCount val="1"/>
                <c:pt idx="0">
                  <c:v>0.1242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B61-4BC8-BFC9-744C41003DB8}"/>
            </c:ext>
          </c:extLst>
        </c:ser>
        <c:ser>
          <c:idx val="6"/>
          <c:order val="6"/>
          <c:tx>
            <c:strRef>
              <c:f>'111'!$O$58</c:f>
              <c:strCache>
                <c:ptCount val="1"/>
                <c:pt idx="0">
                  <c:v>Bonds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'111'!$Q$58</c:f>
              <c:numCache>
                <c:formatCode>0.0000_ </c:formatCode>
                <c:ptCount val="1"/>
                <c:pt idx="0">
                  <c:v>0.111</c:v>
                </c:pt>
              </c:numCache>
            </c:numRef>
          </c:xVal>
          <c:yVal>
            <c:numRef>
              <c:f>'111'!$P$58</c:f>
              <c:numCache>
                <c:formatCode>0.0000_ </c:formatCode>
                <c:ptCount val="1"/>
                <c:pt idx="0">
                  <c:v>5.3999999999999999E-2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EB61-4BC8-BFC9-744C41003DB8}"/>
            </c:ext>
          </c:extLst>
        </c:ser>
        <c:ser>
          <c:idx val="7"/>
          <c:order val="7"/>
          <c:tx>
            <c:strRef>
              <c:f>'111'!$O$59</c:f>
              <c:strCache>
                <c:ptCount val="1"/>
                <c:pt idx="0">
                  <c:v>REITs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'111'!$Q$59</c:f>
              <c:numCache>
                <c:formatCode>0.0000_ </c:formatCode>
                <c:ptCount val="1"/>
                <c:pt idx="0">
                  <c:v>0.13539999999999999</c:v>
                </c:pt>
              </c:numCache>
            </c:numRef>
          </c:xVal>
          <c:yVal>
            <c:numRef>
              <c:f>'111'!$P$59</c:f>
              <c:numCache>
                <c:formatCode>0.0000_ </c:formatCode>
                <c:ptCount val="1"/>
                <c:pt idx="0">
                  <c:v>9.4399999999999998E-2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EB61-4BC8-BFC9-744C41003DB8}"/>
            </c:ext>
          </c:extLst>
        </c:ser>
        <c:ser>
          <c:idx val="8"/>
          <c:order val="8"/>
          <c:tx>
            <c:strRef>
              <c:f>'111'!$O$60</c:f>
              <c:strCache>
                <c:ptCount val="1"/>
                <c:pt idx="0">
                  <c:v>Commodities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'111'!$Q$60</c:f>
              <c:numCache>
                <c:formatCode>0.0000_ </c:formatCode>
                <c:ptCount val="1"/>
                <c:pt idx="0">
                  <c:v>0.18429999999999999</c:v>
                </c:pt>
              </c:numCache>
            </c:numRef>
          </c:xVal>
          <c:yVal>
            <c:numRef>
              <c:f>'111'!$P$60</c:f>
              <c:numCache>
                <c:formatCode>0.0000_ </c:formatCode>
                <c:ptCount val="1"/>
                <c:pt idx="0">
                  <c:v>0.10050000000000001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EB61-4BC8-BFC9-744C41003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949880"/>
        <c:axId val="700944304"/>
      </c:scatterChart>
      <c:valAx>
        <c:axId val="700949880"/>
        <c:scaling>
          <c:orientation val="minMax"/>
          <c:min val="6.000000000000001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0944304"/>
        <c:crosses val="autoZero"/>
        <c:crossBetween val="midCat"/>
      </c:valAx>
      <c:valAx>
        <c:axId val="700944304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0949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'111'!$S$9:$S$36</c:f>
              <c:numCache>
                <c:formatCode>0.0000_);[Red]\(0.0000\)</c:formatCode>
                <c:ptCount val="28"/>
                <c:pt idx="0">
                  <c:v>0</c:v>
                </c:pt>
                <c:pt idx="1">
                  <c:v>9.0379606967931611E-2</c:v>
                </c:pt>
                <c:pt idx="2">
                  <c:v>9.0477392714866198E-2</c:v>
                </c:pt>
                <c:pt idx="3">
                  <c:v>9.0770102480077192E-2</c:v>
                </c:pt>
                <c:pt idx="4">
                  <c:v>9.1255835484006176E-2</c:v>
                </c:pt>
                <c:pt idx="5">
                  <c:v>9.1931572926999966E-2</c:v>
                </c:pt>
                <c:pt idx="6">
                  <c:v>9.2793190610120507E-2</c:v>
                </c:pt>
                <c:pt idx="7">
                  <c:v>9.3835441418498672E-2</c:v>
                </c:pt>
                <c:pt idx="8">
                  <c:v>9.5052508910113478E-2</c:v>
                </c:pt>
                <c:pt idx="9">
                  <c:v>9.6437803686764537E-2</c:v>
                </c:pt>
                <c:pt idx="10">
                  <c:v>9.7984062866166205E-2</c:v>
                </c:pt>
                <c:pt idx="11">
                  <c:v>9.9683854497829905E-2</c:v>
                </c:pt>
                <c:pt idx="12">
                  <c:v>0.10152937016063457</c:v>
                </c:pt>
                <c:pt idx="13">
                  <c:v>0.10351299625614169</c:v>
                </c:pt>
                <c:pt idx="14">
                  <c:v>0.10562698376534299</c:v>
                </c:pt>
                <c:pt idx="15">
                  <c:v>0.10786333007159912</c:v>
                </c:pt>
                <c:pt idx="16">
                  <c:v>0.11021491806593496</c:v>
                </c:pt>
                <c:pt idx="17">
                  <c:v>0.11267442457962583</c:v>
                </c:pt>
                <c:pt idx="18">
                  <c:v>0.11523508811168466</c:v>
                </c:pt>
                <c:pt idx="19">
                  <c:v>0.11789003858018661</c:v>
                </c:pt>
                <c:pt idx="20">
                  <c:v>0.11989255953927573</c:v>
                </c:pt>
                <c:pt idx="21">
                  <c:v>0.12063318163065093</c:v>
                </c:pt>
                <c:pt idx="22">
                  <c:v>0.1234584672369215</c:v>
                </c:pt>
                <c:pt idx="23">
                  <c:v>0.12636088857593891</c:v>
                </c:pt>
                <c:pt idx="24">
                  <c:v>0.12933476092382579</c:v>
                </c:pt>
                <c:pt idx="25">
                  <c:v>0.13237523744406443</c:v>
                </c:pt>
                <c:pt idx="26">
                  <c:v>0.13933150302162514</c:v>
                </c:pt>
                <c:pt idx="27">
                  <c:v>0.15209999762469362</c:v>
                </c:pt>
              </c:numCache>
            </c:numRef>
          </c:xVal>
          <c:yVal>
            <c:numRef>
              <c:f>'111'!$T$9:$T$36</c:f>
              <c:numCache>
                <c:formatCode>0.0000_);[Red]\(0.0000\)</c:formatCode>
                <c:ptCount val="28"/>
                <c:pt idx="0">
                  <c:v>3.2000000000000001E-2</c:v>
                </c:pt>
                <c:pt idx="1">
                  <c:v>9.6603343060677513E-2</c:v>
                </c:pt>
                <c:pt idx="2">
                  <c:v>9.6673240312586353E-2</c:v>
                </c:pt>
                <c:pt idx="3">
                  <c:v>9.6882469252759174E-2</c:v>
                </c:pt>
                <c:pt idx="4">
                  <c:v>9.722967120396761E-2</c:v>
                </c:pt>
                <c:pt idx="5">
                  <c:v>9.7712688328219582E-2</c:v>
                </c:pt>
                <c:pt idx="6">
                  <c:v>9.8328572648114135E-2</c:v>
                </c:pt>
                <c:pt idx="7">
                  <c:v>9.9073573525942857E-2</c:v>
                </c:pt>
                <c:pt idx="8">
                  <c:v>9.9943533368949108E-2</c:v>
                </c:pt>
                <c:pt idx="9">
                  <c:v>0.10093374207529929</c:v>
                </c:pt>
                <c:pt idx="10">
                  <c:v>0.10203900813673561</c:v>
                </c:pt>
                <c:pt idx="11">
                  <c:v>0.10325401919504881</c:v>
                </c:pt>
                <c:pt idx="12">
                  <c:v>0.10457319379082158</c:v>
                </c:pt>
                <c:pt idx="13">
                  <c:v>0.10599108972389008</c:v>
                </c:pt>
                <c:pt idx="14">
                  <c:v>0.10750216799546718</c:v>
                </c:pt>
                <c:pt idx="15">
                  <c:v>0.10910070833517906</c:v>
                </c:pt>
                <c:pt idx="16">
                  <c:v>0.1107816234335303</c:v>
                </c:pt>
                <c:pt idx="17">
                  <c:v>0.11253967868951655</c:v>
                </c:pt>
                <c:pt idx="18">
                  <c:v>0.11437004098223219</c:v>
                </c:pt>
                <c:pt idx="19">
                  <c:v>0.11626779957711739</c:v>
                </c:pt>
                <c:pt idx="20">
                  <c:v>0.11763304000000001</c:v>
                </c:pt>
                <c:pt idx="21">
                  <c:v>0.11822859822958928</c:v>
                </c:pt>
                <c:pt idx="22">
                  <c:v>0.12024811238095148</c:v>
                </c:pt>
                <c:pt idx="23">
                  <c:v>0.12232276315408114</c:v>
                </c:pt>
                <c:pt idx="24">
                  <c:v>0.12444848710835067</c:v>
                </c:pt>
                <c:pt idx="25">
                  <c:v>0.12662181972501724</c:v>
                </c:pt>
                <c:pt idx="26">
                  <c:v>0.13159415835985766</c:v>
                </c:pt>
                <c:pt idx="27">
                  <c:v>0.14072107830213099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60-4115-806D-A9D002454EAF}"/>
            </c:ext>
          </c:extLst>
        </c:ser>
        <c:ser>
          <c:idx val="1"/>
          <c:order val="1"/>
          <c:tx>
            <c:v>utility when A=12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Sheet1!$A$9:$A$175</c:f>
              <c:numCache>
                <c:formatCode>General</c:formatCode>
                <c:ptCount val="167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1.3000000000000001E-2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1.8000000000000002E-2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2.6000000000000002E-2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3.6000000000000004E-2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4.3000000000000003E-2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5.1000000000000004E-2</c:v>
                </c:pt>
                <c:pt idx="52">
                  <c:v>5.2000000000000005E-2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5.9000000000000004E-2</c:v>
                </c:pt>
                <c:pt idx="60">
                  <c:v>5.9567000000000002E-2</c:v>
                </c:pt>
                <c:pt idx="61">
                  <c:v>0.06</c:v>
                </c:pt>
                <c:pt idx="62">
                  <c:v>6.0999999999999999E-2</c:v>
                </c:pt>
                <c:pt idx="63">
                  <c:v>6.2E-2</c:v>
                </c:pt>
                <c:pt idx="64">
                  <c:v>6.3E-2</c:v>
                </c:pt>
                <c:pt idx="65">
                  <c:v>6.4000000000000001E-2</c:v>
                </c:pt>
                <c:pt idx="66">
                  <c:v>6.5000000000000002E-2</c:v>
                </c:pt>
                <c:pt idx="67">
                  <c:v>6.6000000000000003E-2</c:v>
                </c:pt>
                <c:pt idx="68">
                  <c:v>6.7000000000000004E-2</c:v>
                </c:pt>
                <c:pt idx="69">
                  <c:v>6.8000000000000005E-2</c:v>
                </c:pt>
                <c:pt idx="70">
                  <c:v>6.9000000000000006E-2</c:v>
                </c:pt>
                <c:pt idx="71">
                  <c:v>7.0000000000000007E-2</c:v>
                </c:pt>
                <c:pt idx="72">
                  <c:v>7.1000000000000008E-2</c:v>
                </c:pt>
                <c:pt idx="73">
                  <c:v>7.2000000000000008E-2</c:v>
                </c:pt>
                <c:pt idx="74">
                  <c:v>7.2999999999999995E-2</c:v>
                </c:pt>
                <c:pt idx="75">
                  <c:v>7.3999999999999996E-2</c:v>
                </c:pt>
                <c:pt idx="76">
                  <c:v>7.4999999999999997E-2</c:v>
                </c:pt>
                <c:pt idx="77">
                  <c:v>7.5999999999999998E-2</c:v>
                </c:pt>
                <c:pt idx="78">
                  <c:v>7.6999999999999999E-2</c:v>
                </c:pt>
                <c:pt idx="79">
                  <c:v>7.8E-2</c:v>
                </c:pt>
                <c:pt idx="80">
                  <c:v>7.9000000000000001E-2</c:v>
                </c:pt>
                <c:pt idx="81">
                  <c:v>0.08</c:v>
                </c:pt>
                <c:pt idx="82">
                  <c:v>8.1000000000000003E-2</c:v>
                </c:pt>
                <c:pt idx="83">
                  <c:v>8.2000000000000003E-2</c:v>
                </c:pt>
                <c:pt idx="84">
                  <c:v>8.3000000000000004E-2</c:v>
                </c:pt>
                <c:pt idx="85">
                  <c:v>8.4000000000000005E-2</c:v>
                </c:pt>
                <c:pt idx="86">
                  <c:v>8.5000000000000006E-2</c:v>
                </c:pt>
                <c:pt idx="87">
                  <c:v>8.6000000000000007E-2</c:v>
                </c:pt>
                <c:pt idx="88">
                  <c:v>8.7000000000000008E-2</c:v>
                </c:pt>
                <c:pt idx="89">
                  <c:v>8.7999999999999995E-2</c:v>
                </c:pt>
                <c:pt idx="90">
                  <c:v>8.8999999999999996E-2</c:v>
                </c:pt>
                <c:pt idx="91">
                  <c:v>0.09</c:v>
                </c:pt>
                <c:pt idx="92">
                  <c:v>9.0999999999999998E-2</c:v>
                </c:pt>
                <c:pt idx="93">
                  <c:v>9.1999999999999998E-2</c:v>
                </c:pt>
                <c:pt idx="94">
                  <c:v>9.2999999999999999E-2</c:v>
                </c:pt>
                <c:pt idx="95">
                  <c:v>9.4E-2</c:v>
                </c:pt>
                <c:pt idx="96">
                  <c:v>9.5000000000000001E-2</c:v>
                </c:pt>
                <c:pt idx="97">
                  <c:v>9.6000000000000002E-2</c:v>
                </c:pt>
                <c:pt idx="98">
                  <c:v>9.7000000000000003E-2</c:v>
                </c:pt>
                <c:pt idx="99">
                  <c:v>9.8000000000000004E-2</c:v>
                </c:pt>
                <c:pt idx="100">
                  <c:v>9.9000000000000005E-2</c:v>
                </c:pt>
                <c:pt idx="101">
                  <c:v>0.1</c:v>
                </c:pt>
                <c:pt idx="102">
                  <c:v>0.10100000000000001</c:v>
                </c:pt>
                <c:pt idx="103">
                  <c:v>0.10200000000000001</c:v>
                </c:pt>
                <c:pt idx="104">
                  <c:v>0.10300000000000001</c:v>
                </c:pt>
                <c:pt idx="105">
                  <c:v>0.10400000000000001</c:v>
                </c:pt>
                <c:pt idx="106">
                  <c:v>0.105</c:v>
                </c:pt>
                <c:pt idx="107">
                  <c:v>0.106</c:v>
                </c:pt>
                <c:pt idx="108">
                  <c:v>0.107</c:v>
                </c:pt>
                <c:pt idx="109">
                  <c:v>0.108</c:v>
                </c:pt>
                <c:pt idx="110">
                  <c:v>0.109</c:v>
                </c:pt>
                <c:pt idx="111">
                  <c:v>0.11</c:v>
                </c:pt>
                <c:pt idx="112">
                  <c:v>0.111</c:v>
                </c:pt>
                <c:pt idx="113">
                  <c:v>0.112</c:v>
                </c:pt>
                <c:pt idx="114">
                  <c:v>0.113</c:v>
                </c:pt>
                <c:pt idx="115">
                  <c:v>0.114</c:v>
                </c:pt>
                <c:pt idx="116">
                  <c:v>0.115</c:v>
                </c:pt>
                <c:pt idx="117">
                  <c:v>0.11600000000000001</c:v>
                </c:pt>
                <c:pt idx="118">
                  <c:v>0.11700000000000001</c:v>
                </c:pt>
                <c:pt idx="119">
                  <c:v>0.11800000000000001</c:v>
                </c:pt>
                <c:pt idx="120">
                  <c:v>0.11900000000000001</c:v>
                </c:pt>
                <c:pt idx="121">
                  <c:v>0.12</c:v>
                </c:pt>
                <c:pt idx="122">
                  <c:v>0.121</c:v>
                </c:pt>
                <c:pt idx="123">
                  <c:v>0.122</c:v>
                </c:pt>
                <c:pt idx="124">
                  <c:v>0.123</c:v>
                </c:pt>
                <c:pt idx="125">
                  <c:v>0.124</c:v>
                </c:pt>
                <c:pt idx="126">
                  <c:v>0.125</c:v>
                </c:pt>
                <c:pt idx="127">
                  <c:v>0.126</c:v>
                </c:pt>
                <c:pt idx="128">
                  <c:v>0.127</c:v>
                </c:pt>
                <c:pt idx="129">
                  <c:v>0.128</c:v>
                </c:pt>
                <c:pt idx="130">
                  <c:v>0.129</c:v>
                </c:pt>
                <c:pt idx="131">
                  <c:v>0.13</c:v>
                </c:pt>
                <c:pt idx="132">
                  <c:v>0.13100000000000001</c:v>
                </c:pt>
                <c:pt idx="133">
                  <c:v>0.13200000000000001</c:v>
                </c:pt>
                <c:pt idx="134">
                  <c:v>0.13300000000000001</c:v>
                </c:pt>
                <c:pt idx="135">
                  <c:v>0.13400000000000001</c:v>
                </c:pt>
                <c:pt idx="136">
                  <c:v>0.13500000000000001</c:v>
                </c:pt>
                <c:pt idx="137">
                  <c:v>0.13600000000000001</c:v>
                </c:pt>
                <c:pt idx="138">
                  <c:v>0.13700000000000001</c:v>
                </c:pt>
                <c:pt idx="139">
                  <c:v>0.13800000000000001</c:v>
                </c:pt>
                <c:pt idx="140">
                  <c:v>0.13900000000000001</c:v>
                </c:pt>
                <c:pt idx="141">
                  <c:v>0.14000000000000001</c:v>
                </c:pt>
                <c:pt idx="142">
                  <c:v>0.14100000000000001</c:v>
                </c:pt>
                <c:pt idx="143">
                  <c:v>0.14200000000000002</c:v>
                </c:pt>
                <c:pt idx="144">
                  <c:v>0.14300000000000002</c:v>
                </c:pt>
                <c:pt idx="145">
                  <c:v>0.14400000000000002</c:v>
                </c:pt>
                <c:pt idx="146">
                  <c:v>0.14499999999999999</c:v>
                </c:pt>
                <c:pt idx="147">
                  <c:v>0.14599999999999999</c:v>
                </c:pt>
                <c:pt idx="148">
                  <c:v>0.14699999999999999</c:v>
                </c:pt>
                <c:pt idx="149">
                  <c:v>0.14799999999999999</c:v>
                </c:pt>
                <c:pt idx="150">
                  <c:v>0.14899999999999999</c:v>
                </c:pt>
                <c:pt idx="151">
                  <c:v>0.15</c:v>
                </c:pt>
                <c:pt idx="152">
                  <c:v>0.151</c:v>
                </c:pt>
                <c:pt idx="153">
                  <c:v>0.152</c:v>
                </c:pt>
                <c:pt idx="154">
                  <c:v>0.153</c:v>
                </c:pt>
                <c:pt idx="155">
                  <c:v>0.154</c:v>
                </c:pt>
                <c:pt idx="156">
                  <c:v>0.155</c:v>
                </c:pt>
                <c:pt idx="157">
                  <c:v>0.156</c:v>
                </c:pt>
                <c:pt idx="158">
                  <c:v>0.157</c:v>
                </c:pt>
                <c:pt idx="159">
                  <c:v>0.158</c:v>
                </c:pt>
                <c:pt idx="160">
                  <c:v>0.159</c:v>
                </c:pt>
                <c:pt idx="161">
                  <c:v>0.16</c:v>
                </c:pt>
                <c:pt idx="162">
                  <c:v>0.161</c:v>
                </c:pt>
                <c:pt idx="163">
                  <c:v>0.16200000000000001</c:v>
                </c:pt>
                <c:pt idx="164">
                  <c:v>0.16300000000000001</c:v>
                </c:pt>
                <c:pt idx="165">
                  <c:v>0.16400000000000001</c:v>
                </c:pt>
                <c:pt idx="166">
                  <c:v>0.16500000000000001</c:v>
                </c:pt>
              </c:numCache>
            </c:numRef>
          </c:xVal>
          <c:yVal>
            <c:numRef>
              <c:f>Sheet1!$B$9:$B$175</c:f>
              <c:numCache>
                <c:formatCode>General</c:formatCode>
                <c:ptCount val="167"/>
                <c:pt idx="0">
                  <c:v>5.3289530741520291E-2</c:v>
                </c:pt>
                <c:pt idx="1">
                  <c:v>5.329553074152029E-2</c:v>
                </c:pt>
                <c:pt idx="2">
                  <c:v>5.3313530741520294E-2</c:v>
                </c:pt>
                <c:pt idx="3">
                  <c:v>5.334353074152029E-2</c:v>
                </c:pt>
                <c:pt idx="4">
                  <c:v>5.338553074152029E-2</c:v>
                </c:pt>
                <c:pt idx="5">
                  <c:v>5.3439530741520289E-2</c:v>
                </c:pt>
                <c:pt idx="6">
                  <c:v>5.3505530741520292E-2</c:v>
                </c:pt>
                <c:pt idx="7">
                  <c:v>5.3583530741520294E-2</c:v>
                </c:pt>
                <c:pt idx="8">
                  <c:v>5.3673530741520294E-2</c:v>
                </c:pt>
                <c:pt idx="9">
                  <c:v>5.3775530741520292E-2</c:v>
                </c:pt>
                <c:pt idx="10">
                  <c:v>5.3889530741520295E-2</c:v>
                </c:pt>
                <c:pt idx="11">
                  <c:v>5.4015530741520289E-2</c:v>
                </c:pt>
                <c:pt idx="12">
                  <c:v>5.4153530741520288E-2</c:v>
                </c:pt>
                <c:pt idx="13">
                  <c:v>5.4303530741520292E-2</c:v>
                </c:pt>
                <c:pt idx="14">
                  <c:v>5.4465530741520295E-2</c:v>
                </c:pt>
                <c:pt idx="15">
                  <c:v>5.4639530741520288E-2</c:v>
                </c:pt>
                <c:pt idx="16">
                  <c:v>5.4825530741520294E-2</c:v>
                </c:pt>
                <c:pt idx="17">
                  <c:v>5.5023530741520291E-2</c:v>
                </c:pt>
                <c:pt idx="18">
                  <c:v>5.5233530741520293E-2</c:v>
                </c:pt>
                <c:pt idx="19">
                  <c:v>5.5455530741520292E-2</c:v>
                </c:pt>
                <c:pt idx="20">
                  <c:v>5.5689530741520291E-2</c:v>
                </c:pt>
                <c:pt idx="21">
                  <c:v>5.5935530741520294E-2</c:v>
                </c:pt>
                <c:pt idx="22">
                  <c:v>5.6193530741520288E-2</c:v>
                </c:pt>
                <c:pt idx="23">
                  <c:v>5.6463530741520288E-2</c:v>
                </c:pt>
                <c:pt idx="24">
                  <c:v>5.6745530741520292E-2</c:v>
                </c:pt>
                <c:pt idx="25">
                  <c:v>5.7039530741520295E-2</c:v>
                </c:pt>
                <c:pt idx="26">
                  <c:v>5.7345530741520295E-2</c:v>
                </c:pt>
                <c:pt idx="27">
                  <c:v>5.7663530741520294E-2</c:v>
                </c:pt>
                <c:pt idx="28">
                  <c:v>5.7993530741520291E-2</c:v>
                </c:pt>
                <c:pt idx="29">
                  <c:v>5.8335530741520293E-2</c:v>
                </c:pt>
                <c:pt idx="30">
                  <c:v>5.8689530741520293E-2</c:v>
                </c:pt>
                <c:pt idx="31">
                  <c:v>5.9055530741520292E-2</c:v>
                </c:pt>
                <c:pt idx="32">
                  <c:v>5.9433530741520288E-2</c:v>
                </c:pt>
                <c:pt idx="33">
                  <c:v>5.9823530741520289E-2</c:v>
                </c:pt>
                <c:pt idx="34">
                  <c:v>6.0225530741520289E-2</c:v>
                </c:pt>
                <c:pt idx="35">
                  <c:v>6.0639530741520294E-2</c:v>
                </c:pt>
                <c:pt idx="36">
                  <c:v>6.1065530741520296E-2</c:v>
                </c:pt>
                <c:pt idx="37">
                  <c:v>6.150353074152029E-2</c:v>
                </c:pt>
                <c:pt idx="38">
                  <c:v>6.1953530741520289E-2</c:v>
                </c:pt>
                <c:pt idx="39">
                  <c:v>6.2415530741520293E-2</c:v>
                </c:pt>
                <c:pt idx="40">
                  <c:v>6.2889530741520289E-2</c:v>
                </c:pt>
                <c:pt idx="41">
                  <c:v>6.3375530741520289E-2</c:v>
                </c:pt>
                <c:pt idx="42">
                  <c:v>6.3873530741520287E-2</c:v>
                </c:pt>
                <c:pt idx="43">
                  <c:v>6.4383530741520298E-2</c:v>
                </c:pt>
                <c:pt idx="44">
                  <c:v>6.4905530741520293E-2</c:v>
                </c:pt>
                <c:pt idx="45">
                  <c:v>6.5439530741520285E-2</c:v>
                </c:pt>
                <c:pt idx="46">
                  <c:v>6.598553074152029E-2</c:v>
                </c:pt>
                <c:pt idx="47">
                  <c:v>6.6543530741520293E-2</c:v>
                </c:pt>
                <c:pt idx="48">
                  <c:v>6.7113530741520294E-2</c:v>
                </c:pt>
                <c:pt idx="49">
                  <c:v>6.7695530741520293E-2</c:v>
                </c:pt>
                <c:pt idx="50">
                  <c:v>6.8289530741520291E-2</c:v>
                </c:pt>
                <c:pt idx="51">
                  <c:v>6.88955307415203E-2</c:v>
                </c:pt>
                <c:pt idx="52">
                  <c:v>6.9513530741520294E-2</c:v>
                </c:pt>
                <c:pt idx="53">
                  <c:v>7.0143530741520299E-2</c:v>
                </c:pt>
                <c:pt idx="54">
                  <c:v>7.0785530741520289E-2</c:v>
                </c:pt>
                <c:pt idx="55">
                  <c:v>7.1439530741520291E-2</c:v>
                </c:pt>
                <c:pt idx="56">
                  <c:v>7.2105530741520291E-2</c:v>
                </c:pt>
                <c:pt idx="57">
                  <c:v>7.2783530741520289E-2</c:v>
                </c:pt>
                <c:pt idx="58">
                  <c:v>7.3473530741520299E-2</c:v>
                </c:pt>
                <c:pt idx="59">
                  <c:v>7.4175530741520293E-2</c:v>
                </c:pt>
                <c:pt idx="60">
                  <c:v>7.4578895675520285E-2</c:v>
                </c:pt>
                <c:pt idx="61">
                  <c:v>7.4889530741520299E-2</c:v>
                </c:pt>
                <c:pt idx="62">
                  <c:v>7.561553074152029E-2</c:v>
                </c:pt>
                <c:pt idx="63">
                  <c:v>7.6353530741520292E-2</c:v>
                </c:pt>
                <c:pt idx="64">
                  <c:v>7.7103530741520293E-2</c:v>
                </c:pt>
                <c:pt idx="65">
                  <c:v>7.7865530741520292E-2</c:v>
                </c:pt>
                <c:pt idx="66">
                  <c:v>7.8639530741520303E-2</c:v>
                </c:pt>
                <c:pt idx="67">
                  <c:v>7.9425530741520298E-2</c:v>
                </c:pt>
                <c:pt idx="68">
                  <c:v>8.0223530741520305E-2</c:v>
                </c:pt>
                <c:pt idx="69">
                  <c:v>8.1033530741520296E-2</c:v>
                </c:pt>
                <c:pt idx="70">
                  <c:v>8.1855530741520299E-2</c:v>
                </c:pt>
                <c:pt idx="71">
                  <c:v>8.2689530741520301E-2</c:v>
                </c:pt>
                <c:pt idx="72">
                  <c:v>8.35355307415203E-2</c:v>
                </c:pt>
                <c:pt idx="73">
                  <c:v>8.4393530741520298E-2</c:v>
                </c:pt>
                <c:pt idx="74">
                  <c:v>8.5263530741520294E-2</c:v>
                </c:pt>
                <c:pt idx="75">
                  <c:v>8.6145530741520288E-2</c:v>
                </c:pt>
                <c:pt idx="76">
                  <c:v>8.7039530741520293E-2</c:v>
                </c:pt>
                <c:pt idx="77">
                  <c:v>8.7945530741520284E-2</c:v>
                </c:pt>
                <c:pt idx="78">
                  <c:v>8.8863530741520286E-2</c:v>
                </c:pt>
                <c:pt idx="79">
                  <c:v>8.97935307415203E-2</c:v>
                </c:pt>
                <c:pt idx="80">
                  <c:v>9.0735530741520298E-2</c:v>
                </c:pt>
                <c:pt idx="81">
                  <c:v>9.1689530741520295E-2</c:v>
                </c:pt>
                <c:pt idx="82">
                  <c:v>9.2655530741520289E-2</c:v>
                </c:pt>
                <c:pt idx="83">
                  <c:v>9.3633530741520296E-2</c:v>
                </c:pt>
                <c:pt idx="84">
                  <c:v>9.4623530741520301E-2</c:v>
                </c:pt>
                <c:pt idx="85">
                  <c:v>9.5625530741520304E-2</c:v>
                </c:pt>
                <c:pt idx="86">
                  <c:v>9.6639530741520291E-2</c:v>
                </c:pt>
                <c:pt idx="87">
                  <c:v>9.7665530741520304E-2</c:v>
                </c:pt>
                <c:pt idx="88">
                  <c:v>9.8703530741520301E-2</c:v>
                </c:pt>
                <c:pt idx="89">
                  <c:v>9.9753530741520283E-2</c:v>
                </c:pt>
                <c:pt idx="90">
                  <c:v>0.10081553074152029</c:v>
                </c:pt>
                <c:pt idx="91">
                  <c:v>0.1018895307415203</c:v>
                </c:pt>
                <c:pt idx="92">
                  <c:v>0.1029755307415203</c:v>
                </c:pt>
                <c:pt idx="93">
                  <c:v>0.10407353074152029</c:v>
                </c:pt>
                <c:pt idx="94">
                  <c:v>0.10518353074152029</c:v>
                </c:pt>
                <c:pt idx="95">
                  <c:v>0.1063055307415203</c:v>
                </c:pt>
                <c:pt idx="96">
                  <c:v>0.10743953074152029</c:v>
                </c:pt>
                <c:pt idx="97">
                  <c:v>0.10858553074152029</c:v>
                </c:pt>
                <c:pt idx="98">
                  <c:v>0.1097435307415203</c:v>
                </c:pt>
                <c:pt idx="99">
                  <c:v>0.1109135307415203</c:v>
                </c:pt>
                <c:pt idx="100">
                  <c:v>0.11209553074152029</c:v>
                </c:pt>
                <c:pt idx="101">
                  <c:v>0.1132895307415203</c:v>
                </c:pt>
                <c:pt idx="102">
                  <c:v>0.1144955307415203</c:v>
                </c:pt>
                <c:pt idx="103">
                  <c:v>0.1157135307415203</c:v>
                </c:pt>
                <c:pt idx="104">
                  <c:v>0.11694353074152031</c:v>
                </c:pt>
                <c:pt idx="105">
                  <c:v>0.1181855307415203</c:v>
                </c:pt>
                <c:pt idx="106">
                  <c:v>0.11943953074152028</c:v>
                </c:pt>
                <c:pt idx="107">
                  <c:v>0.12070553074152029</c:v>
                </c:pt>
                <c:pt idx="108">
                  <c:v>0.12198353074152028</c:v>
                </c:pt>
                <c:pt idx="109">
                  <c:v>0.12327353074152028</c:v>
                </c:pt>
                <c:pt idx="110">
                  <c:v>0.12457553074152028</c:v>
                </c:pt>
                <c:pt idx="111">
                  <c:v>0.12588953074152029</c:v>
                </c:pt>
                <c:pt idx="112">
                  <c:v>0.12721553074152031</c:v>
                </c:pt>
                <c:pt idx="113">
                  <c:v>0.12855353074152032</c:v>
                </c:pt>
                <c:pt idx="114">
                  <c:v>0.12990353074152028</c:v>
                </c:pt>
                <c:pt idx="115">
                  <c:v>0.13126553074152031</c:v>
                </c:pt>
                <c:pt idx="116">
                  <c:v>0.1326395307415203</c:v>
                </c:pt>
                <c:pt idx="117">
                  <c:v>0.13402553074152029</c:v>
                </c:pt>
                <c:pt idx="118">
                  <c:v>0.1354235307415203</c:v>
                </c:pt>
                <c:pt idx="119">
                  <c:v>0.1368335307415203</c:v>
                </c:pt>
                <c:pt idx="120">
                  <c:v>0.1382555307415203</c:v>
                </c:pt>
                <c:pt idx="121">
                  <c:v>0.1396895307415203</c:v>
                </c:pt>
                <c:pt idx="122">
                  <c:v>0.1411355307415203</c:v>
                </c:pt>
                <c:pt idx="123">
                  <c:v>0.14259353074152029</c:v>
                </c:pt>
                <c:pt idx="124">
                  <c:v>0.14406353074152028</c:v>
                </c:pt>
                <c:pt idx="125">
                  <c:v>0.14554553074152027</c:v>
                </c:pt>
                <c:pt idx="126">
                  <c:v>0.14703953074152029</c:v>
                </c:pt>
                <c:pt idx="127">
                  <c:v>0.1485455307415203</c:v>
                </c:pt>
                <c:pt idx="128">
                  <c:v>0.15006353074152029</c:v>
                </c:pt>
                <c:pt idx="129">
                  <c:v>0.15159353074152029</c:v>
                </c:pt>
                <c:pt idx="130">
                  <c:v>0.15313553074152028</c:v>
                </c:pt>
                <c:pt idx="131">
                  <c:v>0.15468953074152031</c:v>
                </c:pt>
                <c:pt idx="132">
                  <c:v>0.15625553074152032</c:v>
                </c:pt>
                <c:pt idx="133">
                  <c:v>0.15783353074152029</c:v>
                </c:pt>
                <c:pt idx="134">
                  <c:v>0.15942353074152033</c:v>
                </c:pt>
                <c:pt idx="135">
                  <c:v>0.16102553074152032</c:v>
                </c:pt>
                <c:pt idx="136">
                  <c:v>0.16263953074152029</c:v>
                </c:pt>
                <c:pt idx="137">
                  <c:v>0.16426553074152031</c:v>
                </c:pt>
                <c:pt idx="138">
                  <c:v>0.16590353074152031</c:v>
                </c:pt>
                <c:pt idx="139">
                  <c:v>0.1675535307415203</c:v>
                </c:pt>
                <c:pt idx="140">
                  <c:v>0.16921553074152032</c:v>
                </c:pt>
                <c:pt idx="141">
                  <c:v>0.1708895307415203</c:v>
                </c:pt>
                <c:pt idx="142">
                  <c:v>0.17257553074152032</c:v>
                </c:pt>
                <c:pt idx="143">
                  <c:v>0.17427353074152033</c:v>
                </c:pt>
                <c:pt idx="144">
                  <c:v>0.17598353074152032</c:v>
                </c:pt>
                <c:pt idx="145">
                  <c:v>0.17770553074152032</c:v>
                </c:pt>
                <c:pt idx="146">
                  <c:v>0.17943953074152028</c:v>
                </c:pt>
                <c:pt idx="147">
                  <c:v>0.18118553074152027</c:v>
                </c:pt>
                <c:pt idx="148">
                  <c:v>0.18294353074152028</c:v>
                </c:pt>
                <c:pt idx="149">
                  <c:v>0.18471353074152028</c:v>
                </c:pt>
                <c:pt idx="150">
                  <c:v>0.18649553074152028</c:v>
                </c:pt>
                <c:pt idx="151">
                  <c:v>0.1882895307415203</c:v>
                </c:pt>
                <c:pt idx="152">
                  <c:v>0.19009553074152027</c:v>
                </c:pt>
                <c:pt idx="153">
                  <c:v>0.19191353074152029</c:v>
                </c:pt>
                <c:pt idx="154">
                  <c:v>0.19374353074152029</c:v>
                </c:pt>
                <c:pt idx="155">
                  <c:v>0.1955855307415203</c:v>
                </c:pt>
                <c:pt idx="156">
                  <c:v>0.19743953074152029</c:v>
                </c:pt>
                <c:pt idx="157">
                  <c:v>0.1993055307415203</c:v>
                </c:pt>
                <c:pt idx="158">
                  <c:v>0.20118353074152029</c:v>
                </c:pt>
                <c:pt idx="159">
                  <c:v>0.20307353074152029</c:v>
                </c:pt>
                <c:pt idx="160">
                  <c:v>0.20497553074152031</c:v>
                </c:pt>
                <c:pt idx="161">
                  <c:v>0.20688953074152031</c:v>
                </c:pt>
                <c:pt idx="162">
                  <c:v>0.20881553074152032</c:v>
                </c:pt>
                <c:pt idx="163">
                  <c:v>0.21075353074152028</c:v>
                </c:pt>
                <c:pt idx="164">
                  <c:v>0.21270353074152029</c:v>
                </c:pt>
                <c:pt idx="165">
                  <c:v>0.21466553074152031</c:v>
                </c:pt>
                <c:pt idx="166">
                  <c:v>0.21663953074152031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60-4115-806D-A9D002454EAF}"/>
            </c:ext>
          </c:extLst>
        </c:ser>
        <c:ser>
          <c:idx val="2"/>
          <c:order val="2"/>
          <c:tx>
            <c:v>optimal when A=12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'initial STP and LTP '!$G$41</c:f>
              <c:numCache>
                <c:formatCode>0.0000_ </c:formatCode>
                <c:ptCount val="1"/>
                <c:pt idx="0">
                  <c:v>5.864305164895519E-2</c:v>
                </c:pt>
              </c:numCache>
            </c:numRef>
          </c:xVal>
          <c:yVal>
            <c:numRef>
              <c:f>'initial STP and LTP '!$F$41</c:f>
              <c:numCache>
                <c:formatCode>0.0000_ </c:formatCode>
                <c:ptCount val="1"/>
                <c:pt idx="0">
                  <c:v>7.3268090080424314E-2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60-4115-806D-A9D002454EAF}"/>
            </c:ext>
          </c:extLst>
        </c:ser>
        <c:ser>
          <c:idx val="4"/>
          <c:order val="3"/>
          <c:tx>
            <c:v>optimal when A=20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7777777777777781"/>
                  <c:y val="-6.018518518518527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460-4115-806D-A9D002454EA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'initial STP and LTP '!$G$49</c:f>
              <c:numCache>
                <c:formatCode>0.0000_ </c:formatCode>
                <c:ptCount val="1"/>
                <c:pt idx="0">
                  <c:v>3.5185830989373106E-2</c:v>
                </c:pt>
              </c:numCache>
            </c:numRef>
          </c:xVal>
          <c:yVal>
            <c:numRef>
              <c:f>'initial STP and LTP '!$F$49</c:f>
              <c:numCache>
                <c:formatCode>0.0000_ </c:formatCode>
                <c:ptCount val="1"/>
                <c:pt idx="0">
                  <c:v>5.676085404825458E-2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460-4115-806D-A9D002454EAF}"/>
            </c:ext>
          </c:extLst>
        </c:ser>
        <c:ser>
          <c:idx val="3"/>
          <c:order val="4"/>
          <c:tx>
            <c:v>utility when A=20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Sheet1!$E$9:$E$176</c:f>
              <c:numCache>
                <c:formatCode>General</c:formatCode>
                <c:ptCount val="168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1.3000000000000001E-2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1.8000000000000002E-2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2.6000000000000002E-2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3.5740000000000001E-2</c:v>
                </c:pt>
                <c:pt idx="37">
                  <c:v>3.6000000000000004E-2</c:v>
                </c:pt>
                <c:pt idx="38">
                  <c:v>3.6999999999999998E-2</c:v>
                </c:pt>
                <c:pt idx="39">
                  <c:v>3.7999999999999999E-2</c:v>
                </c:pt>
                <c:pt idx="40">
                  <c:v>3.9E-2</c:v>
                </c:pt>
                <c:pt idx="41">
                  <c:v>0.04</c:v>
                </c:pt>
                <c:pt idx="42">
                  <c:v>4.1000000000000002E-2</c:v>
                </c:pt>
                <c:pt idx="43">
                  <c:v>4.2000000000000003E-2</c:v>
                </c:pt>
                <c:pt idx="44">
                  <c:v>4.3000000000000003E-2</c:v>
                </c:pt>
                <c:pt idx="45">
                  <c:v>4.3999999999999997E-2</c:v>
                </c:pt>
                <c:pt idx="46">
                  <c:v>4.4999999999999998E-2</c:v>
                </c:pt>
                <c:pt idx="47">
                  <c:v>4.5999999999999999E-2</c:v>
                </c:pt>
                <c:pt idx="48">
                  <c:v>4.7E-2</c:v>
                </c:pt>
                <c:pt idx="49">
                  <c:v>4.8000000000000001E-2</c:v>
                </c:pt>
                <c:pt idx="50">
                  <c:v>4.9000000000000002E-2</c:v>
                </c:pt>
                <c:pt idx="51">
                  <c:v>0.05</c:v>
                </c:pt>
                <c:pt idx="52">
                  <c:v>5.1000000000000004E-2</c:v>
                </c:pt>
                <c:pt idx="53">
                  <c:v>5.2000000000000005E-2</c:v>
                </c:pt>
                <c:pt idx="54">
                  <c:v>5.2999999999999999E-2</c:v>
                </c:pt>
                <c:pt idx="55">
                  <c:v>5.3999999999999999E-2</c:v>
                </c:pt>
                <c:pt idx="56">
                  <c:v>5.5E-2</c:v>
                </c:pt>
                <c:pt idx="57">
                  <c:v>5.6000000000000001E-2</c:v>
                </c:pt>
                <c:pt idx="58">
                  <c:v>5.7000000000000002E-2</c:v>
                </c:pt>
                <c:pt idx="59">
                  <c:v>5.8000000000000003E-2</c:v>
                </c:pt>
                <c:pt idx="60">
                  <c:v>5.9000000000000004E-2</c:v>
                </c:pt>
                <c:pt idx="61">
                  <c:v>0.06</c:v>
                </c:pt>
                <c:pt idx="62">
                  <c:v>6.0999999999999999E-2</c:v>
                </c:pt>
                <c:pt idx="63">
                  <c:v>6.2E-2</c:v>
                </c:pt>
                <c:pt idx="64">
                  <c:v>6.3E-2</c:v>
                </c:pt>
                <c:pt idx="65">
                  <c:v>6.4000000000000001E-2</c:v>
                </c:pt>
                <c:pt idx="66">
                  <c:v>6.5000000000000002E-2</c:v>
                </c:pt>
                <c:pt idx="67">
                  <c:v>6.6000000000000003E-2</c:v>
                </c:pt>
                <c:pt idx="68">
                  <c:v>6.7000000000000004E-2</c:v>
                </c:pt>
                <c:pt idx="69">
                  <c:v>6.8000000000000005E-2</c:v>
                </c:pt>
                <c:pt idx="70">
                  <c:v>6.9000000000000006E-2</c:v>
                </c:pt>
                <c:pt idx="71">
                  <c:v>7.0000000000000007E-2</c:v>
                </c:pt>
                <c:pt idx="72">
                  <c:v>7.1000000000000008E-2</c:v>
                </c:pt>
                <c:pt idx="73">
                  <c:v>7.2000000000000008E-2</c:v>
                </c:pt>
                <c:pt idx="74">
                  <c:v>7.2999999999999995E-2</c:v>
                </c:pt>
                <c:pt idx="75">
                  <c:v>7.3999999999999996E-2</c:v>
                </c:pt>
                <c:pt idx="76">
                  <c:v>7.4999999999999997E-2</c:v>
                </c:pt>
                <c:pt idx="77">
                  <c:v>7.5999999999999998E-2</c:v>
                </c:pt>
                <c:pt idx="78">
                  <c:v>7.6999999999999999E-2</c:v>
                </c:pt>
                <c:pt idx="79">
                  <c:v>7.8E-2</c:v>
                </c:pt>
                <c:pt idx="80">
                  <c:v>7.9000000000000001E-2</c:v>
                </c:pt>
                <c:pt idx="81">
                  <c:v>0.08</c:v>
                </c:pt>
                <c:pt idx="82">
                  <c:v>8.1000000000000003E-2</c:v>
                </c:pt>
                <c:pt idx="83">
                  <c:v>8.2000000000000003E-2</c:v>
                </c:pt>
                <c:pt idx="84">
                  <c:v>8.3000000000000004E-2</c:v>
                </c:pt>
                <c:pt idx="85">
                  <c:v>8.4000000000000005E-2</c:v>
                </c:pt>
                <c:pt idx="86">
                  <c:v>8.5000000000000006E-2</c:v>
                </c:pt>
                <c:pt idx="87">
                  <c:v>8.6000000000000007E-2</c:v>
                </c:pt>
                <c:pt idx="88">
                  <c:v>8.7000000000000008E-2</c:v>
                </c:pt>
                <c:pt idx="89">
                  <c:v>8.7999999999999995E-2</c:v>
                </c:pt>
                <c:pt idx="90">
                  <c:v>8.8999999999999996E-2</c:v>
                </c:pt>
                <c:pt idx="91">
                  <c:v>0.09</c:v>
                </c:pt>
                <c:pt idx="92">
                  <c:v>9.0999999999999998E-2</c:v>
                </c:pt>
                <c:pt idx="93">
                  <c:v>9.1999999999999998E-2</c:v>
                </c:pt>
                <c:pt idx="94">
                  <c:v>9.2999999999999999E-2</c:v>
                </c:pt>
                <c:pt idx="95">
                  <c:v>9.4E-2</c:v>
                </c:pt>
                <c:pt idx="96">
                  <c:v>9.5000000000000001E-2</c:v>
                </c:pt>
                <c:pt idx="97">
                  <c:v>9.6000000000000002E-2</c:v>
                </c:pt>
                <c:pt idx="98">
                  <c:v>9.7000000000000003E-2</c:v>
                </c:pt>
                <c:pt idx="99">
                  <c:v>9.8000000000000004E-2</c:v>
                </c:pt>
                <c:pt idx="100">
                  <c:v>9.9000000000000005E-2</c:v>
                </c:pt>
                <c:pt idx="101">
                  <c:v>0.1</c:v>
                </c:pt>
                <c:pt idx="102">
                  <c:v>0.10100000000000001</c:v>
                </c:pt>
                <c:pt idx="103">
                  <c:v>0.10200000000000001</c:v>
                </c:pt>
                <c:pt idx="104">
                  <c:v>0.10300000000000001</c:v>
                </c:pt>
                <c:pt idx="105">
                  <c:v>0.10400000000000001</c:v>
                </c:pt>
                <c:pt idx="106">
                  <c:v>0.105</c:v>
                </c:pt>
                <c:pt idx="107">
                  <c:v>0.106</c:v>
                </c:pt>
                <c:pt idx="108">
                  <c:v>0.107</c:v>
                </c:pt>
                <c:pt idx="109">
                  <c:v>0.108</c:v>
                </c:pt>
                <c:pt idx="110">
                  <c:v>0.109</c:v>
                </c:pt>
                <c:pt idx="111">
                  <c:v>0.11</c:v>
                </c:pt>
                <c:pt idx="112">
                  <c:v>0.111</c:v>
                </c:pt>
                <c:pt idx="113">
                  <c:v>0.112</c:v>
                </c:pt>
                <c:pt idx="114">
                  <c:v>0.113</c:v>
                </c:pt>
                <c:pt idx="115">
                  <c:v>0.114</c:v>
                </c:pt>
                <c:pt idx="116">
                  <c:v>0.115</c:v>
                </c:pt>
                <c:pt idx="117">
                  <c:v>0.11600000000000001</c:v>
                </c:pt>
                <c:pt idx="118">
                  <c:v>0.11700000000000001</c:v>
                </c:pt>
                <c:pt idx="119">
                  <c:v>0.11800000000000001</c:v>
                </c:pt>
                <c:pt idx="120">
                  <c:v>0.11900000000000001</c:v>
                </c:pt>
                <c:pt idx="121">
                  <c:v>0.12</c:v>
                </c:pt>
                <c:pt idx="122">
                  <c:v>0.121</c:v>
                </c:pt>
                <c:pt idx="123">
                  <c:v>0.122</c:v>
                </c:pt>
                <c:pt idx="124">
                  <c:v>0.123</c:v>
                </c:pt>
                <c:pt idx="125">
                  <c:v>0.124</c:v>
                </c:pt>
                <c:pt idx="126">
                  <c:v>0.125</c:v>
                </c:pt>
                <c:pt idx="127">
                  <c:v>0.126</c:v>
                </c:pt>
                <c:pt idx="128">
                  <c:v>0.127</c:v>
                </c:pt>
                <c:pt idx="129">
                  <c:v>0.128</c:v>
                </c:pt>
                <c:pt idx="130">
                  <c:v>0.129</c:v>
                </c:pt>
                <c:pt idx="131">
                  <c:v>0.13</c:v>
                </c:pt>
                <c:pt idx="132">
                  <c:v>0.13100000000000001</c:v>
                </c:pt>
                <c:pt idx="133">
                  <c:v>0.13200000000000001</c:v>
                </c:pt>
                <c:pt idx="134">
                  <c:v>0.13300000000000001</c:v>
                </c:pt>
                <c:pt idx="135">
                  <c:v>0.13400000000000001</c:v>
                </c:pt>
                <c:pt idx="136">
                  <c:v>0.13500000000000001</c:v>
                </c:pt>
                <c:pt idx="137">
                  <c:v>0.13600000000000001</c:v>
                </c:pt>
                <c:pt idx="138">
                  <c:v>0.13700000000000001</c:v>
                </c:pt>
                <c:pt idx="139">
                  <c:v>0.13800000000000001</c:v>
                </c:pt>
                <c:pt idx="140">
                  <c:v>0.13900000000000001</c:v>
                </c:pt>
                <c:pt idx="141">
                  <c:v>0.14000000000000001</c:v>
                </c:pt>
                <c:pt idx="142">
                  <c:v>0.14100000000000001</c:v>
                </c:pt>
                <c:pt idx="143">
                  <c:v>0.14200000000000002</c:v>
                </c:pt>
                <c:pt idx="144">
                  <c:v>0.14300000000000002</c:v>
                </c:pt>
                <c:pt idx="145">
                  <c:v>0.14400000000000002</c:v>
                </c:pt>
                <c:pt idx="146">
                  <c:v>0.14499999999999999</c:v>
                </c:pt>
                <c:pt idx="147">
                  <c:v>0.14599999999999999</c:v>
                </c:pt>
                <c:pt idx="148">
                  <c:v>0.14699999999999999</c:v>
                </c:pt>
                <c:pt idx="149">
                  <c:v>0.14799999999999999</c:v>
                </c:pt>
                <c:pt idx="150">
                  <c:v>0.14899999999999999</c:v>
                </c:pt>
                <c:pt idx="151">
                  <c:v>0.15</c:v>
                </c:pt>
                <c:pt idx="152">
                  <c:v>0.151</c:v>
                </c:pt>
                <c:pt idx="153">
                  <c:v>0.152</c:v>
                </c:pt>
                <c:pt idx="154">
                  <c:v>0.153</c:v>
                </c:pt>
                <c:pt idx="155">
                  <c:v>0.154</c:v>
                </c:pt>
                <c:pt idx="156">
                  <c:v>0.155</c:v>
                </c:pt>
                <c:pt idx="157">
                  <c:v>0.156</c:v>
                </c:pt>
                <c:pt idx="158">
                  <c:v>0.157</c:v>
                </c:pt>
                <c:pt idx="159">
                  <c:v>0.158</c:v>
                </c:pt>
                <c:pt idx="160">
                  <c:v>0.159</c:v>
                </c:pt>
                <c:pt idx="161">
                  <c:v>0.16</c:v>
                </c:pt>
                <c:pt idx="162">
                  <c:v>0.161</c:v>
                </c:pt>
                <c:pt idx="163">
                  <c:v>0.16200000000000001</c:v>
                </c:pt>
                <c:pt idx="164">
                  <c:v>0.16300000000000001</c:v>
                </c:pt>
                <c:pt idx="165">
                  <c:v>0.16400000000000001</c:v>
                </c:pt>
                <c:pt idx="166">
                  <c:v>0.16500000000000001</c:v>
                </c:pt>
                <c:pt idx="167">
                  <c:v>0.16600000000000001</c:v>
                </c:pt>
              </c:numCache>
            </c:numRef>
          </c:xVal>
          <c:yVal>
            <c:numRef>
              <c:f>Sheet1!$F$9:$F$176</c:f>
              <c:numCache>
                <c:formatCode>General</c:formatCode>
                <c:ptCount val="168"/>
                <c:pt idx="0">
                  <c:v>4.4773718444912181E-2</c:v>
                </c:pt>
                <c:pt idx="1">
                  <c:v>4.4783718444912184E-2</c:v>
                </c:pt>
                <c:pt idx="2">
                  <c:v>4.4813718444912179E-2</c:v>
                </c:pt>
                <c:pt idx="3">
                  <c:v>4.486371844491218E-2</c:v>
                </c:pt>
                <c:pt idx="4">
                  <c:v>4.4933718444912181E-2</c:v>
                </c:pt>
                <c:pt idx="5">
                  <c:v>4.5023718444912181E-2</c:v>
                </c:pt>
                <c:pt idx="6">
                  <c:v>4.513371844491218E-2</c:v>
                </c:pt>
                <c:pt idx="7">
                  <c:v>4.5263718444912178E-2</c:v>
                </c:pt>
                <c:pt idx="8">
                  <c:v>4.5413718444912182E-2</c:v>
                </c:pt>
                <c:pt idx="9">
                  <c:v>4.5583718444912179E-2</c:v>
                </c:pt>
                <c:pt idx="10">
                  <c:v>4.5773718444912181E-2</c:v>
                </c:pt>
                <c:pt idx="11">
                  <c:v>4.5983718444912183E-2</c:v>
                </c:pt>
                <c:pt idx="12">
                  <c:v>4.6213718444912177E-2</c:v>
                </c:pt>
                <c:pt idx="13">
                  <c:v>4.6463718444912178E-2</c:v>
                </c:pt>
                <c:pt idx="14">
                  <c:v>4.6733718444912184E-2</c:v>
                </c:pt>
                <c:pt idx="15">
                  <c:v>4.7023718444912183E-2</c:v>
                </c:pt>
                <c:pt idx="16">
                  <c:v>4.733371844491218E-2</c:v>
                </c:pt>
                <c:pt idx="17">
                  <c:v>4.7663718444912184E-2</c:v>
                </c:pt>
                <c:pt idx="18">
                  <c:v>4.801371844491218E-2</c:v>
                </c:pt>
                <c:pt idx="19">
                  <c:v>4.8383718444912183E-2</c:v>
                </c:pt>
                <c:pt idx="20">
                  <c:v>4.8773718444912184E-2</c:v>
                </c:pt>
                <c:pt idx="21">
                  <c:v>4.9183718444912178E-2</c:v>
                </c:pt>
                <c:pt idx="22">
                  <c:v>4.9613718444912178E-2</c:v>
                </c:pt>
                <c:pt idx="23">
                  <c:v>5.0063718444912184E-2</c:v>
                </c:pt>
                <c:pt idx="24">
                  <c:v>5.0533718444912182E-2</c:v>
                </c:pt>
                <c:pt idx="25">
                  <c:v>5.1023718444912179E-2</c:v>
                </c:pt>
                <c:pt idx="26">
                  <c:v>5.1533718444912183E-2</c:v>
                </c:pt>
                <c:pt idx="27">
                  <c:v>5.2063718444912178E-2</c:v>
                </c:pt>
                <c:pt idx="28">
                  <c:v>5.261371844491218E-2</c:v>
                </c:pt>
                <c:pt idx="29">
                  <c:v>5.3183718444912181E-2</c:v>
                </c:pt>
                <c:pt idx="30">
                  <c:v>5.3773718444912182E-2</c:v>
                </c:pt>
                <c:pt idx="31">
                  <c:v>5.4383718444912181E-2</c:v>
                </c:pt>
                <c:pt idx="32">
                  <c:v>5.501371844491218E-2</c:v>
                </c:pt>
                <c:pt idx="33">
                  <c:v>5.5663718444912177E-2</c:v>
                </c:pt>
                <c:pt idx="34">
                  <c:v>5.6333718444912181E-2</c:v>
                </c:pt>
                <c:pt idx="35">
                  <c:v>5.7023718444912184E-2</c:v>
                </c:pt>
                <c:pt idx="36">
                  <c:v>5.7547194444912179E-2</c:v>
                </c:pt>
                <c:pt idx="37">
                  <c:v>5.773371844491218E-2</c:v>
                </c:pt>
                <c:pt idx="38">
                  <c:v>5.8463718444912181E-2</c:v>
                </c:pt>
                <c:pt idx="39">
                  <c:v>5.9213718444912182E-2</c:v>
                </c:pt>
                <c:pt idx="40">
                  <c:v>5.9983718444912182E-2</c:v>
                </c:pt>
                <c:pt idx="41">
                  <c:v>6.0773718444912181E-2</c:v>
                </c:pt>
                <c:pt idx="42">
                  <c:v>6.1583718444912186E-2</c:v>
                </c:pt>
                <c:pt idx="43">
                  <c:v>6.2413718444912183E-2</c:v>
                </c:pt>
                <c:pt idx="44">
                  <c:v>6.3263718444912187E-2</c:v>
                </c:pt>
                <c:pt idx="45">
                  <c:v>6.4133718444912169E-2</c:v>
                </c:pt>
                <c:pt idx="46">
                  <c:v>6.5023718444912171E-2</c:v>
                </c:pt>
                <c:pt idx="47">
                  <c:v>6.5933718444912179E-2</c:v>
                </c:pt>
                <c:pt idx="48">
                  <c:v>6.6863718444912179E-2</c:v>
                </c:pt>
                <c:pt idx="49">
                  <c:v>6.7813718444912185E-2</c:v>
                </c:pt>
                <c:pt idx="50">
                  <c:v>6.8783718444912184E-2</c:v>
                </c:pt>
                <c:pt idx="51">
                  <c:v>6.9773718444912175E-2</c:v>
                </c:pt>
                <c:pt idx="52">
                  <c:v>7.0783718444912186E-2</c:v>
                </c:pt>
                <c:pt idx="53">
                  <c:v>7.1813718444912189E-2</c:v>
                </c:pt>
                <c:pt idx="54">
                  <c:v>7.2863718444912184E-2</c:v>
                </c:pt>
                <c:pt idx="55">
                  <c:v>7.3933718444912186E-2</c:v>
                </c:pt>
                <c:pt idx="56">
                  <c:v>7.502371844491218E-2</c:v>
                </c:pt>
                <c:pt idx="57">
                  <c:v>7.613371844491218E-2</c:v>
                </c:pt>
                <c:pt idx="58">
                  <c:v>7.7263718444912186E-2</c:v>
                </c:pt>
                <c:pt idx="59">
                  <c:v>7.8413718444912184E-2</c:v>
                </c:pt>
                <c:pt idx="60">
                  <c:v>7.9583718444912188E-2</c:v>
                </c:pt>
                <c:pt idx="61">
                  <c:v>8.0773718444912185E-2</c:v>
                </c:pt>
                <c:pt idx="62">
                  <c:v>8.1983718444912174E-2</c:v>
                </c:pt>
                <c:pt idx="63">
                  <c:v>8.3213718444912183E-2</c:v>
                </c:pt>
                <c:pt idx="64">
                  <c:v>8.4463718444912184E-2</c:v>
                </c:pt>
                <c:pt idx="65">
                  <c:v>8.5733718444912177E-2</c:v>
                </c:pt>
                <c:pt idx="66">
                  <c:v>8.702371844491219E-2</c:v>
                </c:pt>
                <c:pt idx="67">
                  <c:v>8.8333718444912182E-2</c:v>
                </c:pt>
                <c:pt idx="68">
                  <c:v>8.9663718444912194E-2</c:v>
                </c:pt>
                <c:pt idx="69">
                  <c:v>9.1013718444912184E-2</c:v>
                </c:pt>
                <c:pt idx="70">
                  <c:v>9.2383718444912194E-2</c:v>
                </c:pt>
                <c:pt idx="71">
                  <c:v>9.3773718444912196E-2</c:v>
                </c:pt>
                <c:pt idx="72">
                  <c:v>9.5183718444912191E-2</c:v>
                </c:pt>
                <c:pt idx="73">
                  <c:v>9.6613718444912192E-2</c:v>
                </c:pt>
                <c:pt idx="74">
                  <c:v>9.8063718444912185E-2</c:v>
                </c:pt>
                <c:pt idx="75">
                  <c:v>9.9533718444912184E-2</c:v>
                </c:pt>
                <c:pt idx="76">
                  <c:v>0.10102371844491218</c:v>
                </c:pt>
                <c:pt idx="77">
                  <c:v>0.10253371844491219</c:v>
                </c:pt>
                <c:pt idx="78">
                  <c:v>0.10406371844491219</c:v>
                </c:pt>
                <c:pt idx="79">
                  <c:v>0.10561371844491219</c:v>
                </c:pt>
                <c:pt idx="80">
                  <c:v>0.10718371844491217</c:v>
                </c:pt>
                <c:pt idx="81">
                  <c:v>0.10877371844491218</c:v>
                </c:pt>
                <c:pt idx="82">
                  <c:v>0.11038371844491218</c:v>
                </c:pt>
                <c:pt idx="83">
                  <c:v>0.11201371844491219</c:v>
                </c:pt>
                <c:pt idx="84">
                  <c:v>0.11366371844491219</c:v>
                </c:pt>
                <c:pt idx="85">
                  <c:v>0.11533371844491219</c:v>
                </c:pt>
                <c:pt idx="86">
                  <c:v>0.11702371844491219</c:v>
                </c:pt>
                <c:pt idx="87">
                  <c:v>0.11873371844491219</c:v>
                </c:pt>
                <c:pt idx="88">
                  <c:v>0.1204637184449122</c:v>
                </c:pt>
                <c:pt idx="89">
                  <c:v>0.12221371844491216</c:v>
                </c:pt>
                <c:pt idx="90">
                  <c:v>0.12398371844491217</c:v>
                </c:pt>
                <c:pt idx="91">
                  <c:v>0.12577371844491217</c:v>
                </c:pt>
                <c:pt idx="92">
                  <c:v>0.12758371844491218</c:v>
                </c:pt>
                <c:pt idx="93">
                  <c:v>0.12941371844491217</c:v>
                </c:pt>
                <c:pt idx="94">
                  <c:v>0.13126371844491219</c:v>
                </c:pt>
                <c:pt idx="95">
                  <c:v>0.13313371844491217</c:v>
                </c:pt>
                <c:pt idx="96">
                  <c:v>0.13502371844491218</c:v>
                </c:pt>
                <c:pt idx="97">
                  <c:v>0.13693371844491217</c:v>
                </c:pt>
                <c:pt idx="98">
                  <c:v>0.13886371844491219</c:v>
                </c:pt>
                <c:pt idx="99">
                  <c:v>0.14081371844491219</c:v>
                </c:pt>
                <c:pt idx="100">
                  <c:v>0.14278371844491217</c:v>
                </c:pt>
                <c:pt idx="101">
                  <c:v>0.14477371844491219</c:v>
                </c:pt>
                <c:pt idx="102">
                  <c:v>0.14678371844491217</c:v>
                </c:pt>
                <c:pt idx="103">
                  <c:v>0.1488137184449122</c:v>
                </c:pt>
                <c:pt idx="104">
                  <c:v>0.1508637184449122</c:v>
                </c:pt>
                <c:pt idx="105">
                  <c:v>0.15293371844491221</c:v>
                </c:pt>
                <c:pt idx="106">
                  <c:v>0.1550237184449122</c:v>
                </c:pt>
                <c:pt idx="107">
                  <c:v>0.1571337184449122</c:v>
                </c:pt>
                <c:pt idx="108">
                  <c:v>0.15926371844491219</c:v>
                </c:pt>
                <c:pt idx="109">
                  <c:v>0.1614137184449122</c:v>
                </c:pt>
                <c:pt idx="110">
                  <c:v>0.16358371844491221</c:v>
                </c:pt>
                <c:pt idx="111">
                  <c:v>0.16577371844491218</c:v>
                </c:pt>
                <c:pt idx="112">
                  <c:v>0.16798371844491219</c:v>
                </c:pt>
                <c:pt idx="113">
                  <c:v>0.1702137184449122</c:v>
                </c:pt>
                <c:pt idx="114">
                  <c:v>0.17246371844491221</c:v>
                </c:pt>
                <c:pt idx="115">
                  <c:v>0.1747337184449122</c:v>
                </c:pt>
                <c:pt idx="116">
                  <c:v>0.17702371844491221</c:v>
                </c:pt>
                <c:pt idx="117">
                  <c:v>0.17933371844491219</c:v>
                </c:pt>
                <c:pt idx="118">
                  <c:v>0.18166371844491222</c:v>
                </c:pt>
                <c:pt idx="119">
                  <c:v>0.18401371844491221</c:v>
                </c:pt>
                <c:pt idx="120">
                  <c:v>0.18638371844491222</c:v>
                </c:pt>
                <c:pt idx="121">
                  <c:v>0.18877371844491217</c:v>
                </c:pt>
                <c:pt idx="122">
                  <c:v>0.19118371844491217</c:v>
                </c:pt>
                <c:pt idx="123">
                  <c:v>0.19361371844491218</c:v>
                </c:pt>
                <c:pt idx="124">
                  <c:v>0.19606371844491219</c:v>
                </c:pt>
                <c:pt idx="125">
                  <c:v>0.19853371844491219</c:v>
                </c:pt>
                <c:pt idx="126">
                  <c:v>0.20102371844491218</c:v>
                </c:pt>
                <c:pt idx="127">
                  <c:v>0.20353371844491219</c:v>
                </c:pt>
                <c:pt idx="128">
                  <c:v>0.2060637184449122</c:v>
                </c:pt>
                <c:pt idx="129">
                  <c:v>0.20861371844491219</c:v>
                </c:pt>
                <c:pt idx="130">
                  <c:v>0.21118371844491218</c:v>
                </c:pt>
                <c:pt idx="131">
                  <c:v>0.21377371844491219</c:v>
                </c:pt>
                <c:pt idx="132">
                  <c:v>0.21638371844491219</c:v>
                </c:pt>
                <c:pt idx="133">
                  <c:v>0.21901371844491219</c:v>
                </c:pt>
                <c:pt idx="134">
                  <c:v>0.2216637184449122</c:v>
                </c:pt>
                <c:pt idx="135">
                  <c:v>0.22433371844491221</c:v>
                </c:pt>
                <c:pt idx="136">
                  <c:v>0.2270237184449122</c:v>
                </c:pt>
                <c:pt idx="137">
                  <c:v>0.22973371844491219</c:v>
                </c:pt>
                <c:pt idx="138">
                  <c:v>0.2324637184449122</c:v>
                </c:pt>
                <c:pt idx="139">
                  <c:v>0.23521371844491221</c:v>
                </c:pt>
                <c:pt idx="140">
                  <c:v>0.23798371844491223</c:v>
                </c:pt>
                <c:pt idx="141">
                  <c:v>0.24077371844491222</c:v>
                </c:pt>
                <c:pt idx="142">
                  <c:v>0.24358371844491222</c:v>
                </c:pt>
                <c:pt idx="143">
                  <c:v>0.24641371844491222</c:v>
                </c:pt>
                <c:pt idx="144">
                  <c:v>0.24926371844491221</c:v>
                </c:pt>
                <c:pt idx="145">
                  <c:v>0.25213371844491222</c:v>
                </c:pt>
                <c:pt idx="146">
                  <c:v>0.25502371844491217</c:v>
                </c:pt>
                <c:pt idx="147">
                  <c:v>0.2579337184449122</c:v>
                </c:pt>
                <c:pt idx="148">
                  <c:v>0.26086371844491218</c:v>
                </c:pt>
                <c:pt idx="149">
                  <c:v>0.26381371844491219</c:v>
                </c:pt>
                <c:pt idx="150">
                  <c:v>0.26678371844491217</c:v>
                </c:pt>
                <c:pt idx="151">
                  <c:v>0.26977371844491216</c:v>
                </c:pt>
                <c:pt idx="152">
                  <c:v>0.27278371844491217</c:v>
                </c:pt>
                <c:pt idx="153">
                  <c:v>0.2758137184449122</c:v>
                </c:pt>
                <c:pt idx="154">
                  <c:v>0.2788637184449122</c:v>
                </c:pt>
                <c:pt idx="155">
                  <c:v>0.28193371844491222</c:v>
                </c:pt>
                <c:pt idx="156">
                  <c:v>0.28502371844491214</c:v>
                </c:pt>
                <c:pt idx="157">
                  <c:v>0.2881337184449122</c:v>
                </c:pt>
                <c:pt idx="158">
                  <c:v>0.29126371844491217</c:v>
                </c:pt>
                <c:pt idx="159">
                  <c:v>0.29441371844491215</c:v>
                </c:pt>
                <c:pt idx="160">
                  <c:v>0.29758371844491222</c:v>
                </c:pt>
                <c:pt idx="161">
                  <c:v>0.30077371844491219</c:v>
                </c:pt>
                <c:pt idx="162">
                  <c:v>0.30398371844491218</c:v>
                </c:pt>
                <c:pt idx="163">
                  <c:v>0.30721371844491219</c:v>
                </c:pt>
                <c:pt idx="164">
                  <c:v>0.31046371844491222</c:v>
                </c:pt>
                <c:pt idx="165">
                  <c:v>0.31373371844491221</c:v>
                </c:pt>
                <c:pt idx="166">
                  <c:v>0.31702371844491223</c:v>
                </c:pt>
                <c:pt idx="167">
                  <c:v>0.32033371844491221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460-4115-806D-A9D002454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658816"/>
        <c:axId val="817657504"/>
      </c:scatterChart>
      <c:valAx>
        <c:axId val="817658816"/>
        <c:scaling>
          <c:orientation val="minMax"/>
          <c:max val="0.16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7657504"/>
        <c:crosses val="autoZero"/>
        <c:crossBetween val="midCat"/>
      </c:valAx>
      <c:valAx>
        <c:axId val="817657504"/>
        <c:scaling>
          <c:orientation val="minMax"/>
          <c:min val="3.2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765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v>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'111'!$AB$41:$AB$57</c:f>
              <c:numCache>
                <c:formatCode>0.0000_);[Red]\(0.0000\)</c:formatCode>
                <c:ptCount val="17"/>
                <c:pt idx="0" formatCode="General">
                  <c:v>0</c:v>
                </c:pt>
                <c:pt idx="1">
                  <c:v>7.6140563791936122E-2</c:v>
                </c:pt>
                <c:pt idx="2">
                  <c:v>7.6299896373984613E-2</c:v>
                </c:pt>
                <c:pt idx="3">
                  <c:v>7.6773257769602213E-2</c:v>
                </c:pt>
                <c:pt idx="4">
                  <c:v>7.7489019998512515E-2</c:v>
                </c:pt>
                <c:pt idx="5">
                  <c:v>7.8413684936573927E-2</c:v>
                </c:pt>
                <c:pt idx="6">
                  <c:v>7.9540022902382254E-2</c:v>
                </c:pt>
                <c:pt idx="7">
                  <c:v>8.0859442259956213E-2</c:v>
                </c:pt>
                <c:pt idx="8">
                  <c:v>8.2362825949861426E-2</c:v>
                </c:pt>
                <c:pt idx="9">
                  <c:v>8.4040334151018872E-2</c:v>
                </c:pt>
                <c:pt idx="10">
                  <c:v>8.5881608738300794E-2</c:v>
                </c:pt>
                <c:pt idx="11">
                  <c:v>8.7876426682066341E-2</c:v>
                </c:pt>
                <c:pt idx="12">
                  <c:v>9.0014466688238357E-2</c:v>
                </c:pt>
                <c:pt idx="13">
                  <c:v>9.2285985416115948E-2</c:v>
                </c:pt>
                <c:pt idx="14">
                  <c:v>9.4617254813838036E-2</c:v>
                </c:pt>
                <c:pt idx="15">
                  <c:v>9.7299934817989597E-2</c:v>
                </c:pt>
                <c:pt idx="16">
                  <c:v>9.9974776056622569E-2</c:v>
                </c:pt>
              </c:numCache>
            </c:numRef>
          </c:xVal>
          <c:yVal>
            <c:numRef>
              <c:f>'111'!$AD$41:$AD$57</c:f>
              <c:numCache>
                <c:formatCode>0.0000_);[Red]\(0.0000\)</c:formatCode>
                <c:ptCount val="17"/>
                <c:pt idx="0" formatCode="General">
                  <c:v>3.2000000000000001E-2</c:v>
                </c:pt>
                <c:pt idx="1">
                  <c:v>9.4127710479454313E-2</c:v>
                </c:pt>
                <c:pt idx="2">
                  <c:v>9.4257719610388827E-2</c:v>
                </c:pt>
                <c:pt idx="3">
                  <c:v>9.4643963923202748E-2</c:v>
                </c:pt>
                <c:pt idx="4">
                  <c:v>9.5227997798383715E-2</c:v>
                </c:pt>
                <c:pt idx="5">
                  <c:v>9.5982488081898867E-2</c:v>
                </c:pt>
                <c:pt idx="6">
                  <c:v>9.6901535637587813E-2</c:v>
                </c:pt>
                <c:pt idx="7">
                  <c:v>9.7978130027830887E-2</c:v>
                </c:pt>
                <c:pt idx="8">
                  <c:v>9.9204832090100836E-2</c:v>
                </c:pt>
                <c:pt idx="9">
                  <c:v>0.10057361291674685</c:v>
                </c:pt>
                <c:pt idx="10">
                  <c:v>0.10207602068436497</c:v>
                </c:pt>
                <c:pt idx="11">
                  <c:v>0.10370371380216419</c:v>
                </c:pt>
                <c:pt idx="12">
                  <c:v>0.10544827049943169</c:v>
                </c:pt>
                <c:pt idx="13">
                  <c:v>0.10730174059271702</c:v>
                </c:pt>
                <c:pt idx="14">
                  <c:v>0.10920396488655169</c:v>
                </c:pt>
                <c:pt idx="15">
                  <c:v>0.11139292643748522</c:v>
                </c:pt>
                <c:pt idx="16">
                  <c:v>0.11357549186353601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06-49F5-A87D-807491AF167F}"/>
            </c:ext>
          </c:extLst>
        </c:ser>
        <c:ser>
          <c:idx val="0"/>
          <c:order val="1"/>
          <c:tx>
            <c:v>utility when A=12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0">
                <a:noFill/>
              </a:ln>
              <a:effectLst/>
            </c:spPr>
          </c:marker>
          <c:xVal>
            <c:numRef>
              <c:f>'111'!$C$44:$C$121</c:f>
              <c:numCache>
                <c:formatCode>General</c:formatCode>
                <c:ptCount val="78"/>
                <c:pt idx="0">
                  <c:v>0</c:v>
                </c:pt>
                <c:pt idx="1">
                  <c:v>1.2999999999999999E-3</c:v>
                </c:pt>
                <c:pt idx="2">
                  <c:v>2.5999999999999999E-3</c:v>
                </c:pt>
                <c:pt idx="3">
                  <c:v>3.8999999999999998E-3</c:v>
                </c:pt>
                <c:pt idx="4">
                  <c:v>5.1999999999999998E-3</c:v>
                </c:pt>
                <c:pt idx="5">
                  <c:v>6.4999999999999997E-3</c:v>
                </c:pt>
                <c:pt idx="6">
                  <c:v>7.7999999999999996E-3</c:v>
                </c:pt>
                <c:pt idx="7">
                  <c:v>9.1000000000000004E-3</c:v>
                </c:pt>
                <c:pt idx="8">
                  <c:v>1.04E-2</c:v>
                </c:pt>
                <c:pt idx="9">
                  <c:v>1.1699999999999999E-2</c:v>
                </c:pt>
                <c:pt idx="10">
                  <c:v>1.2999999999999999E-2</c:v>
                </c:pt>
                <c:pt idx="11">
                  <c:v>1.43E-2</c:v>
                </c:pt>
                <c:pt idx="12">
                  <c:v>1.5599999999999999E-2</c:v>
                </c:pt>
                <c:pt idx="13">
                  <c:v>1.6899999999999998E-2</c:v>
                </c:pt>
                <c:pt idx="14">
                  <c:v>1.8200000000000001E-2</c:v>
                </c:pt>
                <c:pt idx="15">
                  <c:v>1.95E-2</c:v>
                </c:pt>
                <c:pt idx="16">
                  <c:v>2.0799999999999999E-2</c:v>
                </c:pt>
                <c:pt idx="17">
                  <c:v>2.2099999999999998E-2</c:v>
                </c:pt>
                <c:pt idx="18">
                  <c:v>2.3399999999999997E-2</c:v>
                </c:pt>
                <c:pt idx="19">
                  <c:v>2.47E-2</c:v>
                </c:pt>
                <c:pt idx="20">
                  <c:v>2.5999999999999999E-2</c:v>
                </c:pt>
                <c:pt idx="21">
                  <c:v>2.7299999999999998E-2</c:v>
                </c:pt>
                <c:pt idx="22">
                  <c:v>2.86E-2</c:v>
                </c:pt>
                <c:pt idx="23">
                  <c:v>2.9899999999999999E-2</c:v>
                </c:pt>
                <c:pt idx="24">
                  <c:v>3.1199999999999999E-2</c:v>
                </c:pt>
                <c:pt idx="25">
                  <c:v>3.2500000000000001E-2</c:v>
                </c:pt>
                <c:pt idx="26">
                  <c:v>3.3799999999999997E-2</c:v>
                </c:pt>
                <c:pt idx="27">
                  <c:v>3.5099999999999999E-2</c:v>
                </c:pt>
                <c:pt idx="28">
                  <c:v>3.6400000000000002E-2</c:v>
                </c:pt>
                <c:pt idx="29">
                  <c:v>3.7699999999999997E-2</c:v>
                </c:pt>
                <c:pt idx="30">
                  <c:v>3.9E-2</c:v>
                </c:pt>
                <c:pt idx="31">
                  <c:v>0.04</c:v>
                </c:pt>
                <c:pt idx="32">
                  <c:v>4.1000000000000002E-2</c:v>
                </c:pt>
                <c:pt idx="33">
                  <c:v>4.2000000000000003E-2</c:v>
                </c:pt>
                <c:pt idx="34">
                  <c:v>4.2999999999999997E-2</c:v>
                </c:pt>
                <c:pt idx="35">
                  <c:v>4.3999999999999997E-2</c:v>
                </c:pt>
                <c:pt idx="36">
                  <c:v>4.4999999999999998E-2</c:v>
                </c:pt>
                <c:pt idx="37">
                  <c:v>4.5999999999999999E-2</c:v>
                </c:pt>
                <c:pt idx="38">
                  <c:v>4.7E-2</c:v>
                </c:pt>
                <c:pt idx="39">
                  <c:v>4.8000000000000001E-2</c:v>
                </c:pt>
                <c:pt idx="40">
                  <c:v>4.9000000000000002E-2</c:v>
                </c:pt>
                <c:pt idx="41">
                  <c:v>0.05</c:v>
                </c:pt>
                <c:pt idx="42">
                  <c:v>5.1000000000000004E-2</c:v>
                </c:pt>
                <c:pt idx="43">
                  <c:v>5.2000000000000005E-2</c:v>
                </c:pt>
                <c:pt idx="44">
                  <c:v>5.2999999999999999E-2</c:v>
                </c:pt>
                <c:pt idx="45">
                  <c:v>5.3999999999999999E-2</c:v>
                </c:pt>
                <c:pt idx="46">
                  <c:v>5.5E-2</c:v>
                </c:pt>
                <c:pt idx="47">
                  <c:v>5.6000000000000001E-2</c:v>
                </c:pt>
                <c:pt idx="48">
                  <c:v>5.7000000000000002E-2</c:v>
                </c:pt>
                <c:pt idx="49">
                  <c:v>5.7999999999999996E-2</c:v>
                </c:pt>
                <c:pt idx="50">
                  <c:v>6.8000000000000005E-2</c:v>
                </c:pt>
                <c:pt idx="51">
                  <c:v>6.9000000000000006E-2</c:v>
                </c:pt>
                <c:pt idx="52">
                  <c:v>7.0000000000000007E-2</c:v>
                </c:pt>
                <c:pt idx="53">
                  <c:v>7.1000000000000008E-2</c:v>
                </c:pt>
                <c:pt idx="54">
                  <c:v>7.2000000000000008E-2</c:v>
                </c:pt>
                <c:pt idx="55">
                  <c:v>7.3000000000000009E-2</c:v>
                </c:pt>
                <c:pt idx="56">
                  <c:v>7.400000000000001E-2</c:v>
                </c:pt>
                <c:pt idx="57">
                  <c:v>7.5000000000000011E-2</c:v>
                </c:pt>
                <c:pt idx="58">
                  <c:v>7.6000000000000012E-2</c:v>
                </c:pt>
                <c:pt idx="59">
                  <c:v>7.7000000000000013E-2</c:v>
                </c:pt>
                <c:pt idx="60">
                  <c:v>7.8E-2</c:v>
                </c:pt>
                <c:pt idx="61">
                  <c:v>7.9000000000000001E-2</c:v>
                </c:pt>
                <c:pt idx="62">
                  <c:v>0.08</c:v>
                </c:pt>
                <c:pt idx="63">
                  <c:v>8.1000000000000003E-2</c:v>
                </c:pt>
                <c:pt idx="64">
                  <c:v>8.2000000000000003E-2</c:v>
                </c:pt>
                <c:pt idx="65">
                  <c:v>8.3000000000000004E-2</c:v>
                </c:pt>
                <c:pt idx="66">
                  <c:v>8.4000000000000005E-2</c:v>
                </c:pt>
                <c:pt idx="67">
                  <c:v>8.5000000000000006E-2</c:v>
                </c:pt>
                <c:pt idx="68">
                  <c:v>8.6000000000000007E-2</c:v>
                </c:pt>
                <c:pt idx="69">
                  <c:v>8.7000000000000008E-2</c:v>
                </c:pt>
                <c:pt idx="70">
                  <c:v>8.8000000000000009E-2</c:v>
                </c:pt>
                <c:pt idx="71">
                  <c:v>8.900000000000001E-2</c:v>
                </c:pt>
                <c:pt idx="72">
                  <c:v>0.09</c:v>
                </c:pt>
                <c:pt idx="73">
                  <c:v>9.0999999999999998E-2</c:v>
                </c:pt>
                <c:pt idx="74">
                  <c:v>9.1999999999999998E-2</c:v>
                </c:pt>
                <c:pt idx="75">
                  <c:v>9.2999999999999999E-2</c:v>
                </c:pt>
                <c:pt idx="76">
                  <c:v>9.4E-2</c:v>
                </c:pt>
                <c:pt idx="77">
                  <c:v>9.5000000000000001E-2</c:v>
                </c:pt>
              </c:numCache>
            </c:numRef>
          </c:xVal>
          <c:yVal>
            <c:numRef>
              <c:f>'111'!$D$44:$D$121</c:f>
              <c:numCache>
                <c:formatCode>General</c:formatCode>
                <c:ptCount val="78"/>
                <c:pt idx="0">
                  <c:v>5.9700000000000003E-2</c:v>
                </c:pt>
                <c:pt idx="1">
                  <c:v>5.9710140000000002E-2</c:v>
                </c:pt>
                <c:pt idx="2">
                  <c:v>5.9740560000000005E-2</c:v>
                </c:pt>
                <c:pt idx="3">
                  <c:v>5.9791260000000006E-2</c:v>
                </c:pt>
                <c:pt idx="4">
                  <c:v>5.9862240000000004E-2</c:v>
                </c:pt>
                <c:pt idx="5">
                  <c:v>5.99535E-2</c:v>
                </c:pt>
                <c:pt idx="6">
                  <c:v>6.006504E-2</c:v>
                </c:pt>
                <c:pt idx="7">
                  <c:v>6.0196860000000005E-2</c:v>
                </c:pt>
                <c:pt idx="8">
                  <c:v>6.034896E-2</c:v>
                </c:pt>
                <c:pt idx="9">
                  <c:v>6.052134E-2</c:v>
                </c:pt>
                <c:pt idx="10">
                  <c:v>6.0714000000000004E-2</c:v>
                </c:pt>
                <c:pt idx="11">
                  <c:v>6.0926940000000006E-2</c:v>
                </c:pt>
                <c:pt idx="12">
                  <c:v>6.1160160000000005E-2</c:v>
                </c:pt>
                <c:pt idx="13">
                  <c:v>6.1413660000000002E-2</c:v>
                </c:pt>
                <c:pt idx="14">
                  <c:v>6.1687440000000003E-2</c:v>
                </c:pt>
                <c:pt idx="15">
                  <c:v>6.1981500000000002E-2</c:v>
                </c:pt>
                <c:pt idx="16">
                  <c:v>6.2295840000000005E-2</c:v>
                </c:pt>
                <c:pt idx="17">
                  <c:v>6.2630459999999999E-2</c:v>
                </c:pt>
                <c:pt idx="18">
                  <c:v>6.2985360000000004E-2</c:v>
                </c:pt>
                <c:pt idx="19">
                  <c:v>6.3360540000000007E-2</c:v>
                </c:pt>
                <c:pt idx="20">
                  <c:v>6.3756000000000007E-2</c:v>
                </c:pt>
                <c:pt idx="21">
                  <c:v>6.4171740000000005E-2</c:v>
                </c:pt>
                <c:pt idx="22">
                  <c:v>6.460776E-2</c:v>
                </c:pt>
                <c:pt idx="23">
                  <c:v>6.5064060000000007E-2</c:v>
                </c:pt>
                <c:pt idx="24">
                  <c:v>6.5540639999999997E-2</c:v>
                </c:pt>
                <c:pt idx="25">
                  <c:v>6.6037499999999999E-2</c:v>
                </c:pt>
                <c:pt idx="26">
                  <c:v>6.6554639999999998E-2</c:v>
                </c:pt>
                <c:pt idx="27">
                  <c:v>6.7092060000000009E-2</c:v>
                </c:pt>
                <c:pt idx="28">
                  <c:v>6.7649760000000003E-2</c:v>
                </c:pt>
                <c:pt idx="29">
                  <c:v>6.8227740000000009E-2</c:v>
                </c:pt>
                <c:pt idx="30">
                  <c:v>6.8825999999999998E-2</c:v>
                </c:pt>
                <c:pt idx="31">
                  <c:v>6.93E-2</c:v>
                </c:pt>
                <c:pt idx="32">
                  <c:v>6.9786000000000001E-2</c:v>
                </c:pt>
                <c:pt idx="33">
                  <c:v>7.0283999999999999E-2</c:v>
                </c:pt>
                <c:pt idx="34">
                  <c:v>7.0793999999999996E-2</c:v>
                </c:pt>
                <c:pt idx="35">
                  <c:v>7.1316000000000004E-2</c:v>
                </c:pt>
                <c:pt idx="36">
                  <c:v>7.1849999999999997E-2</c:v>
                </c:pt>
                <c:pt idx="37">
                  <c:v>7.2396000000000002E-2</c:v>
                </c:pt>
                <c:pt idx="38">
                  <c:v>7.2954000000000005E-2</c:v>
                </c:pt>
                <c:pt idx="39">
                  <c:v>7.3524000000000006E-2</c:v>
                </c:pt>
                <c:pt idx="40">
                  <c:v>7.4106000000000005E-2</c:v>
                </c:pt>
                <c:pt idx="41">
                  <c:v>7.4700000000000003E-2</c:v>
                </c:pt>
                <c:pt idx="42">
                  <c:v>7.5306000000000012E-2</c:v>
                </c:pt>
                <c:pt idx="43">
                  <c:v>7.5924000000000005E-2</c:v>
                </c:pt>
                <c:pt idx="44">
                  <c:v>7.6554000000000011E-2</c:v>
                </c:pt>
                <c:pt idx="45">
                  <c:v>7.7196000000000001E-2</c:v>
                </c:pt>
                <c:pt idx="46">
                  <c:v>7.7850000000000003E-2</c:v>
                </c:pt>
                <c:pt idx="47">
                  <c:v>7.8516000000000002E-2</c:v>
                </c:pt>
                <c:pt idx="48">
                  <c:v>7.9194000000000001E-2</c:v>
                </c:pt>
                <c:pt idx="49">
                  <c:v>7.9883999999999997E-2</c:v>
                </c:pt>
                <c:pt idx="50">
                  <c:v>8.7444000000000008E-2</c:v>
                </c:pt>
                <c:pt idx="51">
                  <c:v>8.8266000000000011E-2</c:v>
                </c:pt>
                <c:pt idx="52">
                  <c:v>8.9100000000000013E-2</c:v>
                </c:pt>
                <c:pt idx="53">
                  <c:v>8.9946000000000012E-2</c:v>
                </c:pt>
                <c:pt idx="54">
                  <c:v>9.080400000000001E-2</c:v>
                </c:pt>
                <c:pt idx="55">
                  <c:v>9.1674000000000005E-2</c:v>
                </c:pt>
                <c:pt idx="56">
                  <c:v>9.2556000000000013E-2</c:v>
                </c:pt>
                <c:pt idx="57">
                  <c:v>9.3450000000000005E-2</c:v>
                </c:pt>
                <c:pt idx="58">
                  <c:v>9.4356000000000023E-2</c:v>
                </c:pt>
                <c:pt idx="59">
                  <c:v>9.5274000000000025E-2</c:v>
                </c:pt>
                <c:pt idx="60">
                  <c:v>9.6203999999999998E-2</c:v>
                </c:pt>
                <c:pt idx="61">
                  <c:v>9.714600000000001E-2</c:v>
                </c:pt>
                <c:pt idx="62">
                  <c:v>9.8099999999999993E-2</c:v>
                </c:pt>
                <c:pt idx="63">
                  <c:v>9.9066000000000001E-2</c:v>
                </c:pt>
                <c:pt idx="64">
                  <c:v>0.10004399999999999</c:v>
                </c:pt>
                <c:pt idx="65">
                  <c:v>0.10103400000000001</c:v>
                </c:pt>
                <c:pt idx="66">
                  <c:v>0.10203600000000002</c:v>
                </c:pt>
                <c:pt idx="67">
                  <c:v>0.10305</c:v>
                </c:pt>
                <c:pt idx="68">
                  <c:v>0.104076</c:v>
                </c:pt>
                <c:pt idx="69">
                  <c:v>0.10511400000000001</c:v>
                </c:pt>
                <c:pt idx="70">
                  <c:v>0.10616400000000001</c:v>
                </c:pt>
                <c:pt idx="71">
                  <c:v>0.10722600000000002</c:v>
                </c:pt>
                <c:pt idx="72">
                  <c:v>0.10830000000000001</c:v>
                </c:pt>
                <c:pt idx="73">
                  <c:v>0.10938600000000001</c:v>
                </c:pt>
                <c:pt idx="74">
                  <c:v>0.110484</c:v>
                </c:pt>
                <c:pt idx="75">
                  <c:v>0.111594</c:v>
                </c:pt>
                <c:pt idx="76">
                  <c:v>0.11271600000000001</c:v>
                </c:pt>
                <c:pt idx="77">
                  <c:v>0.11385000000000001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06-49F5-A87D-807491AF167F}"/>
            </c:ext>
          </c:extLst>
        </c:ser>
        <c:ser>
          <c:idx val="2"/>
          <c:order val="2"/>
          <c:tx>
            <c:v>optimal when A=12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3810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406-49F5-A87D-807491AF167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 optimal STP and LTP'!$G$40</c:f>
              <c:numCache>
                <c:formatCode>0.0000_ </c:formatCode>
                <c:ptCount val="1"/>
                <c:pt idx="0">
                  <c:v>6.800563777307965E-2</c:v>
                </c:pt>
              </c:numCache>
            </c:numRef>
          </c:xVal>
          <c:yVal>
            <c:numRef>
              <c:f>' optimal STP and LTP'!$F$40</c:f>
              <c:numCache>
                <c:formatCode>0.0000_ </c:formatCode>
                <c:ptCount val="1"/>
                <c:pt idx="0">
                  <c:v>8.7497201227079796E-2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06-49F5-A87D-807491AF167F}"/>
            </c:ext>
          </c:extLst>
        </c:ser>
        <c:ser>
          <c:idx val="3"/>
          <c:order val="3"/>
          <c:tx>
            <c:v>utility when A=20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'111'!$E$45:$E$122</c:f>
              <c:numCache>
                <c:formatCode>General</c:formatCode>
                <c:ptCount val="78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1.3000000000000001E-2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1.8000000000000002E-2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2.6000000000000002E-2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3.6000000000000004E-2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4.0800000000000003E-2</c:v>
                </c:pt>
                <c:pt idx="42">
                  <c:v>4.1000000000000002E-2</c:v>
                </c:pt>
                <c:pt idx="43">
                  <c:v>4.2000000000000003E-2</c:v>
                </c:pt>
                <c:pt idx="44">
                  <c:v>4.3000000000000003E-2</c:v>
                </c:pt>
                <c:pt idx="45">
                  <c:v>4.3999999999999997E-2</c:v>
                </c:pt>
                <c:pt idx="46">
                  <c:v>4.4999999999999998E-2</c:v>
                </c:pt>
                <c:pt idx="47">
                  <c:v>4.5999999999999999E-2</c:v>
                </c:pt>
                <c:pt idx="48">
                  <c:v>4.7E-2</c:v>
                </c:pt>
                <c:pt idx="49">
                  <c:v>4.8000000000000001E-2</c:v>
                </c:pt>
                <c:pt idx="50">
                  <c:v>4.9000000000000002E-2</c:v>
                </c:pt>
                <c:pt idx="51">
                  <c:v>0.05</c:v>
                </c:pt>
                <c:pt idx="52">
                  <c:v>5.1000000000000004E-2</c:v>
                </c:pt>
                <c:pt idx="53">
                  <c:v>5.2000000000000005E-2</c:v>
                </c:pt>
                <c:pt idx="54">
                  <c:v>5.2999999999999999E-2</c:v>
                </c:pt>
                <c:pt idx="55">
                  <c:v>5.3999999999999999E-2</c:v>
                </c:pt>
                <c:pt idx="56">
                  <c:v>5.5E-2</c:v>
                </c:pt>
                <c:pt idx="57">
                  <c:v>5.6000000000000001E-2</c:v>
                </c:pt>
                <c:pt idx="58">
                  <c:v>5.7000000000000002E-2</c:v>
                </c:pt>
                <c:pt idx="59">
                  <c:v>5.8000000000000003E-2</c:v>
                </c:pt>
                <c:pt idx="60">
                  <c:v>5.9000000000000004E-2</c:v>
                </c:pt>
                <c:pt idx="61">
                  <c:v>0.06</c:v>
                </c:pt>
                <c:pt idx="62">
                  <c:v>6.0999999999999999E-2</c:v>
                </c:pt>
                <c:pt idx="63">
                  <c:v>6.2E-2</c:v>
                </c:pt>
                <c:pt idx="64">
                  <c:v>6.3E-2</c:v>
                </c:pt>
                <c:pt idx="65">
                  <c:v>6.4000000000000001E-2</c:v>
                </c:pt>
                <c:pt idx="66">
                  <c:v>6.5000000000000002E-2</c:v>
                </c:pt>
                <c:pt idx="67">
                  <c:v>6.6000000000000003E-2</c:v>
                </c:pt>
                <c:pt idx="68">
                  <c:v>6.7000000000000004E-2</c:v>
                </c:pt>
                <c:pt idx="69">
                  <c:v>6.8000000000000005E-2</c:v>
                </c:pt>
                <c:pt idx="70">
                  <c:v>6.9000000000000006E-2</c:v>
                </c:pt>
                <c:pt idx="71">
                  <c:v>7.0000000000000007E-2</c:v>
                </c:pt>
                <c:pt idx="72">
                  <c:v>7.1000000000000008E-2</c:v>
                </c:pt>
                <c:pt idx="73">
                  <c:v>7.2000000000000008E-2</c:v>
                </c:pt>
                <c:pt idx="74">
                  <c:v>7.2999999999999995E-2</c:v>
                </c:pt>
                <c:pt idx="75">
                  <c:v>7.3999999999999996E-2</c:v>
                </c:pt>
                <c:pt idx="76">
                  <c:v>7.4999999999999997E-2</c:v>
                </c:pt>
                <c:pt idx="77">
                  <c:v>7.5999999999999998E-2</c:v>
                </c:pt>
              </c:numCache>
            </c:numRef>
          </c:xVal>
          <c:yVal>
            <c:numRef>
              <c:f>'111'!$F$45:$F$122</c:f>
              <c:numCache>
                <c:formatCode>General</c:formatCode>
                <c:ptCount val="78"/>
                <c:pt idx="0">
                  <c:v>4.8649160368123938E-2</c:v>
                </c:pt>
                <c:pt idx="1">
                  <c:v>4.8659160368123941E-2</c:v>
                </c:pt>
                <c:pt idx="2">
                  <c:v>4.8689160368123936E-2</c:v>
                </c:pt>
                <c:pt idx="3">
                  <c:v>4.8739160368123938E-2</c:v>
                </c:pt>
                <c:pt idx="4">
                  <c:v>4.8809160368123938E-2</c:v>
                </c:pt>
                <c:pt idx="5">
                  <c:v>4.8899160368123938E-2</c:v>
                </c:pt>
                <c:pt idx="6">
                  <c:v>4.9009160368123937E-2</c:v>
                </c:pt>
                <c:pt idx="7">
                  <c:v>4.9139160368123935E-2</c:v>
                </c:pt>
                <c:pt idx="8">
                  <c:v>4.928916036812394E-2</c:v>
                </c:pt>
                <c:pt idx="9">
                  <c:v>4.9459160368123936E-2</c:v>
                </c:pt>
                <c:pt idx="10">
                  <c:v>4.9649160368123939E-2</c:v>
                </c:pt>
                <c:pt idx="11">
                  <c:v>4.9859160368123941E-2</c:v>
                </c:pt>
                <c:pt idx="12">
                  <c:v>5.0089160368123935E-2</c:v>
                </c:pt>
                <c:pt idx="13">
                  <c:v>5.0339160368123935E-2</c:v>
                </c:pt>
                <c:pt idx="14">
                  <c:v>5.0609160368123941E-2</c:v>
                </c:pt>
                <c:pt idx="15">
                  <c:v>5.089916036812394E-2</c:v>
                </c:pt>
                <c:pt idx="16">
                  <c:v>5.1209160368123938E-2</c:v>
                </c:pt>
                <c:pt idx="17">
                  <c:v>5.1539160368123935E-2</c:v>
                </c:pt>
                <c:pt idx="18">
                  <c:v>5.1889160368123938E-2</c:v>
                </c:pt>
                <c:pt idx="19">
                  <c:v>5.225916036812394E-2</c:v>
                </c:pt>
                <c:pt idx="20">
                  <c:v>5.2649160368123935E-2</c:v>
                </c:pt>
                <c:pt idx="21">
                  <c:v>5.3059160368123942E-2</c:v>
                </c:pt>
                <c:pt idx="22">
                  <c:v>5.3489160368123935E-2</c:v>
                </c:pt>
                <c:pt idx="23">
                  <c:v>5.3939160368123934E-2</c:v>
                </c:pt>
                <c:pt idx="24">
                  <c:v>5.4409160368123939E-2</c:v>
                </c:pt>
                <c:pt idx="25">
                  <c:v>5.4899160368123937E-2</c:v>
                </c:pt>
                <c:pt idx="26">
                  <c:v>5.540916036812394E-2</c:v>
                </c:pt>
                <c:pt idx="27">
                  <c:v>5.5939160368123936E-2</c:v>
                </c:pt>
                <c:pt idx="28">
                  <c:v>5.6489160368123938E-2</c:v>
                </c:pt>
                <c:pt idx="29">
                  <c:v>5.7059160368123939E-2</c:v>
                </c:pt>
                <c:pt idx="30">
                  <c:v>5.7649160368123939E-2</c:v>
                </c:pt>
                <c:pt idx="31">
                  <c:v>5.8259160368123938E-2</c:v>
                </c:pt>
                <c:pt idx="32">
                  <c:v>5.8889160368123937E-2</c:v>
                </c:pt>
                <c:pt idx="33">
                  <c:v>5.9539160368123942E-2</c:v>
                </c:pt>
                <c:pt idx="34">
                  <c:v>6.0209160368123939E-2</c:v>
                </c:pt>
                <c:pt idx="35">
                  <c:v>6.0899160368123942E-2</c:v>
                </c:pt>
                <c:pt idx="36">
                  <c:v>6.1609160368123944E-2</c:v>
                </c:pt>
                <c:pt idx="37">
                  <c:v>6.2339160368123939E-2</c:v>
                </c:pt>
                <c:pt idx="38">
                  <c:v>6.3089160368123939E-2</c:v>
                </c:pt>
                <c:pt idx="39">
                  <c:v>6.3859160368123946E-2</c:v>
                </c:pt>
                <c:pt idx="40">
                  <c:v>6.4649160368123931E-2</c:v>
                </c:pt>
                <c:pt idx="41">
                  <c:v>6.5295560368123937E-2</c:v>
                </c:pt>
                <c:pt idx="42">
                  <c:v>6.5459160368123936E-2</c:v>
                </c:pt>
                <c:pt idx="43">
                  <c:v>6.6289160368123934E-2</c:v>
                </c:pt>
                <c:pt idx="44">
                  <c:v>6.7139160368123937E-2</c:v>
                </c:pt>
                <c:pt idx="45">
                  <c:v>6.8009160368123933E-2</c:v>
                </c:pt>
                <c:pt idx="46">
                  <c:v>6.8899160368123935E-2</c:v>
                </c:pt>
                <c:pt idx="47">
                  <c:v>6.9809160368123929E-2</c:v>
                </c:pt>
                <c:pt idx="48">
                  <c:v>7.0739160368123943E-2</c:v>
                </c:pt>
                <c:pt idx="49">
                  <c:v>7.1689160368123936E-2</c:v>
                </c:pt>
                <c:pt idx="50">
                  <c:v>7.2659160368123935E-2</c:v>
                </c:pt>
                <c:pt idx="51">
                  <c:v>7.3649160368123939E-2</c:v>
                </c:pt>
                <c:pt idx="52">
                  <c:v>7.4659160368123936E-2</c:v>
                </c:pt>
                <c:pt idx="53">
                  <c:v>7.5689160368123939E-2</c:v>
                </c:pt>
                <c:pt idx="54">
                  <c:v>7.6739160368123935E-2</c:v>
                </c:pt>
                <c:pt idx="55">
                  <c:v>7.7809160368123936E-2</c:v>
                </c:pt>
                <c:pt idx="56">
                  <c:v>7.8899160368123944E-2</c:v>
                </c:pt>
                <c:pt idx="57">
                  <c:v>8.0009160368123944E-2</c:v>
                </c:pt>
                <c:pt idx="58">
                  <c:v>8.1139160368123936E-2</c:v>
                </c:pt>
                <c:pt idx="59">
                  <c:v>8.2289160368123948E-2</c:v>
                </c:pt>
                <c:pt idx="60">
                  <c:v>8.3459160368123952E-2</c:v>
                </c:pt>
                <c:pt idx="61">
                  <c:v>8.4649160368123935E-2</c:v>
                </c:pt>
                <c:pt idx="62">
                  <c:v>8.5859160368123938E-2</c:v>
                </c:pt>
                <c:pt idx="63">
                  <c:v>8.7089160368123947E-2</c:v>
                </c:pt>
                <c:pt idx="64">
                  <c:v>8.8339160368123948E-2</c:v>
                </c:pt>
                <c:pt idx="65">
                  <c:v>8.9609160368123941E-2</c:v>
                </c:pt>
                <c:pt idx="66">
                  <c:v>9.0899160368123941E-2</c:v>
                </c:pt>
                <c:pt idx="67">
                  <c:v>9.2209160368123932E-2</c:v>
                </c:pt>
                <c:pt idx="68">
                  <c:v>9.3539160368123944E-2</c:v>
                </c:pt>
                <c:pt idx="69">
                  <c:v>9.4889160368123948E-2</c:v>
                </c:pt>
                <c:pt idx="70">
                  <c:v>9.6259160368123944E-2</c:v>
                </c:pt>
                <c:pt idx="71">
                  <c:v>9.7649160368123947E-2</c:v>
                </c:pt>
                <c:pt idx="72">
                  <c:v>9.9059160368123955E-2</c:v>
                </c:pt>
                <c:pt idx="73">
                  <c:v>0.10048916036812394</c:v>
                </c:pt>
                <c:pt idx="74">
                  <c:v>0.10193916036812393</c:v>
                </c:pt>
                <c:pt idx="75">
                  <c:v>0.10340916036812393</c:v>
                </c:pt>
                <c:pt idx="76">
                  <c:v>0.10489916036812394</c:v>
                </c:pt>
                <c:pt idx="77">
                  <c:v>0.10640916036812394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406-49F5-A87D-807491AF167F}"/>
            </c:ext>
          </c:extLst>
        </c:ser>
        <c:ser>
          <c:idx val="4"/>
          <c:order val="4"/>
          <c:tx>
            <c:v>optimal when A=20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 optimal STP and LTP'!$G$48</c:f>
              <c:numCache>
                <c:formatCode>0.0000_ </c:formatCode>
                <c:ptCount val="1"/>
                <c:pt idx="0">
                  <c:v>4.0803382663847781E-2</c:v>
                </c:pt>
              </c:numCache>
            </c:numRef>
          </c:xVal>
          <c:yVal>
            <c:numRef>
              <c:f>' optimal STP and LTP'!$F$48</c:f>
              <c:numCache>
                <c:formatCode>0.0000_ </c:formatCode>
                <c:ptCount val="1"/>
                <c:pt idx="0">
                  <c:v>6.5298320736247875E-2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406-49F5-A87D-807491AF1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290192"/>
        <c:axId val="716290848"/>
      </c:scatterChart>
      <c:valAx>
        <c:axId val="716290192"/>
        <c:scaling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6290848"/>
        <c:crosses val="autoZero"/>
        <c:crossBetween val="midCat"/>
      </c:valAx>
      <c:valAx>
        <c:axId val="716290848"/>
        <c:scaling>
          <c:orientation val="minMax"/>
          <c:min val="3.2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629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'111'!$S$9:$S$36</c:f>
              <c:numCache>
                <c:formatCode>0.0000_);[Red]\(0.0000\)</c:formatCode>
                <c:ptCount val="28"/>
                <c:pt idx="0">
                  <c:v>0</c:v>
                </c:pt>
                <c:pt idx="1">
                  <c:v>9.0379606967931611E-2</c:v>
                </c:pt>
                <c:pt idx="2">
                  <c:v>9.0477392714866198E-2</c:v>
                </c:pt>
                <c:pt idx="3">
                  <c:v>9.0770102480077192E-2</c:v>
                </c:pt>
                <c:pt idx="4">
                  <c:v>9.1255835484006176E-2</c:v>
                </c:pt>
                <c:pt idx="5">
                  <c:v>9.1931572926999966E-2</c:v>
                </c:pt>
                <c:pt idx="6">
                  <c:v>9.2793190610120507E-2</c:v>
                </c:pt>
                <c:pt idx="7">
                  <c:v>9.3835441418498672E-2</c:v>
                </c:pt>
                <c:pt idx="8">
                  <c:v>9.5052508910113478E-2</c:v>
                </c:pt>
                <c:pt idx="9">
                  <c:v>9.6437803686764537E-2</c:v>
                </c:pt>
                <c:pt idx="10">
                  <c:v>9.7984062866166205E-2</c:v>
                </c:pt>
                <c:pt idx="11">
                  <c:v>9.9683854497829905E-2</c:v>
                </c:pt>
                <c:pt idx="12">
                  <c:v>0.10152937016063457</c:v>
                </c:pt>
                <c:pt idx="13">
                  <c:v>0.10351299625614169</c:v>
                </c:pt>
                <c:pt idx="14">
                  <c:v>0.10562698376534299</c:v>
                </c:pt>
                <c:pt idx="15">
                  <c:v>0.10786333007159912</c:v>
                </c:pt>
                <c:pt idx="16">
                  <c:v>0.11021491806593496</c:v>
                </c:pt>
                <c:pt idx="17">
                  <c:v>0.11267442457962583</c:v>
                </c:pt>
                <c:pt idx="18">
                  <c:v>0.11523508811168466</c:v>
                </c:pt>
                <c:pt idx="19">
                  <c:v>0.11789003858018661</c:v>
                </c:pt>
                <c:pt idx="20">
                  <c:v>0.11989255953927573</c:v>
                </c:pt>
                <c:pt idx="21">
                  <c:v>0.12063318163065093</c:v>
                </c:pt>
                <c:pt idx="22">
                  <c:v>0.1234584672369215</c:v>
                </c:pt>
                <c:pt idx="23">
                  <c:v>0.12636088857593891</c:v>
                </c:pt>
                <c:pt idx="24">
                  <c:v>0.12933476092382579</c:v>
                </c:pt>
                <c:pt idx="25">
                  <c:v>0.13237523744406443</c:v>
                </c:pt>
                <c:pt idx="26">
                  <c:v>0.13933150302162514</c:v>
                </c:pt>
                <c:pt idx="27">
                  <c:v>0.15209999762469362</c:v>
                </c:pt>
              </c:numCache>
            </c:numRef>
          </c:xVal>
          <c:yVal>
            <c:numRef>
              <c:f>'111'!$T$9:$T$36</c:f>
              <c:numCache>
                <c:formatCode>0.0000_);[Red]\(0.0000\)</c:formatCode>
                <c:ptCount val="28"/>
                <c:pt idx="0">
                  <c:v>3.2000000000000001E-2</c:v>
                </c:pt>
                <c:pt idx="1">
                  <c:v>9.6603343060677513E-2</c:v>
                </c:pt>
                <c:pt idx="2">
                  <c:v>9.6673240312586353E-2</c:v>
                </c:pt>
                <c:pt idx="3">
                  <c:v>9.6882469252759174E-2</c:v>
                </c:pt>
                <c:pt idx="4">
                  <c:v>9.722967120396761E-2</c:v>
                </c:pt>
                <c:pt idx="5">
                  <c:v>9.7712688328219582E-2</c:v>
                </c:pt>
                <c:pt idx="6">
                  <c:v>9.8328572648114135E-2</c:v>
                </c:pt>
                <c:pt idx="7">
                  <c:v>9.9073573525942857E-2</c:v>
                </c:pt>
                <c:pt idx="8">
                  <c:v>9.9943533368949108E-2</c:v>
                </c:pt>
                <c:pt idx="9">
                  <c:v>0.10093374207529929</c:v>
                </c:pt>
                <c:pt idx="10">
                  <c:v>0.10203900813673561</c:v>
                </c:pt>
                <c:pt idx="11">
                  <c:v>0.10325401919504881</c:v>
                </c:pt>
                <c:pt idx="12">
                  <c:v>0.10457319379082158</c:v>
                </c:pt>
                <c:pt idx="13">
                  <c:v>0.10599108972389008</c:v>
                </c:pt>
                <c:pt idx="14">
                  <c:v>0.10750216799546718</c:v>
                </c:pt>
                <c:pt idx="15">
                  <c:v>0.10910070833517906</c:v>
                </c:pt>
                <c:pt idx="16">
                  <c:v>0.1107816234335303</c:v>
                </c:pt>
                <c:pt idx="17">
                  <c:v>0.11253967868951655</c:v>
                </c:pt>
                <c:pt idx="18">
                  <c:v>0.11437004098223219</c:v>
                </c:pt>
                <c:pt idx="19">
                  <c:v>0.11626779957711739</c:v>
                </c:pt>
                <c:pt idx="20">
                  <c:v>0.11763304000000001</c:v>
                </c:pt>
                <c:pt idx="21">
                  <c:v>0.11822859822958928</c:v>
                </c:pt>
                <c:pt idx="22">
                  <c:v>0.12024811238095148</c:v>
                </c:pt>
                <c:pt idx="23">
                  <c:v>0.12232276315408114</c:v>
                </c:pt>
                <c:pt idx="24">
                  <c:v>0.12444848710835067</c:v>
                </c:pt>
                <c:pt idx="25">
                  <c:v>0.12662181972501724</c:v>
                </c:pt>
                <c:pt idx="26">
                  <c:v>0.13159415835985766</c:v>
                </c:pt>
                <c:pt idx="27">
                  <c:v>0.14072107830213099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E5-41E7-8EA2-B6F5BB6ADD11}"/>
            </c:ext>
          </c:extLst>
        </c:ser>
        <c:ser>
          <c:idx val="1"/>
          <c:order val="1"/>
          <c:tx>
            <c:v>utility when A=12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Sheet1!$A$9:$A$175</c:f>
              <c:numCache>
                <c:formatCode>General</c:formatCode>
                <c:ptCount val="167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1.3000000000000001E-2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1.8000000000000002E-2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2.6000000000000002E-2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3.6000000000000004E-2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4.3000000000000003E-2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5.1000000000000004E-2</c:v>
                </c:pt>
                <c:pt idx="52">
                  <c:v>5.2000000000000005E-2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5.9000000000000004E-2</c:v>
                </c:pt>
                <c:pt idx="60">
                  <c:v>5.9567000000000002E-2</c:v>
                </c:pt>
                <c:pt idx="61">
                  <c:v>0.06</c:v>
                </c:pt>
                <c:pt idx="62">
                  <c:v>6.0999999999999999E-2</c:v>
                </c:pt>
                <c:pt idx="63">
                  <c:v>6.2E-2</c:v>
                </c:pt>
                <c:pt idx="64">
                  <c:v>6.3E-2</c:v>
                </c:pt>
                <c:pt idx="65">
                  <c:v>6.4000000000000001E-2</c:v>
                </c:pt>
                <c:pt idx="66">
                  <c:v>6.5000000000000002E-2</c:v>
                </c:pt>
                <c:pt idx="67">
                  <c:v>6.6000000000000003E-2</c:v>
                </c:pt>
                <c:pt idx="68">
                  <c:v>6.7000000000000004E-2</c:v>
                </c:pt>
                <c:pt idx="69">
                  <c:v>6.8000000000000005E-2</c:v>
                </c:pt>
                <c:pt idx="70">
                  <c:v>6.9000000000000006E-2</c:v>
                </c:pt>
                <c:pt idx="71">
                  <c:v>7.0000000000000007E-2</c:v>
                </c:pt>
                <c:pt idx="72">
                  <c:v>7.1000000000000008E-2</c:v>
                </c:pt>
                <c:pt idx="73">
                  <c:v>7.2000000000000008E-2</c:v>
                </c:pt>
                <c:pt idx="74">
                  <c:v>7.2999999999999995E-2</c:v>
                </c:pt>
                <c:pt idx="75">
                  <c:v>7.3999999999999996E-2</c:v>
                </c:pt>
                <c:pt idx="76">
                  <c:v>7.4999999999999997E-2</c:v>
                </c:pt>
                <c:pt idx="77">
                  <c:v>7.5999999999999998E-2</c:v>
                </c:pt>
                <c:pt idx="78">
                  <c:v>7.6999999999999999E-2</c:v>
                </c:pt>
                <c:pt idx="79">
                  <c:v>7.8E-2</c:v>
                </c:pt>
                <c:pt idx="80">
                  <c:v>7.9000000000000001E-2</c:v>
                </c:pt>
                <c:pt idx="81">
                  <c:v>0.08</c:v>
                </c:pt>
                <c:pt idx="82">
                  <c:v>8.1000000000000003E-2</c:v>
                </c:pt>
                <c:pt idx="83">
                  <c:v>8.2000000000000003E-2</c:v>
                </c:pt>
                <c:pt idx="84">
                  <c:v>8.3000000000000004E-2</c:v>
                </c:pt>
                <c:pt idx="85">
                  <c:v>8.4000000000000005E-2</c:v>
                </c:pt>
                <c:pt idx="86">
                  <c:v>8.5000000000000006E-2</c:v>
                </c:pt>
                <c:pt idx="87">
                  <c:v>8.6000000000000007E-2</c:v>
                </c:pt>
                <c:pt idx="88">
                  <c:v>8.7000000000000008E-2</c:v>
                </c:pt>
                <c:pt idx="89">
                  <c:v>8.7999999999999995E-2</c:v>
                </c:pt>
                <c:pt idx="90">
                  <c:v>8.8999999999999996E-2</c:v>
                </c:pt>
                <c:pt idx="91">
                  <c:v>0.09</c:v>
                </c:pt>
                <c:pt idx="92">
                  <c:v>9.0999999999999998E-2</c:v>
                </c:pt>
                <c:pt idx="93">
                  <c:v>9.1999999999999998E-2</c:v>
                </c:pt>
                <c:pt idx="94">
                  <c:v>9.2999999999999999E-2</c:v>
                </c:pt>
                <c:pt idx="95">
                  <c:v>9.4E-2</c:v>
                </c:pt>
                <c:pt idx="96">
                  <c:v>9.5000000000000001E-2</c:v>
                </c:pt>
                <c:pt idx="97">
                  <c:v>9.6000000000000002E-2</c:v>
                </c:pt>
                <c:pt idx="98">
                  <c:v>9.7000000000000003E-2</c:v>
                </c:pt>
                <c:pt idx="99">
                  <c:v>9.8000000000000004E-2</c:v>
                </c:pt>
                <c:pt idx="100">
                  <c:v>9.9000000000000005E-2</c:v>
                </c:pt>
                <c:pt idx="101">
                  <c:v>0.1</c:v>
                </c:pt>
                <c:pt idx="102">
                  <c:v>0.10100000000000001</c:v>
                </c:pt>
                <c:pt idx="103">
                  <c:v>0.10200000000000001</c:v>
                </c:pt>
                <c:pt idx="104">
                  <c:v>0.10300000000000001</c:v>
                </c:pt>
                <c:pt idx="105">
                  <c:v>0.10400000000000001</c:v>
                </c:pt>
                <c:pt idx="106">
                  <c:v>0.105</c:v>
                </c:pt>
                <c:pt idx="107">
                  <c:v>0.106</c:v>
                </c:pt>
                <c:pt idx="108">
                  <c:v>0.107</c:v>
                </c:pt>
                <c:pt idx="109">
                  <c:v>0.108</c:v>
                </c:pt>
                <c:pt idx="110">
                  <c:v>0.109</c:v>
                </c:pt>
                <c:pt idx="111">
                  <c:v>0.11</c:v>
                </c:pt>
                <c:pt idx="112">
                  <c:v>0.111</c:v>
                </c:pt>
                <c:pt idx="113">
                  <c:v>0.112</c:v>
                </c:pt>
                <c:pt idx="114">
                  <c:v>0.113</c:v>
                </c:pt>
                <c:pt idx="115">
                  <c:v>0.114</c:v>
                </c:pt>
                <c:pt idx="116">
                  <c:v>0.115</c:v>
                </c:pt>
                <c:pt idx="117">
                  <c:v>0.11600000000000001</c:v>
                </c:pt>
                <c:pt idx="118">
                  <c:v>0.11700000000000001</c:v>
                </c:pt>
                <c:pt idx="119">
                  <c:v>0.11800000000000001</c:v>
                </c:pt>
                <c:pt idx="120">
                  <c:v>0.11900000000000001</c:v>
                </c:pt>
                <c:pt idx="121">
                  <c:v>0.12</c:v>
                </c:pt>
                <c:pt idx="122">
                  <c:v>0.121</c:v>
                </c:pt>
                <c:pt idx="123">
                  <c:v>0.122</c:v>
                </c:pt>
                <c:pt idx="124">
                  <c:v>0.123</c:v>
                </c:pt>
                <c:pt idx="125">
                  <c:v>0.124</c:v>
                </c:pt>
                <c:pt idx="126">
                  <c:v>0.125</c:v>
                </c:pt>
                <c:pt idx="127">
                  <c:v>0.126</c:v>
                </c:pt>
                <c:pt idx="128">
                  <c:v>0.127</c:v>
                </c:pt>
                <c:pt idx="129">
                  <c:v>0.128</c:v>
                </c:pt>
                <c:pt idx="130">
                  <c:v>0.129</c:v>
                </c:pt>
                <c:pt idx="131">
                  <c:v>0.13</c:v>
                </c:pt>
                <c:pt idx="132">
                  <c:v>0.13100000000000001</c:v>
                </c:pt>
                <c:pt idx="133">
                  <c:v>0.13200000000000001</c:v>
                </c:pt>
                <c:pt idx="134">
                  <c:v>0.13300000000000001</c:v>
                </c:pt>
                <c:pt idx="135">
                  <c:v>0.13400000000000001</c:v>
                </c:pt>
                <c:pt idx="136">
                  <c:v>0.13500000000000001</c:v>
                </c:pt>
                <c:pt idx="137">
                  <c:v>0.13600000000000001</c:v>
                </c:pt>
                <c:pt idx="138">
                  <c:v>0.13700000000000001</c:v>
                </c:pt>
                <c:pt idx="139">
                  <c:v>0.13800000000000001</c:v>
                </c:pt>
                <c:pt idx="140">
                  <c:v>0.13900000000000001</c:v>
                </c:pt>
                <c:pt idx="141">
                  <c:v>0.14000000000000001</c:v>
                </c:pt>
                <c:pt idx="142">
                  <c:v>0.14100000000000001</c:v>
                </c:pt>
                <c:pt idx="143">
                  <c:v>0.14200000000000002</c:v>
                </c:pt>
                <c:pt idx="144">
                  <c:v>0.14300000000000002</c:v>
                </c:pt>
                <c:pt idx="145">
                  <c:v>0.14400000000000002</c:v>
                </c:pt>
                <c:pt idx="146">
                  <c:v>0.14499999999999999</c:v>
                </c:pt>
                <c:pt idx="147">
                  <c:v>0.14599999999999999</c:v>
                </c:pt>
                <c:pt idx="148">
                  <c:v>0.14699999999999999</c:v>
                </c:pt>
                <c:pt idx="149">
                  <c:v>0.14799999999999999</c:v>
                </c:pt>
                <c:pt idx="150">
                  <c:v>0.14899999999999999</c:v>
                </c:pt>
                <c:pt idx="151">
                  <c:v>0.15</c:v>
                </c:pt>
                <c:pt idx="152">
                  <c:v>0.151</c:v>
                </c:pt>
                <c:pt idx="153">
                  <c:v>0.152</c:v>
                </c:pt>
                <c:pt idx="154">
                  <c:v>0.153</c:v>
                </c:pt>
                <c:pt idx="155">
                  <c:v>0.154</c:v>
                </c:pt>
                <c:pt idx="156">
                  <c:v>0.155</c:v>
                </c:pt>
                <c:pt idx="157">
                  <c:v>0.156</c:v>
                </c:pt>
                <c:pt idx="158">
                  <c:v>0.157</c:v>
                </c:pt>
                <c:pt idx="159">
                  <c:v>0.158</c:v>
                </c:pt>
                <c:pt idx="160">
                  <c:v>0.159</c:v>
                </c:pt>
                <c:pt idx="161">
                  <c:v>0.16</c:v>
                </c:pt>
                <c:pt idx="162">
                  <c:v>0.161</c:v>
                </c:pt>
                <c:pt idx="163">
                  <c:v>0.16200000000000001</c:v>
                </c:pt>
                <c:pt idx="164">
                  <c:v>0.16300000000000001</c:v>
                </c:pt>
                <c:pt idx="165">
                  <c:v>0.16400000000000001</c:v>
                </c:pt>
                <c:pt idx="166">
                  <c:v>0.16500000000000001</c:v>
                </c:pt>
              </c:numCache>
            </c:numRef>
          </c:xVal>
          <c:yVal>
            <c:numRef>
              <c:f>Sheet1!$B$9:$B$175</c:f>
              <c:numCache>
                <c:formatCode>General</c:formatCode>
                <c:ptCount val="167"/>
                <c:pt idx="0">
                  <c:v>5.3289530741520291E-2</c:v>
                </c:pt>
                <c:pt idx="1">
                  <c:v>5.329553074152029E-2</c:v>
                </c:pt>
                <c:pt idx="2">
                  <c:v>5.3313530741520294E-2</c:v>
                </c:pt>
                <c:pt idx="3">
                  <c:v>5.334353074152029E-2</c:v>
                </c:pt>
                <c:pt idx="4">
                  <c:v>5.338553074152029E-2</c:v>
                </c:pt>
                <c:pt idx="5">
                  <c:v>5.3439530741520289E-2</c:v>
                </c:pt>
                <c:pt idx="6">
                  <c:v>5.3505530741520292E-2</c:v>
                </c:pt>
                <c:pt idx="7">
                  <c:v>5.3583530741520294E-2</c:v>
                </c:pt>
                <c:pt idx="8">
                  <c:v>5.3673530741520294E-2</c:v>
                </c:pt>
                <c:pt idx="9">
                  <c:v>5.3775530741520292E-2</c:v>
                </c:pt>
                <c:pt idx="10">
                  <c:v>5.3889530741520295E-2</c:v>
                </c:pt>
                <c:pt idx="11">
                  <c:v>5.4015530741520289E-2</c:v>
                </c:pt>
                <c:pt idx="12">
                  <c:v>5.4153530741520288E-2</c:v>
                </c:pt>
                <c:pt idx="13">
                  <c:v>5.4303530741520292E-2</c:v>
                </c:pt>
                <c:pt idx="14">
                  <c:v>5.4465530741520295E-2</c:v>
                </c:pt>
                <c:pt idx="15">
                  <c:v>5.4639530741520288E-2</c:v>
                </c:pt>
                <c:pt idx="16">
                  <c:v>5.4825530741520294E-2</c:v>
                </c:pt>
                <c:pt idx="17">
                  <c:v>5.5023530741520291E-2</c:v>
                </c:pt>
                <c:pt idx="18">
                  <c:v>5.5233530741520293E-2</c:v>
                </c:pt>
                <c:pt idx="19">
                  <c:v>5.5455530741520292E-2</c:v>
                </c:pt>
                <c:pt idx="20">
                  <c:v>5.5689530741520291E-2</c:v>
                </c:pt>
                <c:pt idx="21">
                  <c:v>5.5935530741520294E-2</c:v>
                </c:pt>
                <c:pt idx="22">
                  <c:v>5.6193530741520288E-2</c:v>
                </c:pt>
                <c:pt idx="23">
                  <c:v>5.6463530741520288E-2</c:v>
                </c:pt>
                <c:pt idx="24">
                  <c:v>5.6745530741520292E-2</c:v>
                </c:pt>
                <c:pt idx="25">
                  <c:v>5.7039530741520295E-2</c:v>
                </c:pt>
                <c:pt idx="26">
                  <c:v>5.7345530741520295E-2</c:v>
                </c:pt>
                <c:pt idx="27">
                  <c:v>5.7663530741520294E-2</c:v>
                </c:pt>
                <c:pt idx="28">
                  <c:v>5.7993530741520291E-2</c:v>
                </c:pt>
                <c:pt idx="29">
                  <c:v>5.8335530741520293E-2</c:v>
                </c:pt>
                <c:pt idx="30">
                  <c:v>5.8689530741520293E-2</c:v>
                </c:pt>
                <c:pt idx="31">
                  <c:v>5.9055530741520292E-2</c:v>
                </c:pt>
                <c:pt idx="32">
                  <c:v>5.9433530741520288E-2</c:v>
                </c:pt>
                <c:pt idx="33">
                  <c:v>5.9823530741520289E-2</c:v>
                </c:pt>
                <c:pt idx="34">
                  <c:v>6.0225530741520289E-2</c:v>
                </c:pt>
                <c:pt idx="35">
                  <c:v>6.0639530741520294E-2</c:v>
                </c:pt>
                <c:pt idx="36">
                  <c:v>6.1065530741520296E-2</c:v>
                </c:pt>
                <c:pt idx="37">
                  <c:v>6.150353074152029E-2</c:v>
                </c:pt>
                <c:pt idx="38">
                  <c:v>6.1953530741520289E-2</c:v>
                </c:pt>
                <c:pt idx="39">
                  <c:v>6.2415530741520293E-2</c:v>
                </c:pt>
                <c:pt idx="40">
                  <c:v>6.2889530741520289E-2</c:v>
                </c:pt>
                <c:pt idx="41">
                  <c:v>6.3375530741520289E-2</c:v>
                </c:pt>
                <c:pt idx="42">
                  <c:v>6.3873530741520287E-2</c:v>
                </c:pt>
                <c:pt idx="43">
                  <c:v>6.4383530741520298E-2</c:v>
                </c:pt>
                <c:pt idx="44">
                  <c:v>6.4905530741520293E-2</c:v>
                </c:pt>
                <c:pt idx="45">
                  <c:v>6.5439530741520285E-2</c:v>
                </c:pt>
                <c:pt idx="46">
                  <c:v>6.598553074152029E-2</c:v>
                </c:pt>
                <c:pt idx="47">
                  <c:v>6.6543530741520293E-2</c:v>
                </c:pt>
                <c:pt idx="48">
                  <c:v>6.7113530741520294E-2</c:v>
                </c:pt>
                <c:pt idx="49">
                  <c:v>6.7695530741520293E-2</c:v>
                </c:pt>
                <c:pt idx="50">
                  <c:v>6.8289530741520291E-2</c:v>
                </c:pt>
                <c:pt idx="51">
                  <c:v>6.88955307415203E-2</c:v>
                </c:pt>
                <c:pt idx="52">
                  <c:v>6.9513530741520294E-2</c:v>
                </c:pt>
                <c:pt idx="53">
                  <c:v>7.0143530741520299E-2</c:v>
                </c:pt>
                <c:pt idx="54">
                  <c:v>7.0785530741520289E-2</c:v>
                </c:pt>
                <c:pt idx="55">
                  <c:v>7.1439530741520291E-2</c:v>
                </c:pt>
                <c:pt idx="56">
                  <c:v>7.2105530741520291E-2</c:v>
                </c:pt>
                <c:pt idx="57">
                  <c:v>7.2783530741520289E-2</c:v>
                </c:pt>
                <c:pt idx="58">
                  <c:v>7.3473530741520299E-2</c:v>
                </c:pt>
                <c:pt idx="59">
                  <c:v>7.4175530741520293E-2</c:v>
                </c:pt>
                <c:pt idx="60">
                  <c:v>7.4578895675520285E-2</c:v>
                </c:pt>
                <c:pt idx="61">
                  <c:v>7.4889530741520299E-2</c:v>
                </c:pt>
                <c:pt idx="62">
                  <c:v>7.561553074152029E-2</c:v>
                </c:pt>
                <c:pt idx="63">
                  <c:v>7.6353530741520292E-2</c:v>
                </c:pt>
                <c:pt idx="64">
                  <c:v>7.7103530741520293E-2</c:v>
                </c:pt>
                <c:pt idx="65">
                  <c:v>7.7865530741520292E-2</c:v>
                </c:pt>
                <c:pt idx="66">
                  <c:v>7.8639530741520303E-2</c:v>
                </c:pt>
                <c:pt idx="67">
                  <c:v>7.9425530741520298E-2</c:v>
                </c:pt>
                <c:pt idx="68">
                  <c:v>8.0223530741520305E-2</c:v>
                </c:pt>
                <c:pt idx="69">
                  <c:v>8.1033530741520296E-2</c:v>
                </c:pt>
                <c:pt idx="70">
                  <c:v>8.1855530741520299E-2</c:v>
                </c:pt>
                <c:pt idx="71">
                  <c:v>8.2689530741520301E-2</c:v>
                </c:pt>
                <c:pt idx="72">
                  <c:v>8.35355307415203E-2</c:v>
                </c:pt>
                <c:pt idx="73">
                  <c:v>8.4393530741520298E-2</c:v>
                </c:pt>
                <c:pt idx="74">
                  <c:v>8.5263530741520294E-2</c:v>
                </c:pt>
                <c:pt idx="75">
                  <c:v>8.6145530741520288E-2</c:v>
                </c:pt>
                <c:pt idx="76">
                  <c:v>8.7039530741520293E-2</c:v>
                </c:pt>
                <c:pt idx="77">
                  <c:v>8.7945530741520284E-2</c:v>
                </c:pt>
                <c:pt idx="78">
                  <c:v>8.8863530741520286E-2</c:v>
                </c:pt>
                <c:pt idx="79">
                  <c:v>8.97935307415203E-2</c:v>
                </c:pt>
                <c:pt idx="80">
                  <c:v>9.0735530741520298E-2</c:v>
                </c:pt>
                <c:pt idx="81">
                  <c:v>9.1689530741520295E-2</c:v>
                </c:pt>
                <c:pt idx="82">
                  <c:v>9.2655530741520289E-2</c:v>
                </c:pt>
                <c:pt idx="83">
                  <c:v>9.3633530741520296E-2</c:v>
                </c:pt>
                <c:pt idx="84">
                  <c:v>9.4623530741520301E-2</c:v>
                </c:pt>
                <c:pt idx="85">
                  <c:v>9.5625530741520304E-2</c:v>
                </c:pt>
                <c:pt idx="86">
                  <c:v>9.6639530741520291E-2</c:v>
                </c:pt>
                <c:pt idx="87">
                  <c:v>9.7665530741520304E-2</c:v>
                </c:pt>
                <c:pt idx="88">
                  <c:v>9.8703530741520301E-2</c:v>
                </c:pt>
                <c:pt idx="89">
                  <c:v>9.9753530741520283E-2</c:v>
                </c:pt>
                <c:pt idx="90">
                  <c:v>0.10081553074152029</c:v>
                </c:pt>
                <c:pt idx="91">
                  <c:v>0.1018895307415203</c:v>
                </c:pt>
                <c:pt idx="92">
                  <c:v>0.1029755307415203</c:v>
                </c:pt>
                <c:pt idx="93">
                  <c:v>0.10407353074152029</c:v>
                </c:pt>
                <c:pt idx="94">
                  <c:v>0.10518353074152029</c:v>
                </c:pt>
                <c:pt idx="95">
                  <c:v>0.1063055307415203</c:v>
                </c:pt>
                <c:pt idx="96">
                  <c:v>0.10743953074152029</c:v>
                </c:pt>
                <c:pt idx="97">
                  <c:v>0.10858553074152029</c:v>
                </c:pt>
                <c:pt idx="98">
                  <c:v>0.1097435307415203</c:v>
                </c:pt>
                <c:pt idx="99">
                  <c:v>0.1109135307415203</c:v>
                </c:pt>
                <c:pt idx="100">
                  <c:v>0.11209553074152029</c:v>
                </c:pt>
                <c:pt idx="101">
                  <c:v>0.1132895307415203</c:v>
                </c:pt>
                <c:pt idx="102">
                  <c:v>0.1144955307415203</c:v>
                </c:pt>
                <c:pt idx="103">
                  <c:v>0.1157135307415203</c:v>
                </c:pt>
                <c:pt idx="104">
                  <c:v>0.11694353074152031</c:v>
                </c:pt>
                <c:pt idx="105">
                  <c:v>0.1181855307415203</c:v>
                </c:pt>
                <c:pt idx="106">
                  <c:v>0.11943953074152028</c:v>
                </c:pt>
                <c:pt idx="107">
                  <c:v>0.12070553074152029</c:v>
                </c:pt>
                <c:pt idx="108">
                  <c:v>0.12198353074152028</c:v>
                </c:pt>
                <c:pt idx="109">
                  <c:v>0.12327353074152028</c:v>
                </c:pt>
                <c:pt idx="110">
                  <c:v>0.12457553074152028</c:v>
                </c:pt>
                <c:pt idx="111">
                  <c:v>0.12588953074152029</c:v>
                </c:pt>
                <c:pt idx="112">
                  <c:v>0.12721553074152031</c:v>
                </c:pt>
                <c:pt idx="113">
                  <c:v>0.12855353074152032</c:v>
                </c:pt>
                <c:pt idx="114">
                  <c:v>0.12990353074152028</c:v>
                </c:pt>
                <c:pt idx="115">
                  <c:v>0.13126553074152031</c:v>
                </c:pt>
                <c:pt idx="116">
                  <c:v>0.1326395307415203</c:v>
                </c:pt>
                <c:pt idx="117">
                  <c:v>0.13402553074152029</c:v>
                </c:pt>
                <c:pt idx="118">
                  <c:v>0.1354235307415203</c:v>
                </c:pt>
                <c:pt idx="119">
                  <c:v>0.1368335307415203</c:v>
                </c:pt>
                <c:pt idx="120">
                  <c:v>0.1382555307415203</c:v>
                </c:pt>
                <c:pt idx="121">
                  <c:v>0.1396895307415203</c:v>
                </c:pt>
                <c:pt idx="122">
                  <c:v>0.1411355307415203</c:v>
                </c:pt>
                <c:pt idx="123">
                  <c:v>0.14259353074152029</c:v>
                </c:pt>
                <c:pt idx="124">
                  <c:v>0.14406353074152028</c:v>
                </c:pt>
                <c:pt idx="125">
                  <c:v>0.14554553074152027</c:v>
                </c:pt>
                <c:pt idx="126">
                  <c:v>0.14703953074152029</c:v>
                </c:pt>
                <c:pt idx="127">
                  <c:v>0.1485455307415203</c:v>
                </c:pt>
                <c:pt idx="128">
                  <c:v>0.15006353074152029</c:v>
                </c:pt>
                <c:pt idx="129">
                  <c:v>0.15159353074152029</c:v>
                </c:pt>
                <c:pt idx="130">
                  <c:v>0.15313553074152028</c:v>
                </c:pt>
                <c:pt idx="131">
                  <c:v>0.15468953074152031</c:v>
                </c:pt>
                <c:pt idx="132">
                  <c:v>0.15625553074152032</c:v>
                </c:pt>
                <c:pt idx="133">
                  <c:v>0.15783353074152029</c:v>
                </c:pt>
                <c:pt idx="134">
                  <c:v>0.15942353074152033</c:v>
                </c:pt>
                <c:pt idx="135">
                  <c:v>0.16102553074152032</c:v>
                </c:pt>
                <c:pt idx="136">
                  <c:v>0.16263953074152029</c:v>
                </c:pt>
                <c:pt idx="137">
                  <c:v>0.16426553074152031</c:v>
                </c:pt>
                <c:pt idx="138">
                  <c:v>0.16590353074152031</c:v>
                </c:pt>
                <c:pt idx="139">
                  <c:v>0.1675535307415203</c:v>
                </c:pt>
                <c:pt idx="140">
                  <c:v>0.16921553074152032</c:v>
                </c:pt>
                <c:pt idx="141">
                  <c:v>0.1708895307415203</c:v>
                </c:pt>
                <c:pt idx="142">
                  <c:v>0.17257553074152032</c:v>
                </c:pt>
                <c:pt idx="143">
                  <c:v>0.17427353074152033</c:v>
                </c:pt>
                <c:pt idx="144">
                  <c:v>0.17598353074152032</c:v>
                </c:pt>
                <c:pt idx="145">
                  <c:v>0.17770553074152032</c:v>
                </c:pt>
                <c:pt idx="146">
                  <c:v>0.17943953074152028</c:v>
                </c:pt>
                <c:pt idx="147">
                  <c:v>0.18118553074152027</c:v>
                </c:pt>
                <c:pt idx="148">
                  <c:v>0.18294353074152028</c:v>
                </c:pt>
                <c:pt idx="149">
                  <c:v>0.18471353074152028</c:v>
                </c:pt>
                <c:pt idx="150">
                  <c:v>0.18649553074152028</c:v>
                </c:pt>
                <c:pt idx="151">
                  <c:v>0.1882895307415203</c:v>
                </c:pt>
                <c:pt idx="152">
                  <c:v>0.19009553074152027</c:v>
                </c:pt>
                <c:pt idx="153">
                  <c:v>0.19191353074152029</c:v>
                </c:pt>
                <c:pt idx="154">
                  <c:v>0.19374353074152029</c:v>
                </c:pt>
                <c:pt idx="155">
                  <c:v>0.1955855307415203</c:v>
                </c:pt>
                <c:pt idx="156">
                  <c:v>0.19743953074152029</c:v>
                </c:pt>
                <c:pt idx="157">
                  <c:v>0.1993055307415203</c:v>
                </c:pt>
                <c:pt idx="158">
                  <c:v>0.20118353074152029</c:v>
                </c:pt>
                <c:pt idx="159">
                  <c:v>0.20307353074152029</c:v>
                </c:pt>
                <c:pt idx="160">
                  <c:v>0.20497553074152031</c:v>
                </c:pt>
                <c:pt idx="161">
                  <c:v>0.20688953074152031</c:v>
                </c:pt>
                <c:pt idx="162">
                  <c:v>0.20881553074152032</c:v>
                </c:pt>
                <c:pt idx="163">
                  <c:v>0.21075353074152028</c:v>
                </c:pt>
                <c:pt idx="164">
                  <c:v>0.21270353074152029</c:v>
                </c:pt>
                <c:pt idx="165">
                  <c:v>0.21466553074152031</c:v>
                </c:pt>
                <c:pt idx="166">
                  <c:v>0.21663953074152031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E5-41E7-8EA2-B6F5BB6ADD11}"/>
            </c:ext>
          </c:extLst>
        </c:ser>
        <c:ser>
          <c:idx val="2"/>
          <c:order val="2"/>
          <c:tx>
            <c:v>optimal when A=12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 optimal STP and LTP'!$P$40</c:f>
              <c:numCache>
                <c:formatCode>0.0000_ </c:formatCode>
                <c:ptCount val="1"/>
                <c:pt idx="0">
                  <c:v>5.9567231961764985E-2</c:v>
                </c:pt>
              </c:numCache>
            </c:numRef>
          </c:xVal>
          <c:yVal>
            <c:numRef>
              <c:f>' optimal STP and LTP'!$O$40</c:f>
              <c:numCache>
                <c:formatCode>0.0000_ </c:formatCode>
                <c:ptCount val="1"/>
                <c:pt idx="0">
                  <c:v>7.4579061483040596E-2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E5-41E7-8EA2-B6F5BB6ADD11}"/>
            </c:ext>
          </c:extLst>
        </c:ser>
        <c:ser>
          <c:idx val="4"/>
          <c:order val="3"/>
          <c:tx>
            <c:v>optimal when A=20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7777777777777781"/>
                  <c:y val="-6.018518518518527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A2A-4D21-B7FA-3FC913C8BDC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 optimal STP and LTP'!$P$48</c:f>
              <c:numCache>
                <c:formatCode>0.0000_ </c:formatCode>
                <c:ptCount val="1"/>
                <c:pt idx="0">
                  <c:v>3.5740339177058988E-2</c:v>
                </c:pt>
              </c:numCache>
            </c:numRef>
          </c:xVal>
          <c:yVal>
            <c:numRef>
              <c:f>' optimal STP and LTP'!$O$48</c:f>
              <c:numCache>
                <c:formatCode>0.0000_ </c:formatCode>
                <c:ptCount val="1"/>
                <c:pt idx="0">
                  <c:v>5.7547436889824354E-2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4E5-41E7-8EA2-B6F5BB6ADD11}"/>
            </c:ext>
          </c:extLst>
        </c:ser>
        <c:ser>
          <c:idx val="3"/>
          <c:order val="4"/>
          <c:tx>
            <c:v>utility when A=20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Sheet1!$E$9:$E$176</c:f>
              <c:numCache>
                <c:formatCode>General</c:formatCode>
                <c:ptCount val="168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1.3000000000000001E-2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1.8000000000000002E-2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2.6000000000000002E-2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3.5740000000000001E-2</c:v>
                </c:pt>
                <c:pt idx="37">
                  <c:v>3.6000000000000004E-2</c:v>
                </c:pt>
                <c:pt idx="38">
                  <c:v>3.6999999999999998E-2</c:v>
                </c:pt>
                <c:pt idx="39">
                  <c:v>3.7999999999999999E-2</c:v>
                </c:pt>
                <c:pt idx="40">
                  <c:v>3.9E-2</c:v>
                </c:pt>
                <c:pt idx="41">
                  <c:v>0.04</c:v>
                </c:pt>
                <c:pt idx="42">
                  <c:v>4.1000000000000002E-2</c:v>
                </c:pt>
                <c:pt idx="43">
                  <c:v>4.2000000000000003E-2</c:v>
                </c:pt>
                <c:pt idx="44">
                  <c:v>4.3000000000000003E-2</c:v>
                </c:pt>
                <c:pt idx="45">
                  <c:v>4.3999999999999997E-2</c:v>
                </c:pt>
                <c:pt idx="46">
                  <c:v>4.4999999999999998E-2</c:v>
                </c:pt>
                <c:pt idx="47">
                  <c:v>4.5999999999999999E-2</c:v>
                </c:pt>
                <c:pt idx="48">
                  <c:v>4.7E-2</c:v>
                </c:pt>
                <c:pt idx="49">
                  <c:v>4.8000000000000001E-2</c:v>
                </c:pt>
                <c:pt idx="50">
                  <c:v>4.9000000000000002E-2</c:v>
                </c:pt>
                <c:pt idx="51">
                  <c:v>0.05</c:v>
                </c:pt>
                <c:pt idx="52">
                  <c:v>5.1000000000000004E-2</c:v>
                </c:pt>
                <c:pt idx="53">
                  <c:v>5.2000000000000005E-2</c:v>
                </c:pt>
                <c:pt idx="54">
                  <c:v>5.2999999999999999E-2</c:v>
                </c:pt>
                <c:pt idx="55">
                  <c:v>5.3999999999999999E-2</c:v>
                </c:pt>
                <c:pt idx="56">
                  <c:v>5.5E-2</c:v>
                </c:pt>
                <c:pt idx="57">
                  <c:v>5.6000000000000001E-2</c:v>
                </c:pt>
                <c:pt idx="58">
                  <c:v>5.7000000000000002E-2</c:v>
                </c:pt>
                <c:pt idx="59">
                  <c:v>5.8000000000000003E-2</c:v>
                </c:pt>
                <c:pt idx="60">
                  <c:v>5.9000000000000004E-2</c:v>
                </c:pt>
                <c:pt idx="61">
                  <c:v>0.06</c:v>
                </c:pt>
                <c:pt idx="62">
                  <c:v>6.0999999999999999E-2</c:v>
                </c:pt>
                <c:pt idx="63">
                  <c:v>6.2E-2</c:v>
                </c:pt>
                <c:pt idx="64">
                  <c:v>6.3E-2</c:v>
                </c:pt>
                <c:pt idx="65">
                  <c:v>6.4000000000000001E-2</c:v>
                </c:pt>
                <c:pt idx="66">
                  <c:v>6.5000000000000002E-2</c:v>
                </c:pt>
                <c:pt idx="67">
                  <c:v>6.6000000000000003E-2</c:v>
                </c:pt>
                <c:pt idx="68">
                  <c:v>6.7000000000000004E-2</c:v>
                </c:pt>
                <c:pt idx="69">
                  <c:v>6.8000000000000005E-2</c:v>
                </c:pt>
                <c:pt idx="70">
                  <c:v>6.9000000000000006E-2</c:v>
                </c:pt>
                <c:pt idx="71">
                  <c:v>7.0000000000000007E-2</c:v>
                </c:pt>
                <c:pt idx="72">
                  <c:v>7.1000000000000008E-2</c:v>
                </c:pt>
                <c:pt idx="73">
                  <c:v>7.2000000000000008E-2</c:v>
                </c:pt>
                <c:pt idx="74">
                  <c:v>7.2999999999999995E-2</c:v>
                </c:pt>
                <c:pt idx="75">
                  <c:v>7.3999999999999996E-2</c:v>
                </c:pt>
                <c:pt idx="76">
                  <c:v>7.4999999999999997E-2</c:v>
                </c:pt>
                <c:pt idx="77">
                  <c:v>7.5999999999999998E-2</c:v>
                </c:pt>
                <c:pt idx="78">
                  <c:v>7.6999999999999999E-2</c:v>
                </c:pt>
                <c:pt idx="79">
                  <c:v>7.8E-2</c:v>
                </c:pt>
                <c:pt idx="80">
                  <c:v>7.9000000000000001E-2</c:v>
                </c:pt>
                <c:pt idx="81">
                  <c:v>0.08</c:v>
                </c:pt>
                <c:pt idx="82">
                  <c:v>8.1000000000000003E-2</c:v>
                </c:pt>
                <c:pt idx="83">
                  <c:v>8.2000000000000003E-2</c:v>
                </c:pt>
                <c:pt idx="84">
                  <c:v>8.3000000000000004E-2</c:v>
                </c:pt>
                <c:pt idx="85">
                  <c:v>8.4000000000000005E-2</c:v>
                </c:pt>
                <c:pt idx="86">
                  <c:v>8.5000000000000006E-2</c:v>
                </c:pt>
                <c:pt idx="87">
                  <c:v>8.6000000000000007E-2</c:v>
                </c:pt>
                <c:pt idx="88">
                  <c:v>8.7000000000000008E-2</c:v>
                </c:pt>
                <c:pt idx="89">
                  <c:v>8.7999999999999995E-2</c:v>
                </c:pt>
                <c:pt idx="90">
                  <c:v>8.8999999999999996E-2</c:v>
                </c:pt>
                <c:pt idx="91">
                  <c:v>0.09</c:v>
                </c:pt>
                <c:pt idx="92">
                  <c:v>9.0999999999999998E-2</c:v>
                </c:pt>
                <c:pt idx="93">
                  <c:v>9.1999999999999998E-2</c:v>
                </c:pt>
                <c:pt idx="94">
                  <c:v>9.2999999999999999E-2</c:v>
                </c:pt>
                <c:pt idx="95">
                  <c:v>9.4E-2</c:v>
                </c:pt>
                <c:pt idx="96">
                  <c:v>9.5000000000000001E-2</c:v>
                </c:pt>
                <c:pt idx="97">
                  <c:v>9.6000000000000002E-2</c:v>
                </c:pt>
                <c:pt idx="98">
                  <c:v>9.7000000000000003E-2</c:v>
                </c:pt>
                <c:pt idx="99">
                  <c:v>9.8000000000000004E-2</c:v>
                </c:pt>
                <c:pt idx="100">
                  <c:v>9.9000000000000005E-2</c:v>
                </c:pt>
                <c:pt idx="101">
                  <c:v>0.1</c:v>
                </c:pt>
                <c:pt idx="102">
                  <c:v>0.10100000000000001</c:v>
                </c:pt>
                <c:pt idx="103">
                  <c:v>0.10200000000000001</c:v>
                </c:pt>
                <c:pt idx="104">
                  <c:v>0.10300000000000001</c:v>
                </c:pt>
                <c:pt idx="105">
                  <c:v>0.10400000000000001</c:v>
                </c:pt>
                <c:pt idx="106">
                  <c:v>0.105</c:v>
                </c:pt>
                <c:pt idx="107">
                  <c:v>0.106</c:v>
                </c:pt>
                <c:pt idx="108">
                  <c:v>0.107</c:v>
                </c:pt>
                <c:pt idx="109">
                  <c:v>0.108</c:v>
                </c:pt>
                <c:pt idx="110">
                  <c:v>0.109</c:v>
                </c:pt>
                <c:pt idx="111">
                  <c:v>0.11</c:v>
                </c:pt>
                <c:pt idx="112">
                  <c:v>0.111</c:v>
                </c:pt>
                <c:pt idx="113">
                  <c:v>0.112</c:v>
                </c:pt>
                <c:pt idx="114">
                  <c:v>0.113</c:v>
                </c:pt>
                <c:pt idx="115">
                  <c:v>0.114</c:v>
                </c:pt>
                <c:pt idx="116">
                  <c:v>0.115</c:v>
                </c:pt>
                <c:pt idx="117">
                  <c:v>0.11600000000000001</c:v>
                </c:pt>
                <c:pt idx="118">
                  <c:v>0.11700000000000001</c:v>
                </c:pt>
                <c:pt idx="119">
                  <c:v>0.11800000000000001</c:v>
                </c:pt>
                <c:pt idx="120">
                  <c:v>0.11900000000000001</c:v>
                </c:pt>
                <c:pt idx="121">
                  <c:v>0.12</c:v>
                </c:pt>
                <c:pt idx="122">
                  <c:v>0.121</c:v>
                </c:pt>
                <c:pt idx="123">
                  <c:v>0.122</c:v>
                </c:pt>
                <c:pt idx="124">
                  <c:v>0.123</c:v>
                </c:pt>
                <c:pt idx="125">
                  <c:v>0.124</c:v>
                </c:pt>
                <c:pt idx="126">
                  <c:v>0.125</c:v>
                </c:pt>
                <c:pt idx="127">
                  <c:v>0.126</c:v>
                </c:pt>
                <c:pt idx="128">
                  <c:v>0.127</c:v>
                </c:pt>
                <c:pt idx="129">
                  <c:v>0.128</c:v>
                </c:pt>
                <c:pt idx="130">
                  <c:v>0.129</c:v>
                </c:pt>
                <c:pt idx="131">
                  <c:v>0.13</c:v>
                </c:pt>
                <c:pt idx="132">
                  <c:v>0.13100000000000001</c:v>
                </c:pt>
                <c:pt idx="133">
                  <c:v>0.13200000000000001</c:v>
                </c:pt>
                <c:pt idx="134">
                  <c:v>0.13300000000000001</c:v>
                </c:pt>
                <c:pt idx="135">
                  <c:v>0.13400000000000001</c:v>
                </c:pt>
                <c:pt idx="136">
                  <c:v>0.13500000000000001</c:v>
                </c:pt>
                <c:pt idx="137">
                  <c:v>0.13600000000000001</c:v>
                </c:pt>
                <c:pt idx="138">
                  <c:v>0.13700000000000001</c:v>
                </c:pt>
                <c:pt idx="139">
                  <c:v>0.13800000000000001</c:v>
                </c:pt>
                <c:pt idx="140">
                  <c:v>0.13900000000000001</c:v>
                </c:pt>
                <c:pt idx="141">
                  <c:v>0.14000000000000001</c:v>
                </c:pt>
                <c:pt idx="142">
                  <c:v>0.14100000000000001</c:v>
                </c:pt>
                <c:pt idx="143">
                  <c:v>0.14200000000000002</c:v>
                </c:pt>
                <c:pt idx="144">
                  <c:v>0.14300000000000002</c:v>
                </c:pt>
                <c:pt idx="145">
                  <c:v>0.14400000000000002</c:v>
                </c:pt>
                <c:pt idx="146">
                  <c:v>0.14499999999999999</c:v>
                </c:pt>
                <c:pt idx="147">
                  <c:v>0.14599999999999999</c:v>
                </c:pt>
                <c:pt idx="148">
                  <c:v>0.14699999999999999</c:v>
                </c:pt>
                <c:pt idx="149">
                  <c:v>0.14799999999999999</c:v>
                </c:pt>
                <c:pt idx="150">
                  <c:v>0.14899999999999999</c:v>
                </c:pt>
                <c:pt idx="151">
                  <c:v>0.15</c:v>
                </c:pt>
                <c:pt idx="152">
                  <c:v>0.151</c:v>
                </c:pt>
                <c:pt idx="153">
                  <c:v>0.152</c:v>
                </c:pt>
                <c:pt idx="154">
                  <c:v>0.153</c:v>
                </c:pt>
                <c:pt idx="155">
                  <c:v>0.154</c:v>
                </c:pt>
                <c:pt idx="156">
                  <c:v>0.155</c:v>
                </c:pt>
                <c:pt idx="157">
                  <c:v>0.156</c:v>
                </c:pt>
                <c:pt idx="158">
                  <c:v>0.157</c:v>
                </c:pt>
                <c:pt idx="159">
                  <c:v>0.158</c:v>
                </c:pt>
                <c:pt idx="160">
                  <c:v>0.159</c:v>
                </c:pt>
                <c:pt idx="161">
                  <c:v>0.16</c:v>
                </c:pt>
                <c:pt idx="162">
                  <c:v>0.161</c:v>
                </c:pt>
                <c:pt idx="163">
                  <c:v>0.16200000000000001</c:v>
                </c:pt>
                <c:pt idx="164">
                  <c:v>0.16300000000000001</c:v>
                </c:pt>
                <c:pt idx="165">
                  <c:v>0.16400000000000001</c:v>
                </c:pt>
                <c:pt idx="166">
                  <c:v>0.16500000000000001</c:v>
                </c:pt>
                <c:pt idx="167">
                  <c:v>0.16600000000000001</c:v>
                </c:pt>
              </c:numCache>
            </c:numRef>
          </c:xVal>
          <c:yVal>
            <c:numRef>
              <c:f>Sheet1!$F$9:$F$176</c:f>
              <c:numCache>
                <c:formatCode>General</c:formatCode>
                <c:ptCount val="168"/>
                <c:pt idx="0">
                  <c:v>4.4773718444912181E-2</c:v>
                </c:pt>
                <c:pt idx="1">
                  <c:v>4.4783718444912184E-2</c:v>
                </c:pt>
                <c:pt idx="2">
                  <c:v>4.4813718444912179E-2</c:v>
                </c:pt>
                <c:pt idx="3">
                  <c:v>4.486371844491218E-2</c:v>
                </c:pt>
                <c:pt idx="4">
                  <c:v>4.4933718444912181E-2</c:v>
                </c:pt>
                <c:pt idx="5">
                  <c:v>4.5023718444912181E-2</c:v>
                </c:pt>
                <c:pt idx="6">
                  <c:v>4.513371844491218E-2</c:v>
                </c:pt>
                <c:pt idx="7">
                  <c:v>4.5263718444912178E-2</c:v>
                </c:pt>
                <c:pt idx="8">
                  <c:v>4.5413718444912182E-2</c:v>
                </c:pt>
                <c:pt idx="9">
                  <c:v>4.5583718444912179E-2</c:v>
                </c:pt>
                <c:pt idx="10">
                  <c:v>4.5773718444912181E-2</c:v>
                </c:pt>
                <c:pt idx="11">
                  <c:v>4.5983718444912183E-2</c:v>
                </c:pt>
                <c:pt idx="12">
                  <c:v>4.6213718444912177E-2</c:v>
                </c:pt>
                <c:pt idx="13">
                  <c:v>4.6463718444912178E-2</c:v>
                </c:pt>
                <c:pt idx="14">
                  <c:v>4.6733718444912184E-2</c:v>
                </c:pt>
                <c:pt idx="15">
                  <c:v>4.7023718444912183E-2</c:v>
                </c:pt>
                <c:pt idx="16">
                  <c:v>4.733371844491218E-2</c:v>
                </c:pt>
                <c:pt idx="17">
                  <c:v>4.7663718444912184E-2</c:v>
                </c:pt>
                <c:pt idx="18">
                  <c:v>4.801371844491218E-2</c:v>
                </c:pt>
                <c:pt idx="19">
                  <c:v>4.8383718444912183E-2</c:v>
                </c:pt>
                <c:pt idx="20">
                  <c:v>4.8773718444912184E-2</c:v>
                </c:pt>
                <c:pt idx="21">
                  <c:v>4.9183718444912178E-2</c:v>
                </c:pt>
                <c:pt idx="22">
                  <c:v>4.9613718444912178E-2</c:v>
                </c:pt>
                <c:pt idx="23">
                  <c:v>5.0063718444912184E-2</c:v>
                </c:pt>
                <c:pt idx="24">
                  <c:v>5.0533718444912182E-2</c:v>
                </c:pt>
                <c:pt idx="25">
                  <c:v>5.1023718444912179E-2</c:v>
                </c:pt>
                <c:pt idx="26">
                  <c:v>5.1533718444912183E-2</c:v>
                </c:pt>
                <c:pt idx="27">
                  <c:v>5.2063718444912178E-2</c:v>
                </c:pt>
                <c:pt idx="28">
                  <c:v>5.261371844491218E-2</c:v>
                </c:pt>
                <c:pt idx="29">
                  <c:v>5.3183718444912181E-2</c:v>
                </c:pt>
                <c:pt idx="30">
                  <c:v>5.3773718444912182E-2</c:v>
                </c:pt>
                <c:pt idx="31">
                  <c:v>5.4383718444912181E-2</c:v>
                </c:pt>
                <c:pt idx="32">
                  <c:v>5.501371844491218E-2</c:v>
                </c:pt>
                <c:pt idx="33">
                  <c:v>5.5663718444912177E-2</c:v>
                </c:pt>
                <c:pt idx="34">
                  <c:v>5.6333718444912181E-2</c:v>
                </c:pt>
                <c:pt idx="35">
                  <c:v>5.7023718444912184E-2</c:v>
                </c:pt>
                <c:pt idx="36">
                  <c:v>5.7547194444912179E-2</c:v>
                </c:pt>
                <c:pt idx="37">
                  <c:v>5.773371844491218E-2</c:v>
                </c:pt>
                <c:pt idx="38">
                  <c:v>5.8463718444912181E-2</c:v>
                </c:pt>
                <c:pt idx="39">
                  <c:v>5.9213718444912182E-2</c:v>
                </c:pt>
                <c:pt idx="40">
                  <c:v>5.9983718444912182E-2</c:v>
                </c:pt>
                <c:pt idx="41">
                  <c:v>6.0773718444912181E-2</c:v>
                </c:pt>
                <c:pt idx="42">
                  <c:v>6.1583718444912186E-2</c:v>
                </c:pt>
                <c:pt idx="43">
                  <c:v>6.2413718444912183E-2</c:v>
                </c:pt>
                <c:pt idx="44">
                  <c:v>6.3263718444912187E-2</c:v>
                </c:pt>
                <c:pt idx="45">
                  <c:v>6.4133718444912169E-2</c:v>
                </c:pt>
                <c:pt idx="46">
                  <c:v>6.5023718444912171E-2</c:v>
                </c:pt>
                <c:pt idx="47">
                  <c:v>6.5933718444912179E-2</c:v>
                </c:pt>
                <c:pt idx="48">
                  <c:v>6.6863718444912179E-2</c:v>
                </c:pt>
                <c:pt idx="49">
                  <c:v>6.7813718444912185E-2</c:v>
                </c:pt>
                <c:pt idx="50">
                  <c:v>6.8783718444912184E-2</c:v>
                </c:pt>
                <c:pt idx="51">
                  <c:v>6.9773718444912175E-2</c:v>
                </c:pt>
                <c:pt idx="52">
                  <c:v>7.0783718444912186E-2</c:v>
                </c:pt>
                <c:pt idx="53">
                  <c:v>7.1813718444912189E-2</c:v>
                </c:pt>
                <c:pt idx="54">
                  <c:v>7.2863718444912184E-2</c:v>
                </c:pt>
                <c:pt idx="55">
                  <c:v>7.3933718444912186E-2</c:v>
                </c:pt>
                <c:pt idx="56">
                  <c:v>7.502371844491218E-2</c:v>
                </c:pt>
                <c:pt idx="57">
                  <c:v>7.613371844491218E-2</c:v>
                </c:pt>
                <c:pt idx="58">
                  <c:v>7.7263718444912186E-2</c:v>
                </c:pt>
                <c:pt idx="59">
                  <c:v>7.8413718444912184E-2</c:v>
                </c:pt>
                <c:pt idx="60">
                  <c:v>7.9583718444912188E-2</c:v>
                </c:pt>
                <c:pt idx="61">
                  <c:v>8.0773718444912185E-2</c:v>
                </c:pt>
                <c:pt idx="62">
                  <c:v>8.1983718444912174E-2</c:v>
                </c:pt>
                <c:pt idx="63">
                  <c:v>8.3213718444912183E-2</c:v>
                </c:pt>
                <c:pt idx="64">
                  <c:v>8.4463718444912184E-2</c:v>
                </c:pt>
                <c:pt idx="65">
                  <c:v>8.5733718444912177E-2</c:v>
                </c:pt>
                <c:pt idx="66">
                  <c:v>8.702371844491219E-2</c:v>
                </c:pt>
                <c:pt idx="67">
                  <c:v>8.8333718444912182E-2</c:v>
                </c:pt>
                <c:pt idx="68">
                  <c:v>8.9663718444912194E-2</c:v>
                </c:pt>
                <c:pt idx="69">
                  <c:v>9.1013718444912184E-2</c:v>
                </c:pt>
                <c:pt idx="70">
                  <c:v>9.2383718444912194E-2</c:v>
                </c:pt>
                <c:pt idx="71">
                  <c:v>9.3773718444912196E-2</c:v>
                </c:pt>
                <c:pt idx="72">
                  <c:v>9.5183718444912191E-2</c:v>
                </c:pt>
                <c:pt idx="73">
                  <c:v>9.6613718444912192E-2</c:v>
                </c:pt>
                <c:pt idx="74">
                  <c:v>9.8063718444912185E-2</c:v>
                </c:pt>
                <c:pt idx="75">
                  <c:v>9.9533718444912184E-2</c:v>
                </c:pt>
                <c:pt idx="76">
                  <c:v>0.10102371844491218</c:v>
                </c:pt>
                <c:pt idx="77">
                  <c:v>0.10253371844491219</c:v>
                </c:pt>
                <c:pt idx="78">
                  <c:v>0.10406371844491219</c:v>
                </c:pt>
                <c:pt idx="79">
                  <c:v>0.10561371844491219</c:v>
                </c:pt>
                <c:pt idx="80">
                  <c:v>0.10718371844491217</c:v>
                </c:pt>
                <c:pt idx="81">
                  <c:v>0.10877371844491218</c:v>
                </c:pt>
                <c:pt idx="82">
                  <c:v>0.11038371844491218</c:v>
                </c:pt>
                <c:pt idx="83">
                  <c:v>0.11201371844491219</c:v>
                </c:pt>
                <c:pt idx="84">
                  <c:v>0.11366371844491219</c:v>
                </c:pt>
                <c:pt idx="85">
                  <c:v>0.11533371844491219</c:v>
                </c:pt>
                <c:pt idx="86">
                  <c:v>0.11702371844491219</c:v>
                </c:pt>
                <c:pt idx="87">
                  <c:v>0.11873371844491219</c:v>
                </c:pt>
                <c:pt idx="88">
                  <c:v>0.1204637184449122</c:v>
                </c:pt>
                <c:pt idx="89">
                  <c:v>0.12221371844491216</c:v>
                </c:pt>
                <c:pt idx="90">
                  <c:v>0.12398371844491217</c:v>
                </c:pt>
                <c:pt idx="91">
                  <c:v>0.12577371844491217</c:v>
                </c:pt>
                <c:pt idx="92">
                  <c:v>0.12758371844491218</c:v>
                </c:pt>
                <c:pt idx="93">
                  <c:v>0.12941371844491217</c:v>
                </c:pt>
                <c:pt idx="94">
                  <c:v>0.13126371844491219</c:v>
                </c:pt>
                <c:pt idx="95">
                  <c:v>0.13313371844491217</c:v>
                </c:pt>
                <c:pt idx="96">
                  <c:v>0.13502371844491218</c:v>
                </c:pt>
                <c:pt idx="97">
                  <c:v>0.13693371844491217</c:v>
                </c:pt>
                <c:pt idx="98">
                  <c:v>0.13886371844491219</c:v>
                </c:pt>
                <c:pt idx="99">
                  <c:v>0.14081371844491219</c:v>
                </c:pt>
                <c:pt idx="100">
                  <c:v>0.14278371844491217</c:v>
                </c:pt>
                <c:pt idx="101">
                  <c:v>0.14477371844491219</c:v>
                </c:pt>
                <c:pt idx="102">
                  <c:v>0.14678371844491217</c:v>
                </c:pt>
                <c:pt idx="103">
                  <c:v>0.1488137184449122</c:v>
                </c:pt>
                <c:pt idx="104">
                  <c:v>0.1508637184449122</c:v>
                </c:pt>
                <c:pt idx="105">
                  <c:v>0.15293371844491221</c:v>
                </c:pt>
                <c:pt idx="106">
                  <c:v>0.1550237184449122</c:v>
                </c:pt>
                <c:pt idx="107">
                  <c:v>0.1571337184449122</c:v>
                </c:pt>
                <c:pt idx="108">
                  <c:v>0.15926371844491219</c:v>
                </c:pt>
                <c:pt idx="109">
                  <c:v>0.1614137184449122</c:v>
                </c:pt>
                <c:pt idx="110">
                  <c:v>0.16358371844491221</c:v>
                </c:pt>
                <c:pt idx="111">
                  <c:v>0.16577371844491218</c:v>
                </c:pt>
                <c:pt idx="112">
                  <c:v>0.16798371844491219</c:v>
                </c:pt>
                <c:pt idx="113">
                  <c:v>0.1702137184449122</c:v>
                </c:pt>
                <c:pt idx="114">
                  <c:v>0.17246371844491221</c:v>
                </c:pt>
                <c:pt idx="115">
                  <c:v>0.1747337184449122</c:v>
                </c:pt>
                <c:pt idx="116">
                  <c:v>0.17702371844491221</c:v>
                </c:pt>
                <c:pt idx="117">
                  <c:v>0.17933371844491219</c:v>
                </c:pt>
                <c:pt idx="118">
                  <c:v>0.18166371844491222</c:v>
                </c:pt>
                <c:pt idx="119">
                  <c:v>0.18401371844491221</c:v>
                </c:pt>
                <c:pt idx="120">
                  <c:v>0.18638371844491222</c:v>
                </c:pt>
                <c:pt idx="121">
                  <c:v>0.18877371844491217</c:v>
                </c:pt>
                <c:pt idx="122">
                  <c:v>0.19118371844491217</c:v>
                </c:pt>
                <c:pt idx="123">
                  <c:v>0.19361371844491218</c:v>
                </c:pt>
                <c:pt idx="124">
                  <c:v>0.19606371844491219</c:v>
                </c:pt>
                <c:pt idx="125">
                  <c:v>0.19853371844491219</c:v>
                </c:pt>
                <c:pt idx="126">
                  <c:v>0.20102371844491218</c:v>
                </c:pt>
                <c:pt idx="127">
                  <c:v>0.20353371844491219</c:v>
                </c:pt>
                <c:pt idx="128">
                  <c:v>0.2060637184449122</c:v>
                </c:pt>
                <c:pt idx="129">
                  <c:v>0.20861371844491219</c:v>
                </c:pt>
                <c:pt idx="130">
                  <c:v>0.21118371844491218</c:v>
                </c:pt>
                <c:pt idx="131">
                  <c:v>0.21377371844491219</c:v>
                </c:pt>
                <c:pt idx="132">
                  <c:v>0.21638371844491219</c:v>
                </c:pt>
                <c:pt idx="133">
                  <c:v>0.21901371844491219</c:v>
                </c:pt>
                <c:pt idx="134">
                  <c:v>0.2216637184449122</c:v>
                </c:pt>
                <c:pt idx="135">
                  <c:v>0.22433371844491221</c:v>
                </c:pt>
                <c:pt idx="136">
                  <c:v>0.2270237184449122</c:v>
                </c:pt>
                <c:pt idx="137">
                  <c:v>0.22973371844491219</c:v>
                </c:pt>
                <c:pt idx="138">
                  <c:v>0.2324637184449122</c:v>
                </c:pt>
                <c:pt idx="139">
                  <c:v>0.23521371844491221</c:v>
                </c:pt>
                <c:pt idx="140">
                  <c:v>0.23798371844491223</c:v>
                </c:pt>
                <c:pt idx="141">
                  <c:v>0.24077371844491222</c:v>
                </c:pt>
                <c:pt idx="142">
                  <c:v>0.24358371844491222</c:v>
                </c:pt>
                <c:pt idx="143">
                  <c:v>0.24641371844491222</c:v>
                </c:pt>
                <c:pt idx="144">
                  <c:v>0.24926371844491221</c:v>
                </c:pt>
                <c:pt idx="145">
                  <c:v>0.25213371844491222</c:v>
                </c:pt>
                <c:pt idx="146">
                  <c:v>0.25502371844491217</c:v>
                </c:pt>
                <c:pt idx="147">
                  <c:v>0.2579337184449122</c:v>
                </c:pt>
                <c:pt idx="148">
                  <c:v>0.26086371844491218</c:v>
                </c:pt>
                <c:pt idx="149">
                  <c:v>0.26381371844491219</c:v>
                </c:pt>
                <c:pt idx="150">
                  <c:v>0.26678371844491217</c:v>
                </c:pt>
                <c:pt idx="151">
                  <c:v>0.26977371844491216</c:v>
                </c:pt>
                <c:pt idx="152">
                  <c:v>0.27278371844491217</c:v>
                </c:pt>
                <c:pt idx="153">
                  <c:v>0.2758137184449122</c:v>
                </c:pt>
                <c:pt idx="154">
                  <c:v>0.2788637184449122</c:v>
                </c:pt>
                <c:pt idx="155">
                  <c:v>0.28193371844491222</c:v>
                </c:pt>
                <c:pt idx="156">
                  <c:v>0.28502371844491214</c:v>
                </c:pt>
                <c:pt idx="157">
                  <c:v>0.2881337184449122</c:v>
                </c:pt>
                <c:pt idx="158">
                  <c:v>0.29126371844491217</c:v>
                </c:pt>
                <c:pt idx="159">
                  <c:v>0.29441371844491215</c:v>
                </c:pt>
                <c:pt idx="160">
                  <c:v>0.29758371844491222</c:v>
                </c:pt>
                <c:pt idx="161">
                  <c:v>0.30077371844491219</c:v>
                </c:pt>
                <c:pt idx="162">
                  <c:v>0.30398371844491218</c:v>
                </c:pt>
                <c:pt idx="163">
                  <c:v>0.30721371844491219</c:v>
                </c:pt>
                <c:pt idx="164">
                  <c:v>0.31046371844491222</c:v>
                </c:pt>
                <c:pt idx="165">
                  <c:v>0.31373371844491221</c:v>
                </c:pt>
                <c:pt idx="166">
                  <c:v>0.31702371844491223</c:v>
                </c:pt>
                <c:pt idx="167">
                  <c:v>0.32033371844491221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2A-4D21-B7FA-3FC913C8B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658816"/>
        <c:axId val="817657504"/>
      </c:scatterChart>
      <c:valAx>
        <c:axId val="817658816"/>
        <c:scaling>
          <c:orientation val="minMax"/>
          <c:max val="0.16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7657504"/>
        <c:crosses val="autoZero"/>
        <c:crossBetween val="midCat"/>
      </c:valAx>
      <c:valAx>
        <c:axId val="817657504"/>
        <c:scaling>
          <c:orientation val="minMax"/>
          <c:min val="3.2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765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v>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'111'!$AB$41:$AB$57</c:f>
              <c:numCache>
                <c:formatCode>0.0000_);[Red]\(0.0000\)</c:formatCode>
                <c:ptCount val="17"/>
                <c:pt idx="0" formatCode="General">
                  <c:v>0</c:v>
                </c:pt>
                <c:pt idx="1">
                  <c:v>7.6140563791936122E-2</c:v>
                </c:pt>
                <c:pt idx="2">
                  <c:v>7.6299896373984613E-2</c:v>
                </c:pt>
                <c:pt idx="3">
                  <c:v>7.6773257769602213E-2</c:v>
                </c:pt>
                <c:pt idx="4">
                  <c:v>7.7489019998512515E-2</c:v>
                </c:pt>
                <c:pt idx="5">
                  <c:v>7.8413684936573927E-2</c:v>
                </c:pt>
                <c:pt idx="6">
                  <c:v>7.9540022902382254E-2</c:v>
                </c:pt>
                <c:pt idx="7">
                  <c:v>8.0859442259956213E-2</c:v>
                </c:pt>
                <c:pt idx="8">
                  <c:v>8.2362825949861426E-2</c:v>
                </c:pt>
                <c:pt idx="9">
                  <c:v>8.4040334151018872E-2</c:v>
                </c:pt>
                <c:pt idx="10">
                  <c:v>8.5881608738300794E-2</c:v>
                </c:pt>
                <c:pt idx="11">
                  <c:v>8.7876426682066341E-2</c:v>
                </c:pt>
                <c:pt idx="12">
                  <c:v>9.0014466688238357E-2</c:v>
                </c:pt>
                <c:pt idx="13">
                  <c:v>9.2285985416115948E-2</c:v>
                </c:pt>
                <c:pt idx="14">
                  <c:v>9.4617254813838036E-2</c:v>
                </c:pt>
                <c:pt idx="15">
                  <c:v>9.7299934817989597E-2</c:v>
                </c:pt>
                <c:pt idx="16">
                  <c:v>9.9974776056622569E-2</c:v>
                </c:pt>
              </c:numCache>
            </c:numRef>
          </c:xVal>
          <c:yVal>
            <c:numRef>
              <c:f>'111'!$AD$41:$AD$57</c:f>
              <c:numCache>
                <c:formatCode>0.0000_);[Red]\(0.0000\)</c:formatCode>
                <c:ptCount val="17"/>
                <c:pt idx="0" formatCode="General">
                  <c:v>3.2000000000000001E-2</c:v>
                </c:pt>
                <c:pt idx="1">
                  <c:v>9.4127710479454313E-2</c:v>
                </c:pt>
                <c:pt idx="2">
                  <c:v>9.4257719610388827E-2</c:v>
                </c:pt>
                <c:pt idx="3">
                  <c:v>9.4643963923202748E-2</c:v>
                </c:pt>
                <c:pt idx="4">
                  <c:v>9.5227997798383715E-2</c:v>
                </c:pt>
                <c:pt idx="5">
                  <c:v>9.5982488081898867E-2</c:v>
                </c:pt>
                <c:pt idx="6">
                  <c:v>9.6901535637587813E-2</c:v>
                </c:pt>
                <c:pt idx="7">
                  <c:v>9.7978130027830887E-2</c:v>
                </c:pt>
                <c:pt idx="8">
                  <c:v>9.9204832090100836E-2</c:v>
                </c:pt>
                <c:pt idx="9">
                  <c:v>0.10057361291674685</c:v>
                </c:pt>
                <c:pt idx="10">
                  <c:v>0.10207602068436497</c:v>
                </c:pt>
                <c:pt idx="11">
                  <c:v>0.10370371380216419</c:v>
                </c:pt>
                <c:pt idx="12">
                  <c:v>0.10544827049943169</c:v>
                </c:pt>
                <c:pt idx="13">
                  <c:v>0.10730174059271702</c:v>
                </c:pt>
                <c:pt idx="14">
                  <c:v>0.10920396488655169</c:v>
                </c:pt>
                <c:pt idx="15">
                  <c:v>0.11139292643748522</c:v>
                </c:pt>
                <c:pt idx="16">
                  <c:v>0.11357549186353601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21-491C-8E31-540F7822E434}"/>
            </c:ext>
          </c:extLst>
        </c:ser>
        <c:ser>
          <c:idx val="0"/>
          <c:order val="1"/>
          <c:tx>
            <c:v>utility when A=12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0">
                <a:noFill/>
              </a:ln>
              <a:effectLst/>
            </c:spPr>
          </c:marker>
          <c:xVal>
            <c:numRef>
              <c:f>'111'!$C$44:$C$121</c:f>
              <c:numCache>
                <c:formatCode>General</c:formatCode>
                <c:ptCount val="78"/>
                <c:pt idx="0">
                  <c:v>0</c:v>
                </c:pt>
                <c:pt idx="1">
                  <c:v>1.2999999999999999E-3</c:v>
                </c:pt>
                <c:pt idx="2">
                  <c:v>2.5999999999999999E-3</c:v>
                </c:pt>
                <c:pt idx="3">
                  <c:v>3.8999999999999998E-3</c:v>
                </c:pt>
                <c:pt idx="4">
                  <c:v>5.1999999999999998E-3</c:v>
                </c:pt>
                <c:pt idx="5">
                  <c:v>6.4999999999999997E-3</c:v>
                </c:pt>
                <c:pt idx="6">
                  <c:v>7.7999999999999996E-3</c:v>
                </c:pt>
                <c:pt idx="7">
                  <c:v>9.1000000000000004E-3</c:v>
                </c:pt>
                <c:pt idx="8">
                  <c:v>1.04E-2</c:v>
                </c:pt>
                <c:pt idx="9">
                  <c:v>1.1699999999999999E-2</c:v>
                </c:pt>
                <c:pt idx="10">
                  <c:v>1.2999999999999999E-2</c:v>
                </c:pt>
                <c:pt idx="11">
                  <c:v>1.43E-2</c:v>
                </c:pt>
                <c:pt idx="12">
                  <c:v>1.5599999999999999E-2</c:v>
                </c:pt>
                <c:pt idx="13">
                  <c:v>1.6899999999999998E-2</c:v>
                </c:pt>
                <c:pt idx="14">
                  <c:v>1.8200000000000001E-2</c:v>
                </c:pt>
                <c:pt idx="15">
                  <c:v>1.95E-2</c:v>
                </c:pt>
                <c:pt idx="16">
                  <c:v>2.0799999999999999E-2</c:v>
                </c:pt>
                <c:pt idx="17">
                  <c:v>2.2099999999999998E-2</c:v>
                </c:pt>
                <c:pt idx="18">
                  <c:v>2.3399999999999997E-2</c:v>
                </c:pt>
                <c:pt idx="19">
                  <c:v>2.47E-2</c:v>
                </c:pt>
                <c:pt idx="20">
                  <c:v>2.5999999999999999E-2</c:v>
                </c:pt>
                <c:pt idx="21">
                  <c:v>2.7299999999999998E-2</c:v>
                </c:pt>
                <c:pt idx="22">
                  <c:v>2.86E-2</c:v>
                </c:pt>
                <c:pt idx="23">
                  <c:v>2.9899999999999999E-2</c:v>
                </c:pt>
                <c:pt idx="24">
                  <c:v>3.1199999999999999E-2</c:v>
                </c:pt>
                <c:pt idx="25">
                  <c:v>3.2500000000000001E-2</c:v>
                </c:pt>
                <c:pt idx="26">
                  <c:v>3.3799999999999997E-2</c:v>
                </c:pt>
                <c:pt idx="27">
                  <c:v>3.5099999999999999E-2</c:v>
                </c:pt>
                <c:pt idx="28">
                  <c:v>3.6400000000000002E-2</c:v>
                </c:pt>
                <c:pt idx="29">
                  <c:v>3.7699999999999997E-2</c:v>
                </c:pt>
                <c:pt idx="30">
                  <c:v>3.9E-2</c:v>
                </c:pt>
                <c:pt idx="31">
                  <c:v>0.04</c:v>
                </c:pt>
                <c:pt idx="32">
                  <c:v>4.1000000000000002E-2</c:v>
                </c:pt>
                <c:pt idx="33">
                  <c:v>4.2000000000000003E-2</c:v>
                </c:pt>
                <c:pt idx="34">
                  <c:v>4.2999999999999997E-2</c:v>
                </c:pt>
                <c:pt idx="35">
                  <c:v>4.3999999999999997E-2</c:v>
                </c:pt>
                <c:pt idx="36">
                  <c:v>4.4999999999999998E-2</c:v>
                </c:pt>
                <c:pt idx="37">
                  <c:v>4.5999999999999999E-2</c:v>
                </c:pt>
                <c:pt idx="38">
                  <c:v>4.7E-2</c:v>
                </c:pt>
                <c:pt idx="39">
                  <c:v>4.8000000000000001E-2</c:v>
                </c:pt>
                <c:pt idx="40">
                  <c:v>4.9000000000000002E-2</c:v>
                </c:pt>
                <c:pt idx="41">
                  <c:v>0.05</c:v>
                </c:pt>
                <c:pt idx="42">
                  <c:v>5.1000000000000004E-2</c:v>
                </c:pt>
                <c:pt idx="43">
                  <c:v>5.2000000000000005E-2</c:v>
                </c:pt>
                <c:pt idx="44">
                  <c:v>5.2999999999999999E-2</c:v>
                </c:pt>
                <c:pt idx="45">
                  <c:v>5.3999999999999999E-2</c:v>
                </c:pt>
                <c:pt idx="46">
                  <c:v>5.5E-2</c:v>
                </c:pt>
                <c:pt idx="47">
                  <c:v>5.6000000000000001E-2</c:v>
                </c:pt>
                <c:pt idx="48">
                  <c:v>5.7000000000000002E-2</c:v>
                </c:pt>
                <c:pt idx="49">
                  <c:v>5.7999999999999996E-2</c:v>
                </c:pt>
                <c:pt idx="50">
                  <c:v>6.8000000000000005E-2</c:v>
                </c:pt>
                <c:pt idx="51">
                  <c:v>6.9000000000000006E-2</c:v>
                </c:pt>
                <c:pt idx="52">
                  <c:v>7.0000000000000007E-2</c:v>
                </c:pt>
                <c:pt idx="53">
                  <c:v>7.1000000000000008E-2</c:v>
                </c:pt>
                <c:pt idx="54">
                  <c:v>7.2000000000000008E-2</c:v>
                </c:pt>
                <c:pt idx="55">
                  <c:v>7.3000000000000009E-2</c:v>
                </c:pt>
                <c:pt idx="56">
                  <c:v>7.400000000000001E-2</c:v>
                </c:pt>
                <c:pt idx="57">
                  <c:v>7.5000000000000011E-2</c:v>
                </c:pt>
                <c:pt idx="58">
                  <c:v>7.6000000000000012E-2</c:v>
                </c:pt>
                <c:pt idx="59">
                  <c:v>7.7000000000000013E-2</c:v>
                </c:pt>
                <c:pt idx="60">
                  <c:v>7.8E-2</c:v>
                </c:pt>
                <c:pt idx="61">
                  <c:v>7.9000000000000001E-2</c:v>
                </c:pt>
                <c:pt idx="62">
                  <c:v>0.08</c:v>
                </c:pt>
                <c:pt idx="63">
                  <c:v>8.1000000000000003E-2</c:v>
                </c:pt>
                <c:pt idx="64">
                  <c:v>8.2000000000000003E-2</c:v>
                </c:pt>
                <c:pt idx="65">
                  <c:v>8.3000000000000004E-2</c:v>
                </c:pt>
                <c:pt idx="66">
                  <c:v>8.4000000000000005E-2</c:v>
                </c:pt>
                <c:pt idx="67">
                  <c:v>8.5000000000000006E-2</c:v>
                </c:pt>
                <c:pt idx="68">
                  <c:v>8.6000000000000007E-2</c:v>
                </c:pt>
                <c:pt idx="69">
                  <c:v>8.7000000000000008E-2</c:v>
                </c:pt>
                <c:pt idx="70">
                  <c:v>8.8000000000000009E-2</c:v>
                </c:pt>
                <c:pt idx="71">
                  <c:v>8.900000000000001E-2</c:v>
                </c:pt>
                <c:pt idx="72">
                  <c:v>0.09</c:v>
                </c:pt>
                <c:pt idx="73">
                  <c:v>9.0999999999999998E-2</c:v>
                </c:pt>
                <c:pt idx="74">
                  <c:v>9.1999999999999998E-2</c:v>
                </c:pt>
                <c:pt idx="75">
                  <c:v>9.2999999999999999E-2</c:v>
                </c:pt>
                <c:pt idx="76">
                  <c:v>9.4E-2</c:v>
                </c:pt>
                <c:pt idx="77">
                  <c:v>9.5000000000000001E-2</c:v>
                </c:pt>
              </c:numCache>
            </c:numRef>
          </c:xVal>
          <c:yVal>
            <c:numRef>
              <c:f>'111'!$D$44:$D$121</c:f>
              <c:numCache>
                <c:formatCode>General</c:formatCode>
                <c:ptCount val="78"/>
                <c:pt idx="0">
                  <c:v>5.9700000000000003E-2</c:v>
                </c:pt>
                <c:pt idx="1">
                  <c:v>5.9710140000000002E-2</c:v>
                </c:pt>
                <c:pt idx="2">
                  <c:v>5.9740560000000005E-2</c:v>
                </c:pt>
                <c:pt idx="3">
                  <c:v>5.9791260000000006E-2</c:v>
                </c:pt>
                <c:pt idx="4">
                  <c:v>5.9862240000000004E-2</c:v>
                </c:pt>
                <c:pt idx="5">
                  <c:v>5.99535E-2</c:v>
                </c:pt>
                <c:pt idx="6">
                  <c:v>6.006504E-2</c:v>
                </c:pt>
                <c:pt idx="7">
                  <c:v>6.0196860000000005E-2</c:v>
                </c:pt>
                <c:pt idx="8">
                  <c:v>6.034896E-2</c:v>
                </c:pt>
                <c:pt idx="9">
                  <c:v>6.052134E-2</c:v>
                </c:pt>
                <c:pt idx="10">
                  <c:v>6.0714000000000004E-2</c:v>
                </c:pt>
                <c:pt idx="11">
                  <c:v>6.0926940000000006E-2</c:v>
                </c:pt>
                <c:pt idx="12">
                  <c:v>6.1160160000000005E-2</c:v>
                </c:pt>
                <c:pt idx="13">
                  <c:v>6.1413660000000002E-2</c:v>
                </c:pt>
                <c:pt idx="14">
                  <c:v>6.1687440000000003E-2</c:v>
                </c:pt>
                <c:pt idx="15">
                  <c:v>6.1981500000000002E-2</c:v>
                </c:pt>
                <c:pt idx="16">
                  <c:v>6.2295840000000005E-2</c:v>
                </c:pt>
                <c:pt idx="17">
                  <c:v>6.2630459999999999E-2</c:v>
                </c:pt>
                <c:pt idx="18">
                  <c:v>6.2985360000000004E-2</c:v>
                </c:pt>
                <c:pt idx="19">
                  <c:v>6.3360540000000007E-2</c:v>
                </c:pt>
                <c:pt idx="20">
                  <c:v>6.3756000000000007E-2</c:v>
                </c:pt>
                <c:pt idx="21">
                  <c:v>6.4171740000000005E-2</c:v>
                </c:pt>
                <c:pt idx="22">
                  <c:v>6.460776E-2</c:v>
                </c:pt>
                <c:pt idx="23">
                  <c:v>6.5064060000000007E-2</c:v>
                </c:pt>
                <c:pt idx="24">
                  <c:v>6.5540639999999997E-2</c:v>
                </c:pt>
                <c:pt idx="25">
                  <c:v>6.6037499999999999E-2</c:v>
                </c:pt>
                <c:pt idx="26">
                  <c:v>6.6554639999999998E-2</c:v>
                </c:pt>
                <c:pt idx="27">
                  <c:v>6.7092060000000009E-2</c:v>
                </c:pt>
                <c:pt idx="28">
                  <c:v>6.7649760000000003E-2</c:v>
                </c:pt>
                <c:pt idx="29">
                  <c:v>6.8227740000000009E-2</c:v>
                </c:pt>
                <c:pt idx="30">
                  <c:v>6.8825999999999998E-2</c:v>
                </c:pt>
                <c:pt idx="31">
                  <c:v>6.93E-2</c:v>
                </c:pt>
                <c:pt idx="32">
                  <c:v>6.9786000000000001E-2</c:v>
                </c:pt>
                <c:pt idx="33">
                  <c:v>7.0283999999999999E-2</c:v>
                </c:pt>
                <c:pt idx="34">
                  <c:v>7.0793999999999996E-2</c:v>
                </c:pt>
                <c:pt idx="35">
                  <c:v>7.1316000000000004E-2</c:v>
                </c:pt>
                <c:pt idx="36">
                  <c:v>7.1849999999999997E-2</c:v>
                </c:pt>
                <c:pt idx="37">
                  <c:v>7.2396000000000002E-2</c:v>
                </c:pt>
                <c:pt idx="38">
                  <c:v>7.2954000000000005E-2</c:v>
                </c:pt>
                <c:pt idx="39">
                  <c:v>7.3524000000000006E-2</c:v>
                </c:pt>
                <c:pt idx="40">
                  <c:v>7.4106000000000005E-2</c:v>
                </c:pt>
                <c:pt idx="41">
                  <c:v>7.4700000000000003E-2</c:v>
                </c:pt>
                <c:pt idx="42">
                  <c:v>7.5306000000000012E-2</c:v>
                </c:pt>
                <c:pt idx="43">
                  <c:v>7.5924000000000005E-2</c:v>
                </c:pt>
                <c:pt idx="44">
                  <c:v>7.6554000000000011E-2</c:v>
                </c:pt>
                <c:pt idx="45">
                  <c:v>7.7196000000000001E-2</c:v>
                </c:pt>
                <c:pt idx="46">
                  <c:v>7.7850000000000003E-2</c:v>
                </c:pt>
                <c:pt idx="47">
                  <c:v>7.8516000000000002E-2</c:v>
                </c:pt>
                <c:pt idx="48">
                  <c:v>7.9194000000000001E-2</c:v>
                </c:pt>
                <c:pt idx="49">
                  <c:v>7.9883999999999997E-2</c:v>
                </c:pt>
                <c:pt idx="50">
                  <c:v>8.7444000000000008E-2</c:v>
                </c:pt>
                <c:pt idx="51">
                  <c:v>8.8266000000000011E-2</c:v>
                </c:pt>
                <c:pt idx="52">
                  <c:v>8.9100000000000013E-2</c:v>
                </c:pt>
                <c:pt idx="53">
                  <c:v>8.9946000000000012E-2</c:v>
                </c:pt>
                <c:pt idx="54">
                  <c:v>9.080400000000001E-2</c:v>
                </c:pt>
                <c:pt idx="55">
                  <c:v>9.1674000000000005E-2</c:v>
                </c:pt>
                <c:pt idx="56">
                  <c:v>9.2556000000000013E-2</c:v>
                </c:pt>
                <c:pt idx="57">
                  <c:v>9.3450000000000005E-2</c:v>
                </c:pt>
                <c:pt idx="58">
                  <c:v>9.4356000000000023E-2</c:v>
                </c:pt>
                <c:pt idx="59">
                  <c:v>9.5274000000000025E-2</c:v>
                </c:pt>
                <c:pt idx="60">
                  <c:v>9.6203999999999998E-2</c:v>
                </c:pt>
                <c:pt idx="61">
                  <c:v>9.714600000000001E-2</c:v>
                </c:pt>
                <c:pt idx="62">
                  <c:v>9.8099999999999993E-2</c:v>
                </c:pt>
                <c:pt idx="63">
                  <c:v>9.9066000000000001E-2</c:v>
                </c:pt>
                <c:pt idx="64">
                  <c:v>0.10004399999999999</c:v>
                </c:pt>
                <c:pt idx="65">
                  <c:v>0.10103400000000001</c:v>
                </c:pt>
                <c:pt idx="66">
                  <c:v>0.10203600000000002</c:v>
                </c:pt>
                <c:pt idx="67">
                  <c:v>0.10305</c:v>
                </c:pt>
                <c:pt idx="68">
                  <c:v>0.104076</c:v>
                </c:pt>
                <c:pt idx="69">
                  <c:v>0.10511400000000001</c:v>
                </c:pt>
                <c:pt idx="70">
                  <c:v>0.10616400000000001</c:v>
                </c:pt>
                <c:pt idx="71">
                  <c:v>0.10722600000000002</c:v>
                </c:pt>
                <c:pt idx="72">
                  <c:v>0.10830000000000001</c:v>
                </c:pt>
                <c:pt idx="73">
                  <c:v>0.10938600000000001</c:v>
                </c:pt>
                <c:pt idx="74">
                  <c:v>0.110484</c:v>
                </c:pt>
                <c:pt idx="75">
                  <c:v>0.111594</c:v>
                </c:pt>
                <c:pt idx="76">
                  <c:v>0.11271600000000001</c:v>
                </c:pt>
                <c:pt idx="77">
                  <c:v>0.11385000000000001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21-491C-8E31-540F7822E434}"/>
            </c:ext>
          </c:extLst>
        </c:ser>
        <c:ser>
          <c:idx val="2"/>
          <c:order val="2"/>
          <c:tx>
            <c:v>optimal when A=12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3810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E21-491C-8E31-540F7822E434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Sheet3!$L$46</c:f>
              <c:numCache>
                <c:formatCode>0.0000_ </c:formatCode>
                <c:ptCount val="1"/>
                <c:pt idx="0">
                  <c:v>6.800563777307965E-2</c:v>
                </c:pt>
              </c:numCache>
            </c:numRef>
          </c:xVal>
          <c:yVal>
            <c:numRef>
              <c:f>Sheet3!$K$46</c:f>
              <c:numCache>
                <c:formatCode>0.0000_ </c:formatCode>
                <c:ptCount val="1"/>
                <c:pt idx="0">
                  <c:v>8.7497201227079796E-2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E21-491C-8E31-540F7822E434}"/>
            </c:ext>
          </c:extLst>
        </c:ser>
        <c:ser>
          <c:idx val="3"/>
          <c:order val="3"/>
          <c:tx>
            <c:v>utility when A=20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'111'!$E$45:$E$122</c:f>
              <c:numCache>
                <c:formatCode>General</c:formatCode>
                <c:ptCount val="78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1.3000000000000001E-2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1.8000000000000002E-2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2.6000000000000002E-2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3.6000000000000004E-2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4.0800000000000003E-2</c:v>
                </c:pt>
                <c:pt idx="42">
                  <c:v>4.1000000000000002E-2</c:v>
                </c:pt>
                <c:pt idx="43">
                  <c:v>4.2000000000000003E-2</c:v>
                </c:pt>
                <c:pt idx="44">
                  <c:v>4.3000000000000003E-2</c:v>
                </c:pt>
                <c:pt idx="45">
                  <c:v>4.3999999999999997E-2</c:v>
                </c:pt>
                <c:pt idx="46">
                  <c:v>4.4999999999999998E-2</c:v>
                </c:pt>
                <c:pt idx="47">
                  <c:v>4.5999999999999999E-2</c:v>
                </c:pt>
                <c:pt idx="48">
                  <c:v>4.7E-2</c:v>
                </c:pt>
                <c:pt idx="49">
                  <c:v>4.8000000000000001E-2</c:v>
                </c:pt>
                <c:pt idx="50">
                  <c:v>4.9000000000000002E-2</c:v>
                </c:pt>
                <c:pt idx="51">
                  <c:v>0.05</c:v>
                </c:pt>
                <c:pt idx="52">
                  <c:v>5.1000000000000004E-2</c:v>
                </c:pt>
                <c:pt idx="53">
                  <c:v>5.2000000000000005E-2</c:v>
                </c:pt>
                <c:pt idx="54">
                  <c:v>5.2999999999999999E-2</c:v>
                </c:pt>
                <c:pt idx="55">
                  <c:v>5.3999999999999999E-2</c:v>
                </c:pt>
                <c:pt idx="56">
                  <c:v>5.5E-2</c:v>
                </c:pt>
                <c:pt idx="57">
                  <c:v>5.6000000000000001E-2</c:v>
                </c:pt>
                <c:pt idx="58">
                  <c:v>5.7000000000000002E-2</c:v>
                </c:pt>
                <c:pt idx="59">
                  <c:v>5.8000000000000003E-2</c:v>
                </c:pt>
                <c:pt idx="60">
                  <c:v>5.9000000000000004E-2</c:v>
                </c:pt>
                <c:pt idx="61">
                  <c:v>0.06</c:v>
                </c:pt>
                <c:pt idx="62">
                  <c:v>6.0999999999999999E-2</c:v>
                </c:pt>
                <c:pt idx="63">
                  <c:v>6.2E-2</c:v>
                </c:pt>
                <c:pt idx="64">
                  <c:v>6.3E-2</c:v>
                </c:pt>
                <c:pt idx="65">
                  <c:v>6.4000000000000001E-2</c:v>
                </c:pt>
                <c:pt idx="66">
                  <c:v>6.5000000000000002E-2</c:v>
                </c:pt>
                <c:pt idx="67">
                  <c:v>6.6000000000000003E-2</c:v>
                </c:pt>
                <c:pt idx="68">
                  <c:v>6.7000000000000004E-2</c:v>
                </c:pt>
                <c:pt idx="69">
                  <c:v>6.8000000000000005E-2</c:v>
                </c:pt>
                <c:pt idx="70">
                  <c:v>6.9000000000000006E-2</c:v>
                </c:pt>
                <c:pt idx="71">
                  <c:v>7.0000000000000007E-2</c:v>
                </c:pt>
                <c:pt idx="72">
                  <c:v>7.1000000000000008E-2</c:v>
                </c:pt>
                <c:pt idx="73">
                  <c:v>7.2000000000000008E-2</c:v>
                </c:pt>
                <c:pt idx="74">
                  <c:v>7.2999999999999995E-2</c:v>
                </c:pt>
                <c:pt idx="75">
                  <c:v>7.3999999999999996E-2</c:v>
                </c:pt>
                <c:pt idx="76">
                  <c:v>7.4999999999999997E-2</c:v>
                </c:pt>
                <c:pt idx="77">
                  <c:v>7.5999999999999998E-2</c:v>
                </c:pt>
              </c:numCache>
            </c:numRef>
          </c:xVal>
          <c:yVal>
            <c:numRef>
              <c:f>'111'!$F$45:$F$122</c:f>
              <c:numCache>
                <c:formatCode>General</c:formatCode>
                <c:ptCount val="78"/>
                <c:pt idx="0">
                  <c:v>4.8649160368123938E-2</c:v>
                </c:pt>
                <c:pt idx="1">
                  <c:v>4.8659160368123941E-2</c:v>
                </c:pt>
                <c:pt idx="2">
                  <c:v>4.8689160368123936E-2</c:v>
                </c:pt>
                <c:pt idx="3">
                  <c:v>4.8739160368123938E-2</c:v>
                </c:pt>
                <c:pt idx="4">
                  <c:v>4.8809160368123938E-2</c:v>
                </c:pt>
                <c:pt idx="5">
                  <c:v>4.8899160368123938E-2</c:v>
                </c:pt>
                <c:pt idx="6">
                  <c:v>4.9009160368123937E-2</c:v>
                </c:pt>
                <c:pt idx="7">
                  <c:v>4.9139160368123935E-2</c:v>
                </c:pt>
                <c:pt idx="8">
                  <c:v>4.928916036812394E-2</c:v>
                </c:pt>
                <c:pt idx="9">
                  <c:v>4.9459160368123936E-2</c:v>
                </c:pt>
                <c:pt idx="10">
                  <c:v>4.9649160368123939E-2</c:v>
                </c:pt>
                <c:pt idx="11">
                  <c:v>4.9859160368123941E-2</c:v>
                </c:pt>
                <c:pt idx="12">
                  <c:v>5.0089160368123935E-2</c:v>
                </c:pt>
                <c:pt idx="13">
                  <c:v>5.0339160368123935E-2</c:v>
                </c:pt>
                <c:pt idx="14">
                  <c:v>5.0609160368123941E-2</c:v>
                </c:pt>
                <c:pt idx="15">
                  <c:v>5.089916036812394E-2</c:v>
                </c:pt>
                <c:pt idx="16">
                  <c:v>5.1209160368123938E-2</c:v>
                </c:pt>
                <c:pt idx="17">
                  <c:v>5.1539160368123935E-2</c:v>
                </c:pt>
                <c:pt idx="18">
                  <c:v>5.1889160368123938E-2</c:v>
                </c:pt>
                <c:pt idx="19">
                  <c:v>5.225916036812394E-2</c:v>
                </c:pt>
                <c:pt idx="20">
                  <c:v>5.2649160368123935E-2</c:v>
                </c:pt>
                <c:pt idx="21">
                  <c:v>5.3059160368123942E-2</c:v>
                </c:pt>
                <c:pt idx="22">
                  <c:v>5.3489160368123935E-2</c:v>
                </c:pt>
                <c:pt idx="23">
                  <c:v>5.3939160368123934E-2</c:v>
                </c:pt>
                <c:pt idx="24">
                  <c:v>5.4409160368123939E-2</c:v>
                </c:pt>
                <c:pt idx="25">
                  <c:v>5.4899160368123937E-2</c:v>
                </c:pt>
                <c:pt idx="26">
                  <c:v>5.540916036812394E-2</c:v>
                </c:pt>
                <c:pt idx="27">
                  <c:v>5.5939160368123936E-2</c:v>
                </c:pt>
                <c:pt idx="28">
                  <c:v>5.6489160368123938E-2</c:v>
                </c:pt>
                <c:pt idx="29">
                  <c:v>5.7059160368123939E-2</c:v>
                </c:pt>
                <c:pt idx="30">
                  <c:v>5.7649160368123939E-2</c:v>
                </c:pt>
                <c:pt idx="31">
                  <c:v>5.8259160368123938E-2</c:v>
                </c:pt>
                <c:pt idx="32">
                  <c:v>5.8889160368123937E-2</c:v>
                </c:pt>
                <c:pt idx="33">
                  <c:v>5.9539160368123942E-2</c:v>
                </c:pt>
                <c:pt idx="34">
                  <c:v>6.0209160368123939E-2</c:v>
                </c:pt>
                <c:pt idx="35">
                  <c:v>6.0899160368123942E-2</c:v>
                </c:pt>
                <c:pt idx="36">
                  <c:v>6.1609160368123944E-2</c:v>
                </c:pt>
                <c:pt idx="37">
                  <c:v>6.2339160368123939E-2</c:v>
                </c:pt>
                <c:pt idx="38">
                  <c:v>6.3089160368123939E-2</c:v>
                </c:pt>
                <c:pt idx="39">
                  <c:v>6.3859160368123946E-2</c:v>
                </c:pt>
                <c:pt idx="40">
                  <c:v>6.4649160368123931E-2</c:v>
                </c:pt>
                <c:pt idx="41">
                  <c:v>6.5295560368123937E-2</c:v>
                </c:pt>
                <c:pt idx="42">
                  <c:v>6.5459160368123936E-2</c:v>
                </c:pt>
                <c:pt idx="43">
                  <c:v>6.6289160368123934E-2</c:v>
                </c:pt>
                <c:pt idx="44">
                  <c:v>6.7139160368123937E-2</c:v>
                </c:pt>
                <c:pt idx="45">
                  <c:v>6.8009160368123933E-2</c:v>
                </c:pt>
                <c:pt idx="46">
                  <c:v>6.8899160368123935E-2</c:v>
                </c:pt>
                <c:pt idx="47">
                  <c:v>6.9809160368123929E-2</c:v>
                </c:pt>
                <c:pt idx="48">
                  <c:v>7.0739160368123943E-2</c:v>
                </c:pt>
                <c:pt idx="49">
                  <c:v>7.1689160368123936E-2</c:v>
                </c:pt>
                <c:pt idx="50">
                  <c:v>7.2659160368123935E-2</c:v>
                </c:pt>
                <c:pt idx="51">
                  <c:v>7.3649160368123939E-2</c:v>
                </c:pt>
                <c:pt idx="52">
                  <c:v>7.4659160368123936E-2</c:v>
                </c:pt>
                <c:pt idx="53">
                  <c:v>7.5689160368123939E-2</c:v>
                </c:pt>
                <c:pt idx="54">
                  <c:v>7.6739160368123935E-2</c:v>
                </c:pt>
                <c:pt idx="55">
                  <c:v>7.7809160368123936E-2</c:v>
                </c:pt>
                <c:pt idx="56">
                  <c:v>7.8899160368123944E-2</c:v>
                </c:pt>
                <c:pt idx="57">
                  <c:v>8.0009160368123944E-2</c:v>
                </c:pt>
                <c:pt idx="58">
                  <c:v>8.1139160368123936E-2</c:v>
                </c:pt>
                <c:pt idx="59">
                  <c:v>8.2289160368123948E-2</c:v>
                </c:pt>
                <c:pt idx="60">
                  <c:v>8.3459160368123952E-2</c:v>
                </c:pt>
                <c:pt idx="61">
                  <c:v>8.4649160368123935E-2</c:v>
                </c:pt>
                <c:pt idx="62">
                  <c:v>8.5859160368123938E-2</c:v>
                </c:pt>
                <c:pt idx="63">
                  <c:v>8.7089160368123947E-2</c:v>
                </c:pt>
                <c:pt idx="64">
                  <c:v>8.8339160368123948E-2</c:v>
                </c:pt>
                <c:pt idx="65">
                  <c:v>8.9609160368123941E-2</c:v>
                </c:pt>
                <c:pt idx="66">
                  <c:v>9.0899160368123941E-2</c:v>
                </c:pt>
                <c:pt idx="67">
                  <c:v>9.2209160368123932E-2</c:v>
                </c:pt>
                <c:pt idx="68">
                  <c:v>9.3539160368123944E-2</c:v>
                </c:pt>
                <c:pt idx="69">
                  <c:v>9.4889160368123948E-2</c:v>
                </c:pt>
                <c:pt idx="70">
                  <c:v>9.6259160368123944E-2</c:v>
                </c:pt>
                <c:pt idx="71">
                  <c:v>9.7649160368123947E-2</c:v>
                </c:pt>
                <c:pt idx="72">
                  <c:v>9.9059160368123955E-2</c:v>
                </c:pt>
                <c:pt idx="73">
                  <c:v>0.10048916036812394</c:v>
                </c:pt>
                <c:pt idx="74">
                  <c:v>0.10193916036812393</c:v>
                </c:pt>
                <c:pt idx="75">
                  <c:v>0.10340916036812393</c:v>
                </c:pt>
                <c:pt idx="76">
                  <c:v>0.10489916036812394</c:v>
                </c:pt>
                <c:pt idx="77">
                  <c:v>0.10640916036812394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E21-491C-8E31-540F7822E434}"/>
            </c:ext>
          </c:extLst>
        </c:ser>
        <c:ser>
          <c:idx val="4"/>
          <c:order val="4"/>
          <c:tx>
            <c:v>optimal when A=20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Sheet3!$L$54</c:f>
              <c:numCache>
                <c:formatCode>0.0000_ </c:formatCode>
                <c:ptCount val="1"/>
                <c:pt idx="0">
                  <c:v>4.0803382663847781E-2</c:v>
                </c:pt>
              </c:numCache>
            </c:numRef>
          </c:xVal>
          <c:yVal>
            <c:numRef>
              <c:f>Sheet3!$K$54</c:f>
              <c:numCache>
                <c:formatCode>0.0000_ </c:formatCode>
                <c:ptCount val="1"/>
                <c:pt idx="0">
                  <c:v>6.5298320736247875E-2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E21-491C-8E31-540F7822E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290192"/>
        <c:axId val="716290848"/>
      </c:scatterChart>
      <c:valAx>
        <c:axId val="716290192"/>
        <c:scaling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6290848"/>
        <c:crosses val="autoZero"/>
        <c:crossBetween val="midCat"/>
      </c:valAx>
      <c:valAx>
        <c:axId val="716290848"/>
        <c:scaling>
          <c:orientation val="minMax"/>
          <c:min val="3.2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629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66261</xdr:colOff>
      <xdr:row>55</xdr:row>
      <xdr:rowOff>82827</xdr:rowOff>
    </xdr:from>
    <xdr:to>
      <xdr:col>12</xdr:col>
      <xdr:colOff>447261</xdr:colOff>
      <xdr:row>70</xdr:row>
      <xdr:rowOff>43070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91109</xdr:colOff>
      <xdr:row>50</xdr:row>
      <xdr:rowOff>157369</xdr:rowOff>
    </xdr:from>
    <xdr:to>
      <xdr:col>12</xdr:col>
      <xdr:colOff>472109</xdr:colOff>
      <xdr:row>65</xdr:row>
      <xdr:rowOff>117614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240196</xdr:colOff>
      <xdr:row>51</xdr:row>
      <xdr:rowOff>49695</xdr:rowOff>
    </xdr:from>
    <xdr:to>
      <xdr:col>13</xdr:col>
      <xdr:colOff>8283</xdr:colOff>
      <xdr:row>66</xdr:row>
      <xdr:rowOff>9940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165652</xdr:colOff>
      <xdr:row>55</xdr:row>
      <xdr:rowOff>91110</xdr:rowOff>
    </xdr:from>
    <xdr:to>
      <xdr:col>14</xdr:col>
      <xdr:colOff>41413</xdr:colOff>
      <xdr:row>70</xdr:row>
      <xdr:rowOff>51355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0</xdr:row>
      <xdr:rowOff>201930</xdr:rowOff>
    </xdr:from>
    <xdr:to>
      <xdr:col>10</xdr:col>
      <xdr:colOff>38100</xdr:colOff>
      <xdr:row>22</xdr:row>
      <xdr:rowOff>137160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259080</xdr:colOff>
      <xdr:row>34</xdr:row>
      <xdr:rowOff>57150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1F82D36A-E8ED-4306-AE58-AD49DCEFCC31}"/>
            </a:ext>
          </a:extLst>
        </xdr:cNvPr>
        <xdr:cNvSpPr txBox="1"/>
      </xdr:nvSpPr>
      <xdr:spPr>
        <a:xfrm>
          <a:off x="7757160" y="584073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0</xdr:col>
      <xdr:colOff>67024</xdr:colOff>
      <xdr:row>24</xdr:row>
      <xdr:rowOff>75882</xdr:rowOff>
    </xdr:from>
    <xdr:ext cx="1822736" cy="4879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271B6528-42BF-4AC9-A6D7-79A2BC72B8B8}"/>
                </a:ext>
              </a:extLst>
            </xdr:cNvPr>
            <xdr:cNvSpPr txBox="1"/>
          </xdr:nvSpPr>
          <xdr:spPr>
            <a:xfrm>
              <a:off x="7565104" y="4106862"/>
              <a:ext cx="1822736" cy="4879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altLang="zh-CN" sz="1600"/>
                <a:t>y*</a:t>
              </a:r>
              <a14:m>
                <m:oMath xmlns:m="http://schemas.openxmlformats.org/officeDocument/2006/math">
                  <m:r>
                    <a:rPr lang="en-US" altLang="zh-CN" sz="160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altLang="zh-CN" sz="16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altLang="zh-CN" sz="1600" b="0" i="1">
                          <a:latin typeface="Cambria Math" panose="02040503050406030204" pitchFamily="18" charset="0"/>
                        </a:rPr>
                        <m:t>𝐸</m:t>
                      </m:r>
                      <m:d>
                        <m:dPr>
                          <m:ctrlPr>
                            <a:rPr lang="en-US" altLang="zh-CN" sz="16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altLang="zh-CN" sz="1600" b="0" i="1">
                              <a:latin typeface="Cambria Math" panose="02040503050406030204" pitchFamily="18" charset="0"/>
                            </a:rPr>
                            <m:t>𝑟𝑝</m:t>
                          </m:r>
                        </m:e>
                      </m:d>
                      <m:r>
                        <a:rPr lang="en-US" altLang="zh-CN" sz="1600" b="0" i="1"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en-US" altLang="zh-CN" sz="1600" b="0" i="1">
                          <a:latin typeface="Cambria Math" panose="02040503050406030204" pitchFamily="18" charset="0"/>
                        </a:rPr>
                        <m:t>𝑟𝑓</m:t>
                      </m:r>
                    </m:num>
                    <m:den>
                      <m:r>
                        <a:rPr lang="en-US" altLang="zh-CN" sz="1600" b="0" i="1">
                          <a:latin typeface="Cambria Math" panose="02040503050406030204" pitchFamily="18" charset="0"/>
                        </a:rPr>
                        <m:t>𝐴</m:t>
                      </m:r>
                      <m:r>
                        <m:rPr>
                          <m:sty m:val="p"/>
                        </m:rPr>
                        <a:rPr lang="el-GR" altLang="zh-CN" sz="1600" b="0" i="1">
                          <a:latin typeface="Cambria Math" panose="02040503050406030204" pitchFamily="18" charset="0"/>
                        </a:rPr>
                        <m:t>σ</m:t>
                      </m:r>
                      <m:r>
                        <a:rPr lang="en-US" altLang="zh-CN" sz="1600" b="0" i="1">
                          <a:latin typeface="Cambria Math" panose="02040503050406030204" pitchFamily="18" charset="0"/>
                        </a:rPr>
                        <m:t>𝑝</m:t>
                      </m:r>
                      <m:r>
                        <a:rPr lang="en-US" altLang="zh-CN" sz="1600" b="0" i="1">
                          <a:latin typeface="Cambria Math" panose="02040503050406030204" pitchFamily="18" charset="0"/>
                        </a:rPr>
                        <m:t>^2</m:t>
                      </m:r>
                    </m:den>
                  </m:f>
                </m:oMath>
              </a14:m>
              <a:r>
                <a:rPr lang="zh-CN" altLang="en-US" sz="1100"/>
                <a:t>  </a:t>
              </a:r>
            </a:p>
          </xdr:txBody>
        </xdr:sp>
      </mc:Choice>
      <mc:Fallback xmlns="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271B6528-42BF-4AC9-A6D7-79A2BC72B8B8}"/>
                </a:ext>
              </a:extLst>
            </xdr:cNvPr>
            <xdr:cNvSpPr txBox="1"/>
          </xdr:nvSpPr>
          <xdr:spPr>
            <a:xfrm>
              <a:off x="7565104" y="4106862"/>
              <a:ext cx="1822736" cy="4879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altLang="zh-CN" sz="1600"/>
                <a:t>y*</a:t>
              </a:r>
              <a:r>
                <a:rPr lang="en-US" altLang="zh-CN" sz="1600" i="0">
                  <a:latin typeface="Cambria Math" panose="02040503050406030204" pitchFamily="18" charset="0"/>
                </a:rPr>
                <a:t>=(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𝐸(𝑟𝑝)−𝑟𝑓)/(𝐴</a:t>
              </a:r>
              <a:r>
                <a:rPr lang="el-GR" altLang="zh-CN" sz="1600" b="0" i="0">
                  <a:latin typeface="Cambria Math" panose="02040503050406030204" pitchFamily="18" charset="0"/>
                </a:rPr>
                <a:t>σ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𝑝^2)</a:t>
              </a:r>
              <a:r>
                <a:rPr lang="zh-CN" altLang="en-US" sz="1100"/>
                <a:t>  </a:t>
              </a:r>
            </a:p>
          </xdr:txBody>
        </xdr:sp>
      </mc:Fallback>
    </mc:AlternateContent>
    <xdr:clientData/>
  </xdr:oneCellAnchor>
  <xdr:twoCellAnchor>
    <xdr:from>
      <xdr:col>0</xdr:col>
      <xdr:colOff>60960</xdr:colOff>
      <xdr:row>3</xdr:row>
      <xdr:rowOff>53340</xdr:rowOff>
    </xdr:from>
    <xdr:to>
      <xdr:col>4</xdr:col>
      <xdr:colOff>952500</xdr:colOff>
      <xdr:row>18</xdr:row>
      <xdr:rowOff>167640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FDBA17F-DAE9-4A52-9AEC-9073BA2D8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259080</xdr:colOff>
      <xdr:row>33</xdr:row>
      <xdr:rowOff>57150</xdr:rowOff>
    </xdr:from>
    <xdr:ext cx="65" cy="172227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5402580" y="233553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0</xdr:col>
      <xdr:colOff>67024</xdr:colOff>
      <xdr:row>23</xdr:row>
      <xdr:rowOff>75882</xdr:rowOff>
    </xdr:from>
    <xdr:ext cx="1822736" cy="4879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00000000-0008-0000-0500-000005000000}"/>
                </a:ext>
              </a:extLst>
            </xdr:cNvPr>
            <xdr:cNvSpPr txBox="1"/>
          </xdr:nvSpPr>
          <xdr:spPr>
            <a:xfrm>
              <a:off x="6429724" y="776922"/>
              <a:ext cx="1822736" cy="4879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altLang="zh-CN" sz="1600"/>
                <a:t>y</a:t>
              </a:r>
              <a:r>
                <a:rPr lang="en-US" altLang="zh-CN" sz="1600" b="0"/>
                <a:t>*</a:t>
              </a:r>
              <a14:m>
                <m:oMath xmlns:m="http://schemas.openxmlformats.org/officeDocument/2006/math">
                  <m:r>
                    <a:rPr lang="en-US" altLang="zh-CN" sz="16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altLang="zh-CN" sz="16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altLang="zh-CN" sz="1600" b="0" i="1">
                          <a:latin typeface="Cambria Math" panose="02040503050406030204" pitchFamily="18" charset="0"/>
                        </a:rPr>
                        <m:t>𝐸</m:t>
                      </m:r>
                      <m:d>
                        <m:dPr>
                          <m:ctrlPr>
                            <a:rPr lang="en-US" altLang="zh-CN" sz="16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altLang="zh-CN" sz="1600" b="0" i="1">
                              <a:latin typeface="Cambria Math" panose="02040503050406030204" pitchFamily="18" charset="0"/>
                            </a:rPr>
                            <m:t>𝑟𝑝</m:t>
                          </m:r>
                        </m:e>
                      </m:d>
                      <m:r>
                        <a:rPr lang="en-US" altLang="zh-CN" sz="1600" b="0" i="1"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en-US" altLang="zh-CN" sz="1600" b="0" i="1">
                          <a:latin typeface="Cambria Math" panose="02040503050406030204" pitchFamily="18" charset="0"/>
                        </a:rPr>
                        <m:t>𝑟𝑓</m:t>
                      </m:r>
                    </m:num>
                    <m:den>
                      <m:r>
                        <a:rPr lang="en-US" altLang="zh-CN" sz="1600" b="0" i="1">
                          <a:latin typeface="Cambria Math" panose="02040503050406030204" pitchFamily="18" charset="0"/>
                        </a:rPr>
                        <m:t>𝐴</m:t>
                      </m:r>
                      <m:r>
                        <a:rPr lang="el-GR" altLang="zh-CN" sz="1600" b="0" i="1">
                          <a:latin typeface="Cambria Math" panose="02040503050406030204" pitchFamily="18" charset="0"/>
                        </a:rPr>
                        <m:t>𝜎</m:t>
                      </m:r>
                      <m:r>
                        <a:rPr lang="en-US" altLang="zh-CN" sz="1600" b="0" i="1">
                          <a:latin typeface="Cambria Math" panose="02040503050406030204" pitchFamily="18" charset="0"/>
                        </a:rPr>
                        <m:t>𝑝</m:t>
                      </m:r>
                      <m:r>
                        <a:rPr lang="en-US" altLang="zh-CN" sz="1600" b="0" i="1">
                          <a:latin typeface="Cambria Math" panose="02040503050406030204" pitchFamily="18" charset="0"/>
                        </a:rPr>
                        <m:t>^2</m:t>
                      </m:r>
                    </m:den>
                  </m:f>
                </m:oMath>
              </a14:m>
              <a:r>
                <a:rPr lang="zh-CN" altLang="en-US" sz="1100" b="0"/>
                <a:t>  </a:t>
              </a:r>
            </a:p>
          </xdr:txBody>
        </xdr:sp>
      </mc:Choice>
      <mc:Fallback xmlns="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00000000-0008-0000-0500-000005000000}"/>
                </a:ext>
              </a:extLst>
            </xdr:cNvPr>
            <xdr:cNvSpPr txBox="1"/>
          </xdr:nvSpPr>
          <xdr:spPr>
            <a:xfrm>
              <a:off x="6429724" y="776922"/>
              <a:ext cx="1822736" cy="4879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altLang="zh-CN" sz="1600"/>
                <a:t>y</a:t>
              </a:r>
              <a:r>
                <a:rPr lang="en-US" altLang="zh-CN" sz="1600" b="0"/>
                <a:t>*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=(𝐸(𝑟𝑝)−𝑟𝑓)/(𝐴</a:t>
              </a:r>
              <a:r>
                <a:rPr lang="el-GR" altLang="zh-CN" sz="1600" b="0" i="0">
                  <a:latin typeface="Cambria Math" panose="02040503050406030204" pitchFamily="18" charset="0"/>
                </a:rPr>
                <a:t>𝜎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𝑝^2)</a:t>
              </a:r>
              <a:r>
                <a:rPr lang="zh-CN" altLang="en-US" sz="1100" b="0"/>
                <a:t>  </a:t>
              </a:r>
            </a:p>
          </xdr:txBody>
        </xdr:sp>
      </mc:Fallback>
    </mc:AlternateContent>
    <xdr:clientData/>
  </xdr:oneCellAnchor>
  <xdr:oneCellAnchor>
    <xdr:from>
      <xdr:col>9</xdr:col>
      <xdr:colOff>67024</xdr:colOff>
      <xdr:row>23</xdr:row>
      <xdr:rowOff>75882</xdr:rowOff>
    </xdr:from>
    <xdr:ext cx="1822736" cy="4879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A15A6365-0454-4C11-BB9C-CC7079DC1373}"/>
                </a:ext>
              </a:extLst>
            </xdr:cNvPr>
            <xdr:cNvSpPr txBox="1"/>
          </xdr:nvSpPr>
          <xdr:spPr>
            <a:xfrm>
              <a:off x="8883364" y="2880042"/>
              <a:ext cx="1822736" cy="4879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altLang="zh-CN" sz="1600"/>
                <a:t>y*</a:t>
              </a:r>
              <a14:m>
                <m:oMath xmlns:m="http://schemas.openxmlformats.org/officeDocument/2006/math">
                  <m:r>
                    <a:rPr lang="en-US" altLang="zh-CN" sz="160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altLang="zh-CN" sz="16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altLang="zh-CN" sz="1600" b="0" i="1">
                          <a:latin typeface="Cambria Math" panose="02040503050406030204" pitchFamily="18" charset="0"/>
                        </a:rPr>
                        <m:t>𝐸</m:t>
                      </m:r>
                      <m:d>
                        <m:dPr>
                          <m:ctrlPr>
                            <a:rPr lang="en-US" altLang="zh-CN" sz="16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altLang="zh-CN" sz="1600" b="0" i="1">
                              <a:latin typeface="Cambria Math" panose="02040503050406030204" pitchFamily="18" charset="0"/>
                            </a:rPr>
                            <m:t>𝑟𝑝</m:t>
                          </m:r>
                        </m:e>
                      </m:d>
                      <m:r>
                        <a:rPr lang="en-US" altLang="zh-CN" sz="1600" b="0" i="1"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en-US" altLang="zh-CN" sz="1600" b="0" i="1">
                          <a:latin typeface="Cambria Math" panose="02040503050406030204" pitchFamily="18" charset="0"/>
                        </a:rPr>
                        <m:t>𝑟𝑓</m:t>
                      </m:r>
                    </m:num>
                    <m:den>
                      <m:r>
                        <a:rPr lang="en-US" altLang="zh-CN" sz="1600" b="0" i="1">
                          <a:latin typeface="Cambria Math" panose="02040503050406030204" pitchFamily="18" charset="0"/>
                        </a:rPr>
                        <m:t>𝐴</m:t>
                      </m:r>
                      <m:r>
                        <m:rPr>
                          <m:sty m:val="p"/>
                        </m:rPr>
                        <a:rPr lang="el-GR" altLang="zh-CN" sz="1600" b="0" i="1">
                          <a:latin typeface="Cambria Math" panose="02040503050406030204" pitchFamily="18" charset="0"/>
                        </a:rPr>
                        <m:t>σ</m:t>
                      </m:r>
                      <m:r>
                        <a:rPr lang="en-US" altLang="zh-CN" sz="1600" b="0" i="1">
                          <a:latin typeface="Cambria Math" panose="02040503050406030204" pitchFamily="18" charset="0"/>
                        </a:rPr>
                        <m:t>𝑝</m:t>
                      </m:r>
                      <m:r>
                        <a:rPr lang="en-US" altLang="zh-CN" sz="1600" b="0" i="1">
                          <a:latin typeface="Cambria Math" panose="02040503050406030204" pitchFamily="18" charset="0"/>
                        </a:rPr>
                        <m:t>^2</m:t>
                      </m:r>
                    </m:den>
                  </m:f>
                </m:oMath>
              </a14:m>
              <a:r>
                <a:rPr lang="zh-CN" altLang="en-US" sz="1100"/>
                <a:t>  </a:t>
              </a:r>
            </a:p>
          </xdr:txBody>
        </xdr:sp>
      </mc:Choice>
      <mc:Fallback xmlns="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A15A6365-0454-4C11-BB9C-CC7079DC1373}"/>
                </a:ext>
              </a:extLst>
            </xdr:cNvPr>
            <xdr:cNvSpPr txBox="1"/>
          </xdr:nvSpPr>
          <xdr:spPr>
            <a:xfrm>
              <a:off x="8883364" y="2880042"/>
              <a:ext cx="1822736" cy="4879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altLang="zh-CN" sz="1600"/>
                <a:t>y*</a:t>
              </a:r>
              <a:r>
                <a:rPr lang="en-US" altLang="zh-CN" sz="1600" i="0">
                  <a:latin typeface="Cambria Math" panose="02040503050406030204" pitchFamily="18" charset="0"/>
                </a:rPr>
                <a:t>=(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𝐸(𝑟𝑝)−𝑟𝑓)/(𝐴</a:t>
              </a:r>
              <a:r>
                <a:rPr lang="el-GR" altLang="zh-CN" sz="1600" b="0" i="0">
                  <a:latin typeface="Cambria Math" panose="02040503050406030204" pitchFamily="18" charset="0"/>
                </a:rPr>
                <a:t>σ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𝑝^2)</a:t>
              </a:r>
              <a:r>
                <a:rPr lang="zh-CN" altLang="en-US" sz="1100"/>
                <a:t>  </a:t>
              </a:r>
            </a:p>
          </xdr:txBody>
        </xdr:sp>
      </mc:Fallback>
    </mc:AlternateContent>
    <xdr:clientData/>
  </xdr:oneCellAnchor>
  <xdr:twoCellAnchor>
    <xdr:from>
      <xdr:col>0</xdr:col>
      <xdr:colOff>15240</xdr:colOff>
      <xdr:row>2</xdr:row>
      <xdr:rowOff>22860</xdr:rowOff>
    </xdr:from>
    <xdr:to>
      <xdr:col>5</xdr:col>
      <xdr:colOff>236220</xdr:colOff>
      <xdr:row>17</xdr:row>
      <xdr:rowOff>137160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FDB2B11-9670-433F-BA63-F37727EC9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548640</xdr:colOff>
      <xdr:row>2</xdr:row>
      <xdr:rowOff>38100</xdr:rowOff>
    </xdr:from>
    <xdr:to>
      <xdr:col>13</xdr:col>
      <xdr:colOff>487680</xdr:colOff>
      <xdr:row>17</xdr:row>
      <xdr:rowOff>152400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DB2B6DED-B6B1-4DE6-95F9-69FEAF4A8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67024</xdr:colOff>
      <xdr:row>29</xdr:row>
      <xdr:rowOff>75882</xdr:rowOff>
    </xdr:from>
    <xdr:ext cx="1822736" cy="4879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916D42E3-D656-4BCF-83A0-1F048B39D73A}"/>
                </a:ext>
              </a:extLst>
            </xdr:cNvPr>
            <xdr:cNvSpPr txBox="1"/>
          </xdr:nvSpPr>
          <xdr:spPr>
            <a:xfrm>
              <a:off x="67024" y="4106862"/>
              <a:ext cx="1822736" cy="4879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altLang="zh-CN" sz="1600"/>
                <a:t>y</a:t>
              </a:r>
              <a:r>
                <a:rPr lang="en-US" altLang="zh-CN" sz="1600" b="0"/>
                <a:t>*</a:t>
              </a:r>
              <a14:m>
                <m:oMath xmlns:m="http://schemas.openxmlformats.org/officeDocument/2006/math">
                  <m:r>
                    <a:rPr lang="en-US" altLang="zh-CN" sz="16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altLang="zh-CN" sz="16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altLang="zh-CN" sz="1600" b="0" i="1">
                          <a:latin typeface="Cambria Math" panose="02040503050406030204" pitchFamily="18" charset="0"/>
                        </a:rPr>
                        <m:t>𝐸</m:t>
                      </m:r>
                      <m:d>
                        <m:dPr>
                          <m:ctrlPr>
                            <a:rPr lang="en-US" altLang="zh-CN" sz="16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altLang="zh-CN" sz="1600" b="0" i="1">
                              <a:latin typeface="Cambria Math" panose="02040503050406030204" pitchFamily="18" charset="0"/>
                            </a:rPr>
                            <m:t>𝑟𝑝</m:t>
                          </m:r>
                        </m:e>
                      </m:d>
                      <m:r>
                        <a:rPr lang="en-US" altLang="zh-CN" sz="1600" b="0" i="1"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en-US" altLang="zh-CN" sz="1600" b="0" i="1">
                          <a:latin typeface="Cambria Math" panose="02040503050406030204" pitchFamily="18" charset="0"/>
                        </a:rPr>
                        <m:t>𝑟𝑓</m:t>
                      </m:r>
                    </m:num>
                    <m:den>
                      <m:r>
                        <a:rPr lang="en-US" altLang="zh-CN" sz="1600" b="0" i="1">
                          <a:latin typeface="Cambria Math" panose="02040503050406030204" pitchFamily="18" charset="0"/>
                        </a:rPr>
                        <m:t>𝐴</m:t>
                      </m:r>
                      <m:r>
                        <a:rPr lang="el-GR" altLang="zh-CN" sz="1600" b="0" i="1">
                          <a:latin typeface="Cambria Math" panose="02040503050406030204" pitchFamily="18" charset="0"/>
                        </a:rPr>
                        <m:t>𝜎</m:t>
                      </m:r>
                      <m:r>
                        <a:rPr lang="en-US" altLang="zh-CN" sz="1600" b="0" i="1">
                          <a:latin typeface="Cambria Math" panose="02040503050406030204" pitchFamily="18" charset="0"/>
                        </a:rPr>
                        <m:t>𝑝</m:t>
                      </m:r>
                      <m:r>
                        <a:rPr lang="en-US" altLang="zh-CN" sz="1600" b="0" i="1">
                          <a:latin typeface="Cambria Math" panose="02040503050406030204" pitchFamily="18" charset="0"/>
                        </a:rPr>
                        <m:t>^2</m:t>
                      </m:r>
                    </m:den>
                  </m:f>
                </m:oMath>
              </a14:m>
              <a:r>
                <a:rPr lang="zh-CN" altLang="en-US" sz="1100" b="0"/>
                <a:t>  </a:t>
              </a:r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916D42E3-D656-4BCF-83A0-1F048B39D73A}"/>
                </a:ext>
              </a:extLst>
            </xdr:cNvPr>
            <xdr:cNvSpPr txBox="1"/>
          </xdr:nvSpPr>
          <xdr:spPr>
            <a:xfrm>
              <a:off x="67024" y="4106862"/>
              <a:ext cx="1822736" cy="4879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altLang="zh-CN" sz="1600"/>
                <a:t>y</a:t>
              </a:r>
              <a:r>
                <a:rPr lang="en-US" altLang="zh-CN" sz="1600" b="0"/>
                <a:t>*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=(𝐸(𝑟𝑝)−𝑟𝑓)/(𝐴</a:t>
              </a:r>
              <a:r>
                <a:rPr lang="el-GR" altLang="zh-CN" sz="1600" b="0" i="0">
                  <a:latin typeface="Cambria Math" panose="02040503050406030204" pitchFamily="18" charset="0"/>
                </a:rPr>
                <a:t>𝜎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𝑝^2)</a:t>
              </a:r>
              <a:r>
                <a:rPr lang="zh-CN" altLang="en-US" sz="1100" b="0"/>
                <a:t>  </a:t>
              </a:r>
            </a:p>
          </xdr:txBody>
        </xdr:sp>
      </mc:Fallback>
    </mc:AlternateContent>
    <xdr:clientData/>
  </xdr:oneCellAnchor>
  <xdr:twoCellAnchor>
    <xdr:from>
      <xdr:col>5</xdr:col>
      <xdr:colOff>68580</xdr:colOff>
      <xdr:row>6</xdr:row>
      <xdr:rowOff>99060</xdr:rowOff>
    </xdr:from>
    <xdr:to>
      <xdr:col>10</xdr:col>
      <xdr:colOff>289560</xdr:colOff>
      <xdr:row>22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2521529-FFF4-4946-8993-5304AB6546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J63"/>
  <sheetViews>
    <sheetView tabSelected="1" topLeftCell="A44" zoomScale="92" workbookViewId="0">
      <selection activeCell="C55" sqref="C55"/>
    </sheetView>
  </sheetViews>
  <sheetFormatPr defaultRowHeight="13.8" x14ac:dyDescent="0.25"/>
  <cols>
    <col min="1" max="1" width="19.109375" style="9" customWidth="1"/>
    <col min="2" max="2" width="13.77734375" style="9" customWidth="1"/>
    <col min="3" max="3" width="16.21875" style="9" customWidth="1"/>
    <col min="4" max="4" width="14.6640625" style="9" customWidth="1"/>
    <col min="5" max="5" width="14" style="9" customWidth="1"/>
    <col min="6" max="6" width="8.88671875" style="9"/>
    <col min="7" max="7" width="7.44140625" style="9" customWidth="1"/>
    <col min="8" max="8" width="8.88671875" style="9"/>
    <col min="9" max="9" width="11.88671875" style="9" customWidth="1"/>
    <col min="10" max="16384" width="8.88671875" style="9"/>
  </cols>
  <sheetData>
    <row r="1" spans="1:140" s="75" customFormat="1" ht="14.4" thickBot="1" x14ac:dyDescent="0.3">
      <c r="A1" s="134" t="s">
        <v>3</v>
      </c>
      <c r="B1" s="134"/>
      <c r="C1" s="134"/>
      <c r="D1" s="134"/>
      <c r="E1" s="134"/>
      <c r="F1" s="134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</row>
    <row r="2" spans="1:140" ht="14.4" thickBot="1" x14ac:dyDescent="0.3">
      <c r="A2" s="14"/>
      <c r="B2" s="14"/>
      <c r="C2" s="14"/>
      <c r="D2" s="133" t="s">
        <v>10</v>
      </c>
      <c r="E2" s="133"/>
      <c r="F2" s="133"/>
    </row>
    <row r="3" spans="1:140" x14ac:dyDescent="0.25">
      <c r="A3" s="14" t="s">
        <v>4</v>
      </c>
      <c r="B3" s="14" t="s">
        <v>8</v>
      </c>
      <c r="C3" s="14" t="s">
        <v>9</v>
      </c>
      <c r="D3" s="14" t="s">
        <v>5</v>
      </c>
      <c r="E3" s="14" t="s">
        <v>6</v>
      </c>
      <c r="F3" s="14" t="s">
        <v>7</v>
      </c>
    </row>
    <row r="4" spans="1:140" x14ac:dyDescent="0.25">
      <c r="A4" s="14" t="s">
        <v>5</v>
      </c>
      <c r="B4" s="14">
        <v>0.12939999999999999</v>
      </c>
      <c r="C4" s="14">
        <v>0.15210000000000001</v>
      </c>
      <c r="D4" s="14">
        <v>1</v>
      </c>
      <c r="E4" s="14"/>
      <c r="F4" s="14"/>
    </row>
    <row r="5" spans="1:140" x14ac:dyDescent="0.25">
      <c r="A5" s="14" t="s">
        <v>6</v>
      </c>
      <c r="B5" s="14">
        <v>0.1242</v>
      </c>
      <c r="C5" s="14">
        <v>0.1444</v>
      </c>
      <c r="D5" s="14">
        <v>0.62</v>
      </c>
      <c r="E5" s="14">
        <v>1</v>
      </c>
      <c r="F5" s="14"/>
    </row>
    <row r="6" spans="1:140" s="77" customFormat="1" ht="14.4" thickBot="1" x14ac:dyDescent="0.3">
      <c r="A6" s="76" t="s">
        <v>7</v>
      </c>
      <c r="B6" s="76">
        <v>5.3999999999999999E-2</v>
      </c>
      <c r="C6" s="76">
        <v>0.111</v>
      </c>
      <c r="D6" s="76">
        <v>0.25</v>
      </c>
      <c r="E6" s="76">
        <v>0.06</v>
      </c>
      <c r="F6" s="76">
        <v>1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</row>
    <row r="7" spans="1:140" ht="14.4" thickBot="1" x14ac:dyDescent="0.3"/>
    <row r="8" spans="1:140" s="75" customFormat="1" ht="14.4" thickBot="1" x14ac:dyDescent="0.3">
      <c r="A8" s="134" t="s">
        <v>11</v>
      </c>
      <c r="B8" s="134"/>
      <c r="C8" s="134"/>
      <c r="D8" s="134"/>
      <c r="E8" s="134"/>
      <c r="F8" s="134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</row>
    <row r="9" spans="1:140" x14ac:dyDescent="0.25">
      <c r="A9" s="14" t="s">
        <v>12</v>
      </c>
      <c r="B9" s="14" t="s">
        <v>0</v>
      </c>
      <c r="C9" s="14" t="s">
        <v>1</v>
      </c>
      <c r="D9" s="14" t="s">
        <v>2</v>
      </c>
    </row>
    <row r="10" spans="1:140" x14ac:dyDescent="0.25">
      <c r="A10" s="14" t="s">
        <v>0</v>
      </c>
      <c r="B10" s="78">
        <v>2.3134410000000005E-2</v>
      </c>
      <c r="C10" s="78">
        <v>1.3617208800000002E-2</v>
      </c>
      <c r="D10" s="78">
        <v>4.2207750000000004E-3</v>
      </c>
    </row>
    <row r="11" spans="1:140" x14ac:dyDescent="0.25">
      <c r="A11" s="14" t="s">
        <v>1</v>
      </c>
      <c r="B11" s="78">
        <v>1.3617208800000001E-2</v>
      </c>
      <c r="C11" s="78">
        <v>2.0851359999999999E-2</v>
      </c>
      <c r="D11" s="78">
        <v>9.6170399999999997E-4</v>
      </c>
    </row>
    <row r="12" spans="1:140" s="77" customFormat="1" ht="14.4" thickBot="1" x14ac:dyDescent="0.3">
      <c r="A12" s="76" t="s">
        <v>2</v>
      </c>
      <c r="B12" s="79">
        <v>4.2207750000000004E-3</v>
      </c>
      <c r="C12" s="79">
        <v>9.6170400000000007E-4</v>
      </c>
      <c r="D12" s="79">
        <v>1.2321E-2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</row>
    <row r="13" spans="1:140" ht="14.4" thickBot="1" x14ac:dyDescent="0.3"/>
    <row r="14" spans="1:140" ht="15.6" thickBot="1" x14ac:dyDescent="0.3">
      <c r="A14" s="137" t="s">
        <v>77</v>
      </c>
      <c r="B14" s="137"/>
      <c r="C14" s="137"/>
      <c r="D14" s="137"/>
      <c r="E14" s="137"/>
      <c r="F14" s="137"/>
      <c r="H14" s="80"/>
      <c r="J14" s="81"/>
      <c r="K14" s="81"/>
      <c r="L14" s="81"/>
    </row>
    <row r="15" spans="1:140" s="28" customFormat="1" ht="15" x14ac:dyDescent="0.25">
      <c r="A15" s="17" t="s">
        <v>78</v>
      </c>
      <c r="B15" s="19"/>
      <c r="C15" s="19">
        <f>A17</f>
        <v>0.40661996204712153</v>
      </c>
      <c r="D15" s="19">
        <f>A18</f>
        <v>0.47002764361182159</v>
      </c>
      <c r="E15" s="19">
        <f>A19</f>
        <v>0.12335239175132469</v>
      </c>
      <c r="F15" s="9"/>
      <c r="G15" s="9"/>
      <c r="H15" s="9"/>
      <c r="I15" s="9"/>
      <c r="J15" s="81"/>
      <c r="K15" s="81"/>
      <c r="L15" s="81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spans="1:140" ht="15.6" x14ac:dyDescent="0.3">
      <c r="A16" s="14"/>
      <c r="B16" s="82"/>
      <c r="C16" s="14" t="s">
        <v>0</v>
      </c>
      <c r="D16" s="14" t="s">
        <v>1</v>
      </c>
      <c r="E16" s="14" t="s">
        <v>2</v>
      </c>
      <c r="J16" s="39"/>
      <c r="K16" s="39"/>
      <c r="L16" s="39"/>
    </row>
    <row r="17" spans="1:140" x14ac:dyDescent="0.25">
      <c r="A17" s="14">
        <v>0.40661996204712153</v>
      </c>
      <c r="B17" s="82" t="s">
        <v>0</v>
      </c>
      <c r="C17" s="13">
        <v>2.3134410000000005E-2</v>
      </c>
      <c r="D17" s="13">
        <v>1.3617208800000002E-2</v>
      </c>
      <c r="E17" s="13">
        <v>4.2207750000000004E-3</v>
      </c>
    </row>
    <row r="18" spans="1:140" x14ac:dyDescent="0.25">
      <c r="A18" s="14">
        <v>0.47002764361182159</v>
      </c>
      <c r="B18" s="82" t="s">
        <v>1</v>
      </c>
      <c r="C18" s="13">
        <v>1.3617208800000001E-2</v>
      </c>
      <c r="D18" s="13">
        <v>2.0851359999999999E-2</v>
      </c>
      <c r="E18" s="13">
        <v>9.6170399999999997E-4</v>
      </c>
    </row>
    <row r="19" spans="1:140" s="28" customFormat="1" x14ac:dyDescent="0.25">
      <c r="A19" s="19">
        <v>0.12335239175132469</v>
      </c>
      <c r="B19" s="83" t="s">
        <v>2</v>
      </c>
      <c r="C19" s="21">
        <v>4.2207750000000004E-3</v>
      </c>
      <c r="D19" s="21">
        <v>9.6170400000000007E-4</v>
      </c>
      <c r="E19" s="21">
        <v>1.2321E-2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spans="1:140" s="28" customFormat="1" x14ac:dyDescent="0.25">
      <c r="A20" s="19">
        <f>SUM(A17:A19)</f>
        <v>0.9999999974102679</v>
      </c>
      <c r="C20" s="19">
        <f>C15*SUMPRODUCT($A$17:$A$19,C17:C19)</f>
        <v>6.6392989427696957E-3</v>
      </c>
      <c r="D20" s="19">
        <f>D15*SUMPRODUCT($A$17:$A$19,D17:D19)</f>
        <v>7.2649225898000587E-3</v>
      </c>
      <c r="E20" s="19">
        <f>E15*SUMPRODUCT($A$17:$A$19,E17:E19)</f>
        <v>4.5493640675381517E-4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spans="1:140" x14ac:dyDescent="0.25">
      <c r="A21" s="9">
        <f>SUMPRODUCT($A$17:$A$19,$B$4:$B$6)</f>
        <v>0.1176550855800573</v>
      </c>
      <c r="B21" s="14" t="s">
        <v>16</v>
      </c>
    </row>
    <row r="22" spans="1:140" x14ac:dyDescent="0.25">
      <c r="A22" s="9">
        <f>SUM(C20:E20)^0.5</f>
        <v>0.11982970391068973</v>
      </c>
      <c r="B22" s="14" t="s">
        <v>17</v>
      </c>
    </row>
    <row r="23" spans="1:140" s="77" customFormat="1" ht="14.4" thickBot="1" x14ac:dyDescent="0.3">
      <c r="A23" s="28">
        <f>(A21-0.032)/A22</f>
        <v>0.71480678650342733</v>
      </c>
      <c r="B23" s="19" t="s">
        <v>18</v>
      </c>
      <c r="C23" s="28"/>
      <c r="D23" s="28"/>
      <c r="E23" s="28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</row>
    <row r="24" spans="1:140" x14ac:dyDescent="0.25">
      <c r="A24" s="9" t="s">
        <v>19</v>
      </c>
      <c r="D24" s="14" t="s">
        <v>20</v>
      </c>
      <c r="E24" s="14"/>
    </row>
    <row r="25" spans="1:140" x14ac:dyDescent="0.25">
      <c r="A25" s="9" t="s">
        <v>13</v>
      </c>
      <c r="B25" s="14" t="s">
        <v>21</v>
      </c>
      <c r="C25" s="135" t="s">
        <v>22</v>
      </c>
      <c r="D25" s="135"/>
      <c r="E25" s="135"/>
    </row>
    <row r="26" spans="1:140" x14ac:dyDescent="0.25">
      <c r="A26" s="9" t="s">
        <v>13</v>
      </c>
      <c r="B26" s="14" t="s">
        <v>23</v>
      </c>
      <c r="C26" s="135" t="s">
        <v>24</v>
      </c>
      <c r="D26" s="135"/>
      <c r="E26" s="135"/>
    </row>
    <row r="27" spans="1:140" x14ac:dyDescent="0.25">
      <c r="A27" s="9" t="s">
        <v>13</v>
      </c>
      <c r="B27" s="14" t="s">
        <v>26</v>
      </c>
      <c r="C27" s="135" t="s">
        <v>25</v>
      </c>
      <c r="D27" s="135"/>
      <c r="E27" s="135"/>
    </row>
    <row r="28" spans="1:140" x14ac:dyDescent="0.25">
      <c r="A28" s="9" t="s">
        <v>13</v>
      </c>
      <c r="B28" s="14" t="s">
        <v>27</v>
      </c>
      <c r="C28" s="135" t="s">
        <v>28</v>
      </c>
      <c r="D28" s="135"/>
      <c r="E28" s="135"/>
    </row>
    <row r="29" spans="1:140" x14ac:dyDescent="0.25">
      <c r="A29" s="9" t="s">
        <v>13</v>
      </c>
      <c r="B29" s="14" t="s">
        <v>29</v>
      </c>
      <c r="C29" s="135" t="s">
        <v>30</v>
      </c>
      <c r="D29" s="135"/>
      <c r="E29" s="135"/>
    </row>
    <row r="30" spans="1:140" x14ac:dyDescent="0.25">
      <c r="A30" s="9" t="s">
        <v>13</v>
      </c>
      <c r="B30" s="14" t="s">
        <v>14</v>
      </c>
      <c r="C30" s="135" t="s">
        <v>15</v>
      </c>
      <c r="D30" s="135"/>
      <c r="E30" s="135"/>
    </row>
    <row r="31" spans="1:140" x14ac:dyDescent="0.25">
      <c r="A31" s="9" t="s">
        <v>13</v>
      </c>
      <c r="B31" s="14" t="s">
        <v>32</v>
      </c>
      <c r="C31" s="135" t="s">
        <v>33</v>
      </c>
      <c r="D31" s="135"/>
      <c r="E31" s="135"/>
    </row>
    <row r="32" spans="1:140" x14ac:dyDescent="0.25">
      <c r="A32" s="9" t="s">
        <v>13</v>
      </c>
      <c r="B32" s="14" t="s">
        <v>31</v>
      </c>
      <c r="C32" s="135" t="s">
        <v>34</v>
      </c>
      <c r="D32" s="135"/>
      <c r="E32" s="135"/>
    </row>
    <row r="33" spans="1:17" ht="14.4" thickBot="1" x14ac:dyDescent="0.3">
      <c r="A33" s="77" t="s">
        <v>13</v>
      </c>
      <c r="B33" s="76" t="s">
        <v>35</v>
      </c>
      <c r="C33" s="136" t="s">
        <v>44</v>
      </c>
      <c r="D33" s="136"/>
      <c r="E33" s="136"/>
    </row>
    <row r="34" spans="1:17" ht="14.4" thickBot="1" x14ac:dyDescent="0.3"/>
    <row r="35" spans="1:17" ht="14.4" thickBot="1" x14ac:dyDescent="0.3">
      <c r="A35" s="129" t="s">
        <v>70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84"/>
    </row>
    <row r="36" spans="1:17" x14ac:dyDescent="0.25">
      <c r="A36" s="130" t="s">
        <v>80</v>
      </c>
      <c r="B36" s="130"/>
      <c r="C36" s="130"/>
      <c r="E36" s="131">
        <v>0.13204278048995399</v>
      </c>
    </row>
    <row r="37" spans="1:17" x14ac:dyDescent="0.25">
      <c r="A37" s="130"/>
      <c r="B37" s="130"/>
      <c r="C37" s="130"/>
      <c r="E37" s="132"/>
    </row>
    <row r="38" spans="1:17" x14ac:dyDescent="0.25">
      <c r="C38" s="29" t="s">
        <v>36</v>
      </c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</row>
    <row r="39" spans="1:17" x14ac:dyDescent="0.25">
      <c r="A39" s="14" t="s">
        <v>16</v>
      </c>
      <c r="C39" s="29">
        <v>8.0726288780401834E-2</v>
      </c>
      <c r="D39" s="14">
        <v>8.2700080583732932E-2</v>
      </c>
      <c r="E39" s="14">
        <v>8.4673711219598158E-2</v>
      </c>
      <c r="F39" s="14">
        <v>8.664742243919632E-2</v>
      </c>
      <c r="G39" s="14">
        <v>8.8621133658794468E-2</v>
      </c>
      <c r="H39" s="14">
        <v>9.059484487839263E-2</v>
      </c>
      <c r="I39" s="14">
        <v>9.2568556097990792E-2</v>
      </c>
      <c r="J39" s="14">
        <v>9.4542267317588954E-2</v>
      </c>
      <c r="K39" s="14">
        <v>9.6515978537187117E-2</v>
      </c>
      <c r="L39" s="14">
        <v>9.8489689756785265E-2</v>
      </c>
      <c r="M39" s="14">
        <v>0.10046340097638343</v>
      </c>
      <c r="N39" s="14">
        <v>0.10243711219598159</v>
      </c>
      <c r="O39" s="14">
        <v>0.10441082341557975</v>
      </c>
      <c r="P39" s="14">
        <v>0.10638453463517791</v>
      </c>
      <c r="Q39" s="14"/>
    </row>
    <row r="40" spans="1:17" x14ac:dyDescent="0.25">
      <c r="A40" s="14" t="s">
        <v>17</v>
      </c>
      <c r="B40" s="9">
        <v>0</v>
      </c>
      <c r="C40" s="29">
        <v>9.0379606967931611E-2</v>
      </c>
      <c r="D40" s="14">
        <v>9.0477392714866198E-2</v>
      </c>
      <c r="E40" s="14">
        <v>9.0770102480077192E-2</v>
      </c>
      <c r="F40" s="14">
        <v>9.1255835484006176E-2</v>
      </c>
      <c r="G40" s="14">
        <v>9.1931572926999966E-2</v>
      </c>
      <c r="H40" s="14">
        <v>9.2793190610120507E-2</v>
      </c>
      <c r="I40" s="14">
        <v>9.3835441418498672E-2</v>
      </c>
      <c r="J40" s="14">
        <v>9.5052508910113478E-2</v>
      </c>
      <c r="K40" s="14">
        <v>9.6437803686764537E-2</v>
      </c>
      <c r="L40" s="14">
        <v>9.7984062866166205E-2</v>
      </c>
      <c r="M40" s="14">
        <v>9.9683854497829905E-2</v>
      </c>
      <c r="N40" s="14">
        <v>0.10152937016063457</v>
      </c>
      <c r="O40" s="14">
        <v>0.10351299625614169</v>
      </c>
      <c r="P40" s="14">
        <v>0.10562698376534299</v>
      </c>
      <c r="Q40" s="14"/>
    </row>
    <row r="41" spans="1:17" x14ac:dyDescent="0.25">
      <c r="A41" s="14" t="s">
        <v>18</v>
      </c>
      <c r="C41" s="29">
        <v>0.53912924703328247</v>
      </c>
      <c r="D41" s="19">
        <f t="shared" ref="D41:P41" si="0">(D39-0.032)/D40</f>
        <v>0.56036186568186197</v>
      </c>
      <c r="E41" s="19">
        <f t="shared" si="0"/>
        <v>0.58029802523533913</v>
      </c>
      <c r="F41" s="19">
        <f t="shared" si="0"/>
        <v>0.59883756637978536</v>
      </c>
      <c r="G41" s="19">
        <f t="shared" si="0"/>
        <v>0.61590519835612478</v>
      </c>
      <c r="H41" s="19">
        <f t="shared" si="0"/>
        <v>0.63145630076009018</v>
      </c>
      <c r="I41" s="19">
        <f t="shared" si="0"/>
        <v>0.64547632730643645</v>
      </c>
      <c r="J41" s="19">
        <f t="shared" si="0"/>
        <v>0.65797597596010982</v>
      </c>
      <c r="K41" s="19">
        <f t="shared" si="0"/>
        <v>0.66899054178731276</v>
      </c>
      <c r="L41" s="19">
        <f t="shared" si="0"/>
        <v>0.6785765747191127</v>
      </c>
      <c r="M41" s="19">
        <f t="shared" si="0"/>
        <v>0.68680531387230681</v>
      </c>
      <c r="N41" s="19">
        <f t="shared" si="0"/>
        <v>0.69376094901937835</v>
      </c>
      <c r="O41" s="19">
        <f t="shared" si="0"/>
        <v>0.69953364345091529</v>
      </c>
      <c r="P41" s="19">
        <f t="shared" si="0"/>
        <v>0.7042190544835385</v>
      </c>
      <c r="Q41" s="14"/>
    </row>
    <row r="42" spans="1:17" x14ac:dyDescent="0.25">
      <c r="A42" s="85" t="s">
        <v>0</v>
      </c>
      <c r="B42" s="86"/>
      <c r="C42" s="87">
        <v>4.1981032513455169E-2</v>
      </c>
      <c r="D42" s="14">
        <v>6.1470740318202981E-2</v>
      </c>
      <c r="E42" s="14">
        <v>8.0959582394603033E-2</v>
      </c>
      <c r="F42" s="14">
        <v>0.10044762568198687</v>
      </c>
      <c r="G42" s="14">
        <v>0.11993646840407821</v>
      </c>
      <c r="H42" s="14">
        <v>0.13942622246950695</v>
      </c>
      <c r="I42" s="14">
        <v>0.1589141917287977</v>
      </c>
      <c r="J42" s="14">
        <v>0.17840305731496989</v>
      </c>
      <c r="K42" s="14">
        <v>0.19789286545536863</v>
      </c>
      <c r="L42" s="14">
        <v>0.21738175915246954</v>
      </c>
      <c r="M42" s="14">
        <v>0.23687062710029302</v>
      </c>
      <c r="N42" s="14">
        <v>0.25635847774661324</v>
      </c>
      <c r="O42" s="14">
        <v>0.27584733670508482</v>
      </c>
      <c r="P42" s="14">
        <v>0.29533725297102392</v>
      </c>
      <c r="Q42" s="14"/>
    </row>
    <row r="43" spans="1:17" x14ac:dyDescent="0.25">
      <c r="A43" s="88" t="s">
        <v>1</v>
      </c>
      <c r="C43" s="29">
        <v>0.33562562576762545</v>
      </c>
      <c r="D43" s="14">
        <v>0.34280892774443333</v>
      </c>
      <c r="E43" s="14">
        <v>0.34999204015727842</v>
      </c>
      <c r="F43" s="14">
        <v>0.35717480787687189</v>
      </c>
      <c r="G43" s="14">
        <v>0.36435789214358283</v>
      </c>
      <c r="H43" s="14">
        <v>0.37154125721802478</v>
      </c>
      <c r="I43" s="14">
        <v>0.37872401733961908</v>
      </c>
      <c r="J43" s="14">
        <v>0.38590707737754582</v>
      </c>
      <c r="K43" s="14">
        <v>0.39309047084343579</v>
      </c>
      <c r="L43" s="14">
        <v>0.40027352614320749</v>
      </c>
      <c r="M43" s="14">
        <v>0.40745661075182837</v>
      </c>
      <c r="N43" s="14">
        <v>0.41463935905251148</v>
      </c>
      <c r="O43" s="14">
        <v>0.42182242509443185</v>
      </c>
      <c r="P43" s="14">
        <v>0.42900584372315065</v>
      </c>
      <c r="Q43" s="14"/>
    </row>
    <row r="44" spans="1:17" s="28" customFormat="1" x14ac:dyDescent="0.25">
      <c r="A44" s="89" t="s">
        <v>2</v>
      </c>
      <c r="C44" s="50">
        <v>0.62239334171891958</v>
      </c>
      <c r="D44" s="19">
        <v>0.59572033260553425</v>
      </c>
      <c r="E44" s="19">
        <v>0.56904837908340289</v>
      </c>
      <c r="F44" s="19">
        <v>0.5423775665191658</v>
      </c>
      <c r="G44" s="19">
        <v>0.51570563971830063</v>
      </c>
      <c r="H44" s="19">
        <v>0.48903252127928587</v>
      </c>
      <c r="I44" s="19">
        <v>0.46236179143469203</v>
      </c>
      <c r="J44" s="19">
        <v>0.4356898650724258</v>
      </c>
      <c r="K44" s="19">
        <v>0.40901666264074393</v>
      </c>
      <c r="L44" s="19">
        <v>0.38234471488209787</v>
      </c>
      <c r="M44" s="19">
        <v>0.3556727626562407</v>
      </c>
      <c r="N44" s="19">
        <v>0.32900216298252338</v>
      </c>
      <c r="O44" s="19">
        <v>0.30233023818431065</v>
      </c>
      <c r="P44" s="19">
        <v>0.27565690149949207</v>
      </c>
      <c r="Q44" s="19"/>
    </row>
    <row r="45" spans="1:17" x14ac:dyDescent="0.25">
      <c r="A45" s="14" t="s">
        <v>37</v>
      </c>
      <c r="B45" s="9">
        <v>3.2000000000000001E-2</v>
      </c>
      <c r="C45" s="14">
        <f>$B$45+C$40*$I$51</f>
        <v>9.6603343060677513E-2</v>
      </c>
      <c r="D45" s="14">
        <f>$B$45+D$40*$I$51</f>
        <v>9.6673240312586353E-2</v>
      </c>
      <c r="E45" s="14">
        <f t="shared" ref="E45:P45" si="1">$B$45+E$40*$I$51</f>
        <v>9.6882469252759174E-2</v>
      </c>
      <c r="F45" s="14">
        <f t="shared" si="1"/>
        <v>9.722967120396761E-2</v>
      </c>
      <c r="G45" s="14">
        <f t="shared" si="1"/>
        <v>9.7712688328219582E-2</v>
      </c>
      <c r="H45" s="14">
        <f t="shared" si="1"/>
        <v>9.8328572648114135E-2</v>
      </c>
      <c r="I45" s="14">
        <f t="shared" si="1"/>
        <v>9.9073573525942857E-2</v>
      </c>
      <c r="J45" s="14">
        <f t="shared" si="1"/>
        <v>9.9943533368949108E-2</v>
      </c>
      <c r="K45" s="14">
        <f t="shared" si="1"/>
        <v>0.10093374207529929</v>
      </c>
      <c r="L45" s="14">
        <f t="shared" si="1"/>
        <v>0.10203900813673561</v>
      </c>
      <c r="M45" s="14">
        <f t="shared" si="1"/>
        <v>0.10325401919504881</v>
      </c>
      <c r="N45" s="14">
        <f t="shared" si="1"/>
        <v>0.10457319379082158</v>
      </c>
      <c r="O45" s="14">
        <f t="shared" si="1"/>
        <v>0.10599108972389008</v>
      </c>
      <c r="P45" s="14">
        <f t="shared" si="1"/>
        <v>0.10750216799546718</v>
      </c>
      <c r="Q45" s="14"/>
    </row>
    <row r="46" spans="1:17" x14ac:dyDescent="0.25"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</row>
    <row r="47" spans="1:17" ht="14.4" thickBot="1" x14ac:dyDescent="0.3"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</row>
    <row r="48" spans="1:17" x14ac:dyDescent="0.25">
      <c r="C48" s="29" t="s">
        <v>36</v>
      </c>
      <c r="D48" s="14"/>
      <c r="E48" s="14"/>
      <c r="F48" s="14"/>
      <c r="G48" s="14"/>
      <c r="H48" s="14"/>
      <c r="I48" s="36" t="s">
        <v>81</v>
      </c>
      <c r="J48" s="14"/>
      <c r="K48" s="14"/>
      <c r="L48" s="14"/>
      <c r="M48" s="14"/>
      <c r="N48" s="14"/>
      <c r="O48" s="14"/>
      <c r="P48" s="14"/>
      <c r="Q48" s="14"/>
    </row>
    <row r="49" spans="1:17" x14ac:dyDescent="0.25">
      <c r="A49" s="14" t="s">
        <v>16</v>
      </c>
      <c r="C49" s="29">
        <v>8.0726288780401834E-2</v>
      </c>
      <c r="D49" s="14">
        <v>0.10835824585477608</v>
      </c>
      <c r="E49" s="14">
        <v>0.11033195707437424</v>
      </c>
      <c r="F49" s="14">
        <v>0.1123056682939724</v>
      </c>
      <c r="G49" s="14">
        <v>0.11427937951357056</v>
      </c>
      <c r="H49" s="14">
        <v>0.11625309073316872</v>
      </c>
      <c r="I49" s="46">
        <v>0.1177</v>
      </c>
      <c r="J49" s="14">
        <v>0.11822680195276687</v>
      </c>
      <c r="K49" s="14">
        <v>0.12020051317236503</v>
      </c>
      <c r="L49" s="14">
        <v>0.1221742243919632</v>
      </c>
      <c r="M49" s="14">
        <v>0.12414793561156136</v>
      </c>
      <c r="N49" s="14">
        <v>0.12612164683115951</v>
      </c>
      <c r="O49" s="14">
        <v>0.12809535805075767</v>
      </c>
      <c r="P49" s="14">
        <v>0.13006906927035583</v>
      </c>
      <c r="Q49" s="14"/>
    </row>
    <row r="50" spans="1:17" x14ac:dyDescent="0.25">
      <c r="A50" s="14" t="s">
        <v>17</v>
      </c>
      <c r="B50" s="9">
        <v>0</v>
      </c>
      <c r="C50" s="29">
        <v>9.0379606967931611E-2</v>
      </c>
      <c r="D50" s="14">
        <v>0.10786333007159912</v>
      </c>
      <c r="E50" s="14">
        <v>0.11021491806593496</v>
      </c>
      <c r="F50" s="14">
        <v>0.11267442457962583</v>
      </c>
      <c r="G50" s="14">
        <v>0.11523508811168466</v>
      </c>
      <c r="H50" s="14">
        <v>0.11789003858018661</v>
      </c>
      <c r="I50" s="46">
        <v>0.1198</v>
      </c>
      <c r="J50" s="14">
        <v>0.12063318163065093</v>
      </c>
      <c r="K50" s="14">
        <v>0.1234584672369215</v>
      </c>
      <c r="L50" s="14">
        <v>0.12636088857593891</v>
      </c>
      <c r="M50" s="14">
        <v>0.12933476092382579</v>
      </c>
      <c r="N50" s="14">
        <v>0.13237523744406443</v>
      </c>
      <c r="O50" s="14">
        <v>0.13933150302162514</v>
      </c>
      <c r="P50" s="14">
        <v>0.15209999762469362</v>
      </c>
      <c r="Q50" s="14"/>
    </row>
    <row r="51" spans="1:17" x14ac:dyDescent="0.25">
      <c r="A51" s="14" t="s">
        <v>18</v>
      </c>
      <c r="C51" s="29">
        <v>0.53912924703328247</v>
      </c>
      <c r="D51" s="19">
        <f>(D49-0.032)/D50</f>
        <v>0.70791663676700756</v>
      </c>
      <c r="E51" s="19">
        <f>(E49-0.032)/E50</f>
        <v>0.71072009532786595</v>
      </c>
      <c r="F51" s="19">
        <f>(F49-0.032)/F50</f>
        <v>0.71272312766257995</v>
      </c>
      <c r="G51" s="19">
        <f>(G49-0.032)/G50</f>
        <v>0.71401324771693009</v>
      </c>
      <c r="H51" s="19">
        <f>(H49-0.032)/H50</f>
        <v>0.71467523251221377</v>
      </c>
      <c r="I51" s="47">
        <v>0.71479999999999999</v>
      </c>
      <c r="J51" s="19">
        <f t="shared" ref="J51:P51" si="2">(J49-0.032)/J50</f>
        <v>0.71478510959589947</v>
      </c>
      <c r="K51" s="19">
        <f t="shared" si="2"/>
        <v>0.71441445164797723</v>
      </c>
      <c r="L51" s="19">
        <f t="shared" si="2"/>
        <v>0.71362448783170218</v>
      </c>
      <c r="M51" s="19">
        <f t="shared" si="2"/>
        <v>0.7124761738712585</v>
      </c>
      <c r="N51" s="19">
        <f t="shared" si="2"/>
        <v>0.71102155243295329</v>
      </c>
      <c r="O51" s="19">
        <f t="shared" si="2"/>
        <v>0.6896886631291349</v>
      </c>
      <c r="P51" s="19">
        <f t="shared" si="2"/>
        <v>0.64476706641601023</v>
      </c>
      <c r="Q51" s="14"/>
    </row>
    <row r="52" spans="1:17" ht="15.6" x14ac:dyDescent="0.3">
      <c r="A52" s="85" t="s">
        <v>0</v>
      </c>
      <c r="B52" s="86"/>
      <c r="C52" s="87">
        <v>4.1981032513455169E-2</v>
      </c>
      <c r="D52" s="14">
        <v>0.31482504703596303</v>
      </c>
      <c r="E52" s="14">
        <v>0.33431392052622794</v>
      </c>
      <c r="F52" s="14">
        <v>0.35380275258290389</v>
      </c>
      <c r="G52" s="14">
        <v>0.37329280549166871</v>
      </c>
      <c r="H52" s="14">
        <v>0.39278168206488767</v>
      </c>
      <c r="I52" s="90">
        <v>0.40660000000000002</v>
      </c>
      <c r="J52" s="14">
        <v>0.41227056947858071</v>
      </c>
      <c r="K52" s="14">
        <v>0.43175821598919256</v>
      </c>
      <c r="L52" s="14">
        <v>0.45124823506707001</v>
      </c>
      <c r="M52" s="14">
        <v>0.47073710028858434</v>
      </c>
      <c r="N52" s="14">
        <v>0.49022482488606201</v>
      </c>
      <c r="O52" s="14">
        <v>0.74910734914122767</v>
      </c>
      <c r="P52" s="14">
        <v>0.99999998438325832</v>
      </c>
      <c r="Q52" s="14"/>
    </row>
    <row r="53" spans="1:17" ht="15.6" x14ac:dyDescent="0.3">
      <c r="A53" s="88" t="s">
        <v>1</v>
      </c>
      <c r="C53" s="29">
        <v>0.33562562576762545</v>
      </c>
      <c r="D53" s="14">
        <v>0.43618856580015664</v>
      </c>
      <c r="E53" s="14">
        <v>0.443371616336941</v>
      </c>
      <c r="F53" s="14">
        <v>0.45055471141178915</v>
      </c>
      <c r="G53" s="14">
        <v>0.45773809380605301</v>
      </c>
      <c r="H53" s="14">
        <v>0.46492117068239386</v>
      </c>
      <c r="I53" s="90">
        <v>0.47010000000000002</v>
      </c>
      <c r="J53" s="14">
        <v>0.47210423430533821</v>
      </c>
      <c r="K53" s="14">
        <v>0.4792869470940338</v>
      </c>
      <c r="L53" s="14">
        <v>0.48647047978672048</v>
      </c>
      <c r="M53" s="14">
        <v>0.49365356360199725</v>
      </c>
      <c r="N53" s="14">
        <v>0.50083611760936642</v>
      </c>
      <c r="O53" s="14">
        <v>0.25089265029032776</v>
      </c>
      <c r="P53" s="14">
        <v>0</v>
      </c>
      <c r="Q53" s="14"/>
    </row>
    <row r="54" spans="1:17" ht="15.6" x14ac:dyDescent="0.3">
      <c r="A54" s="89" t="s">
        <v>2</v>
      </c>
      <c r="B54" s="28"/>
      <c r="C54" s="50">
        <v>0.62239334171891958</v>
      </c>
      <c r="D54" s="19">
        <v>0.24898638703995993</v>
      </c>
      <c r="E54" s="19">
        <v>0.22231446313540795</v>
      </c>
      <c r="F54" s="19">
        <v>0.19564253602067835</v>
      </c>
      <c r="G54" s="19">
        <v>0.16896910088610323</v>
      </c>
      <c r="H54" s="19">
        <v>0.14229714643818731</v>
      </c>
      <c r="I54" s="91">
        <v>0.12330000000000001</v>
      </c>
      <c r="J54" s="19">
        <v>0.11562519609488785</v>
      </c>
      <c r="K54" s="19">
        <v>8.8954837027162434E-2</v>
      </c>
      <c r="L54" s="19">
        <v>6.2281284705209744E-2</v>
      </c>
      <c r="M54" s="19">
        <v>3.5609335692935347E-2</v>
      </c>
      <c r="N54" s="19">
        <v>8.9390564557593841E-3</v>
      </c>
      <c r="O54" s="19">
        <v>0</v>
      </c>
      <c r="P54" s="19">
        <v>0</v>
      </c>
      <c r="Q54" s="14"/>
    </row>
    <row r="55" spans="1:17" ht="14.4" thickBot="1" x14ac:dyDescent="0.3">
      <c r="A55" s="14" t="s">
        <v>37</v>
      </c>
      <c r="B55" s="9">
        <v>3.2000000000000001E-2</v>
      </c>
      <c r="C55" s="14">
        <f>$B$45+C$50*$I$51</f>
        <v>9.6603343060677513E-2</v>
      </c>
      <c r="D55" s="14">
        <f t="shared" ref="D55:P55" si="3">$B$45+D$50*$I$51</f>
        <v>0.10910070833517906</v>
      </c>
      <c r="E55" s="14">
        <f t="shared" si="3"/>
        <v>0.1107816234335303</v>
      </c>
      <c r="F55" s="14">
        <f t="shared" si="3"/>
        <v>0.11253967868951655</v>
      </c>
      <c r="G55" s="14">
        <f t="shared" si="3"/>
        <v>0.11437004098223219</v>
      </c>
      <c r="H55" s="14">
        <f t="shared" si="3"/>
        <v>0.11626779957711739</v>
      </c>
      <c r="I55" s="38">
        <f t="shared" si="3"/>
        <v>0.11763304000000001</v>
      </c>
      <c r="J55" s="14">
        <f t="shared" si="3"/>
        <v>0.11822859822958928</v>
      </c>
      <c r="K55" s="14">
        <f t="shared" si="3"/>
        <v>0.12024811238095148</v>
      </c>
      <c r="L55" s="14">
        <f t="shared" si="3"/>
        <v>0.12232276315408114</v>
      </c>
      <c r="M55" s="14">
        <f t="shared" si="3"/>
        <v>0.12444848710835067</v>
      </c>
      <c r="N55" s="14">
        <f t="shared" si="3"/>
        <v>0.12662181972501724</v>
      </c>
      <c r="O55" s="14">
        <f t="shared" si="3"/>
        <v>0.13159415835985766</v>
      </c>
      <c r="P55" s="14">
        <f t="shared" si="3"/>
        <v>0.14072107830213099</v>
      </c>
      <c r="Q55" s="14"/>
    </row>
    <row r="58" spans="1:17" ht="15.6" x14ac:dyDescent="0.3">
      <c r="A58" s="127" t="s">
        <v>38</v>
      </c>
      <c r="B58" s="127"/>
      <c r="C58" s="127"/>
      <c r="D58" s="127"/>
      <c r="E58" s="127"/>
    </row>
    <row r="59" spans="1:17" ht="15.6" x14ac:dyDescent="0.3">
      <c r="A59" s="39" t="s">
        <v>39</v>
      </c>
      <c r="B59" s="39" t="s">
        <v>0</v>
      </c>
      <c r="C59" s="39" t="s">
        <v>1</v>
      </c>
      <c r="D59" s="39" t="s">
        <v>2</v>
      </c>
      <c r="E59" s="39" t="s">
        <v>40</v>
      </c>
    </row>
    <row r="60" spans="1:17" ht="15.6" x14ac:dyDescent="0.3">
      <c r="A60" s="39" t="s">
        <v>41</v>
      </c>
      <c r="B60" s="39">
        <v>0.40660000000000002</v>
      </c>
      <c r="C60" s="39">
        <v>0.47010000000000002</v>
      </c>
      <c r="D60" s="39">
        <v>0.12330000000000001</v>
      </c>
      <c r="E60" s="39">
        <f>SUM(B60:D60)</f>
        <v>1</v>
      </c>
    </row>
    <row r="61" spans="1:17" ht="15.6" x14ac:dyDescent="0.3">
      <c r="A61" s="39" t="s">
        <v>42</v>
      </c>
      <c r="B61" s="128">
        <v>0.11765531133557733</v>
      </c>
      <c r="C61" s="128"/>
      <c r="D61" s="128"/>
      <c r="E61" s="128"/>
    </row>
    <row r="62" spans="1:17" ht="15.6" x14ac:dyDescent="0.3">
      <c r="A62" s="39" t="s">
        <v>17</v>
      </c>
      <c r="B62" s="128">
        <v>0.11983002023461201</v>
      </c>
      <c r="C62" s="128"/>
      <c r="D62" s="128"/>
      <c r="E62" s="128"/>
    </row>
    <row r="63" spans="1:17" ht="15.6" x14ac:dyDescent="0.3">
      <c r="A63" s="39" t="s">
        <v>43</v>
      </c>
      <c r="B63" s="128">
        <v>0.71480678354117977</v>
      </c>
      <c r="C63" s="128"/>
      <c r="D63" s="128"/>
      <c r="E63" s="128"/>
    </row>
  </sheetData>
  <mergeCells count="20">
    <mergeCell ref="D2:F2"/>
    <mergeCell ref="A1:F1"/>
    <mergeCell ref="C31:E31"/>
    <mergeCell ref="C32:E32"/>
    <mergeCell ref="C33:E33"/>
    <mergeCell ref="A8:F8"/>
    <mergeCell ref="C25:E25"/>
    <mergeCell ref="C26:E26"/>
    <mergeCell ref="C27:E27"/>
    <mergeCell ref="C28:E28"/>
    <mergeCell ref="C29:E29"/>
    <mergeCell ref="C30:E30"/>
    <mergeCell ref="A14:F14"/>
    <mergeCell ref="A58:E58"/>
    <mergeCell ref="B61:E61"/>
    <mergeCell ref="B62:E62"/>
    <mergeCell ref="B63:E63"/>
    <mergeCell ref="A35:P35"/>
    <mergeCell ref="A36:C37"/>
    <mergeCell ref="E36:E37"/>
  </mergeCells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Q122"/>
  <sheetViews>
    <sheetView topLeftCell="O9" workbookViewId="0">
      <selection activeCell="U31" sqref="U31"/>
    </sheetView>
  </sheetViews>
  <sheetFormatPr defaultRowHeight="13.8" x14ac:dyDescent="0.25"/>
  <cols>
    <col min="1" max="1" width="26.109375" customWidth="1"/>
  </cols>
  <sheetData>
    <row r="1" spans="1:22" x14ac:dyDescent="0.25">
      <c r="A1" s="10">
        <v>1.0807262887803999</v>
      </c>
      <c r="B1" s="10">
        <v>2.0807262887803999</v>
      </c>
      <c r="C1" s="10">
        <v>3.0807262887803999</v>
      </c>
      <c r="D1" s="10">
        <v>4.0807262887803999</v>
      </c>
      <c r="E1" s="10">
        <v>5.0807262887803999</v>
      </c>
      <c r="F1" s="10">
        <v>6.0807262887803999</v>
      </c>
      <c r="G1" s="10">
        <v>7.0807262887803999</v>
      </c>
      <c r="H1" s="10">
        <v>8.0807262887804008</v>
      </c>
      <c r="I1" s="10">
        <v>9.0807262887804008</v>
      </c>
      <c r="J1" s="10">
        <v>10.080726288780401</v>
      </c>
      <c r="K1" s="10">
        <v>11.080726288780401</v>
      </c>
      <c r="L1" s="10">
        <v>12.080726288780401</v>
      </c>
      <c r="M1" s="10">
        <v>13.080726288780401</v>
      </c>
      <c r="N1" s="10">
        <v>14.080726288780401</v>
      </c>
      <c r="O1" s="10">
        <v>15.080726288780401</v>
      </c>
      <c r="P1" s="10">
        <v>16.080726288780401</v>
      </c>
      <c r="Q1" s="10">
        <v>17.080726288780401</v>
      </c>
      <c r="R1" s="10">
        <v>18.080726288780401</v>
      </c>
      <c r="S1" s="10">
        <v>19.080726288780401</v>
      </c>
      <c r="T1" s="10">
        <v>20.080726288780401</v>
      </c>
      <c r="U1" s="10">
        <v>21.080726288780401</v>
      </c>
    </row>
    <row r="7" spans="1:22" x14ac:dyDescent="0.25">
      <c r="D7" s="40">
        <v>2.3134410000000005E-2</v>
      </c>
      <c r="E7" s="40">
        <v>1.3617208800000002E-2</v>
      </c>
      <c r="F7" s="40">
        <v>4.2207750000000004E-3</v>
      </c>
      <c r="G7" s="40">
        <v>1.1532830400000001E-2</v>
      </c>
      <c r="S7">
        <v>3</v>
      </c>
    </row>
    <row r="8" spans="1:22" ht="15.6" x14ac:dyDescent="0.3">
      <c r="D8" s="40">
        <v>1.3617208800000001E-2</v>
      </c>
      <c r="E8" s="40">
        <v>2.0851359999999999E-2</v>
      </c>
      <c r="F8" s="40">
        <v>9.6170399999999997E-4</v>
      </c>
      <c r="G8" s="40">
        <v>7.8207039999999995E-3</v>
      </c>
      <c r="S8" s="95" t="s">
        <v>37</v>
      </c>
      <c r="T8" s="96"/>
      <c r="U8" s="92"/>
      <c r="V8" s="92"/>
    </row>
    <row r="9" spans="1:22" x14ac:dyDescent="0.25">
      <c r="D9" s="40">
        <v>4.2207750000000004E-3</v>
      </c>
      <c r="E9" s="40">
        <v>9.6170400000000007E-4</v>
      </c>
      <c r="F9" s="40">
        <v>1.2321E-2</v>
      </c>
      <c r="G9" s="40">
        <v>2.4047040000000001E-3</v>
      </c>
      <c r="S9" s="96">
        <v>0</v>
      </c>
      <c r="T9" s="93">
        <v>3.2000000000000001E-2</v>
      </c>
      <c r="U9" s="96">
        <v>0</v>
      </c>
      <c r="V9" s="92"/>
    </row>
    <row r="10" spans="1:22" x14ac:dyDescent="0.25">
      <c r="D10" s="40">
        <v>1.1532830400000001E-2</v>
      </c>
      <c r="E10" s="40">
        <v>7.8207039999999995E-3</v>
      </c>
      <c r="F10" s="40">
        <v>2.4047040000000001E-3</v>
      </c>
      <c r="G10" s="40">
        <v>1.8333159999999998E-2</v>
      </c>
      <c r="S10" s="93">
        <v>9.0379606967931611E-2</v>
      </c>
      <c r="T10" s="93">
        <f>'3 Assets Potfolios '!$B$45+'3 Assets Potfolios '!C$50*'3 Assets Potfolios '!$I$51</f>
        <v>9.6603343060677513E-2</v>
      </c>
      <c r="U10" s="93">
        <v>9.0379606967931611E-2</v>
      </c>
      <c r="V10" s="93">
        <v>8.0726288780401834E-2</v>
      </c>
    </row>
    <row r="11" spans="1:22" x14ac:dyDescent="0.25">
      <c r="E11">
        <v>0</v>
      </c>
      <c r="G11" s="14">
        <v>0.15520624025470672</v>
      </c>
      <c r="S11" s="93">
        <v>9.0477392714866198E-2</v>
      </c>
      <c r="T11" s="93">
        <f>'3 Assets Potfolios '!$B$45+'3 Assets Potfolios '!D$40*'3 Assets Potfolios '!$I$51</f>
        <v>9.6673240312586353E-2</v>
      </c>
      <c r="U11" s="93">
        <v>9.0477392714866198E-2</v>
      </c>
      <c r="V11" s="93">
        <v>8.2700080583732932E-2</v>
      </c>
    </row>
    <row r="12" spans="1:22" x14ac:dyDescent="0.25">
      <c r="E12" s="29">
        <v>9.0379606967931611E-2</v>
      </c>
      <c r="G12" s="28" t="e">
        <f>(#REF!-0.032)/G11</f>
        <v>#REF!</v>
      </c>
      <c r="J12" s="15">
        <v>0.32270020606566147</v>
      </c>
      <c r="L12">
        <v>0.11404564049566779</v>
      </c>
      <c r="S12" s="93">
        <v>9.0770102480077192E-2</v>
      </c>
      <c r="T12" s="93">
        <f>'3 Assets Potfolios '!$B$45+'3 Assets Potfolios '!E$40*'3 Assets Potfolios '!$I$51</f>
        <v>9.6882469252759174E-2</v>
      </c>
      <c r="U12" s="93">
        <v>9.0770102480077192E-2</v>
      </c>
      <c r="V12" s="93">
        <v>8.4673711219598158E-2</v>
      </c>
    </row>
    <row r="13" spans="1:22" x14ac:dyDescent="0.25">
      <c r="E13" s="14">
        <v>9.0477392714866198E-2</v>
      </c>
      <c r="G13" s="2">
        <v>1.0204223553892617</v>
      </c>
      <c r="J13" s="15">
        <v>0.43074185043401969</v>
      </c>
      <c r="L13">
        <v>0.11375836329353162</v>
      </c>
      <c r="S13" s="93">
        <v>9.1255835484006176E-2</v>
      </c>
      <c r="T13" s="93">
        <f>'3 Assets Potfolios '!$B$45+'3 Assets Potfolios '!F$40*'3 Assets Potfolios '!$I$51</f>
        <v>9.722967120396761E-2</v>
      </c>
      <c r="U13" s="93">
        <v>9.1255835484006176E-2</v>
      </c>
      <c r="V13" s="93">
        <v>8.664742243919632E-2</v>
      </c>
    </row>
    <row r="14" spans="1:22" x14ac:dyDescent="0.25">
      <c r="E14" s="14">
        <v>9.0770102480077192E-2</v>
      </c>
      <c r="G14" s="2">
        <v>0</v>
      </c>
      <c r="J14" s="15">
        <v>0.11101397139463305</v>
      </c>
      <c r="L14">
        <v>0.72122732887748009</v>
      </c>
      <c r="O14" s="14">
        <v>0.13220000000000001</v>
      </c>
      <c r="P14" s="14">
        <v>0.13420000000000001</v>
      </c>
      <c r="S14" s="93">
        <v>9.1931572926999966E-2</v>
      </c>
      <c r="T14" s="93">
        <f>'3 Assets Potfolios '!$B$45+'3 Assets Potfolios '!G$40*'3 Assets Potfolios '!$I$51</f>
        <v>9.7712688328219582E-2</v>
      </c>
      <c r="U14" s="93">
        <v>9.1931572926999966E-2</v>
      </c>
      <c r="V14" s="93">
        <v>8.8621133658794468E-2</v>
      </c>
    </row>
    <row r="15" spans="1:22" x14ac:dyDescent="0.25">
      <c r="E15" s="14">
        <v>9.1255835484006176E-2</v>
      </c>
      <c r="G15" s="17">
        <v>0</v>
      </c>
      <c r="J15" s="43">
        <v>0.13554396422594772</v>
      </c>
      <c r="O15" s="14">
        <v>0.15209999993785206</v>
      </c>
      <c r="P15" s="14">
        <v>0.15527364760432469</v>
      </c>
      <c r="S15" s="93">
        <v>9.2793190610120507E-2</v>
      </c>
      <c r="T15" s="93">
        <f>'3 Assets Potfolios '!$B$45+'3 Assets Potfolios '!H$40*'3 Assets Potfolios '!$I$51</f>
        <v>9.8328572648114135E-2</v>
      </c>
      <c r="U15" s="93">
        <v>9.2793190610120507E-2</v>
      </c>
      <c r="V15" s="93">
        <v>9.059484487839263E-2</v>
      </c>
    </row>
    <row r="16" spans="1:22" x14ac:dyDescent="0.25">
      <c r="E16" s="14">
        <v>9.1931572926999966E-2</v>
      </c>
      <c r="O16" s="19">
        <v>0.64036817874375285</v>
      </c>
      <c r="P16" s="19">
        <v>0.64466831007330216</v>
      </c>
      <c r="S16" s="93">
        <v>9.3835441418498672E-2</v>
      </c>
      <c r="T16" s="93">
        <f>'3 Assets Potfolios '!$B$45+'3 Assets Potfolios '!I$40*'3 Assets Potfolios '!$I$51</f>
        <v>9.9073573525942857E-2</v>
      </c>
      <c r="U16" s="93">
        <v>9.3835441418498672E-2</v>
      </c>
      <c r="V16" s="93">
        <v>9.2568556097990792E-2</v>
      </c>
    </row>
    <row r="17" spans="5:35" x14ac:dyDescent="0.25">
      <c r="E17" s="14">
        <v>9.2793190610120507E-2</v>
      </c>
      <c r="O17" s="2">
        <v>0.99999999959140073</v>
      </c>
      <c r="P17" s="2">
        <v>1.0208655332302741</v>
      </c>
      <c r="S17" s="93">
        <v>9.5052508910113478E-2</v>
      </c>
      <c r="T17" s="93">
        <f>'3 Assets Potfolios '!$B$45+'3 Assets Potfolios '!J$40*'3 Assets Potfolios '!$I$51</f>
        <v>9.9943533368949108E-2</v>
      </c>
      <c r="U17" s="93">
        <v>9.5052508910113478E-2</v>
      </c>
      <c r="V17" s="93">
        <v>9.4542267317588954E-2</v>
      </c>
    </row>
    <row r="18" spans="5:35" ht="14.4" thickBot="1" x14ac:dyDescent="0.3">
      <c r="E18" s="14">
        <v>9.3835441418498672E-2</v>
      </c>
      <c r="H18" s="7"/>
      <c r="I18" s="7"/>
      <c r="J18" s="7"/>
      <c r="K18" s="7"/>
      <c r="L18" s="10"/>
      <c r="M18" s="10"/>
      <c r="N18" s="10"/>
      <c r="O18" s="2">
        <v>0</v>
      </c>
      <c r="P18" s="2">
        <v>0</v>
      </c>
      <c r="S18" s="93">
        <v>9.6437803686764537E-2</v>
      </c>
      <c r="T18" s="93">
        <f>'3 Assets Potfolios '!$B$45+'3 Assets Potfolios '!K$40*'3 Assets Potfolios '!$I$51</f>
        <v>0.10093374207529929</v>
      </c>
      <c r="U18" s="93">
        <v>9.6437803686764537E-2</v>
      </c>
      <c r="V18" s="93">
        <v>9.6515978537187117E-2</v>
      </c>
    </row>
    <row r="19" spans="5:35" x14ac:dyDescent="0.25">
      <c r="E19" s="14">
        <v>9.5052508910113478E-2</v>
      </c>
      <c r="G19">
        <v>0.1177</v>
      </c>
      <c r="L19" s="10"/>
      <c r="M19" s="10"/>
      <c r="N19" s="10"/>
      <c r="O19" s="2">
        <v>0</v>
      </c>
      <c r="P19" s="2">
        <v>0</v>
      </c>
      <c r="S19" s="93">
        <v>9.7984062866166205E-2</v>
      </c>
      <c r="T19" s="93">
        <f>'3 Assets Potfolios '!$B$45+'3 Assets Potfolios '!L$40*'3 Assets Potfolios '!$I$51</f>
        <v>0.10203900813673561</v>
      </c>
      <c r="U19" s="93">
        <v>9.7984062866166205E-2</v>
      </c>
      <c r="V19" s="93">
        <v>9.8489689756785265E-2</v>
      </c>
    </row>
    <row r="20" spans="5:35" x14ac:dyDescent="0.25">
      <c r="E20" s="14">
        <v>9.6437803686764537E-2</v>
      </c>
      <c r="G20">
        <v>0.11989255953927573</v>
      </c>
      <c r="H20">
        <v>0.11746363634750616</v>
      </c>
      <c r="I20">
        <v>0.11950454548198523</v>
      </c>
      <c r="J20">
        <v>0.12154545460658184</v>
      </c>
      <c r="K20">
        <v>0.12358648497697314</v>
      </c>
      <c r="L20" s="10">
        <v>0.12562739573738513</v>
      </c>
      <c r="M20" s="10">
        <v>0.12766818245454808</v>
      </c>
      <c r="N20" s="10">
        <v>0.12939999991276607</v>
      </c>
      <c r="O20" s="17">
        <v>0</v>
      </c>
      <c r="P20" s="17">
        <v>0</v>
      </c>
      <c r="S20" s="93">
        <v>9.9683854497829905E-2</v>
      </c>
      <c r="T20" s="93">
        <f>'3 Assets Potfolios '!$B$45+'3 Assets Potfolios '!M$40*'3 Assets Potfolios '!$I$51</f>
        <v>0.10325401919504881</v>
      </c>
      <c r="U20" s="93">
        <v>9.9683854497829905E-2</v>
      </c>
      <c r="V20" s="93">
        <v>0.10046340097638343</v>
      </c>
    </row>
    <row r="21" spans="5:35" x14ac:dyDescent="0.25">
      <c r="E21" s="14">
        <v>9.7984062866166205E-2</v>
      </c>
      <c r="G21">
        <v>0.7148066596475644</v>
      </c>
      <c r="H21">
        <v>0.10562066249307692</v>
      </c>
      <c r="I21">
        <v>0.10870150246252752</v>
      </c>
      <c r="J21">
        <v>0.11260159795063009</v>
      </c>
      <c r="K21">
        <v>0.118692522603912</v>
      </c>
      <c r="L21" s="10">
        <v>0.12679652550686205</v>
      </c>
      <c r="M21" s="10">
        <v>0.13657658818581356</v>
      </c>
      <c r="N21" s="10">
        <v>0.15209999989746309</v>
      </c>
      <c r="O21" s="14">
        <f>'add Commodities'!$B$39+O$15*'add Commodities'!$G$45</f>
        <v>0.15490394751320435</v>
      </c>
      <c r="P21" s="14">
        <f>'add Commodities'!$B$39+P$15*'add Commodities'!$G$45</f>
        <v>0.15746840396543929</v>
      </c>
      <c r="S21" s="93">
        <v>0.10152937016063457</v>
      </c>
      <c r="T21" s="93">
        <f>'3 Assets Potfolios '!$B$45+'3 Assets Potfolios '!N$40*'3 Assets Potfolios '!$I$51</f>
        <v>0.10457319379082158</v>
      </c>
      <c r="U21" s="93">
        <v>0.10152937016063457</v>
      </c>
      <c r="V21" s="93">
        <v>0.10243711219598159</v>
      </c>
      <c r="AA21">
        <v>4</v>
      </c>
      <c r="AB21">
        <f>(' optimal STP and LTP'!$B$21-' optimal STP and LTP'!$B$22)/(AA21*' optimal STP and LTP'!$C$21*' optimal STP and LTP'!$C$21)</f>
        <v>2.1566269906896287</v>
      </c>
      <c r="AC21">
        <f t="shared" ref="AC21:AC27" si="0">1-AB21</f>
        <v>-1.1566269906896287</v>
      </c>
    </row>
    <row r="22" spans="5:35" x14ac:dyDescent="0.25">
      <c r="E22" s="14">
        <v>9.9683854497829905E-2</v>
      </c>
      <c r="G22" s="15">
        <v>0.40706758840834695</v>
      </c>
      <c r="H22">
        <v>0.80915641248802062</v>
      </c>
      <c r="I22">
        <v>0.80499849127798873</v>
      </c>
      <c r="J22">
        <v>0.79524141962748018</v>
      </c>
      <c r="K22">
        <v>0.77162809389944276</v>
      </c>
      <c r="L22" s="10">
        <v>0.73840663506444537</v>
      </c>
      <c r="M22" s="10">
        <v>0.70047278033033555</v>
      </c>
      <c r="N22" s="10">
        <v>0.64036817868788587</v>
      </c>
      <c r="O22" s="10">
        <v>0.11746363634750616</v>
      </c>
      <c r="S22" s="93">
        <v>0.10351299625614169</v>
      </c>
      <c r="T22" s="93">
        <f>'3 Assets Potfolios '!$B$45+'3 Assets Potfolios '!O$40*'3 Assets Potfolios '!$I$51</f>
        <v>0.10599108972389008</v>
      </c>
      <c r="U22" s="93">
        <v>0.10351299625614169</v>
      </c>
      <c r="V22" s="93">
        <v>0.10441082341557975</v>
      </c>
      <c r="AA22">
        <v>8</v>
      </c>
      <c r="AB22">
        <f>(' optimal STP and LTP'!$B$21-' optimal STP and LTP'!$B$22)/(AA22*' optimal STP and LTP'!$C$21*' optimal STP and LTP'!$C$21)</f>
        <v>1.0783134953448144</v>
      </c>
      <c r="AC22">
        <f t="shared" si="0"/>
        <v>-7.8313495344814354E-2</v>
      </c>
    </row>
    <row r="23" spans="5:35" x14ac:dyDescent="0.25">
      <c r="E23" s="14">
        <v>0.10152937016063457</v>
      </c>
      <c r="G23" s="15">
        <v>0.47018666431845452</v>
      </c>
      <c r="H23" s="15">
        <v>0.33267774321805244</v>
      </c>
      <c r="I23" s="15">
        <v>0.37540106952011842</v>
      </c>
      <c r="J23" s="15">
        <v>0.437357433950601</v>
      </c>
      <c r="K23" s="15">
        <v>0.50849369795488586</v>
      </c>
      <c r="L23" s="15">
        <v>0.57962577859424214</v>
      </c>
      <c r="M23" s="15">
        <v>0.6669580534658186</v>
      </c>
      <c r="N23" s="15">
        <v>0.99999999932585848</v>
      </c>
      <c r="O23" s="10">
        <v>0.10562066249307692</v>
      </c>
      <c r="S23" s="93">
        <v>0.10562698376534299</v>
      </c>
      <c r="T23" s="93">
        <f>'3 Assets Potfolios '!$B$45+'3 Assets Potfolios '!P$40*'3 Assets Potfolios '!$I$51</f>
        <v>0.10750216799546718</v>
      </c>
      <c r="U23" s="93">
        <v>0.10562698376534299</v>
      </c>
      <c r="V23" s="93">
        <v>0.10638453463517791</v>
      </c>
      <c r="AA23">
        <v>1</v>
      </c>
      <c r="AB23">
        <f>(' optimal STP and LTP'!$B$21-' optimal STP and LTP'!$B$22)/(AA23*' optimal STP and LTP'!$C$21*' optimal STP and LTP'!$C$21)</f>
        <v>8.6265079627585148</v>
      </c>
      <c r="AC23">
        <f t="shared" si="0"/>
        <v>-7.6265079627585148</v>
      </c>
    </row>
    <row r="24" spans="5:35" x14ac:dyDescent="0.25">
      <c r="E24" s="14">
        <v>0.10351299625614169</v>
      </c>
      <c r="G24" s="20">
        <v>0.12274574726804184</v>
      </c>
      <c r="H24" s="15">
        <v>0.33728003790817013</v>
      </c>
      <c r="I24" s="15">
        <v>0.34972068894473157</v>
      </c>
      <c r="J24" s="15">
        <v>0.35467614215059479</v>
      </c>
      <c r="K24" s="15">
        <v>0.35405133200858302</v>
      </c>
      <c r="L24" s="15">
        <v>0.35342661276773896</v>
      </c>
      <c r="M24" s="15">
        <v>0.33304195117609642</v>
      </c>
      <c r="N24" s="15">
        <v>0</v>
      </c>
      <c r="O24" s="10">
        <v>0.80915641248802062</v>
      </c>
      <c r="S24" s="93">
        <v>0.10786333007159912</v>
      </c>
      <c r="T24" s="93">
        <f>'3 Assets Potfolios '!$B$45+'3 Assets Potfolios '!D$50*'3 Assets Potfolios '!$I$51</f>
        <v>0.10910070833517906</v>
      </c>
      <c r="U24" s="93">
        <v>0.10786333007159912</v>
      </c>
      <c r="V24" s="93">
        <v>0.10835824585477608</v>
      </c>
      <c r="AA24">
        <v>2</v>
      </c>
      <c r="AB24">
        <f>(' optimal STP and LTP'!$B$21-' optimal STP and LTP'!$B$22)/(AA24*' optimal STP and LTP'!$C$21*' optimal STP and LTP'!$C$21)</f>
        <v>4.3132539813792574</v>
      </c>
      <c r="AC24">
        <f t="shared" si="0"/>
        <v>-3.3132539813792574</v>
      </c>
    </row>
    <row r="25" spans="5:35" ht="14.4" thickBot="1" x14ac:dyDescent="0.3">
      <c r="E25" s="14">
        <v>0.10562698376534299</v>
      </c>
      <c r="F25" s="7"/>
      <c r="G25" s="7"/>
      <c r="H25" s="15">
        <v>4.870636325932395E-3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0">
        <v>0.33267774321805244</v>
      </c>
      <c r="P25" s="7"/>
      <c r="Q25" s="7"/>
      <c r="S25" s="93">
        <v>0.11021491806593496</v>
      </c>
      <c r="T25" s="93">
        <f>'3 Assets Potfolios '!$B$45+'3 Assets Potfolios '!E$50*'3 Assets Potfolios '!$I$51</f>
        <v>0.1107816234335303</v>
      </c>
      <c r="U25" s="93">
        <v>0.11021491806593496</v>
      </c>
      <c r="V25" s="93">
        <v>0.11033195707437424</v>
      </c>
      <c r="AA25">
        <v>3</v>
      </c>
      <c r="AB25">
        <f>(' optimal STP and LTP'!$B$21-' optimal STP and LTP'!$B$22)/(AA25*' optimal STP and LTP'!$C$21*' optimal STP and LTP'!$C$21)</f>
        <v>2.875502654252839</v>
      </c>
      <c r="AC25">
        <f t="shared" si="0"/>
        <v>-1.875502654252839</v>
      </c>
    </row>
    <row r="26" spans="5:35" x14ac:dyDescent="0.25">
      <c r="H26" s="15">
        <v>6.8492273549932398E-2</v>
      </c>
      <c r="I26" s="15">
        <v>2.1791135209914929E-2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0">
        <v>0.33728003790817013</v>
      </c>
      <c r="P26" s="14">
        <v>0.13204278048995399</v>
      </c>
      <c r="S26" s="93">
        <v>0.11267442457962583</v>
      </c>
      <c r="T26" s="93">
        <f>'3 Assets Potfolios '!$B$45+'3 Assets Potfolios '!F$50*'3 Assets Potfolios '!$I$51</f>
        <v>0.11253967868951655</v>
      </c>
      <c r="U26" s="93">
        <v>0.11267442457962583</v>
      </c>
      <c r="V26" s="93">
        <v>0.1123056682939724</v>
      </c>
      <c r="X26">
        <v>6</v>
      </c>
      <c r="Y26">
        <f>(' optimal STP and LTP'!$B$21-' optimal STP and LTP'!$B$22)/(X26*' optimal STP and LTP'!$C$21*' optimal STP and LTP'!$C$21)</f>
        <v>1.4377513271264195</v>
      </c>
      <c r="Z26">
        <f>1-Y26</f>
        <v>-0.43775132712641951</v>
      </c>
      <c r="AA26">
        <v>4</v>
      </c>
      <c r="AB26">
        <f>(' optimal STP and LTP'!$B$21-' optimal STP and LTP'!$B$22)/(AA26*' optimal STP and LTP'!$C$21*' optimal STP and LTP'!$C$21)</f>
        <v>2.1566269906896287</v>
      </c>
      <c r="AC26">
        <f t="shared" si="0"/>
        <v>-1.1566269906896287</v>
      </c>
    </row>
    <row r="27" spans="5:35" x14ac:dyDescent="0.25">
      <c r="H27" s="15">
        <v>0.25667931027046242</v>
      </c>
      <c r="I27" s="15">
        <v>0.25308710801323647</v>
      </c>
      <c r="J27" s="15">
        <v>0.20796642585343464</v>
      </c>
      <c r="K27" s="15">
        <v>0.13745497538452633</v>
      </c>
      <c r="L27" s="15">
        <v>6.6947608771512762E-2</v>
      </c>
      <c r="M27" s="15">
        <v>0</v>
      </c>
      <c r="N27" s="15">
        <v>0</v>
      </c>
      <c r="O27" s="10">
        <v>4.870636325932395E-3</v>
      </c>
      <c r="P27" s="14">
        <v>0.15520624025470672</v>
      </c>
      <c r="S27" s="93">
        <v>0.11523508811168466</v>
      </c>
      <c r="T27" s="93">
        <f>'3 Assets Potfolios '!$B$45+'3 Assets Potfolios '!G$50*'3 Assets Potfolios '!$I$51</f>
        <v>0.11437004098223219</v>
      </c>
      <c r="U27" s="93">
        <v>0.11523508811168466</v>
      </c>
      <c r="V27" s="93">
        <v>0.11427937951357056</v>
      </c>
      <c r="X27">
        <v>7</v>
      </c>
      <c r="Y27">
        <f>(' optimal STP and LTP'!$B$21-' optimal STP and LTP'!$B$22)/(X27*' optimal STP and LTP'!$C$21*' optimal STP and LTP'!$C$21)</f>
        <v>1.2323582803940738</v>
      </c>
      <c r="Z27">
        <f>1-Y27</f>
        <v>-0.2323582803940738</v>
      </c>
      <c r="AA27">
        <v>5</v>
      </c>
      <c r="AB27">
        <f>(' optimal STP and LTP'!$B$21-' optimal STP and LTP'!$B$22)/(AA27*' optimal STP and LTP'!$C$21*' optimal STP and LTP'!$C$21)</f>
        <v>1.7253015925517032</v>
      </c>
      <c r="AC27">
        <f t="shared" si="0"/>
        <v>-0.72530159255170323</v>
      </c>
    </row>
    <row r="28" spans="5:35" x14ac:dyDescent="0.25">
      <c r="O28" s="10">
        <v>6.8492273549932398E-2</v>
      </c>
      <c r="P28" s="28">
        <f>(P26-0.032)/P27</f>
        <v>0.64457962724807472</v>
      </c>
      <c r="S28" s="93">
        <v>0.11789003858018661</v>
      </c>
      <c r="T28" s="93">
        <f>'3 Assets Potfolios '!$B$45+'3 Assets Potfolios '!H$50*'3 Assets Potfolios '!$I$51</f>
        <v>0.11626779957711739</v>
      </c>
      <c r="U28" s="93">
        <v>0.11789003858018661</v>
      </c>
      <c r="V28" s="93">
        <v>0.11625309073316872</v>
      </c>
    </row>
    <row r="29" spans="5:35" x14ac:dyDescent="0.25">
      <c r="O29" s="10">
        <v>0.25667931027046242</v>
      </c>
      <c r="S29" s="93">
        <v>0.11989255953927573</v>
      </c>
      <c r="T29" s="93">
        <f>'3 Assets Potfolios '!$B$45+'3 Assets Potfolios '!I$50*'3 Assets Potfolios '!$I$51</f>
        <v>0.11763304000000001</v>
      </c>
      <c r="U29" s="93">
        <v>0.11989255953927573</v>
      </c>
      <c r="V29" s="97">
        <v>0.1177</v>
      </c>
    </row>
    <row r="30" spans="5:35" x14ac:dyDescent="0.25">
      <c r="O30" s="29">
        <v>9.2133937293911367E-2</v>
      </c>
      <c r="S30" s="93">
        <v>0.12063318163065093</v>
      </c>
      <c r="T30" s="93">
        <f>'3 Assets Potfolios '!$B$45+'3 Assets Potfolios '!J$50*'3 Assets Potfolios '!$I$51</f>
        <v>0.11822859822958928</v>
      </c>
      <c r="U30" s="93">
        <v>0.12063318163065093</v>
      </c>
      <c r="V30" s="93">
        <v>0.11822680195276687</v>
      </c>
      <c r="AB30" t="s">
        <v>67</v>
      </c>
    </row>
    <row r="31" spans="5:35" x14ac:dyDescent="0.25">
      <c r="H31" s="10">
        <v>0.11746363634750616</v>
      </c>
      <c r="I31" s="10">
        <v>0.11950454545454545</v>
      </c>
      <c r="J31" s="10">
        <v>0.12154545454545454</v>
      </c>
      <c r="K31" s="10">
        <v>0.12358636363636363</v>
      </c>
      <c r="L31" s="10">
        <v>0.12562727272727273</v>
      </c>
      <c r="M31" s="10">
        <v>0.12766818181818179</v>
      </c>
      <c r="N31" s="10">
        <v>0.12970909090909089</v>
      </c>
      <c r="O31" s="29">
        <v>9.4133937293911368E-2</v>
      </c>
      <c r="S31" s="93">
        <v>0.1234584672369215</v>
      </c>
      <c r="T31" s="93">
        <f>'3 Assets Potfolios '!$B$45+'3 Assets Potfolios '!K$50*'3 Assets Potfolios '!$I$51</f>
        <v>0.12024811238095148</v>
      </c>
      <c r="U31" s="93">
        <v>0.1234584672369215</v>
      </c>
      <c r="V31" s="93">
        <v>0.12020051317236503</v>
      </c>
      <c r="Y31" s="138">
        <v>0.10920396488655169</v>
      </c>
      <c r="Z31" s="138"/>
      <c r="AA31" s="138"/>
      <c r="AB31" s="138"/>
      <c r="AI31" t="s">
        <v>69</v>
      </c>
    </row>
    <row r="32" spans="5:35" x14ac:dyDescent="0.25">
      <c r="O32" s="29">
        <v>9.613393729391137E-2</v>
      </c>
      <c r="S32" s="93">
        <v>0.12636088857593891</v>
      </c>
      <c r="T32" s="93">
        <f>'3 Assets Potfolios '!$B$45+'3 Assets Potfolios '!L$50*'3 Assets Potfolios '!$I$51</f>
        <v>0.12232276315408114</v>
      </c>
      <c r="U32" s="93">
        <v>0.12636088857593891</v>
      </c>
      <c r="V32" s="93">
        <v>0.1221742243919632</v>
      </c>
      <c r="Y32" s="138">
        <v>9.4617254813838036E-2</v>
      </c>
      <c r="Z32" s="138"/>
      <c r="AA32" s="138"/>
      <c r="AB32" s="138"/>
      <c r="AI32" t="s">
        <v>66</v>
      </c>
    </row>
    <row r="33" spans="1:43" x14ac:dyDescent="0.25">
      <c r="L33" s="14">
        <v>9.503205733863504E-2</v>
      </c>
      <c r="M33" s="14" t="e">
        <f>#REF!+'add REITs'!L$33*'add REITs'!$G$45</f>
        <v>#REF!</v>
      </c>
      <c r="N33" s="14">
        <v>9.503205733863504E-2</v>
      </c>
      <c r="O33" s="29">
        <v>9.8133937293911372E-2</v>
      </c>
      <c r="S33" s="93">
        <v>0.12933476092382579</v>
      </c>
      <c r="T33" s="93">
        <f>'3 Assets Potfolios '!$B$45+'3 Assets Potfolios '!M$50*'3 Assets Potfolios '!$I$51</f>
        <v>0.12444848710835067</v>
      </c>
      <c r="U33" s="93">
        <v>0.12933476092382579</v>
      </c>
      <c r="V33" s="93">
        <v>0.12414793561156136</v>
      </c>
      <c r="AI33" s="57">
        <v>0.25435339351766784</v>
      </c>
    </row>
    <row r="34" spans="1:43" x14ac:dyDescent="0.25">
      <c r="A34" s="1" t="s">
        <v>83</v>
      </c>
      <c r="L34" s="14">
        <v>9.695669280255427E-2</v>
      </c>
      <c r="M34" s="14" t="e">
        <f>#REF!+'add REITs'!M$33*'add REITs'!$G$45</f>
        <v>#REF!</v>
      </c>
      <c r="N34" s="14">
        <v>9.695669280255427E-2</v>
      </c>
      <c r="O34" s="29">
        <v>0.10013393729391137</v>
      </c>
      <c r="S34" s="93">
        <v>0.13237523744406443</v>
      </c>
      <c r="T34" s="93">
        <f>'3 Assets Potfolios '!$B$45+'3 Assets Potfolios '!N$50*'3 Assets Potfolios '!$I$51</f>
        <v>0.12662181972501724</v>
      </c>
      <c r="U34" s="93">
        <v>0.13237523744406443</v>
      </c>
      <c r="V34" s="93">
        <v>0.12612164683115951</v>
      </c>
      <c r="AI34">
        <f t="shared" ref="AI34:AI52" si="1">1-AQ36</f>
        <v>0.95</v>
      </c>
    </row>
    <row r="35" spans="1:43" x14ac:dyDescent="0.25">
      <c r="L35" s="14">
        <v>9.9021054172708733E-2</v>
      </c>
      <c r="M35" s="14" t="e">
        <f>#REF!+'add REITs'!N$33*'add REITs'!$G$45</f>
        <v>#REF!</v>
      </c>
      <c r="N35" s="14">
        <v>9.9021054172708733E-2</v>
      </c>
      <c r="O35" s="29">
        <v>0.10213393729391138</v>
      </c>
      <c r="S35" s="93">
        <v>0.13933150302162514</v>
      </c>
      <c r="T35" s="93">
        <f>'3 Assets Potfolios '!$B$45+'3 Assets Potfolios '!O$50*'3 Assets Potfolios '!$I$51</f>
        <v>0.13159415835985766</v>
      </c>
      <c r="U35" s="93">
        <v>0.13933150302162514</v>
      </c>
      <c r="V35" s="93">
        <v>0.12809535805075767</v>
      </c>
      <c r="AI35">
        <f t="shared" si="1"/>
        <v>0.9</v>
      </c>
    </row>
    <row r="36" spans="1:43" x14ac:dyDescent="0.25">
      <c r="L36" s="14">
        <v>0.10121670754576871</v>
      </c>
      <c r="M36" s="14" t="e">
        <f>#REF!+'add REITs'!O$33*'add REITs'!$G$45</f>
        <v>#REF!</v>
      </c>
      <c r="N36" s="14">
        <v>0.10121670754576871</v>
      </c>
      <c r="O36" s="29">
        <v>0.10413393729391138</v>
      </c>
      <c r="S36" s="93">
        <v>0.15209999762469362</v>
      </c>
      <c r="T36" s="93">
        <f>'3 Assets Potfolios '!$B$45+'3 Assets Potfolios '!P$50*'3 Assets Potfolios '!$I$51</f>
        <v>0.14072107830213099</v>
      </c>
      <c r="U36" s="93">
        <v>0.15209999762469362</v>
      </c>
      <c r="V36" s="93">
        <v>0.13006906927035583</v>
      </c>
      <c r="AI36">
        <f t="shared" si="1"/>
        <v>0.85</v>
      </c>
      <c r="AQ36">
        <v>0.05</v>
      </c>
    </row>
    <row r="37" spans="1:43" x14ac:dyDescent="0.25">
      <c r="L37" s="14">
        <v>0.10353496269214499</v>
      </c>
      <c r="M37" s="14" t="e">
        <f>#REF!+'add REITs'!P$33*'add REITs'!$G$45</f>
        <v>#REF!</v>
      </c>
      <c r="N37" s="14">
        <v>0.10353496269214499</v>
      </c>
      <c r="O37" s="29">
        <v>0.10613393729391138</v>
      </c>
      <c r="S37" s="14">
        <v>0.5</v>
      </c>
      <c r="T37">
        <v>0.43998036805470919</v>
      </c>
      <c r="AI37">
        <f t="shared" si="1"/>
        <v>0.8</v>
      </c>
      <c r="AQ37">
        <v>0.1</v>
      </c>
    </row>
    <row r="38" spans="1:43" x14ac:dyDescent="0.25">
      <c r="L38" s="14">
        <v>0.10592590224332545</v>
      </c>
      <c r="M38" s="14">
        <f>'add REITs'!$B$39+'add REITs'!D$44*'add REITs'!$G$45</f>
        <v>0.10839665474243769</v>
      </c>
      <c r="N38" s="14">
        <v>0.10592590224332545</v>
      </c>
      <c r="O38" s="14">
        <v>0.1081</v>
      </c>
      <c r="AI38">
        <f t="shared" si="1"/>
        <v>0.75</v>
      </c>
      <c r="AQ38">
        <v>0.15000000000000002</v>
      </c>
    </row>
    <row r="39" spans="1:43" x14ac:dyDescent="0.25">
      <c r="L39" s="14">
        <v>0.10846433901715612</v>
      </c>
      <c r="M39" s="14">
        <f>'add REITs'!$B$39+'add REITs'!E$44*'add REITs'!$G$45</f>
        <v>0.11022744469738535</v>
      </c>
      <c r="N39" s="14">
        <v>0.10846433901715612</v>
      </c>
      <c r="O39" s="14">
        <v>0.1101</v>
      </c>
      <c r="R39" s="29">
        <v>8.5591959548098132E-2</v>
      </c>
      <c r="X39" s="92" t="s">
        <v>51</v>
      </c>
      <c r="Y39" s="92"/>
      <c r="Z39" s="92"/>
      <c r="AI39">
        <f t="shared" si="1"/>
        <v>0.7</v>
      </c>
      <c r="AQ39">
        <v>0.2</v>
      </c>
    </row>
    <row r="40" spans="1:43" x14ac:dyDescent="0.25">
      <c r="L40" s="14">
        <v>0.11110275523997117</v>
      </c>
      <c r="M40" s="14">
        <f>'add REITs'!$B$39+'add REITs'!F$44*'add REITs'!$G$45</f>
        <v>0.11213034256251965</v>
      </c>
      <c r="N40" s="14">
        <v>0.11110275523997117</v>
      </c>
      <c r="O40" s="14">
        <v>0.11210000000000001</v>
      </c>
      <c r="R40" s="14">
        <v>8.5739591066344656E-2</v>
      </c>
      <c r="S40" s="92" t="s">
        <v>52</v>
      </c>
      <c r="T40" s="92" t="s">
        <v>73</v>
      </c>
      <c r="U40" s="92" t="s">
        <v>71</v>
      </c>
      <c r="V40" s="92" t="s">
        <v>72</v>
      </c>
      <c r="X40" s="92" t="s">
        <v>50</v>
      </c>
      <c r="Y40" s="92" t="s">
        <v>72</v>
      </c>
      <c r="Z40" s="92" t="s">
        <v>74</v>
      </c>
      <c r="AB40">
        <v>5</v>
      </c>
      <c r="AD40" t="s">
        <v>53</v>
      </c>
      <c r="AI40">
        <f t="shared" si="1"/>
        <v>0.64999999999999991</v>
      </c>
      <c r="AQ40">
        <v>0.25</v>
      </c>
    </row>
    <row r="41" spans="1:43" x14ac:dyDescent="0.25">
      <c r="B41">
        <v>20</v>
      </c>
      <c r="C41">
        <v>0.43132539813792581</v>
      </c>
      <c r="D41">
        <v>0.56867460186207419</v>
      </c>
      <c r="E41">
        <v>1</v>
      </c>
      <c r="F41">
        <v>4.8649160368123938E-2</v>
      </c>
      <c r="G41">
        <v>6.5298320736247875E-2</v>
      </c>
      <c r="H41">
        <v>4.0803382663847781E-2</v>
      </c>
      <c r="L41" s="46">
        <v>0.1137583764951238</v>
      </c>
      <c r="M41" s="14">
        <f>'add REITs'!$B$39+'add REITs'!G$44*'add REITs'!$G$45</f>
        <v>0.11404564916704148</v>
      </c>
      <c r="N41" s="46">
        <v>0.1137583764951238</v>
      </c>
      <c r="O41" s="46">
        <v>0.11404564916704148</v>
      </c>
      <c r="R41" s="14">
        <v>8.6180969389716547E-2</v>
      </c>
      <c r="S41" s="14">
        <v>0</v>
      </c>
      <c r="T41" s="14">
        <v>3.2000000000000001E-2</v>
      </c>
      <c r="X41" s="93">
        <v>0</v>
      </c>
      <c r="Z41" s="93">
        <v>3.2000000000000001E-2</v>
      </c>
      <c r="AB41">
        <v>0</v>
      </c>
      <c r="AD41">
        <v>3.2000000000000001E-2</v>
      </c>
      <c r="AF41" s="29">
        <v>8.5591959548098132E-2</v>
      </c>
      <c r="AG41" t="b">
        <f t="shared" ref="AG41:AG67" si="2">S42=AF41</f>
        <v>1</v>
      </c>
      <c r="AI41">
        <f t="shared" si="1"/>
        <v>0.6</v>
      </c>
      <c r="AQ41">
        <v>0.30000000000000004</v>
      </c>
    </row>
    <row r="42" spans="1:43" x14ac:dyDescent="0.25">
      <c r="L42" s="14">
        <v>0.11665145560245686</v>
      </c>
      <c r="M42" s="14">
        <f>'add REITs'!$B$39+'add REITs'!H$44*'add REITs'!$G$45</f>
        <v>0.11613221686223815</v>
      </c>
      <c r="N42" s="14">
        <v>0.11665145560245686</v>
      </c>
      <c r="O42" s="14">
        <v>0.11610000000000001</v>
      </c>
      <c r="R42" s="14">
        <v>8.6892535302272464E-2</v>
      </c>
      <c r="S42" s="93">
        <v>8.5591959548098132E-2</v>
      </c>
      <c r="T42" s="93">
        <f>'add REITs'!$B$39+'add REITs'!C$33*'add REITs'!$G$45</f>
        <v>9.3731259718741494E-2</v>
      </c>
      <c r="U42" s="93">
        <v>8.5591959548098132E-2</v>
      </c>
      <c r="V42" s="93">
        <v>8.013393729391137E-2</v>
      </c>
      <c r="X42" s="93">
        <v>7.9479132969462782E-2</v>
      </c>
      <c r="Y42" s="93">
        <v>8.4125930127977089E-2</v>
      </c>
      <c r="Z42" s="98">
        <v>9.6406275615291817E-2</v>
      </c>
      <c r="AB42" s="29">
        <v>7.6140563791936122E-2</v>
      </c>
      <c r="AC42" s="29">
        <v>8.3256174584089154E-2</v>
      </c>
      <c r="AD42" s="14">
        <f>'5 Assets '!$B$43+'5 Assets '!C$36*'5 Assets '!$D$49</f>
        <v>9.4127710479454313E-2</v>
      </c>
      <c r="AF42" s="14">
        <v>8.5739591066344656E-2</v>
      </c>
      <c r="AG42" t="b">
        <f t="shared" si="2"/>
        <v>1</v>
      </c>
      <c r="AI42">
        <f t="shared" si="1"/>
        <v>0.55000000000000004</v>
      </c>
      <c r="AQ42">
        <v>0.35000000000000003</v>
      </c>
    </row>
    <row r="43" spans="1:43" x14ac:dyDescent="0.25">
      <c r="L43" s="14">
        <v>0.11954907866053463</v>
      </c>
      <c r="M43" s="14">
        <f>'add REITs'!$B$39+'add REITs'!I$44*'add REITs'!$G$45</f>
        <v>0.11822206177885904</v>
      </c>
      <c r="N43" s="14">
        <v>0.11954907866053463</v>
      </c>
      <c r="O43" s="14">
        <v>0.1181</v>
      </c>
      <c r="R43" s="14">
        <v>8.780351886307948E-2</v>
      </c>
      <c r="S43" s="93">
        <v>8.5739591066344656E-2</v>
      </c>
      <c r="T43" s="93">
        <f>'add REITs'!$B$39+'add REITs'!D$33*'add REITs'!$G$45</f>
        <v>9.3837735603201494E-2</v>
      </c>
      <c r="U43" s="93">
        <v>8.5739591066344656E-2</v>
      </c>
      <c r="V43" s="93">
        <v>8.2133937293911372E-2</v>
      </c>
      <c r="X43" s="93">
        <v>7.9590070402348209E-2</v>
      </c>
      <c r="Y43" s="93">
        <v>8.6125930127977091E-2</v>
      </c>
      <c r="Z43" s="98">
        <v>9.6496174266818585E-2</v>
      </c>
      <c r="AB43" s="14">
        <v>7.6299896373984613E-2</v>
      </c>
      <c r="AC43" s="14">
        <v>8.5256175705581638E-2</v>
      </c>
      <c r="AD43" s="14">
        <f>'5 Assets '!$B$43+'5 Assets '!D$36*'5 Assets '!$D$49</f>
        <v>9.4257719610388827E-2</v>
      </c>
      <c r="AF43" s="14">
        <v>8.6180969389716547E-2</v>
      </c>
      <c r="AG43" t="b">
        <f t="shared" si="2"/>
        <v>1</v>
      </c>
      <c r="AI43">
        <f t="shared" si="1"/>
        <v>0.5</v>
      </c>
      <c r="AQ43">
        <v>0.4</v>
      </c>
    </row>
    <row r="44" spans="1:43" x14ac:dyDescent="0.25">
      <c r="C44">
        <v>0</v>
      </c>
      <c r="D44">
        <f>0.0597+0.5*12*C44*C44</f>
        <v>5.9700000000000003E-2</v>
      </c>
      <c r="E44" t="s">
        <v>84</v>
      </c>
      <c r="F44" t="s">
        <v>85</v>
      </c>
      <c r="L44" s="14">
        <v>0.12063318163065093</v>
      </c>
      <c r="M44" s="14">
        <f>'add REITs'!$B$39+'add REITs'!J$44*'add REITs'!$G$45</f>
        <v>0.11900394646012399</v>
      </c>
      <c r="N44" s="14">
        <v>0.12063318163065093</v>
      </c>
      <c r="O44" s="14">
        <v>0.1201</v>
      </c>
      <c r="R44" s="14">
        <v>8.8902551538175875E-2</v>
      </c>
      <c r="S44" s="93">
        <v>8.6180969389716547E-2</v>
      </c>
      <c r="T44" s="93">
        <f>'add REITs'!$B$39+'add REITs'!E$33*'add REITs'!$G$45</f>
        <v>9.4156069709093557E-2</v>
      </c>
      <c r="U44" s="93">
        <v>8.6180969389716547E-2</v>
      </c>
      <c r="V44" s="93">
        <v>8.4133937293911373E-2</v>
      </c>
      <c r="X44" s="93">
        <v>7.9922093238665032E-2</v>
      </c>
      <c r="Y44" s="93">
        <v>8.8125930127977092E-2</v>
      </c>
      <c r="Z44" s="98">
        <v>9.6765230477014144E-2</v>
      </c>
      <c r="AB44" s="14">
        <v>7.6773257769602213E-2</v>
      </c>
      <c r="AC44" s="14">
        <v>8.7256174584089158E-2</v>
      </c>
      <c r="AD44" s="14">
        <f>'5 Assets '!$B$43+'5 Assets '!E$36*'5 Assets '!$D$49</f>
        <v>9.4643963923202748E-2</v>
      </c>
      <c r="AF44" s="14">
        <v>8.6892535302272464E-2</v>
      </c>
      <c r="AG44" t="b">
        <f t="shared" si="2"/>
        <v>1</v>
      </c>
      <c r="AI44">
        <f t="shared" si="1"/>
        <v>0.44999999999999996</v>
      </c>
      <c r="AQ44">
        <v>0.45</v>
      </c>
    </row>
    <row r="45" spans="1:43" x14ac:dyDescent="0.25">
      <c r="C45">
        <v>1.2999999999999999E-3</v>
      </c>
      <c r="D45">
        <f t="shared" ref="D45:D73" si="3">0.0597+0.5*12*C45*C45</f>
        <v>5.9710140000000002E-2</v>
      </c>
      <c r="E45">
        <v>0</v>
      </c>
      <c r="F45">
        <f>$F$41+0.5*20*E45*E45</f>
        <v>4.8649160368123938E-2</v>
      </c>
      <c r="L45" s="14">
        <v>0.12556305212132823</v>
      </c>
      <c r="M45" s="14">
        <f>'add REITs'!$B$39+'add REITs'!K$44*'add REITs'!$G$45</f>
        <v>0.12255950374899229</v>
      </c>
      <c r="N45" s="14">
        <v>0.12556305212132823</v>
      </c>
      <c r="O45" s="14">
        <v>0.1221</v>
      </c>
      <c r="R45" s="14">
        <v>9.0182820256385715E-2</v>
      </c>
      <c r="S45" s="93">
        <v>8.6892535302272464E-2</v>
      </c>
      <c r="T45" s="93">
        <f>'add REITs'!$B$39+'add REITs'!F$33*'add REITs'!$G$45</f>
        <v>9.4669270486209878E-2</v>
      </c>
      <c r="U45" s="93">
        <v>8.6892535302272464E-2</v>
      </c>
      <c r="V45" s="93">
        <v>8.6133937293911375E-2</v>
      </c>
      <c r="X45" s="93">
        <v>8.0472465357976891E-2</v>
      </c>
      <c r="Y45" s="93">
        <v>9.0125930127977094E-2</v>
      </c>
      <c r="Z45" s="98">
        <v>9.721122701828229E-2</v>
      </c>
      <c r="AB45" s="14">
        <v>7.7489019998512515E-2</v>
      </c>
      <c r="AC45" s="14">
        <v>8.925617458408916E-2</v>
      </c>
      <c r="AD45" s="14">
        <f>'5 Assets '!$B$43+'5 Assets '!F$36*'5 Assets '!$D$49</f>
        <v>9.5227997798383715E-2</v>
      </c>
      <c r="AF45" s="14">
        <v>8.780351886307948E-2</v>
      </c>
      <c r="AG45" t="b">
        <f t="shared" si="2"/>
        <v>1</v>
      </c>
      <c r="AI45">
        <f t="shared" si="1"/>
        <v>0.4</v>
      </c>
      <c r="AQ45">
        <v>0.5</v>
      </c>
    </row>
    <row r="46" spans="1:43" x14ac:dyDescent="0.25">
      <c r="C46">
        <v>2.5999999999999999E-3</v>
      </c>
      <c r="D46">
        <f t="shared" si="3"/>
        <v>5.9740560000000005E-2</v>
      </c>
      <c r="E46">
        <v>1E-3</v>
      </c>
      <c r="F46">
        <f t="shared" ref="F46:F85" si="4">$F$41+0.5*20*E46*E46</f>
        <v>4.8659160368123941E-2</v>
      </c>
      <c r="L46" s="14">
        <v>0.12869605050151259</v>
      </c>
      <c r="M46" s="14">
        <f>'add REITs'!$B$39+'add REITs'!L$44*'add REITs'!$G$45</f>
        <v>0.1248191077787011</v>
      </c>
      <c r="N46" s="14">
        <v>0.12869605050151259</v>
      </c>
      <c r="O46" s="14">
        <v>0.1241</v>
      </c>
      <c r="R46" s="14">
        <v>9.1636546952671025E-2</v>
      </c>
      <c r="S46" s="93">
        <v>8.780351886307948E-2</v>
      </c>
      <c r="T46" s="93">
        <f>'add REITs'!$B$39+'add REITs'!G$33*'add REITs'!$G$45</f>
        <v>9.5326296719615358E-2</v>
      </c>
      <c r="U46" s="93">
        <v>8.780351886307948E-2</v>
      </c>
      <c r="V46" s="93">
        <v>8.8133937293911363E-2</v>
      </c>
      <c r="X46" s="93">
        <v>8.1236748704897735E-2</v>
      </c>
      <c r="Y46" s="93">
        <v>9.2125930127977096E-2</v>
      </c>
      <c r="Z46" s="98">
        <v>9.7830567492326895E-2</v>
      </c>
      <c r="AB46" s="14">
        <v>7.8413684936573927E-2</v>
      </c>
      <c r="AC46" s="14">
        <v>9.1256174584089161E-2</v>
      </c>
      <c r="AD46" s="14">
        <f>'5 Assets '!$B$43+'5 Assets '!G$36*'5 Assets '!$D$49</f>
        <v>9.5982488081898867E-2</v>
      </c>
      <c r="AF46" s="14">
        <v>8.8902551538175875E-2</v>
      </c>
      <c r="AG46" t="b">
        <f t="shared" si="2"/>
        <v>1</v>
      </c>
      <c r="AI46">
        <f t="shared" si="1"/>
        <v>0.35</v>
      </c>
      <c r="AQ46">
        <v>0.55000000000000004</v>
      </c>
    </row>
    <row r="47" spans="1:43" x14ac:dyDescent="0.25">
      <c r="C47">
        <v>3.8999999999999998E-3</v>
      </c>
      <c r="D47">
        <f t="shared" si="3"/>
        <v>5.9791260000000006E-2</v>
      </c>
      <c r="E47">
        <v>2E-3</v>
      </c>
      <c r="F47">
        <f t="shared" si="4"/>
        <v>4.8689160368123936E-2</v>
      </c>
      <c r="L47" s="14">
        <v>0.13214206240789964</v>
      </c>
      <c r="M47" s="14">
        <f>'add REITs'!$B$39+'add REITs'!M$44*'add REITs'!$G$45</f>
        <v>0.12730446571547685</v>
      </c>
      <c r="N47" s="14">
        <v>0.13214206240789964</v>
      </c>
      <c r="O47" s="14">
        <v>0.12609999999999999</v>
      </c>
      <c r="R47" s="14">
        <v>9.325587887849382E-2</v>
      </c>
      <c r="S47" s="93">
        <v>8.8902551538175875E-2</v>
      </c>
      <c r="T47" s="93">
        <f>'add REITs'!$B$39+'add REITs'!H$33*'add REITs'!$G$45</f>
        <v>9.6118949112012506E-2</v>
      </c>
      <c r="U47" s="93">
        <v>8.8902551538175875E-2</v>
      </c>
      <c r="V47" s="93">
        <v>9.0133937293911365E-2</v>
      </c>
      <c r="X47" s="93">
        <v>8.2209026902005447E-2</v>
      </c>
      <c r="Y47" s="93">
        <v>9.4125930127977084E-2</v>
      </c>
      <c r="Z47" s="98">
        <v>9.8618457535889881E-2</v>
      </c>
      <c r="AB47" s="14">
        <v>7.9540022902382254E-2</v>
      </c>
      <c r="AC47" s="14">
        <v>9.3256174584089149E-2</v>
      </c>
      <c r="AD47" s="14">
        <f>'5 Assets '!$B$43+'5 Assets '!H$36*'5 Assets '!$D$49</f>
        <v>9.6901535637587813E-2</v>
      </c>
      <c r="AF47" s="14">
        <v>9.0182820256385715E-2</v>
      </c>
      <c r="AG47" t="b">
        <f t="shared" si="2"/>
        <v>1</v>
      </c>
      <c r="AI47">
        <f t="shared" si="1"/>
        <v>0.30000000000000004</v>
      </c>
      <c r="AQ47">
        <v>0.6</v>
      </c>
    </row>
    <row r="48" spans="1:43" x14ac:dyDescent="0.25">
      <c r="C48">
        <v>5.1999999999999998E-3</v>
      </c>
      <c r="D48">
        <f t="shared" si="3"/>
        <v>5.9862240000000004E-2</v>
      </c>
      <c r="E48">
        <v>3.0000000000000001E-3</v>
      </c>
      <c r="F48">
        <f t="shared" si="4"/>
        <v>4.8739160368123938E-2</v>
      </c>
      <c r="L48" s="14">
        <v>0.13936559952823196</v>
      </c>
      <c r="M48" s="14">
        <f>'add REITs'!$B$39+'add REITs'!N$44*'add REITs'!$G$45</f>
        <v>0.13251427804384891</v>
      </c>
      <c r="N48" s="14">
        <v>0.13936559952823196</v>
      </c>
      <c r="O48" s="14">
        <v>0.12809999999999999</v>
      </c>
      <c r="R48" s="14">
        <v>9.503205733863504E-2</v>
      </c>
      <c r="S48" s="93">
        <v>9.0182820256385715E-2</v>
      </c>
      <c r="T48" s="93">
        <f>'add REITs'!$B$39+'add REITs'!I$33*'add REITs'!$G$45</f>
        <v>9.7042313890326512E-2</v>
      </c>
      <c r="U48" s="93">
        <v>9.0182820256385715E-2</v>
      </c>
      <c r="V48" s="93">
        <v>9.2133937293911367E-2</v>
      </c>
      <c r="X48" s="93">
        <v>8.3381878059564069E-2</v>
      </c>
      <c r="Y48" s="93">
        <v>9.6125930127977086E-2</v>
      </c>
      <c r="Z48" s="98">
        <v>9.956888278698639E-2</v>
      </c>
      <c r="AB48" s="14">
        <v>8.0859442259956213E-2</v>
      </c>
      <c r="AC48" s="14">
        <v>9.5256174584089151E-2</v>
      </c>
      <c r="AD48" s="14">
        <f>'5 Assets '!$B$43+'5 Assets '!I$36*'5 Assets '!$D$49</f>
        <v>9.7978130027830887E-2</v>
      </c>
      <c r="AF48" s="14">
        <v>9.1636546952671025E-2</v>
      </c>
      <c r="AG48" t="b">
        <f t="shared" si="2"/>
        <v>1</v>
      </c>
      <c r="AI48">
        <f t="shared" si="1"/>
        <v>0.25</v>
      </c>
      <c r="AQ48">
        <v>0.65</v>
      </c>
    </row>
    <row r="49" spans="3:43" x14ac:dyDescent="0.25">
      <c r="C49">
        <v>6.4999999999999997E-3</v>
      </c>
      <c r="D49">
        <f t="shared" si="3"/>
        <v>5.99535E-2</v>
      </c>
      <c r="E49">
        <v>4.0000000000000001E-3</v>
      </c>
      <c r="F49">
        <f t="shared" si="4"/>
        <v>4.8809160368123938E-2</v>
      </c>
      <c r="L49" s="14">
        <v>0.15209999993785206</v>
      </c>
      <c r="M49" s="14">
        <f>'add REITs'!$B$39+'add REITs'!O$44*'add REITs'!$G$45</f>
        <v>0.14169867554098711</v>
      </c>
      <c r="N49" s="14">
        <v>0.15209999993785206</v>
      </c>
      <c r="O49" s="14">
        <v>0.13009999999999999</v>
      </c>
      <c r="R49" s="14">
        <v>9.695669280255427E-2</v>
      </c>
      <c r="S49" s="93">
        <v>9.1636546952671025E-2</v>
      </c>
      <c r="T49" s="93">
        <f>'add REITs'!$B$39+'add REITs'!J$33*'add REITs'!$G$45</f>
        <v>9.8090781301544361E-2</v>
      </c>
      <c r="U49" s="93">
        <v>9.1636546952671025E-2</v>
      </c>
      <c r="V49" s="93">
        <v>9.4133937293911368E-2</v>
      </c>
      <c r="X49" s="93">
        <v>8.4747119089937234E-2</v>
      </c>
      <c r="Y49" s="93">
        <v>9.8125930127977087E-2</v>
      </c>
      <c r="Z49" s="98">
        <v>0.10067521204346309</v>
      </c>
      <c r="AB49" s="14">
        <v>8.2362825949861426E-2</v>
      </c>
      <c r="AC49" s="14">
        <v>9.7256174584089153E-2</v>
      </c>
      <c r="AD49" s="14">
        <f>'5 Assets '!$B$43+'5 Assets '!J$36*'5 Assets '!$D$49</f>
        <v>9.9204832090100836E-2</v>
      </c>
      <c r="AF49" s="14">
        <v>9.325587887849382E-2</v>
      </c>
      <c r="AG49" t="b">
        <f t="shared" si="2"/>
        <v>1</v>
      </c>
      <c r="AI49">
        <f t="shared" si="1"/>
        <v>0.19999999999999996</v>
      </c>
      <c r="AQ49">
        <v>0.7</v>
      </c>
    </row>
    <row r="50" spans="3:43" x14ac:dyDescent="0.25">
      <c r="C50">
        <v>7.7999999999999996E-3</v>
      </c>
      <c r="D50">
        <f t="shared" si="3"/>
        <v>6.006504E-2</v>
      </c>
      <c r="E50">
        <v>5.0000000000000001E-3</v>
      </c>
      <c r="F50">
        <f t="shared" si="4"/>
        <v>4.8899160368123938E-2</v>
      </c>
      <c r="H50" s="14">
        <v>9.503205733863504E-2</v>
      </c>
      <c r="I50" s="14" t="e">
        <f>#REF!+'add REITs'!H$33*'add REITs'!$G$45</f>
        <v>#REF!</v>
      </c>
      <c r="J50" s="14">
        <v>9.503205733863504E-2</v>
      </c>
      <c r="K50" s="29">
        <v>9.8133937293911372E-2</v>
      </c>
      <c r="L50" s="14">
        <v>0.15527364760432469</v>
      </c>
      <c r="M50" s="14">
        <f>'add REITs'!$B$39+'add REITs'!P$44*'add REITs'!$G$45</f>
        <v>0.14398759694656268</v>
      </c>
      <c r="N50" s="14">
        <v>0.15527364760432469</v>
      </c>
      <c r="O50" s="14">
        <v>0.1321</v>
      </c>
      <c r="R50" s="14">
        <v>9.9021054172708733E-2</v>
      </c>
      <c r="S50" s="93">
        <v>9.325587887849382E-2</v>
      </c>
      <c r="T50" s="93">
        <f>'add REITs'!$B$39+'add REITs'!K$33*'add REITs'!$G$45</f>
        <v>9.9258687728872294E-2</v>
      </c>
      <c r="U50" s="93">
        <v>9.325587887849382E-2</v>
      </c>
      <c r="V50" s="93">
        <v>9.613393729391137E-2</v>
      </c>
      <c r="X50" s="93">
        <v>8.629565245316502E-2</v>
      </c>
      <c r="Y50" s="93">
        <v>0.10012593012797709</v>
      </c>
      <c r="Z50" s="98">
        <v>0.10193007307258183</v>
      </c>
      <c r="AB50" s="14">
        <v>8.4040334151018872E-2</v>
      </c>
      <c r="AC50" s="14">
        <v>9.9256174584089155E-2</v>
      </c>
      <c r="AD50" s="14">
        <f>'5 Assets '!$B$43+'5 Assets '!K$36*'5 Assets '!$D$49</f>
        <v>0.10057361291674685</v>
      </c>
      <c r="AF50" s="14">
        <v>9.503205733863504E-2</v>
      </c>
      <c r="AG50" t="b">
        <f t="shared" si="2"/>
        <v>1</v>
      </c>
      <c r="AI50">
        <f t="shared" si="1"/>
        <v>0.15000000000000002</v>
      </c>
      <c r="AQ50">
        <v>0.75</v>
      </c>
    </row>
    <row r="51" spans="3:43" x14ac:dyDescent="0.25">
      <c r="C51">
        <v>9.1000000000000004E-3</v>
      </c>
      <c r="D51">
        <f t="shared" si="3"/>
        <v>6.0196860000000005E-2</v>
      </c>
      <c r="E51">
        <v>6.0000000000000001E-3</v>
      </c>
      <c r="F51">
        <f t="shared" si="4"/>
        <v>4.9009160368123937E-2</v>
      </c>
      <c r="H51" s="14">
        <v>9.695669280255427E-2</v>
      </c>
      <c r="I51" s="14" t="e">
        <f>#REF!+'add REITs'!I$33*'add REITs'!$G$45</f>
        <v>#REF!</v>
      </c>
      <c r="J51" s="14">
        <v>9.695669280255427E-2</v>
      </c>
      <c r="K51" s="29">
        <v>0.10013393729391137</v>
      </c>
      <c r="R51" s="14">
        <v>0.10121670754576871</v>
      </c>
      <c r="S51" s="93">
        <v>9.503205733863504E-2</v>
      </c>
      <c r="T51" s="93">
        <f>'add REITs'!$B$39+'add REITs'!L$33*'add REITs'!$G$45</f>
        <v>0.10053971616201848</v>
      </c>
      <c r="U51" s="93">
        <v>9.503205733863504E-2</v>
      </c>
      <c r="V51" s="93">
        <v>9.8133937293911372E-2</v>
      </c>
      <c r="X51" s="93">
        <v>8.8017658638506649E-2</v>
      </c>
      <c r="Y51" s="93">
        <v>0.10212593012797709</v>
      </c>
      <c r="Z51" s="98">
        <v>0.10332550858931</v>
      </c>
      <c r="AB51" s="14">
        <v>8.5881608738300794E-2</v>
      </c>
      <c r="AC51" s="14">
        <v>0.10125617458408916</v>
      </c>
      <c r="AD51" s="14">
        <f>'5 Assets '!$B$43+'5 Assets '!L$36*'5 Assets '!$D$49</f>
        <v>0.10207602068436497</v>
      </c>
      <c r="AF51" s="14">
        <v>9.695669280255427E-2</v>
      </c>
      <c r="AG51" t="b">
        <f t="shared" si="2"/>
        <v>1</v>
      </c>
      <c r="AI51">
        <f t="shared" si="1"/>
        <v>9.9999999999999978E-2</v>
      </c>
      <c r="AQ51">
        <v>0.8</v>
      </c>
    </row>
    <row r="52" spans="3:43" x14ac:dyDescent="0.25">
      <c r="C52">
        <v>1.04E-2</v>
      </c>
      <c r="D52">
        <f t="shared" si="3"/>
        <v>6.034896E-2</v>
      </c>
      <c r="E52">
        <v>7.0000000000000001E-3</v>
      </c>
      <c r="F52">
        <f t="shared" si="4"/>
        <v>4.9139160368123935E-2</v>
      </c>
      <c r="H52" s="14">
        <v>9.9021054172708733E-2</v>
      </c>
      <c r="I52" s="14" t="e">
        <f>#REF!+'add REITs'!J$33*'add REITs'!$G$45</f>
        <v>#REF!</v>
      </c>
      <c r="J52" s="14">
        <v>9.9021054172708733E-2</v>
      </c>
      <c r="K52" s="29">
        <v>0.10213393729391138</v>
      </c>
      <c r="R52" s="14">
        <v>0.10353496269214499</v>
      </c>
      <c r="S52" s="93">
        <v>9.695669280255427E-2</v>
      </c>
      <c r="T52" s="93">
        <f>'add REITs'!$B$39+'add REITs'!M$33*'add REITs'!$G$45</f>
        <v>0.10192781584234341</v>
      </c>
      <c r="U52" s="93">
        <v>9.695669280255427E-2</v>
      </c>
      <c r="V52" s="93">
        <v>0.10013393729391137</v>
      </c>
      <c r="X52" s="93">
        <v>8.9903136009753637E-2</v>
      </c>
      <c r="Y52" s="93">
        <v>0.10412593012797709</v>
      </c>
      <c r="Z52" s="98">
        <v>0.10485341372241692</v>
      </c>
      <c r="AB52" s="14">
        <v>8.7876426682066341E-2</v>
      </c>
      <c r="AC52" s="14">
        <v>0.10325617458408916</v>
      </c>
      <c r="AD52" s="14">
        <f>'5 Assets '!$B$43+'5 Assets '!M$36*'5 Assets '!$D$49</f>
        <v>0.10370371380216419</v>
      </c>
      <c r="AF52" s="14">
        <v>9.9021054172708733E-2</v>
      </c>
      <c r="AG52" t="b">
        <f t="shared" si="2"/>
        <v>1</v>
      </c>
      <c r="AI52">
        <f t="shared" si="1"/>
        <v>5.0000000000000044E-2</v>
      </c>
      <c r="AQ52">
        <v>0.85</v>
      </c>
    </row>
    <row r="53" spans="3:43" x14ac:dyDescent="0.25">
      <c r="C53">
        <v>1.1699999999999999E-2</v>
      </c>
      <c r="D53">
        <f t="shared" si="3"/>
        <v>6.052134E-2</v>
      </c>
      <c r="E53">
        <v>8.0000000000000002E-3</v>
      </c>
      <c r="F53">
        <f t="shared" si="4"/>
        <v>4.928916036812394E-2</v>
      </c>
      <c r="H53" s="14">
        <v>0.10121670754576871</v>
      </c>
      <c r="I53" s="14" t="e">
        <f>#REF!+'add REITs'!K$33*'add REITs'!$G$45</f>
        <v>#REF!</v>
      </c>
      <c r="J53" s="14">
        <v>0.10121670754576871</v>
      </c>
      <c r="K53" s="29">
        <v>0.10413393729391138</v>
      </c>
      <c r="R53" s="14">
        <v>0.10592590224332545</v>
      </c>
      <c r="S53" s="93">
        <v>9.9021054172708733E-2</v>
      </c>
      <c r="T53" s="93">
        <f>'add REITs'!$B$39+'add REITs'!N$33*'add REITs'!$G$45</f>
        <v>0.10341668966375335</v>
      </c>
      <c r="U53" s="93">
        <v>9.9021054172708733E-2</v>
      </c>
      <c r="V53" s="93">
        <v>0.10213393729391138</v>
      </c>
      <c r="X53" s="93">
        <v>9.1942212310448176E-2</v>
      </c>
      <c r="Y53" s="93">
        <v>0.10612593012797708</v>
      </c>
      <c r="Z53" s="98">
        <v>0.10650578844413917</v>
      </c>
      <c r="AB53" s="14">
        <v>9.0014466688238357E-2</v>
      </c>
      <c r="AC53" s="14">
        <v>0.10525617458408915</v>
      </c>
      <c r="AD53" s="14">
        <f>'5 Assets '!$B$43+'5 Assets '!N$36*'5 Assets '!$D$49</f>
        <v>0.10544827049943169</v>
      </c>
      <c r="AF53" s="14">
        <v>0.10121670754576871</v>
      </c>
      <c r="AG53" t="b">
        <f t="shared" si="2"/>
        <v>1</v>
      </c>
      <c r="AQ53">
        <v>0.9</v>
      </c>
    </row>
    <row r="54" spans="3:43" x14ac:dyDescent="0.25">
      <c r="C54">
        <v>1.2999999999999999E-2</v>
      </c>
      <c r="D54">
        <f t="shared" si="3"/>
        <v>6.0714000000000004E-2</v>
      </c>
      <c r="E54">
        <v>9.0000000000000011E-3</v>
      </c>
      <c r="F54">
        <f t="shared" si="4"/>
        <v>4.9459160368123936E-2</v>
      </c>
      <c r="H54" s="14">
        <v>0.10353496269214499</v>
      </c>
      <c r="I54" s="14" t="e">
        <f>#REF!+'add REITs'!L$33*'add REITs'!$G$45</f>
        <v>#REF!</v>
      </c>
      <c r="J54" s="14">
        <v>0.10353496269214499</v>
      </c>
      <c r="K54" s="29">
        <v>0.10613393729391138</v>
      </c>
      <c r="R54" s="14">
        <v>0.10846433901715612</v>
      </c>
      <c r="S54" s="93">
        <v>0.10121670754576871</v>
      </c>
      <c r="T54" s="93">
        <f>'add REITs'!$B$39+'add REITs'!O$33*'add REITs'!$G$45</f>
        <v>0.10500025486474082</v>
      </c>
      <c r="U54" s="93">
        <v>0.10121670754576871</v>
      </c>
      <c r="V54" s="93">
        <v>0.10413393729391138</v>
      </c>
      <c r="X54" s="93">
        <v>9.4124820899791378E-2</v>
      </c>
      <c r="Y54" s="93">
        <v>0.10812593012797708</v>
      </c>
      <c r="Z54" s="98">
        <v>0.10827447520648159</v>
      </c>
      <c r="AB54" s="14">
        <v>9.2285985416115948E-2</v>
      </c>
      <c r="AC54" s="14">
        <v>0.10725617458408915</v>
      </c>
      <c r="AD54" s="14">
        <f>'5 Assets '!$B$43+'5 Assets '!O$36*'5 Assets '!$D$49</f>
        <v>0.10730174059271702</v>
      </c>
      <c r="AF54" s="14">
        <v>0.10353496269214499</v>
      </c>
      <c r="AG54" t="b">
        <f t="shared" si="2"/>
        <v>1</v>
      </c>
      <c r="AQ54">
        <v>0.95</v>
      </c>
    </row>
    <row r="55" spans="3:43" x14ac:dyDescent="0.25">
      <c r="C55">
        <v>1.43E-2</v>
      </c>
      <c r="D55">
        <f t="shared" si="3"/>
        <v>6.0926940000000006E-2</v>
      </c>
      <c r="E55">
        <v>0.01</v>
      </c>
      <c r="F55">
        <f t="shared" si="4"/>
        <v>4.9649160368123939E-2</v>
      </c>
      <c r="H55" s="14">
        <v>0.10592590224332545</v>
      </c>
      <c r="I55" s="14" t="e">
        <f>'add REITs'!$B$39+'add REITs'!#REF!*'add REITs'!$G$45</f>
        <v>#REF!</v>
      </c>
      <c r="J55" s="14">
        <v>0.10592590224332545</v>
      </c>
      <c r="K55" s="14">
        <v>0.1081</v>
      </c>
      <c r="O55" s="1" t="s">
        <v>4</v>
      </c>
      <c r="P55" s="1" t="s">
        <v>47</v>
      </c>
      <c r="Q55" s="1" t="s">
        <v>9</v>
      </c>
      <c r="R55" s="14">
        <v>0.11110275523997117</v>
      </c>
      <c r="S55" s="93">
        <v>0.10353496269214499</v>
      </c>
      <c r="T55" s="93">
        <f>'add REITs'!$B$39+'add REITs'!P$33*'add REITs'!$G$45</f>
        <v>0.10667224381429681</v>
      </c>
      <c r="U55" s="93">
        <v>0.10353496269214499</v>
      </c>
      <c r="V55" s="93">
        <v>0.10613393729391138</v>
      </c>
      <c r="X55" s="93">
        <v>9.6441217238783392E-2</v>
      </c>
      <c r="Y55" s="93">
        <v>0.11012593012797708</v>
      </c>
      <c r="Z55" s="98">
        <v>0.11015157747810167</v>
      </c>
      <c r="AB55" s="46">
        <v>9.4617254813838036E-2</v>
      </c>
      <c r="AC55" s="46">
        <v>0.10920396488655169</v>
      </c>
      <c r="AD55" s="14">
        <f>'5 Assets '!$B$43+'5 Assets '!D$48*'5 Assets '!$D$49</f>
        <v>0.10920396488655169</v>
      </c>
      <c r="AF55" s="14">
        <v>0.10592590224332545</v>
      </c>
      <c r="AG55" t="b">
        <f t="shared" si="2"/>
        <v>1</v>
      </c>
      <c r="AQ55">
        <v>1</v>
      </c>
    </row>
    <row r="56" spans="3:43" x14ac:dyDescent="0.25">
      <c r="C56">
        <v>1.5599999999999999E-2</v>
      </c>
      <c r="D56">
        <f t="shared" si="3"/>
        <v>6.1160160000000005E-2</v>
      </c>
      <c r="E56">
        <v>1.0999999999999999E-2</v>
      </c>
      <c r="F56">
        <f t="shared" si="4"/>
        <v>4.9859160368123941E-2</v>
      </c>
      <c r="H56" s="14">
        <v>0.10846433901715612</v>
      </c>
      <c r="I56" s="14" t="e">
        <f>'add REITs'!$B$39+'add REITs'!A$44*'add REITs'!$G$45</f>
        <v>#VALUE!</v>
      </c>
      <c r="J56" s="14">
        <v>0.10846433901715612</v>
      </c>
      <c r="K56" s="14">
        <v>0.1101</v>
      </c>
      <c r="O56" s="1" t="s">
        <v>5</v>
      </c>
      <c r="P56" s="15">
        <v>0.12939999999999999</v>
      </c>
      <c r="Q56" s="15">
        <v>0.15210000000000001</v>
      </c>
      <c r="R56" s="46">
        <v>0.1137583764951238</v>
      </c>
      <c r="S56" s="93">
        <v>0.10592590224332545</v>
      </c>
      <c r="T56" s="93">
        <f>'add REITs'!$B$39+'add REITs'!D$44*'add REITs'!$G$45</f>
        <v>0.10839665474243769</v>
      </c>
      <c r="U56" s="93">
        <v>0.10592590224332545</v>
      </c>
      <c r="V56" s="93">
        <v>0.1081</v>
      </c>
      <c r="X56" s="94">
        <v>9.8199999999999996E-2</v>
      </c>
      <c r="Y56" s="94">
        <v>0.1116</v>
      </c>
      <c r="Z56" s="93">
        <f>'add Commodities'!$B$39+'add Commodities'!D$44*'add Commodities'!$D$45</f>
        <v>0.11157791302015292</v>
      </c>
      <c r="AB56" s="14">
        <v>9.7299934817989597E-2</v>
      </c>
      <c r="AC56" s="15">
        <v>0.11134090933320724</v>
      </c>
      <c r="AD56" s="14">
        <f>'5 Assets '!$B$43+'5 Assets '!E$48*'5 Assets '!$D$49</f>
        <v>0.11139292643748522</v>
      </c>
      <c r="AF56" s="14">
        <v>0.10846433901715612</v>
      </c>
      <c r="AG56" t="b">
        <f t="shared" si="2"/>
        <v>1</v>
      </c>
    </row>
    <row r="57" spans="3:43" x14ac:dyDescent="0.25">
      <c r="C57">
        <v>1.6899999999999998E-2</v>
      </c>
      <c r="D57">
        <f t="shared" si="3"/>
        <v>6.1413660000000002E-2</v>
      </c>
      <c r="E57">
        <v>1.2E-2</v>
      </c>
      <c r="F57">
        <f t="shared" si="4"/>
        <v>5.0089160368123935E-2</v>
      </c>
      <c r="H57" s="14">
        <v>0.11110275523997117</v>
      </c>
      <c r="I57" s="14">
        <f>'add REITs'!$B$39+'add REITs'!B$44*'add REITs'!$G$45</f>
        <v>3.2000000000000001E-2</v>
      </c>
      <c r="J57" s="14">
        <v>0.11110275523997117</v>
      </c>
      <c r="K57" s="14">
        <v>0.11210000000000001</v>
      </c>
      <c r="O57" s="1" t="s">
        <v>6</v>
      </c>
      <c r="P57" s="15">
        <v>0.1242</v>
      </c>
      <c r="Q57" s="15">
        <v>0.1444</v>
      </c>
      <c r="R57" s="14">
        <v>0.11665145560245686</v>
      </c>
      <c r="S57" s="93">
        <v>0.10846433901715612</v>
      </c>
      <c r="T57" s="93">
        <f>'add REITs'!$B$39+'add REITs'!E$44*'add REITs'!$G$45</f>
        <v>0.11022744469738535</v>
      </c>
      <c r="U57" s="93">
        <v>0.10846433901715612</v>
      </c>
      <c r="V57" s="93">
        <v>0.1101</v>
      </c>
      <c r="X57" s="93">
        <v>9.8974663899938101E-2</v>
      </c>
      <c r="Y57" s="93">
        <v>0.11220000000000001</v>
      </c>
      <c r="Z57" s="93">
        <f>'add Commodities'!$B$39+'add Commodities'!E$44*'add Commodities'!$D$45</f>
        <v>0.11220456746199672</v>
      </c>
      <c r="AB57" s="14">
        <v>9.9974776056622569E-2</v>
      </c>
      <c r="AC57" s="15">
        <v>0.11338181823806061</v>
      </c>
      <c r="AD57" s="14">
        <f>'5 Assets '!$B$43+'5 Assets '!F$48*'5 Assets '!$D$49</f>
        <v>0.11357549186353601</v>
      </c>
      <c r="AF57" s="14">
        <v>0.11110275523997117</v>
      </c>
      <c r="AG57" t="b">
        <f t="shared" si="2"/>
        <v>1</v>
      </c>
    </row>
    <row r="58" spans="3:43" x14ac:dyDescent="0.25">
      <c r="C58">
        <v>1.8200000000000001E-2</v>
      </c>
      <c r="D58">
        <f t="shared" si="3"/>
        <v>6.1687440000000003E-2</v>
      </c>
      <c r="E58">
        <v>1.3000000000000001E-2</v>
      </c>
      <c r="F58">
        <f t="shared" si="4"/>
        <v>5.0339160368123935E-2</v>
      </c>
      <c r="H58" s="46">
        <v>0.1137583764951238</v>
      </c>
      <c r="I58" s="14">
        <f>'add REITs'!$B$39+'add REITs'!C$44*'add REITs'!$G$45</f>
        <v>9.3731259718741494E-2</v>
      </c>
      <c r="J58" s="46">
        <v>0.1137583764951238</v>
      </c>
      <c r="K58" s="46">
        <v>0.11404564916704148</v>
      </c>
      <c r="O58" s="1" t="s">
        <v>7</v>
      </c>
      <c r="P58" s="15">
        <v>5.3999999999999999E-2</v>
      </c>
      <c r="Q58" s="15">
        <v>0.111</v>
      </c>
      <c r="R58" s="14">
        <v>0.11954907866053463</v>
      </c>
      <c r="S58" s="93">
        <v>0.11110275523997117</v>
      </c>
      <c r="T58" s="93">
        <f>'add REITs'!$B$39+'add REITs'!F$44*'add REITs'!$G$45</f>
        <v>0.11213034256251965</v>
      </c>
      <c r="U58" s="93">
        <v>0.11110275523997117</v>
      </c>
      <c r="V58" s="93">
        <v>0.11210000000000001</v>
      </c>
      <c r="X58" s="93">
        <v>0.10153510805246271</v>
      </c>
      <c r="Y58" s="93">
        <v>0.11420000000000001</v>
      </c>
      <c r="Z58" s="93">
        <f>'add Commodities'!$B$39+'add Commodities'!F$44*'add Commodities'!$D$45</f>
        <v>0.1142794349853808</v>
      </c>
      <c r="AB58" s="14">
        <v>0.10275117400149029</v>
      </c>
      <c r="AC58" s="15">
        <v>0.11542284062922585</v>
      </c>
      <c r="AD58" s="14">
        <f>'5 Assets '!$B$43+'5 Assets '!G$48*'5 Assets '!$D$49</f>
        <v>0.11584092357436294</v>
      </c>
      <c r="AF58" s="46">
        <v>0.1137583764951238</v>
      </c>
      <c r="AG58" t="b">
        <f t="shared" si="2"/>
        <v>1</v>
      </c>
    </row>
    <row r="59" spans="3:43" x14ac:dyDescent="0.25">
      <c r="C59">
        <v>1.95E-2</v>
      </c>
      <c r="D59">
        <f t="shared" si="3"/>
        <v>6.1981500000000002E-2</v>
      </c>
      <c r="E59">
        <v>1.4E-2</v>
      </c>
      <c r="F59">
        <f t="shared" si="4"/>
        <v>5.0609160368123941E-2</v>
      </c>
      <c r="H59" s="14">
        <v>0.11665145560245686</v>
      </c>
      <c r="I59" s="14">
        <f>'add REITs'!$B$39+'add REITs'!D$44*'add REITs'!$G$45</f>
        <v>0.10839665474243769</v>
      </c>
      <c r="J59" s="14">
        <v>0.11665145560245686</v>
      </c>
      <c r="K59" s="14">
        <v>0.11610000000000001</v>
      </c>
      <c r="O59" s="1" t="s">
        <v>46</v>
      </c>
      <c r="P59" s="15">
        <v>9.4399999999999998E-2</v>
      </c>
      <c r="Q59" s="15">
        <v>0.13539999999999999</v>
      </c>
      <c r="R59" s="14">
        <v>0.12063318163065093</v>
      </c>
      <c r="S59" s="94">
        <v>0.1137583764951238</v>
      </c>
      <c r="T59" s="93">
        <f>'add REITs'!$B$39+'add REITs'!G$44*'add REITs'!$G$45</f>
        <v>0.11404564916704148</v>
      </c>
      <c r="U59" s="94">
        <v>0.1137583764951238</v>
      </c>
      <c r="V59" s="94">
        <v>0.11404564916704148</v>
      </c>
      <c r="X59" s="93">
        <v>0.10420186052186224</v>
      </c>
      <c r="Y59" s="93">
        <v>0.11620000000000001</v>
      </c>
      <c r="Z59" s="93">
        <f>'add Commodities'!$B$39+'add Commodities'!G$44*'add Commodities'!$D$45</f>
        <v>0.11644044993515255</v>
      </c>
      <c r="AB59" s="14">
        <v>0.10562066249307692</v>
      </c>
      <c r="AC59" s="14">
        <v>0.11746363634750616</v>
      </c>
      <c r="AD59" s="14">
        <f>'5 Assets '!$B$43+'5 Assets '!H$48*'5 Assets '!$D$49</f>
        <v>0.11818231351621547</v>
      </c>
      <c r="AF59" s="14">
        <v>0.11665145560245686</v>
      </c>
      <c r="AG59" t="b">
        <f t="shared" si="2"/>
        <v>1</v>
      </c>
    </row>
    <row r="60" spans="3:43" x14ac:dyDescent="0.25">
      <c r="C60">
        <v>2.0799999999999999E-2</v>
      </c>
      <c r="D60">
        <f t="shared" si="3"/>
        <v>6.2295840000000005E-2</v>
      </c>
      <c r="E60">
        <v>1.4999999999999999E-2</v>
      </c>
      <c r="F60">
        <f t="shared" si="4"/>
        <v>5.089916036812394E-2</v>
      </c>
      <c r="H60" s="14">
        <v>0.11954907866053463</v>
      </c>
      <c r="I60" s="14">
        <f>'add REITs'!$B$39+'add REITs'!E$44*'add REITs'!$G$45</f>
        <v>0.11022744469738535</v>
      </c>
      <c r="J60" s="14">
        <v>0.11954907866053463</v>
      </c>
      <c r="K60" s="14">
        <v>0.1181</v>
      </c>
      <c r="O60" s="1" t="s">
        <v>48</v>
      </c>
      <c r="P60" s="15">
        <v>0.10050000000000001</v>
      </c>
      <c r="Q60" s="15">
        <v>0.18429999999999999</v>
      </c>
      <c r="R60" s="14">
        <v>0.12556305212132823</v>
      </c>
      <c r="S60" s="93">
        <v>0.11665145560245686</v>
      </c>
      <c r="T60" s="93">
        <f>'add REITs'!$B$39+'add REITs'!H$44*'add REITs'!$G$45</f>
        <v>0.11613221686223815</v>
      </c>
      <c r="U60" s="93">
        <v>0.11665145560245686</v>
      </c>
      <c r="V60" s="93">
        <v>0.11610000000000001</v>
      </c>
      <c r="X60" s="93">
        <v>0.10696738763735408</v>
      </c>
      <c r="Y60" s="93">
        <v>0.1182</v>
      </c>
      <c r="Z60" s="93">
        <f>'add Commodities'!$B$39+'add Commodities'!H$44*'add Commodities'!$D$45</f>
        <v>0.11868150736704937</v>
      </c>
      <c r="AB60" s="14">
        <v>0.10870150246252752</v>
      </c>
      <c r="AC60" s="14">
        <v>0.11950454548198523</v>
      </c>
      <c r="AD60" s="14">
        <f>'5 Assets '!$B$43+'5 Assets '!I$48*'5 Assets '!$D$49</f>
        <v>0.1206961579655237</v>
      </c>
      <c r="AF60" s="14">
        <v>0.11954907866053463</v>
      </c>
      <c r="AG60" t="b">
        <f t="shared" si="2"/>
        <v>1</v>
      </c>
    </row>
    <row r="61" spans="3:43" x14ac:dyDescent="0.25">
      <c r="C61">
        <v>2.2099999999999998E-2</v>
      </c>
      <c r="D61">
        <f t="shared" si="3"/>
        <v>6.2630459999999999E-2</v>
      </c>
      <c r="E61">
        <v>1.6E-2</v>
      </c>
      <c r="F61">
        <f t="shared" si="4"/>
        <v>5.1209160368123938E-2</v>
      </c>
      <c r="H61" s="14">
        <v>0.12063318163065093</v>
      </c>
      <c r="I61" s="14">
        <f>'add REITs'!$B$39+'add REITs'!F$44*'add REITs'!$G$45</f>
        <v>0.11213034256251965</v>
      </c>
      <c r="J61" s="14">
        <v>0.12063318163065093</v>
      </c>
      <c r="K61" s="14">
        <v>0.1201</v>
      </c>
      <c r="R61" s="14">
        <v>0.12869605050151259</v>
      </c>
      <c r="S61" s="93">
        <v>0.11954907866053463</v>
      </c>
      <c r="T61" s="93">
        <f>'add REITs'!$B$39+'add REITs'!I$44*'add REITs'!$G$45</f>
        <v>0.11822206177885904</v>
      </c>
      <c r="U61" s="93">
        <v>0.11954907866053463</v>
      </c>
      <c r="V61" s="93">
        <v>0.1181</v>
      </c>
      <c r="X61" s="93">
        <v>0.10985468923856133</v>
      </c>
      <c r="Y61" s="93">
        <v>0.1202</v>
      </c>
      <c r="Z61" s="93">
        <f>'add Commodities'!$B$39+'add Commodities'!I$44*'add Commodities'!$D$45</f>
        <v>0.12102124530534919</v>
      </c>
      <c r="AB61" s="14">
        <v>0.11260159795063009</v>
      </c>
      <c r="AC61" s="14">
        <v>0.12154545460658184</v>
      </c>
      <c r="AD61" s="14">
        <f>'5 Assets '!$B$43+'5 Assets '!J$48*'5 Assets '!$D$49</f>
        <v>0.1238784827508929</v>
      </c>
      <c r="AF61" s="14">
        <v>0.12063318163065093</v>
      </c>
      <c r="AG61" t="b">
        <f t="shared" si="2"/>
        <v>1</v>
      </c>
    </row>
    <row r="62" spans="3:43" x14ac:dyDescent="0.25">
      <c r="C62">
        <v>2.3399999999999997E-2</v>
      </c>
      <c r="D62">
        <f t="shared" si="3"/>
        <v>6.2985360000000004E-2</v>
      </c>
      <c r="E62">
        <v>1.7000000000000001E-2</v>
      </c>
      <c r="F62">
        <f t="shared" si="4"/>
        <v>5.1539160368123935E-2</v>
      </c>
      <c r="H62" s="14">
        <v>0.12556305212132823</v>
      </c>
      <c r="I62" s="14">
        <f>'add REITs'!$B$39+'add REITs'!G$44*'add REITs'!$G$45</f>
        <v>0.11404564916704148</v>
      </c>
      <c r="J62" s="14">
        <v>0.12556305212132823</v>
      </c>
      <c r="K62" s="14">
        <v>0.1221</v>
      </c>
      <c r="R62" s="14">
        <v>0.13214206240789964</v>
      </c>
      <c r="S62" s="93">
        <v>0.12063318163065093</v>
      </c>
      <c r="T62" s="93">
        <f>'add REITs'!$B$39+'add REITs'!J$44*'add REITs'!$G$45</f>
        <v>0.11900394646012399</v>
      </c>
      <c r="U62" s="93">
        <v>0.12063318163065093</v>
      </c>
      <c r="V62" s="93">
        <v>0.1201</v>
      </c>
      <c r="X62" s="93">
        <v>0.11431382345674176</v>
      </c>
      <c r="Y62" s="93">
        <v>0.1222</v>
      </c>
      <c r="Z62" s="93">
        <f>'add Commodities'!$B$39+'add Commodities'!J$44*'add Commodities'!$D$45</f>
        <v>0.12463472492863664</v>
      </c>
      <c r="AB62" s="14">
        <v>0.118692522603912</v>
      </c>
      <c r="AC62" s="14">
        <v>0.12358648497697314</v>
      </c>
      <c r="AD62" s="14">
        <f>'5 Assets '!$B$43+'5 Assets '!K$48*'5 Assets '!$D$49</f>
        <v>0.12884843811457181</v>
      </c>
      <c r="AF62" s="14">
        <v>0.12556305212132823</v>
      </c>
      <c r="AG62" t="b">
        <f t="shared" si="2"/>
        <v>1</v>
      </c>
    </row>
    <row r="63" spans="3:43" x14ac:dyDescent="0.25">
      <c r="C63">
        <v>2.47E-2</v>
      </c>
      <c r="D63">
        <f t="shared" si="3"/>
        <v>6.3360540000000007E-2</v>
      </c>
      <c r="E63">
        <v>1.8000000000000002E-2</v>
      </c>
      <c r="F63">
        <f t="shared" si="4"/>
        <v>5.1889160368123938E-2</v>
      </c>
      <c r="H63" s="14">
        <v>0.12869605050151259</v>
      </c>
      <c r="I63" s="14">
        <f>'add REITs'!$B$39+'add REITs'!H$44*'add REITs'!$G$45</f>
        <v>0.11613221686223815</v>
      </c>
      <c r="J63" s="14">
        <v>0.12869605050151259</v>
      </c>
      <c r="K63" s="14">
        <v>0.1241</v>
      </c>
      <c r="R63" s="14">
        <v>0.13936559952823196</v>
      </c>
      <c r="S63" s="93">
        <v>0.12556305212132823</v>
      </c>
      <c r="T63" s="93">
        <f>'add REITs'!$B$39+'add REITs'!K$44*'add REITs'!$G$45</f>
        <v>0.12255950374899229</v>
      </c>
      <c r="U63" s="93">
        <v>0.12556305212132823</v>
      </c>
      <c r="V63" s="93">
        <v>0.1221</v>
      </c>
      <c r="X63" s="93">
        <v>0.12093397040112319</v>
      </c>
      <c r="Y63" s="93">
        <v>0.1242</v>
      </c>
      <c r="Z63" s="93">
        <f>'add Commodities'!$B$39+'add Commodities'!K$44*'add Commodities'!$D$45</f>
        <v>0.12999939100869295</v>
      </c>
      <c r="AB63" s="14">
        <v>0.12679652550686205</v>
      </c>
      <c r="AC63" s="14">
        <v>0.12562739573738513</v>
      </c>
      <c r="AD63" s="14">
        <f>'5 Assets '!$B$43+'5 Assets '!L$48*'5 Assets '!$D$49</f>
        <v>0.13546098628869579</v>
      </c>
      <c r="AF63" s="14">
        <v>0.12869605050151259</v>
      </c>
      <c r="AG63" t="b">
        <f t="shared" si="2"/>
        <v>1</v>
      </c>
    </row>
    <row r="64" spans="3:43" x14ac:dyDescent="0.25">
      <c r="C64">
        <v>2.5999999999999999E-2</v>
      </c>
      <c r="D64">
        <f t="shared" si="3"/>
        <v>6.3756000000000007E-2</v>
      </c>
      <c r="E64">
        <v>1.9E-2</v>
      </c>
      <c r="F64">
        <f t="shared" si="4"/>
        <v>5.225916036812394E-2</v>
      </c>
      <c r="H64" s="14">
        <v>0.13214206240789964</v>
      </c>
      <c r="I64" s="14">
        <f>'add REITs'!$B$39+'add REITs'!I$44*'add REITs'!$G$45</f>
        <v>0.11822206177885904</v>
      </c>
      <c r="J64" s="14">
        <v>0.13214206240789964</v>
      </c>
      <c r="K64" s="14">
        <v>0.12609999999999999</v>
      </c>
      <c r="R64" s="14">
        <v>0.15209999993785206</v>
      </c>
      <c r="S64" s="93">
        <v>0.12869605050151259</v>
      </c>
      <c r="T64" s="93">
        <f>'add REITs'!$B$39+'add REITs'!L$44*'add REITs'!$G$45</f>
        <v>0.1248191077787011</v>
      </c>
      <c r="U64" s="93">
        <v>0.12869605050151259</v>
      </c>
      <c r="V64" s="93">
        <v>0.1241</v>
      </c>
      <c r="X64" s="93">
        <v>0.12938311769100144</v>
      </c>
      <c r="Y64" s="93">
        <v>0.12620000000000001</v>
      </c>
      <c r="Z64" s="93">
        <f>'add Commodities'!$B$39+'add Commodities'!L$44*'add Commodities'!$D$45</f>
        <v>0.13684619580807567</v>
      </c>
      <c r="AB64" s="14">
        <v>0.13657658818581356</v>
      </c>
      <c r="AC64" s="14">
        <v>0.12766818245454808</v>
      </c>
      <c r="AD64" s="14">
        <f>'5 Assets '!$B$43+'5 Assets '!M$48*'5 Assets '!$D$49</f>
        <v>0.14344113343140932</v>
      </c>
      <c r="AF64" s="14">
        <v>0.13214206240789964</v>
      </c>
      <c r="AG64" t="b">
        <f t="shared" si="2"/>
        <v>1</v>
      </c>
    </row>
    <row r="65" spans="3:39" x14ac:dyDescent="0.25">
      <c r="C65">
        <v>2.7299999999999998E-2</v>
      </c>
      <c r="D65">
        <f t="shared" si="3"/>
        <v>6.4171740000000005E-2</v>
      </c>
      <c r="E65">
        <v>0.02</v>
      </c>
      <c r="F65">
        <f t="shared" si="4"/>
        <v>5.2649160368123935E-2</v>
      </c>
      <c r="H65" s="14">
        <v>0.13936559952823196</v>
      </c>
      <c r="I65" s="14">
        <f>'add REITs'!$B$39+'add REITs'!J$44*'add REITs'!$G$45</f>
        <v>0.11900394646012399</v>
      </c>
      <c r="J65" s="14">
        <v>0.13936559952823196</v>
      </c>
      <c r="K65" s="14">
        <v>0.12809999999999999</v>
      </c>
      <c r="R65" s="14">
        <v>0.15527364760432469</v>
      </c>
      <c r="S65" s="93">
        <v>0.13214206240789964</v>
      </c>
      <c r="T65" s="93">
        <f>'add REITs'!$B$39+'add REITs'!M$44*'add REITs'!$G$45</f>
        <v>0.12730446571547685</v>
      </c>
      <c r="U65" s="93">
        <v>0.13214206240789964</v>
      </c>
      <c r="V65" s="93">
        <v>0.12609999999999999</v>
      </c>
      <c r="X65" s="93">
        <v>0.14012212737337038</v>
      </c>
      <c r="Y65" s="93">
        <v>0.12820000000000001</v>
      </c>
      <c r="Z65" s="93">
        <f>'add Commodities'!$B$39+'add Commodities'!M$44*'add Commodities'!$D$45</f>
        <v>0.14554860097527456</v>
      </c>
      <c r="AB65" s="14">
        <v>0.15209999989746309</v>
      </c>
      <c r="AC65" s="14">
        <v>0.12939999991276607</v>
      </c>
      <c r="AD65" s="14">
        <f>'5 Assets '!$B$43+'5 Assets '!N$48*'5 Assets '!$D$49</f>
        <v>0.15610762787857643</v>
      </c>
      <c r="AF65" s="14">
        <v>0.13936559952823196</v>
      </c>
      <c r="AG65" t="b">
        <f t="shared" si="2"/>
        <v>1</v>
      </c>
    </row>
    <row r="66" spans="3:39" x14ac:dyDescent="0.25">
      <c r="C66">
        <v>2.86E-2</v>
      </c>
      <c r="D66">
        <f t="shared" si="3"/>
        <v>6.460776E-2</v>
      </c>
      <c r="E66">
        <v>2.1000000000000001E-2</v>
      </c>
      <c r="F66">
        <f t="shared" si="4"/>
        <v>5.3059160368123942E-2</v>
      </c>
      <c r="H66" s="14">
        <v>0.15209999993785206</v>
      </c>
      <c r="I66" s="14">
        <f>'add REITs'!$B$39+'add REITs'!K$44*'add REITs'!$G$45</f>
        <v>0.12255950374899229</v>
      </c>
      <c r="J66" s="14">
        <v>0.15209999993785206</v>
      </c>
      <c r="K66" s="14">
        <v>0.13009999999999999</v>
      </c>
      <c r="S66" s="93">
        <v>0.13936559952823196</v>
      </c>
      <c r="T66" s="93">
        <f>'add REITs'!$B$39+'add REITs'!N$44*'add REITs'!$G$45</f>
        <v>0.13251427804384891</v>
      </c>
      <c r="U66" s="93">
        <v>0.13936559952823196</v>
      </c>
      <c r="V66" s="93">
        <v>0.12809999999999999</v>
      </c>
      <c r="X66" s="93">
        <v>0.15209999978581359</v>
      </c>
      <c r="Y66" s="93">
        <v>0.13020000000000001</v>
      </c>
      <c r="Z66" s="93">
        <f>'add Commodities'!$B$39+'add Commodities'!N$44*'add Commodities'!$D$45</f>
        <v>0.15525492417053416</v>
      </c>
      <c r="AB66" s="14">
        <v>0.5</v>
      </c>
      <c r="AD66">
        <f>'5 Assets '!B55+0.5*'5 Assets '!D49</f>
        <v>0.43998036805470919</v>
      </c>
      <c r="AF66" s="14">
        <v>0.15209999993785206</v>
      </c>
      <c r="AG66" t="b">
        <f t="shared" si="2"/>
        <v>1</v>
      </c>
    </row>
    <row r="67" spans="3:39" x14ac:dyDescent="0.25">
      <c r="C67">
        <v>2.9899999999999999E-2</v>
      </c>
      <c r="D67">
        <f t="shared" si="3"/>
        <v>6.5064060000000007E-2</v>
      </c>
      <c r="E67">
        <v>2.1999999999999999E-2</v>
      </c>
      <c r="F67">
        <f t="shared" si="4"/>
        <v>5.3489160368123935E-2</v>
      </c>
      <c r="H67" s="14">
        <v>0.15527364760432469</v>
      </c>
      <c r="I67" s="14">
        <f>'add REITs'!$B$39+'add REITs'!L$44*'add REITs'!$G$45</f>
        <v>0.1248191077787011</v>
      </c>
      <c r="J67" s="14">
        <v>0.15527364760432469</v>
      </c>
      <c r="K67" s="14">
        <v>0.1321</v>
      </c>
      <c r="S67" s="93">
        <v>0.15209999993785206</v>
      </c>
      <c r="T67" s="93">
        <f>'add REITs'!$B$39+'add REITs'!O$44*'add REITs'!$G$45</f>
        <v>0.14169867554098711</v>
      </c>
      <c r="U67" s="93">
        <v>0.15209999993785206</v>
      </c>
      <c r="V67" s="93">
        <v>0.13009999999999999</v>
      </c>
      <c r="AF67" s="14">
        <v>0.15527364760432469</v>
      </c>
      <c r="AG67" t="b">
        <f t="shared" si="2"/>
        <v>1</v>
      </c>
    </row>
    <row r="68" spans="3:39" x14ac:dyDescent="0.25">
      <c r="C68">
        <v>3.1199999999999999E-2</v>
      </c>
      <c r="D68">
        <f t="shared" si="3"/>
        <v>6.5540639999999997E-2</v>
      </c>
      <c r="E68">
        <v>2.3E-2</v>
      </c>
      <c r="F68">
        <f t="shared" si="4"/>
        <v>5.3939160368123934E-2</v>
      </c>
      <c r="S68" s="93">
        <v>0.15527364760432469</v>
      </c>
      <c r="T68" s="93">
        <f>'add REITs'!$B$39+'add REITs'!P$44*'add REITs'!$G$45</f>
        <v>0.14398759694656268</v>
      </c>
      <c r="U68" s="93">
        <v>0.15527364760432469</v>
      </c>
      <c r="V68" s="93">
        <v>0.1321</v>
      </c>
      <c r="Z68" s="10">
        <v>9.6406275615291817E-2</v>
      </c>
      <c r="AA68" s="10">
        <v>9.6496174266818585E-2</v>
      </c>
      <c r="AB68" s="10">
        <v>9.6765230477014144E-2</v>
      </c>
      <c r="AC68" s="10">
        <v>9.721122701828229E-2</v>
      </c>
      <c r="AD68" s="10">
        <v>9.7830567492326895E-2</v>
      </c>
      <c r="AE68" s="10">
        <v>9.8618457535889881E-2</v>
      </c>
      <c r="AF68" s="10">
        <v>9.956888278698639E-2</v>
      </c>
      <c r="AG68" s="10">
        <v>0.10067521204346309</v>
      </c>
      <c r="AH68" s="10">
        <v>0.10193007307258183</v>
      </c>
      <c r="AI68" s="10">
        <v>0.10332550858931</v>
      </c>
      <c r="AJ68" s="10">
        <v>0.10485341372241692</v>
      </c>
      <c r="AK68" s="10">
        <v>0.10650578844413917</v>
      </c>
      <c r="AL68" s="10">
        <v>0.10827447520648159</v>
      </c>
      <c r="AM68" s="10">
        <v>0.11015157747810167</v>
      </c>
    </row>
    <row r="69" spans="3:39" x14ac:dyDescent="0.25">
      <c r="C69">
        <v>3.2500000000000001E-2</v>
      </c>
      <c r="D69">
        <f t="shared" si="3"/>
        <v>6.6037499999999999E-2</v>
      </c>
      <c r="E69">
        <v>2.4E-2</v>
      </c>
      <c r="F69">
        <f t="shared" si="4"/>
        <v>5.4409160368123939E-2</v>
      </c>
    </row>
    <row r="70" spans="3:39" x14ac:dyDescent="0.25">
      <c r="C70">
        <v>3.3799999999999997E-2</v>
      </c>
      <c r="D70">
        <f t="shared" si="3"/>
        <v>6.6554639999999998E-2</v>
      </c>
      <c r="E70">
        <v>2.5000000000000001E-2</v>
      </c>
      <c r="F70">
        <f t="shared" si="4"/>
        <v>5.4899160368123937E-2</v>
      </c>
    </row>
    <row r="71" spans="3:39" x14ac:dyDescent="0.25">
      <c r="C71">
        <v>3.5099999999999999E-2</v>
      </c>
      <c r="D71">
        <f t="shared" si="3"/>
        <v>6.7092060000000009E-2</v>
      </c>
      <c r="E71">
        <v>2.6000000000000002E-2</v>
      </c>
      <c r="F71">
        <f t="shared" si="4"/>
        <v>5.540916036812394E-2</v>
      </c>
    </row>
    <row r="72" spans="3:39" x14ac:dyDescent="0.25">
      <c r="C72">
        <v>3.6400000000000002E-2</v>
      </c>
      <c r="D72">
        <f t="shared" si="3"/>
        <v>6.7649760000000003E-2</v>
      </c>
      <c r="E72">
        <v>2.7E-2</v>
      </c>
      <c r="F72">
        <f t="shared" si="4"/>
        <v>5.5939160368123936E-2</v>
      </c>
    </row>
    <row r="73" spans="3:39" x14ac:dyDescent="0.25">
      <c r="C73">
        <v>3.7699999999999997E-2</v>
      </c>
      <c r="D73">
        <f t="shared" si="3"/>
        <v>6.8227740000000009E-2</v>
      </c>
      <c r="E73">
        <v>2.8000000000000001E-2</v>
      </c>
      <c r="F73">
        <f t="shared" si="4"/>
        <v>5.6489160368123938E-2</v>
      </c>
    </row>
    <row r="74" spans="3:39" x14ac:dyDescent="0.25">
      <c r="C74">
        <v>3.9E-2</v>
      </c>
      <c r="D74">
        <f t="shared" ref="D74:D92" si="5">0.0597+0.5*12*C74*C74</f>
        <v>6.8825999999999998E-2</v>
      </c>
      <c r="E74">
        <v>2.9000000000000001E-2</v>
      </c>
      <c r="F74">
        <f t="shared" si="4"/>
        <v>5.7059160368123939E-2</v>
      </c>
    </row>
    <row r="75" spans="3:39" x14ac:dyDescent="0.25">
      <c r="C75">
        <v>0.04</v>
      </c>
      <c r="D75">
        <f t="shared" si="5"/>
        <v>6.93E-2</v>
      </c>
      <c r="E75">
        <v>0.03</v>
      </c>
      <c r="F75">
        <f t="shared" si="4"/>
        <v>5.7649160368123939E-2</v>
      </c>
    </row>
    <row r="76" spans="3:39" x14ac:dyDescent="0.25">
      <c r="C76">
        <v>4.1000000000000002E-2</v>
      </c>
      <c r="D76">
        <f t="shared" si="5"/>
        <v>6.9786000000000001E-2</v>
      </c>
      <c r="E76">
        <v>3.1E-2</v>
      </c>
      <c r="F76">
        <f t="shared" si="4"/>
        <v>5.8259160368123938E-2</v>
      </c>
    </row>
    <row r="77" spans="3:39" x14ac:dyDescent="0.25">
      <c r="C77">
        <v>4.2000000000000003E-2</v>
      </c>
      <c r="D77">
        <f t="shared" si="5"/>
        <v>7.0283999999999999E-2</v>
      </c>
      <c r="E77">
        <v>3.2000000000000001E-2</v>
      </c>
      <c r="F77">
        <f t="shared" si="4"/>
        <v>5.8889160368123937E-2</v>
      </c>
    </row>
    <row r="78" spans="3:39" x14ac:dyDescent="0.25">
      <c r="C78">
        <v>4.2999999999999997E-2</v>
      </c>
      <c r="D78">
        <f t="shared" si="5"/>
        <v>7.0793999999999996E-2</v>
      </c>
      <c r="E78">
        <v>3.3000000000000002E-2</v>
      </c>
      <c r="F78">
        <f t="shared" si="4"/>
        <v>5.9539160368123942E-2</v>
      </c>
    </row>
    <row r="79" spans="3:39" x14ac:dyDescent="0.25">
      <c r="C79">
        <v>4.3999999999999997E-2</v>
      </c>
      <c r="D79">
        <f t="shared" si="5"/>
        <v>7.1316000000000004E-2</v>
      </c>
      <c r="E79">
        <v>3.4000000000000002E-2</v>
      </c>
      <c r="F79">
        <f t="shared" si="4"/>
        <v>6.0209160368123939E-2</v>
      </c>
    </row>
    <row r="80" spans="3:39" x14ac:dyDescent="0.25">
      <c r="C80">
        <v>4.4999999999999998E-2</v>
      </c>
      <c r="D80">
        <f t="shared" si="5"/>
        <v>7.1849999999999997E-2</v>
      </c>
      <c r="E80">
        <v>3.5000000000000003E-2</v>
      </c>
      <c r="F80">
        <f t="shared" si="4"/>
        <v>6.0899160368123942E-2</v>
      </c>
    </row>
    <row r="81" spans="3:6" x14ac:dyDescent="0.25">
      <c r="C81">
        <v>4.5999999999999999E-2</v>
      </c>
      <c r="D81">
        <f t="shared" si="5"/>
        <v>7.2396000000000002E-2</v>
      </c>
      <c r="E81">
        <v>3.6000000000000004E-2</v>
      </c>
      <c r="F81">
        <f t="shared" si="4"/>
        <v>6.1609160368123944E-2</v>
      </c>
    </row>
    <row r="82" spans="3:6" x14ac:dyDescent="0.25">
      <c r="C82">
        <v>4.7E-2</v>
      </c>
      <c r="D82">
        <f t="shared" si="5"/>
        <v>7.2954000000000005E-2</v>
      </c>
      <c r="E82">
        <v>3.6999999999999998E-2</v>
      </c>
      <c r="F82">
        <f t="shared" si="4"/>
        <v>6.2339160368123939E-2</v>
      </c>
    </row>
    <row r="83" spans="3:6" x14ac:dyDescent="0.25">
      <c r="C83">
        <v>4.8000000000000001E-2</v>
      </c>
      <c r="D83">
        <f t="shared" si="5"/>
        <v>7.3524000000000006E-2</v>
      </c>
      <c r="E83">
        <v>3.7999999999999999E-2</v>
      </c>
      <c r="F83">
        <f t="shared" si="4"/>
        <v>6.3089160368123939E-2</v>
      </c>
    </row>
    <row r="84" spans="3:6" x14ac:dyDescent="0.25">
      <c r="C84">
        <v>4.9000000000000002E-2</v>
      </c>
      <c r="D84">
        <f t="shared" si="5"/>
        <v>7.4106000000000005E-2</v>
      </c>
      <c r="E84">
        <v>3.9E-2</v>
      </c>
      <c r="F84">
        <f t="shared" si="4"/>
        <v>6.3859160368123946E-2</v>
      </c>
    </row>
    <row r="85" spans="3:6" x14ac:dyDescent="0.25">
      <c r="C85">
        <v>0.05</v>
      </c>
      <c r="D85">
        <f t="shared" si="5"/>
        <v>7.4700000000000003E-2</v>
      </c>
      <c r="E85">
        <v>0.04</v>
      </c>
      <c r="F85">
        <f t="shared" si="4"/>
        <v>6.4649160368123931E-2</v>
      </c>
    </row>
    <row r="86" spans="3:6" x14ac:dyDescent="0.25">
      <c r="C86">
        <v>5.1000000000000004E-2</v>
      </c>
      <c r="D86">
        <f t="shared" si="5"/>
        <v>7.5306000000000012E-2</v>
      </c>
      <c r="E86">
        <v>4.0800000000000003E-2</v>
      </c>
      <c r="F86">
        <f t="shared" ref="F86:F110" si="6">$F$41+0.5*20*E86*E86</f>
        <v>6.5295560368123937E-2</v>
      </c>
    </row>
    <row r="87" spans="3:6" x14ac:dyDescent="0.25">
      <c r="C87">
        <v>5.2000000000000005E-2</v>
      </c>
      <c r="D87">
        <f t="shared" si="5"/>
        <v>7.5924000000000005E-2</v>
      </c>
      <c r="E87">
        <v>4.1000000000000002E-2</v>
      </c>
      <c r="F87">
        <f t="shared" si="6"/>
        <v>6.5459160368123936E-2</v>
      </c>
    </row>
    <row r="88" spans="3:6" x14ac:dyDescent="0.25">
      <c r="C88">
        <v>5.2999999999999999E-2</v>
      </c>
      <c r="D88">
        <f t="shared" si="5"/>
        <v>7.6554000000000011E-2</v>
      </c>
      <c r="E88">
        <v>4.2000000000000003E-2</v>
      </c>
      <c r="F88">
        <f t="shared" si="6"/>
        <v>6.6289160368123934E-2</v>
      </c>
    </row>
    <row r="89" spans="3:6" x14ac:dyDescent="0.25">
      <c r="C89">
        <v>5.3999999999999999E-2</v>
      </c>
      <c r="D89">
        <f t="shared" si="5"/>
        <v>7.7196000000000001E-2</v>
      </c>
      <c r="E89">
        <v>4.3000000000000003E-2</v>
      </c>
      <c r="F89">
        <f t="shared" si="6"/>
        <v>6.7139160368123937E-2</v>
      </c>
    </row>
    <row r="90" spans="3:6" x14ac:dyDescent="0.25">
      <c r="C90">
        <v>5.5E-2</v>
      </c>
      <c r="D90">
        <f t="shared" si="5"/>
        <v>7.7850000000000003E-2</v>
      </c>
      <c r="E90">
        <v>4.3999999999999997E-2</v>
      </c>
      <c r="F90">
        <f t="shared" si="6"/>
        <v>6.8009160368123933E-2</v>
      </c>
    </row>
    <row r="91" spans="3:6" x14ac:dyDescent="0.25">
      <c r="C91">
        <v>5.6000000000000001E-2</v>
      </c>
      <c r="D91">
        <f t="shared" si="5"/>
        <v>7.8516000000000002E-2</v>
      </c>
      <c r="E91">
        <v>4.4999999999999998E-2</v>
      </c>
      <c r="F91">
        <f t="shared" si="6"/>
        <v>6.8899160368123935E-2</v>
      </c>
    </row>
    <row r="92" spans="3:6" x14ac:dyDescent="0.25">
      <c r="C92">
        <v>5.7000000000000002E-2</v>
      </c>
      <c r="D92">
        <f t="shared" si="5"/>
        <v>7.9194000000000001E-2</v>
      </c>
      <c r="E92">
        <v>4.5999999999999999E-2</v>
      </c>
      <c r="F92">
        <f t="shared" si="6"/>
        <v>6.9809160368123929E-2</v>
      </c>
    </row>
    <row r="93" spans="3:6" x14ac:dyDescent="0.25">
      <c r="C93">
        <v>5.7999999999999996E-2</v>
      </c>
      <c r="D93">
        <f>0.0597+0.5*12*C93*C93</f>
        <v>7.9883999999999997E-2</v>
      </c>
      <c r="E93">
        <v>4.7E-2</v>
      </c>
      <c r="F93">
        <f t="shared" si="6"/>
        <v>7.0739160368123943E-2</v>
      </c>
    </row>
    <row r="94" spans="3:6" x14ac:dyDescent="0.25">
      <c r="C94">
        <v>6.8000000000000005E-2</v>
      </c>
      <c r="D94">
        <f>0.0597+0.5*12*C94*C94</f>
        <v>8.7444000000000008E-2</v>
      </c>
      <c r="E94">
        <v>4.8000000000000001E-2</v>
      </c>
      <c r="F94">
        <f t="shared" si="6"/>
        <v>7.1689160368123936E-2</v>
      </c>
    </row>
    <row r="95" spans="3:6" x14ac:dyDescent="0.25">
      <c r="C95">
        <v>6.9000000000000006E-2</v>
      </c>
      <c r="D95">
        <f t="shared" ref="D95:D121" si="7">0.0597+0.5*12*C95*C95</f>
        <v>8.8266000000000011E-2</v>
      </c>
      <c r="E95">
        <v>4.9000000000000002E-2</v>
      </c>
      <c r="F95">
        <f t="shared" si="6"/>
        <v>7.2659160368123935E-2</v>
      </c>
    </row>
    <row r="96" spans="3:6" x14ac:dyDescent="0.25">
      <c r="C96">
        <v>7.0000000000000007E-2</v>
      </c>
      <c r="D96">
        <f t="shared" si="7"/>
        <v>8.9100000000000013E-2</v>
      </c>
      <c r="E96">
        <v>0.05</v>
      </c>
      <c r="F96">
        <f t="shared" si="6"/>
        <v>7.3649160368123939E-2</v>
      </c>
    </row>
    <row r="97" spans="3:6" x14ac:dyDescent="0.25">
      <c r="C97">
        <v>7.1000000000000008E-2</v>
      </c>
      <c r="D97">
        <f t="shared" si="7"/>
        <v>8.9946000000000012E-2</v>
      </c>
      <c r="E97">
        <v>5.1000000000000004E-2</v>
      </c>
      <c r="F97">
        <f t="shared" si="6"/>
        <v>7.4659160368123936E-2</v>
      </c>
    </row>
    <row r="98" spans="3:6" x14ac:dyDescent="0.25">
      <c r="C98">
        <v>7.2000000000000008E-2</v>
      </c>
      <c r="D98">
        <f t="shared" si="7"/>
        <v>9.080400000000001E-2</v>
      </c>
      <c r="E98">
        <v>5.2000000000000005E-2</v>
      </c>
      <c r="F98">
        <f t="shared" si="6"/>
        <v>7.5689160368123939E-2</v>
      </c>
    </row>
    <row r="99" spans="3:6" x14ac:dyDescent="0.25">
      <c r="C99">
        <v>7.3000000000000009E-2</v>
      </c>
      <c r="D99">
        <f t="shared" si="7"/>
        <v>9.1674000000000005E-2</v>
      </c>
      <c r="E99">
        <v>5.2999999999999999E-2</v>
      </c>
      <c r="F99">
        <f t="shared" si="6"/>
        <v>7.6739160368123935E-2</v>
      </c>
    </row>
    <row r="100" spans="3:6" x14ac:dyDescent="0.25">
      <c r="C100">
        <v>7.400000000000001E-2</v>
      </c>
      <c r="D100">
        <f t="shared" si="7"/>
        <v>9.2556000000000013E-2</v>
      </c>
      <c r="E100">
        <v>5.3999999999999999E-2</v>
      </c>
      <c r="F100">
        <f t="shared" si="6"/>
        <v>7.7809160368123936E-2</v>
      </c>
    </row>
    <row r="101" spans="3:6" x14ac:dyDescent="0.25">
      <c r="C101">
        <v>7.5000000000000011E-2</v>
      </c>
      <c r="D101">
        <f t="shared" si="7"/>
        <v>9.3450000000000005E-2</v>
      </c>
      <c r="E101">
        <v>5.5E-2</v>
      </c>
      <c r="F101">
        <f t="shared" si="6"/>
        <v>7.8899160368123944E-2</v>
      </c>
    </row>
    <row r="102" spans="3:6" x14ac:dyDescent="0.25">
      <c r="C102">
        <v>7.6000000000000012E-2</v>
      </c>
      <c r="D102">
        <f t="shared" si="7"/>
        <v>9.4356000000000023E-2</v>
      </c>
      <c r="E102">
        <v>5.6000000000000001E-2</v>
      </c>
      <c r="F102">
        <f t="shared" si="6"/>
        <v>8.0009160368123944E-2</v>
      </c>
    </row>
    <row r="103" spans="3:6" x14ac:dyDescent="0.25">
      <c r="C103">
        <v>7.7000000000000013E-2</v>
      </c>
      <c r="D103">
        <f t="shared" si="7"/>
        <v>9.5274000000000025E-2</v>
      </c>
      <c r="E103">
        <v>5.7000000000000002E-2</v>
      </c>
      <c r="F103">
        <f t="shared" si="6"/>
        <v>8.1139160368123936E-2</v>
      </c>
    </row>
    <row r="104" spans="3:6" x14ac:dyDescent="0.25">
      <c r="C104">
        <v>7.8E-2</v>
      </c>
      <c r="D104">
        <f t="shared" si="7"/>
        <v>9.6203999999999998E-2</v>
      </c>
      <c r="E104">
        <v>5.8000000000000003E-2</v>
      </c>
      <c r="F104">
        <f t="shared" si="6"/>
        <v>8.2289160368123948E-2</v>
      </c>
    </row>
    <row r="105" spans="3:6" x14ac:dyDescent="0.25">
      <c r="C105">
        <v>7.9000000000000001E-2</v>
      </c>
      <c r="D105">
        <f t="shared" si="7"/>
        <v>9.714600000000001E-2</v>
      </c>
      <c r="E105">
        <v>5.9000000000000004E-2</v>
      </c>
      <c r="F105">
        <f t="shared" si="6"/>
        <v>8.3459160368123952E-2</v>
      </c>
    </row>
    <row r="106" spans="3:6" x14ac:dyDescent="0.25">
      <c r="C106">
        <v>0.08</v>
      </c>
      <c r="D106">
        <f t="shared" si="7"/>
        <v>9.8099999999999993E-2</v>
      </c>
      <c r="E106">
        <v>0.06</v>
      </c>
      <c r="F106">
        <f t="shared" si="6"/>
        <v>8.4649160368123935E-2</v>
      </c>
    </row>
    <row r="107" spans="3:6" x14ac:dyDescent="0.25">
      <c r="C107">
        <v>8.1000000000000003E-2</v>
      </c>
      <c r="D107">
        <f t="shared" si="7"/>
        <v>9.9066000000000001E-2</v>
      </c>
      <c r="E107">
        <v>6.0999999999999999E-2</v>
      </c>
      <c r="F107">
        <f t="shared" si="6"/>
        <v>8.5859160368123938E-2</v>
      </c>
    </row>
    <row r="108" spans="3:6" x14ac:dyDescent="0.25">
      <c r="C108">
        <v>8.2000000000000003E-2</v>
      </c>
      <c r="D108">
        <f t="shared" si="7"/>
        <v>0.10004399999999999</v>
      </c>
      <c r="E108">
        <v>6.2E-2</v>
      </c>
      <c r="F108">
        <f t="shared" si="6"/>
        <v>8.7089160368123947E-2</v>
      </c>
    </row>
    <row r="109" spans="3:6" x14ac:dyDescent="0.25">
      <c r="C109">
        <v>8.3000000000000004E-2</v>
      </c>
      <c r="D109">
        <f t="shared" si="7"/>
        <v>0.10103400000000001</v>
      </c>
      <c r="E109">
        <v>6.3E-2</v>
      </c>
      <c r="F109">
        <f t="shared" si="6"/>
        <v>8.8339160368123948E-2</v>
      </c>
    </row>
    <row r="110" spans="3:6" x14ac:dyDescent="0.25">
      <c r="C110">
        <v>8.4000000000000005E-2</v>
      </c>
      <c r="D110">
        <f t="shared" si="7"/>
        <v>0.10203600000000002</v>
      </c>
      <c r="E110">
        <v>6.4000000000000001E-2</v>
      </c>
      <c r="F110">
        <f t="shared" si="6"/>
        <v>8.9609160368123941E-2</v>
      </c>
    </row>
    <row r="111" spans="3:6" x14ac:dyDescent="0.25">
      <c r="C111">
        <v>8.5000000000000006E-2</v>
      </c>
      <c r="D111">
        <f t="shared" si="7"/>
        <v>0.10305</v>
      </c>
      <c r="E111">
        <v>6.5000000000000002E-2</v>
      </c>
      <c r="F111">
        <f t="shared" ref="F111:F122" si="8">$F$41+0.5*20*E111*E111</f>
        <v>9.0899160368123941E-2</v>
      </c>
    </row>
    <row r="112" spans="3:6" x14ac:dyDescent="0.25">
      <c r="C112">
        <v>8.6000000000000007E-2</v>
      </c>
      <c r="D112">
        <f t="shared" si="7"/>
        <v>0.104076</v>
      </c>
      <c r="E112">
        <v>6.6000000000000003E-2</v>
      </c>
      <c r="F112">
        <f t="shared" si="8"/>
        <v>9.2209160368123932E-2</v>
      </c>
    </row>
    <row r="113" spans="3:6" x14ac:dyDescent="0.25">
      <c r="C113">
        <v>8.7000000000000008E-2</v>
      </c>
      <c r="D113">
        <f t="shared" si="7"/>
        <v>0.10511400000000001</v>
      </c>
      <c r="E113">
        <v>6.7000000000000004E-2</v>
      </c>
      <c r="F113">
        <f t="shared" si="8"/>
        <v>9.3539160368123944E-2</v>
      </c>
    </row>
    <row r="114" spans="3:6" x14ac:dyDescent="0.25">
      <c r="C114">
        <v>8.8000000000000009E-2</v>
      </c>
      <c r="D114">
        <f t="shared" si="7"/>
        <v>0.10616400000000001</v>
      </c>
      <c r="E114">
        <v>6.8000000000000005E-2</v>
      </c>
      <c r="F114">
        <f t="shared" si="8"/>
        <v>9.4889160368123948E-2</v>
      </c>
    </row>
    <row r="115" spans="3:6" x14ac:dyDescent="0.25">
      <c r="C115">
        <v>8.900000000000001E-2</v>
      </c>
      <c r="D115">
        <f t="shared" si="7"/>
        <v>0.10722600000000002</v>
      </c>
      <c r="E115">
        <v>6.9000000000000006E-2</v>
      </c>
      <c r="F115">
        <f t="shared" si="8"/>
        <v>9.6259160368123944E-2</v>
      </c>
    </row>
    <row r="116" spans="3:6" x14ac:dyDescent="0.25">
      <c r="C116">
        <v>0.09</v>
      </c>
      <c r="D116">
        <f t="shared" si="7"/>
        <v>0.10830000000000001</v>
      </c>
      <c r="E116">
        <v>7.0000000000000007E-2</v>
      </c>
      <c r="F116">
        <f t="shared" si="8"/>
        <v>9.7649160368123947E-2</v>
      </c>
    </row>
    <row r="117" spans="3:6" x14ac:dyDescent="0.25">
      <c r="C117">
        <v>9.0999999999999998E-2</v>
      </c>
      <c r="D117">
        <f t="shared" si="7"/>
        <v>0.10938600000000001</v>
      </c>
      <c r="E117">
        <v>7.1000000000000008E-2</v>
      </c>
      <c r="F117">
        <f t="shared" si="8"/>
        <v>9.9059160368123955E-2</v>
      </c>
    </row>
    <row r="118" spans="3:6" x14ac:dyDescent="0.25">
      <c r="C118">
        <v>9.1999999999999998E-2</v>
      </c>
      <c r="D118">
        <f t="shared" si="7"/>
        <v>0.110484</v>
      </c>
      <c r="E118">
        <v>7.2000000000000008E-2</v>
      </c>
      <c r="F118">
        <f t="shared" si="8"/>
        <v>0.10048916036812394</v>
      </c>
    </row>
    <row r="119" spans="3:6" x14ac:dyDescent="0.25">
      <c r="C119">
        <v>9.2999999999999999E-2</v>
      </c>
      <c r="D119">
        <f t="shared" si="7"/>
        <v>0.111594</v>
      </c>
      <c r="E119">
        <v>7.2999999999999995E-2</v>
      </c>
      <c r="F119">
        <f t="shared" si="8"/>
        <v>0.10193916036812393</v>
      </c>
    </row>
    <row r="120" spans="3:6" x14ac:dyDescent="0.25">
      <c r="C120">
        <v>9.4E-2</v>
      </c>
      <c r="D120">
        <f t="shared" si="7"/>
        <v>0.11271600000000001</v>
      </c>
      <c r="E120">
        <v>7.3999999999999996E-2</v>
      </c>
      <c r="F120">
        <f t="shared" si="8"/>
        <v>0.10340916036812393</v>
      </c>
    </row>
    <row r="121" spans="3:6" x14ac:dyDescent="0.25">
      <c r="C121">
        <v>9.5000000000000001E-2</v>
      </c>
      <c r="D121">
        <f t="shared" si="7"/>
        <v>0.11385000000000001</v>
      </c>
      <c r="E121">
        <v>7.4999999999999997E-2</v>
      </c>
      <c r="F121">
        <f t="shared" si="8"/>
        <v>0.10489916036812394</v>
      </c>
    </row>
    <row r="122" spans="3:6" x14ac:dyDescent="0.25">
      <c r="E122">
        <v>7.5999999999999998E-2</v>
      </c>
      <c r="F122">
        <f t="shared" si="8"/>
        <v>0.10640916036812394</v>
      </c>
    </row>
  </sheetData>
  <mergeCells count="2">
    <mergeCell ref="Y31:AB31"/>
    <mergeCell ref="Y32:AB32"/>
  </mergeCells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6A403-E5D6-40FF-A66F-E9A23D10D0F3}">
  <dimension ref="A1:G176"/>
  <sheetViews>
    <sheetView topLeftCell="A149" workbookViewId="0">
      <selection activeCell="E32" sqref="E32"/>
    </sheetView>
  </sheetViews>
  <sheetFormatPr defaultRowHeight="13.8" x14ac:dyDescent="0.25"/>
  <sheetData>
    <row r="1" spans="1:7" x14ac:dyDescent="0.25">
      <c r="A1">
        <v>12</v>
      </c>
      <c r="B1">
        <v>0.49709773765488818</v>
      </c>
      <c r="C1">
        <v>0.50290226234511182</v>
      </c>
      <c r="D1">
        <v>1</v>
      </c>
      <c r="E1">
        <v>5.3289530741520291E-2</v>
      </c>
      <c r="F1">
        <v>7.4579061483040596E-2</v>
      </c>
      <c r="G1">
        <v>5.9567231961764985E-2</v>
      </c>
    </row>
    <row r="5" spans="1:7" x14ac:dyDescent="0.25">
      <c r="A5">
        <v>20</v>
      </c>
      <c r="B5">
        <v>0.29825864259293289</v>
      </c>
      <c r="C5">
        <v>0.70174135740706711</v>
      </c>
      <c r="D5">
        <v>1</v>
      </c>
      <c r="E5">
        <v>4.4773718444912181E-2</v>
      </c>
      <c r="F5">
        <v>5.7547436889824354E-2</v>
      </c>
      <c r="G5">
        <v>3.5740339177058988E-2</v>
      </c>
    </row>
    <row r="8" spans="1:7" x14ac:dyDescent="0.25">
      <c r="A8" t="s">
        <v>87</v>
      </c>
      <c r="E8" t="s">
        <v>88</v>
      </c>
    </row>
    <row r="9" spans="1:7" x14ac:dyDescent="0.25">
      <c r="A9">
        <v>0</v>
      </c>
      <c r="B9">
        <f>$E$1+0.5*A9*A9*12</f>
        <v>5.3289530741520291E-2</v>
      </c>
      <c r="E9">
        <v>0</v>
      </c>
      <c r="F9">
        <f>$E$5+20*E9*E9*0.5</f>
        <v>4.4773718444912181E-2</v>
      </c>
    </row>
    <row r="10" spans="1:7" x14ac:dyDescent="0.25">
      <c r="A10">
        <v>1E-3</v>
      </c>
      <c r="B10">
        <f t="shared" ref="B10:B73" si="0">$E$1+0.5*A10*A10*12</f>
        <v>5.329553074152029E-2</v>
      </c>
      <c r="E10">
        <v>1E-3</v>
      </c>
      <c r="F10">
        <f t="shared" ref="F10:F45" si="1">$E$5+20*E10*E10*0.5</f>
        <v>4.4783718444912184E-2</v>
      </c>
    </row>
    <row r="11" spans="1:7" x14ac:dyDescent="0.25">
      <c r="A11">
        <v>2E-3</v>
      </c>
      <c r="B11">
        <f t="shared" si="0"/>
        <v>5.3313530741520294E-2</v>
      </c>
      <c r="E11">
        <v>2E-3</v>
      </c>
      <c r="F11">
        <f t="shared" si="1"/>
        <v>4.4813718444912179E-2</v>
      </c>
    </row>
    <row r="12" spans="1:7" x14ac:dyDescent="0.25">
      <c r="A12">
        <v>3.0000000000000001E-3</v>
      </c>
      <c r="B12">
        <f t="shared" si="0"/>
        <v>5.334353074152029E-2</v>
      </c>
      <c r="E12">
        <v>3.0000000000000001E-3</v>
      </c>
      <c r="F12">
        <f t="shared" si="1"/>
        <v>4.486371844491218E-2</v>
      </c>
    </row>
    <row r="13" spans="1:7" x14ac:dyDescent="0.25">
      <c r="A13">
        <v>4.0000000000000001E-3</v>
      </c>
      <c r="B13">
        <f t="shared" si="0"/>
        <v>5.338553074152029E-2</v>
      </c>
      <c r="E13">
        <v>4.0000000000000001E-3</v>
      </c>
      <c r="F13">
        <f t="shared" si="1"/>
        <v>4.4933718444912181E-2</v>
      </c>
    </row>
    <row r="14" spans="1:7" x14ac:dyDescent="0.25">
      <c r="A14">
        <v>5.0000000000000001E-3</v>
      </c>
      <c r="B14">
        <f t="shared" si="0"/>
        <v>5.3439530741520289E-2</v>
      </c>
      <c r="E14">
        <v>5.0000000000000001E-3</v>
      </c>
      <c r="F14">
        <f t="shared" si="1"/>
        <v>4.5023718444912181E-2</v>
      </c>
    </row>
    <row r="15" spans="1:7" x14ac:dyDescent="0.25">
      <c r="A15">
        <v>6.0000000000000001E-3</v>
      </c>
      <c r="B15">
        <f t="shared" si="0"/>
        <v>5.3505530741520292E-2</v>
      </c>
      <c r="E15">
        <v>6.0000000000000001E-3</v>
      </c>
      <c r="F15">
        <f t="shared" si="1"/>
        <v>4.513371844491218E-2</v>
      </c>
    </row>
    <row r="16" spans="1:7" x14ac:dyDescent="0.25">
      <c r="A16">
        <v>7.0000000000000001E-3</v>
      </c>
      <c r="B16">
        <f t="shared" si="0"/>
        <v>5.3583530741520294E-2</v>
      </c>
      <c r="E16">
        <v>7.0000000000000001E-3</v>
      </c>
      <c r="F16">
        <f t="shared" si="1"/>
        <v>4.5263718444912178E-2</v>
      </c>
    </row>
    <row r="17" spans="1:6" x14ac:dyDescent="0.25">
      <c r="A17">
        <v>8.0000000000000002E-3</v>
      </c>
      <c r="B17">
        <f t="shared" si="0"/>
        <v>5.3673530741520294E-2</v>
      </c>
      <c r="E17">
        <v>8.0000000000000002E-3</v>
      </c>
      <c r="F17">
        <f t="shared" si="1"/>
        <v>4.5413718444912182E-2</v>
      </c>
    </row>
    <row r="18" spans="1:6" x14ac:dyDescent="0.25">
      <c r="A18">
        <v>9.0000000000000011E-3</v>
      </c>
      <c r="B18">
        <f t="shared" si="0"/>
        <v>5.3775530741520292E-2</v>
      </c>
      <c r="E18">
        <v>9.0000000000000011E-3</v>
      </c>
      <c r="F18">
        <f t="shared" si="1"/>
        <v>4.5583718444912179E-2</v>
      </c>
    </row>
    <row r="19" spans="1:6" x14ac:dyDescent="0.25">
      <c r="A19">
        <v>0.01</v>
      </c>
      <c r="B19">
        <f t="shared" si="0"/>
        <v>5.3889530741520295E-2</v>
      </c>
      <c r="E19">
        <v>0.01</v>
      </c>
      <c r="F19">
        <f t="shared" si="1"/>
        <v>4.5773718444912181E-2</v>
      </c>
    </row>
    <row r="20" spans="1:6" x14ac:dyDescent="0.25">
      <c r="A20">
        <v>1.0999999999999999E-2</v>
      </c>
      <c r="B20">
        <f t="shared" si="0"/>
        <v>5.4015530741520289E-2</v>
      </c>
      <c r="E20">
        <v>1.0999999999999999E-2</v>
      </c>
      <c r="F20">
        <f t="shared" si="1"/>
        <v>4.5983718444912183E-2</v>
      </c>
    </row>
    <row r="21" spans="1:6" x14ac:dyDescent="0.25">
      <c r="A21">
        <v>1.2E-2</v>
      </c>
      <c r="B21">
        <f t="shared" si="0"/>
        <v>5.4153530741520288E-2</v>
      </c>
      <c r="E21">
        <v>1.2E-2</v>
      </c>
      <c r="F21">
        <f t="shared" si="1"/>
        <v>4.6213718444912177E-2</v>
      </c>
    </row>
    <row r="22" spans="1:6" x14ac:dyDescent="0.25">
      <c r="A22">
        <v>1.3000000000000001E-2</v>
      </c>
      <c r="B22">
        <f t="shared" si="0"/>
        <v>5.4303530741520292E-2</v>
      </c>
      <c r="E22">
        <v>1.3000000000000001E-2</v>
      </c>
      <c r="F22">
        <f t="shared" si="1"/>
        <v>4.6463718444912178E-2</v>
      </c>
    </row>
    <row r="23" spans="1:6" x14ac:dyDescent="0.25">
      <c r="A23">
        <v>1.4E-2</v>
      </c>
      <c r="B23">
        <f t="shared" si="0"/>
        <v>5.4465530741520295E-2</v>
      </c>
      <c r="E23">
        <v>1.4E-2</v>
      </c>
      <c r="F23">
        <f t="shared" si="1"/>
        <v>4.6733718444912184E-2</v>
      </c>
    </row>
    <row r="24" spans="1:6" x14ac:dyDescent="0.25">
      <c r="A24">
        <v>1.4999999999999999E-2</v>
      </c>
      <c r="B24">
        <f t="shared" si="0"/>
        <v>5.4639530741520288E-2</v>
      </c>
      <c r="E24">
        <v>1.4999999999999999E-2</v>
      </c>
      <c r="F24">
        <f t="shared" si="1"/>
        <v>4.7023718444912183E-2</v>
      </c>
    </row>
    <row r="25" spans="1:6" x14ac:dyDescent="0.25">
      <c r="A25">
        <v>1.6E-2</v>
      </c>
      <c r="B25">
        <f t="shared" si="0"/>
        <v>5.4825530741520294E-2</v>
      </c>
      <c r="E25">
        <v>1.6E-2</v>
      </c>
      <c r="F25">
        <f t="shared" si="1"/>
        <v>4.733371844491218E-2</v>
      </c>
    </row>
    <row r="26" spans="1:6" x14ac:dyDescent="0.25">
      <c r="A26">
        <v>1.7000000000000001E-2</v>
      </c>
      <c r="B26">
        <f t="shared" si="0"/>
        <v>5.5023530741520291E-2</v>
      </c>
      <c r="E26">
        <v>1.7000000000000001E-2</v>
      </c>
      <c r="F26">
        <f t="shared" si="1"/>
        <v>4.7663718444912184E-2</v>
      </c>
    </row>
    <row r="27" spans="1:6" x14ac:dyDescent="0.25">
      <c r="A27">
        <v>1.8000000000000002E-2</v>
      </c>
      <c r="B27">
        <f t="shared" si="0"/>
        <v>5.5233530741520293E-2</v>
      </c>
      <c r="E27">
        <v>1.8000000000000002E-2</v>
      </c>
      <c r="F27">
        <f t="shared" si="1"/>
        <v>4.801371844491218E-2</v>
      </c>
    </row>
    <row r="28" spans="1:6" x14ac:dyDescent="0.25">
      <c r="A28">
        <v>1.9E-2</v>
      </c>
      <c r="B28">
        <f t="shared" si="0"/>
        <v>5.5455530741520292E-2</v>
      </c>
      <c r="E28">
        <v>1.9E-2</v>
      </c>
      <c r="F28">
        <f t="shared" si="1"/>
        <v>4.8383718444912183E-2</v>
      </c>
    </row>
    <row r="29" spans="1:6" x14ac:dyDescent="0.25">
      <c r="A29">
        <v>0.02</v>
      </c>
      <c r="B29">
        <f t="shared" si="0"/>
        <v>5.5689530741520291E-2</v>
      </c>
      <c r="E29">
        <v>0.02</v>
      </c>
      <c r="F29">
        <f t="shared" si="1"/>
        <v>4.8773718444912184E-2</v>
      </c>
    </row>
    <row r="30" spans="1:6" x14ac:dyDescent="0.25">
      <c r="A30">
        <v>2.1000000000000001E-2</v>
      </c>
      <c r="B30">
        <f t="shared" si="0"/>
        <v>5.5935530741520294E-2</v>
      </c>
      <c r="E30">
        <v>2.1000000000000001E-2</v>
      </c>
      <c r="F30">
        <f t="shared" si="1"/>
        <v>4.9183718444912178E-2</v>
      </c>
    </row>
    <row r="31" spans="1:6" x14ac:dyDescent="0.25">
      <c r="A31">
        <v>2.1999999999999999E-2</v>
      </c>
      <c r="B31">
        <f t="shared" si="0"/>
        <v>5.6193530741520288E-2</v>
      </c>
      <c r="E31">
        <v>2.1999999999999999E-2</v>
      </c>
      <c r="F31">
        <f t="shared" si="1"/>
        <v>4.9613718444912178E-2</v>
      </c>
    </row>
    <row r="32" spans="1:6" x14ac:dyDescent="0.25">
      <c r="A32">
        <v>2.3E-2</v>
      </c>
      <c r="B32">
        <f t="shared" si="0"/>
        <v>5.6463530741520288E-2</v>
      </c>
      <c r="E32">
        <v>2.3E-2</v>
      </c>
      <c r="F32">
        <f t="shared" si="1"/>
        <v>5.0063718444912184E-2</v>
      </c>
    </row>
    <row r="33" spans="1:6" x14ac:dyDescent="0.25">
      <c r="A33">
        <v>2.4E-2</v>
      </c>
      <c r="B33">
        <f t="shared" si="0"/>
        <v>5.6745530741520292E-2</v>
      </c>
      <c r="E33">
        <v>2.4E-2</v>
      </c>
      <c r="F33">
        <f t="shared" si="1"/>
        <v>5.0533718444912182E-2</v>
      </c>
    </row>
    <row r="34" spans="1:6" x14ac:dyDescent="0.25">
      <c r="A34">
        <v>2.5000000000000001E-2</v>
      </c>
      <c r="B34">
        <f t="shared" si="0"/>
        <v>5.7039530741520295E-2</v>
      </c>
      <c r="E34">
        <v>2.5000000000000001E-2</v>
      </c>
      <c r="F34">
        <f t="shared" si="1"/>
        <v>5.1023718444912179E-2</v>
      </c>
    </row>
    <row r="35" spans="1:6" x14ac:dyDescent="0.25">
      <c r="A35">
        <v>2.6000000000000002E-2</v>
      </c>
      <c r="B35">
        <f t="shared" si="0"/>
        <v>5.7345530741520295E-2</v>
      </c>
      <c r="E35">
        <v>2.6000000000000002E-2</v>
      </c>
      <c r="F35">
        <f t="shared" si="1"/>
        <v>5.1533718444912183E-2</v>
      </c>
    </row>
    <row r="36" spans="1:6" x14ac:dyDescent="0.25">
      <c r="A36">
        <v>2.7E-2</v>
      </c>
      <c r="B36">
        <f t="shared" si="0"/>
        <v>5.7663530741520294E-2</v>
      </c>
      <c r="E36">
        <v>2.7E-2</v>
      </c>
      <c r="F36">
        <f t="shared" si="1"/>
        <v>5.2063718444912178E-2</v>
      </c>
    </row>
    <row r="37" spans="1:6" x14ac:dyDescent="0.25">
      <c r="A37">
        <v>2.8000000000000001E-2</v>
      </c>
      <c r="B37">
        <f t="shared" si="0"/>
        <v>5.7993530741520291E-2</v>
      </c>
      <c r="E37">
        <v>2.8000000000000001E-2</v>
      </c>
      <c r="F37">
        <f t="shared" si="1"/>
        <v>5.261371844491218E-2</v>
      </c>
    </row>
    <row r="38" spans="1:6" x14ac:dyDescent="0.25">
      <c r="A38">
        <v>2.9000000000000001E-2</v>
      </c>
      <c r="B38">
        <f t="shared" si="0"/>
        <v>5.8335530741520293E-2</v>
      </c>
      <c r="E38">
        <v>2.9000000000000001E-2</v>
      </c>
      <c r="F38">
        <f t="shared" si="1"/>
        <v>5.3183718444912181E-2</v>
      </c>
    </row>
    <row r="39" spans="1:6" x14ac:dyDescent="0.25">
      <c r="A39">
        <v>0.03</v>
      </c>
      <c r="B39">
        <f t="shared" si="0"/>
        <v>5.8689530741520293E-2</v>
      </c>
      <c r="E39">
        <v>0.03</v>
      </c>
      <c r="F39">
        <f t="shared" si="1"/>
        <v>5.3773718444912182E-2</v>
      </c>
    </row>
    <row r="40" spans="1:6" x14ac:dyDescent="0.25">
      <c r="A40">
        <v>3.1E-2</v>
      </c>
      <c r="B40">
        <f t="shared" si="0"/>
        <v>5.9055530741520292E-2</v>
      </c>
      <c r="E40">
        <v>3.1E-2</v>
      </c>
      <c r="F40">
        <f t="shared" si="1"/>
        <v>5.4383718444912181E-2</v>
      </c>
    </row>
    <row r="41" spans="1:6" x14ac:dyDescent="0.25">
      <c r="A41">
        <v>3.2000000000000001E-2</v>
      </c>
      <c r="B41">
        <f t="shared" si="0"/>
        <v>5.9433530741520288E-2</v>
      </c>
      <c r="E41">
        <v>3.2000000000000001E-2</v>
      </c>
      <c r="F41">
        <f t="shared" si="1"/>
        <v>5.501371844491218E-2</v>
      </c>
    </row>
    <row r="42" spans="1:6" x14ac:dyDescent="0.25">
      <c r="A42">
        <v>3.3000000000000002E-2</v>
      </c>
      <c r="B42">
        <f t="shared" si="0"/>
        <v>5.9823530741520289E-2</v>
      </c>
      <c r="E42">
        <v>3.3000000000000002E-2</v>
      </c>
      <c r="F42">
        <f t="shared" si="1"/>
        <v>5.5663718444912177E-2</v>
      </c>
    </row>
    <row r="43" spans="1:6" x14ac:dyDescent="0.25">
      <c r="A43">
        <v>3.4000000000000002E-2</v>
      </c>
      <c r="B43">
        <f t="shared" si="0"/>
        <v>6.0225530741520289E-2</v>
      </c>
      <c r="E43">
        <v>3.4000000000000002E-2</v>
      </c>
      <c r="F43">
        <f t="shared" si="1"/>
        <v>5.6333718444912181E-2</v>
      </c>
    </row>
    <row r="44" spans="1:6" x14ac:dyDescent="0.25">
      <c r="A44">
        <v>3.5000000000000003E-2</v>
      </c>
      <c r="B44">
        <f t="shared" si="0"/>
        <v>6.0639530741520294E-2</v>
      </c>
      <c r="E44">
        <v>3.5000000000000003E-2</v>
      </c>
      <c r="F44">
        <f t="shared" si="1"/>
        <v>5.7023718444912184E-2</v>
      </c>
    </row>
    <row r="45" spans="1:6" x14ac:dyDescent="0.25">
      <c r="A45">
        <v>3.6000000000000004E-2</v>
      </c>
      <c r="B45">
        <f t="shared" si="0"/>
        <v>6.1065530741520296E-2</v>
      </c>
      <c r="E45">
        <v>3.5740000000000001E-2</v>
      </c>
      <c r="F45">
        <f t="shared" si="1"/>
        <v>5.7547194444912179E-2</v>
      </c>
    </row>
    <row r="46" spans="1:6" x14ac:dyDescent="0.25">
      <c r="A46">
        <v>3.6999999999999998E-2</v>
      </c>
      <c r="B46">
        <f t="shared" si="0"/>
        <v>6.150353074152029E-2</v>
      </c>
      <c r="E46">
        <v>3.6000000000000004E-2</v>
      </c>
      <c r="F46">
        <f t="shared" ref="F46:F74" si="2">$E$5+20*E46*E46*0.5</f>
        <v>5.773371844491218E-2</v>
      </c>
    </row>
    <row r="47" spans="1:6" x14ac:dyDescent="0.25">
      <c r="A47">
        <v>3.7999999999999999E-2</v>
      </c>
      <c r="B47">
        <f t="shared" si="0"/>
        <v>6.1953530741520289E-2</v>
      </c>
      <c r="E47">
        <v>3.6999999999999998E-2</v>
      </c>
      <c r="F47">
        <f t="shared" si="2"/>
        <v>5.8463718444912181E-2</v>
      </c>
    </row>
    <row r="48" spans="1:6" x14ac:dyDescent="0.25">
      <c r="A48">
        <v>3.9E-2</v>
      </c>
      <c r="B48">
        <f t="shared" si="0"/>
        <v>6.2415530741520293E-2</v>
      </c>
      <c r="E48">
        <v>3.7999999999999999E-2</v>
      </c>
      <c r="F48">
        <f t="shared" si="2"/>
        <v>5.9213718444912182E-2</v>
      </c>
    </row>
    <row r="49" spans="1:6" x14ac:dyDescent="0.25">
      <c r="A49">
        <v>0.04</v>
      </c>
      <c r="B49">
        <f t="shared" si="0"/>
        <v>6.2889530741520289E-2</v>
      </c>
      <c r="E49">
        <v>3.9E-2</v>
      </c>
      <c r="F49">
        <f t="shared" si="2"/>
        <v>5.9983718444912182E-2</v>
      </c>
    </row>
    <row r="50" spans="1:6" x14ac:dyDescent="0.25">
      <c r="A50">
        <v>4.1000000000000002E-2</v>
      </c>
      <c r="B50">
        <f t="shared" si="0"/>
        <v>6.3375530741520289E-2</v>
      </c>
      <c r="E50">
        <v>0.04</v>
      </c>
      <c r="F50">
        <f t="shared" si="2"/>
        <v>6.0773718444912181E-2</v>
      </c>
    </row>
    <row r="51" spans="1:6" x14ac:dyDescent="0.25">
      <c r="A51">
        <v>4.2000000000000003E-2</v>
      </c>
      <c r="B51">
        <f t="shared" si="0"/>
        <v>6.3873530741520287E-2</v>
      </c>
      <c r="E51">
        <v>4.1000000000000002E-2</v>
      </c>
      <c r="F51">
        <f t="shared" si="2"/>
        <v>6.1583718444912186E-2</v>
      </c>
    </row>
    <row r="52" spans="1:6" x14ac:dyDescent="0.25">
      <c r="A52">
        <v>4.3000000000000003E-2</v>
      </c>
      <c r="B52">
        <f t="shared" si="0"/>
        <v>6.4383530741520298E-2</v>
      </c>
      <c r="E52">
        <v>4.2000000000000003E-2</v>
      </c>
      <c r="F52">
        <f t="shared" si="2"/>
        <v>6.2413718444912183E-2</v>
      </c>
    </row>
    <row r="53" spans="1:6" x14ac:dyDescent="0.25">
      <c r="A53">
        <v>4.3999999999999997E-2</v>
      </c>
      <c r="B53">
        <f t="shared" si="0"/>
        <v>6.4905530741520293E-2</v>
      </c>
      <c r="E53">
        <v>4.3000000000000003E-2</v>
      </c>
      <c r="F53">
        <f t="shared" si="2"/>
        <v>6.3263718444912187E-2</v>
      </c>
    </row>
    <row r="54" spans="1:6" x14ac:dyDescent="0.25">
      <c r="A54">
        <v>4.4999999999999998E-2</v>
      </c>
      <c r="B54">
        <f t="shared" si="0"/>
        <v>6.5439530741520285E-2</v>
      </c>
      <c r="E54">
        <v>4.3999999999999997E-2</v>
      </c>
      <c r="F54">
        <f t="shared" si="2"/>
        <v>6.4133718444912169E-2</v>
      </c>
    </row>
    <row r="55" spans="1:6" x14ac:dyDescent="0.25">
      <c r="A55">
        <v>4.5999999999999999E-2</v>
      </c>
      <c r="B55">
        <f t="shared" si="0"/>
        <v>6.598553074152029E-2</v>
      </c>
      <c r="E55">
        <v>4.4999999999999998E-2</v>
      </c>
      <c r="F55">
        <f t="shared" si="2"/>
        <v>6.5023718444912171E-2</v>
      </c>
    </row>
    <row r="56" spans="1:6" x14ac:dyDescent="0.25">
      <c r="A56">
        <v>4.7E-2</v>
      </c>
      <c r="B56">
        <f t="shared" si="0"/>
        <v>6.6543530741520293E-2</v>
      </c>
      <c r="E56">
        <v>4.5999999999999999E-2</v>
      </c>
      <c r="F56">
        <f t="shared" si="2"/>
        <v>6.5933718444912179E-2</v>
      </c>
    </row>
    <row r="57" spans="1:6" x14ac:dyDescent="0.25">
      <c r="A57">
        <v>4.8000000000000001E-2</v>
      </c>
      <c r="B57">
        <f t="shared" si="0"/>
        <v>6.7113530741520294E-2</v>
      </c>
      <c r="E57">
        <v>4.7E-2</v>
      </c>
      <c r="F57">
        <f t="shared" si="2"/>
        <v>6.6863718444912179E-2</v>
      </c>
    </row>
    <row r="58" spans="1:6" x14ac:dyDescent="0.25">
      <c r="A58">
        <v>4.9000000000000002E-2</v>
      </c>
      <c r="B58">
        <f t="shared" si="0"/>
        <v>6.7695530741520293E-2</v>
      </c>
      <c r="E58">
        <v>4.8000000000000001E-2</v>
      </c>
      <c r="F58">
        <f t="shared" si="2"/>
        <v>6.7813718444912185E-2</v>
      </c>
    </row>
    <row r="59" spans="1:6" x14ac:dyDescent="0.25">
      <c r="A59">
        <v>0.05</v>
      </c>
      <c r="B59">
        <f t="shared" si="0"/>
        <v>6.8289530741520291E-2</v>
      </c>
      <c r="E59">
        <v>4.9000000000000002E-2</v>
      </c>
      <c r="F59">
        <f t="shared" si="2"/>
        <v>6.8783718444912184E-2</v>
      </c>
    </row>
    <row r="60" spans="1:6" x14ac:dyDescent="0.25">
      <c r="A60">
        <v>5.1000000000000004E-2</v>
      </c>
      <c r="B60">
        <f t="shared" si="0"/>
        <v>6.88955307415203E-2</v>
      </c>
      <c r="E60">
        <v>0.05</v>
      </c>
      <c r="F60">
        <f t="shared" si="2"/>
        <v>6.9773718444912175E-2</v>
      </c>
    </row>
    <row r="61" spans="1:6" x14ac:dyDescent="0.25">
      <c r="A61">
        <v>5.2000000000000005E-2</v>
      </c>
      <c r="B61">
        <f t="shared" si="0"/>
        <v>6.9513530741520294E-2</v>
      </c>
      <c r="E61">
        <v>5.1000000000000004E-2</v>
      </c>
      <c r="F61">
        <f t="shared" si="2"/>
        <v>7.0783718444912186E-2</v>
      </c>
    </row>
    <row r="62" spans="1:6" x14ac:dyDescent="0.25">
      <c r="A62">
        <v>5.2999999999999999E-2</v>
      </c>
      <c r="B62">
        <f t="shared" si="0"/>
        <v>7.0143530741520299E-2</v>
      </c>
      <c r="E62">
        <v>5.2000000000000005E-2</v>
      </c>
      <c r="F62">
        <f t="shared" si="2"/>
        <v>7.1813718444912189E-2</v>
      </c>
    </row>
    <row r="63" spans="1:6" x14ac:dyDescent="0.25">
      <c r="A63">
        <v>5.3999999999999999E-2</v>
      </c>
      <c r="B63">
        <f t="shared" si="0"/>
        <v>7.0785530741520289E-2</v>
      </c>
      <c r="E63">
        <v>5.2999999999999999E-2</v>
      </c>
      <c r="F63">
        <f t="shared" si="2"/>
        <v>7.2863718444912184E-2</v>
      </c>
    </row>
    <row r="64" spans="1:6" x14ac:dyDescent="0.25">
      <c r="A64">
        <v>5.5E-2</v>
      </c>
      <c r="B64">
        <f t="shared" si="0"/>
        <v>7.1439530741520291E-2</v>
      </c>
      <c r="E64">
        <v>5.3999999999999999E-2</v>
      </c>
      <c r="F64">
        <f t="shared" si="2"/>
        <v>7.3933718444912186E-2</v>
      </c>
    </row>
    <row r="65" spans="1:6" x14ac:dyDescent="0.25">
      <c r="A65">
        <v>5.6000000000000001E-2</v>
      </c>
      <c r="B65">
        <f t="shared" si="0"/>
        <v>7.2105530741520291E-2</v>
      </c>
      <c r="E65">
        <v>5.5E-2</v>
      </c>
      <c r="F65">
        <f t="shared" si="2"/>
        <v>7.502371844491218E-2</v>
      </c>
    </row>
    <row r="66" spans="1:6" x14ac:dyDescent="0.25">
      <c r="A66">
        <v>5.7000000000000002E-2</v>
      </c>
      <c r="B66">
        <f t="shared" si="0"/>
        <v>7.2783530741520289E-2</v>
      </c>
      <c r="E66">
        <v>5.6000000000000001E-2</v>
      </c>
      <c r="F66">
        <f t="shared" si="2"/>
        <v>7.613371844491218E-2</v>
      </c>
    </row>
    <row r="67" spans="1:6" x14ac:dyDescent="0.25">
      <c r="A67">
        <v>5.8000000000000003E-2</v>
      </c>
      <c r="B67">
        <f t="shared" si="0"/>
        <v>7.3473530741520299E-2</v>
      </c>
      <c r="E67">
        <v>5.7000000000000002E-2</v>
      </c>
      <c r="F67">
        <f t="shared" si="2"/>
        <v>7.7263718444912186E-2</v>
      </c>
    </row>
    <row r="68" spans="1:6" x14ac:dyDescent="0.25">
      <c r="A68">
        <v>5.9000000000000004E-2</v>
      </c>
      <c r="B68">
        <f t="shared" si="0"/>
        <v>7.4175530741520293E-2</v>
      </c>
      <c r="E68">
        <v>5.8000000000000003E-2</v>
      </c>
      <c r="F68">
        <f t="shared" si="2"/>
        <v>7.8413718444912184E-2</v>
      </c>
    </row>
    <row r="69" spans="1:6" x14ac:dyDescent="0.25">
      <c r="A69">
        <v>5.9567000000000002E-2</v>
      </c>
      <c r="B69">
        <f t="shared" si="0"/>
        <v>7.4578895675520285E-2</v>
      </c>
      <c r="E69">
        <v>5.9000000000000004E-2</v>
      </c>
      <c r="F69">
        <f t="shared" si="2"/>
        <v>7.9583718444912188E-2</v>
      </c>
    </row>
    <row r="70" spans="1:6" x14ac:dyDescent="0.25">
      <c r="A70">
        <v>0.06</v>
      </c>
      <c r="B70">
        <f t="shared" si="0"/>
        <v>7.4889530741520299E-2</v>
      </c>
      <c r="E70">
        <v>0.06</v>
      </c>
      <c r="F70">
        <f t="shared" si="2"/>
        <v>8.0773718444912185E-2</v>
      </c>
    </row>
    <row r="71" spans="1:6" x14ac:dyDescent="0.25">
      <c r="A71">
        <v>6.0999999999999999E-2</v>
      </c>
      <c r="B71">
        <f t="shared" si="0"/>
        <v>7.561553074152029E-2</v>
      </c>
      <c r="E71">
        <v>6.0999999999999999E-2</v>
      </c>
      <c r="F71">
        <f t="shared" si="2"/>
        <v>8.1983718444912174E-2</v>
      </c>
    </row>
    <row r="72" spans="1:6" x14ac:dyDescent="0.25">
      <c r="A72">
        <v>6.2E-2</v>
      </c>
      <c r="B72">
        <f t="shared" si="0"/>
        <v>7.6353530741520292E-2</v>
      </c>
      <c r="E72">
        <v>6.2E-2</v>
      </c>
      <c r="F72">
        <f t="shared" si="2"/>
        <v>8.3213718444912183E-2</v>
      </c>
    </row>
    <row r="73" spans="1:6" x14ac:dyDescent="0.25">
      <c r="A73">
        <v>6.3E-2</v>
      </c>
      <c r="B73">
        <f t="shared" si="0"/>
        <v>7.7103530741520293E-2</v>
      </c>
      <c r="E73">
        <v>6.3E-2</v>
      </c>
      <c r="F73">
        <f t="shared" si="2"/>
        <v>8.4463718444912184E-2</v>
      </c>
    </row>
    <row r="74" spans="1:6" x14ac:dyDescent="0.25">
      <c r="A74">
        <v>6.4000000000000001E-2</v>
      </c>
      <c r="B74">
        <f t="shared" ref="B74:B137" si="3">$E$1+0.5*A74*A74*12</f>
        <v>7.7865530741520292E-2</v>
      </c>
      <c r="E74">
        <v>6.4000000000000001E-2</v>
      </c>
      <c r="F74">
        <f t="shared" si="2"/>
        <v>8.5733718444912177E-2</v>
      </c>
    </row>
    <row r="75" spans="1:6" x14ac:dyDescent="0.25">
      <c r="A75">
        <v>6.5000000000000002E-2</v>
      </c>
      <c r="B75">
        <f t="shared" si="3"/>
        <v>7.8639530741520303E-2</v>
      </c>
      <c r="E75">
        <v>6.5000000000000002E-2</v>
      </c>
      <c r="F75">
        <f t="shared" ref="F75:F138" si="4">$E$5+20*E75*E75*0.5</f>
        <v>8.702371844491219E-2</v>
      </c>
    </row>
    <row r="76" spans="1:6" x14ac:dyDescent="0.25">
      <c r="A76">
        <v>6.6000000000000003E-2</v>
      </c>
      <c r="B76">
        <f t="shared" si="3"/>
        <v>7.9425530741520298E-2</v>
      </c>
      <c r="E76">
        <v>6.6000000000000003E-2</v>
      </c>
      <c r="F76">
        <f t="shared" si="4"/>
        <v>8.8333718444912182E-2</v>
      </c>
    </row>
    <row r="77" spans="1:6" x14ac:dyDescent="0.25">
      <c r="A77">
        <v>6.7000000000000004E-2</v>
      </c>
      <c r="B77">
        <f t="shared" si="3"/>
        <v>8.0223530741520305E-2</v>
      </c>
      <c r="E77">
        <v>6.7000000000000004E-2</v>
      </c>
      <c r="F77">
        <f t="shared" si="4"/>
        <v>8.9663718444912194E-2</v>
      </c>
    </row>
    <row r="78" spans="1:6" x14ac:dyDescent="0.25">
      <c r="A78">
        <v>6.8000000000000005E-2</v>
      </c>
      <c r="B78">
        <f t="shared" si="3"/>
        <v>8.1033530741520296E-2</v>
      </c>
      <c r="E78">
        <v>6.8000000000000005E-2</v>
      </c>
      <c r="F78">
        <f t="shared" si="4"/>
        <v>9.1013718444912184E-2</v>
      </c>
    </row>
    <row r="79" spans="1:6" x14ac:dyDescent="0.25">
      <c r="A79">
        <v>6.9000000000000006E-2</v>
      </c>
      <c r="B79">
        <f t="shared" si="3"/>
        <v>8.1855530741520299E-2</v>
      </c>
      <c r="E79">
        <v>6.9000000000000006E-2</v>
      </c>
      <c r="F79">
        <f t="shared" si="4"/>
        <v>9.2383718444912194E-2</v>
      </c>
    </row>
    <row r="80" spans="1:6" x14ac:dyDescent="0.25">
      <c r="A80">
        <v>7.0000000000000007E-2</v>
      </c>
      <c r="B80">
        <f t="shared" si="3"/>
        <v>8.2689530741520301E-2</v>
      </c>
      <c r="E80">
        <v>7.0000000000000007E-2</v>
      </c>
      <c r="F80">
        <f t="shared" si="4"/>
        <v>9.3773718444912196E-2</v>
      </c>
    </row>
    <row r="81" spans="1:6" x14ac:dyDescent="0.25">
      <c r="A81">
        <v>7.1000000000000008E-2</v>
      </c>
      <c r="B81">
        <f t="shared" si="3"/>
        <v>8.35355307415203E-2</v>
      </c>
      <c r="E81">
        <v>7.1000000000000008E-2</v>
      </c>
      <c r="F81">
        <f t="shared" si="4"/>
        <v>9.5183718444912191E-2</v>
      </c>
    </row>
    <row r="82" spans="1:6" x14ac:dyDescent="0.25">
      <c r="A82">
        <v>7.2000000000000008E-2</v>
      </c>
      <c r="B82">
        <f t="shared" si="3"/>
        <v>8.4393530741520298E-2</v>
      </c>
      <c r="E82">
        <v>7.2000000000000008E-2</v>
      </c>
      <c r="F82">
        <f t="shared" si="4"/>
        <v>9.6613718444912192E-2</v>
      </c>
    </row>
    <row r="83" spans="1:6" x14ac:dyDescent="0.25">
      <c r="A83">
        <v>7.2999999999999995E-2</v>
      </c>
      <c r="B83">
        <f t="shared" si="3"/>
        <v>8.5263530741520294E-2</v>
      </c>
      <c r="E83">
        <v>7.2999999999999995E-2</v>
      </c>
      <c r="F83">
        <f t="shared" si="4"/>
        <v>9.8063718444912185E-2</v>
      </c>
    </row>
    <row r="84" spans="1:6" x14ac:dyDescent="0.25">
      <c r="A84">
        <v>7.3999999999999996E-2</v>
      </c>
      <c r="B84">
        <f t="shared" si="3"/>
        <v>8.6145530741520288E-2</v>
      </c>
      <c r="E84">
        <v>7.3999999999999996E-2</v>
      </c>
      <c r="F84">
        <f t="shared" si="4"/>
        <v>9.9533718444912184E-2</v>
      </c>
    </row>
    <row r="85" spans="1:6" x14ac:dyDescent="0.25">
      <c r="A85">
        <v>7.4999999999999997E-2</v>
      </c>
      <c r="B85">
        <f t="shared" si="3"/>
        <v>8.7039530741520293E-2</v>
      </c>
      <c r="E85">
        <v>7.4999999999999997E-2</v>
      </c>
      <c r="F85">
        <f t="shared" si="4"/>
        <v>0.10102371844491218</v>
      </c>
    </row>
    <row r="86" spans="1:6" x14ac:dyDescent="0.25">
      <c r="A86">
        <v>7.5999999999999998E-2</v>
      </c>
      <c r="B86">
        <f t="shared" si="3"/>
        <v>8.7945530741520284E-2</v>
      </c>
      <c r="E86">
        <v>7.5999999999999998E-2</v>
      </c>
      <c r="F86">
        <f t="shared" si="4"/>
        <v>0.10253371844491219</v>
      </c>
    </row>
    <row r="87" spans="1:6" x14ac:dyDescent="0.25">
      <c r="A87">
        <v>7.6999999999999999E-2</v>
      </c>
      <c r="B87">
        <f t="shared" si="3"/>
        <v>8.8863530741520286E-2</v>
      </c>
      <c r="E87">
        <v>7.6999999999999999E-2</v>
      </c>
      <c r="F87">
        <f t="shared" si="4"/>
        <v>0.10406371844491219</v>
      </c>
    </row>
    <row r="88" spans="1:6" x14ac:dyDescent="0.25">
      <c r="A88">
        <v>7.8E-2</v>
      </c>
      <c r="B88">
        <f t="shared" si="3"/>
        <v>8.97935307415203E-2</v>
      </c>
      <c r="E88">
        <v>7.8E-2</v>
      </c>
      <c r="F88">
        <f t="shared" si="4"/>
        <v>0.10561371844491219</v>
      </c>
    </row>
    <row r="89" spans="1:6" x14ac:dyDescent="0.25">
      <c r="A89">
        <v>7.9000000000000001E-2</v>
      </c>
      <c r="B89">
        <f t="shared" si="3"/>
        <v>9.0735530741520298E-2</v>
      </c>
      <c r="E89">
        <v>7.9000000000000001E-2</v>
      </c>
      <c r="F89">
        <f t="shared" si="4"/>
        <v>0.10718371844491217</v>
      </c>
    </row>
    <row r="90" spans="1:6" x14ac:dyDescent="0.25">
      <c r="A90">
        <v>0.08</v>
      </c>
      <c r="B90">
        <f t="shared" si="3"/>
        <v>9.1689530741520295E-2</v>
      </c>
      <c r="E90">
        <v>0.08</v>
      </c>
      <c r="F90">
        <f t="shared" si="4"/>
        <v>0.10877371844491218</v>
      </c>
    </row>
    <row r="91" spans="1:6" x14ac:dyDescent="0.25">
      <c r="A91">
        <v>8.1000000000000003E-2</v>
      </c>
      <c r="B91">
        <f t="shared" si="3"/>
        <v>9.2655530741520289E-2</v>
      </c>
      <c r="E91">
        <v>8.1000000000000003E-2</v>
      </c>
      <c r="F91">
        <f t="shared" si="4"/>
        <v>0.11038371844491218</v>
      </c>
    </row>
    <row r="92" spans="1:6" x14ac:dyDescent="0.25">
      <c r="A92">
        <v>8.2000000000000003E-2</v>
      </c>
      <c r="B92">
        <f t="shared" si="3"/>
        <v>9.3633530741520296E-2</v>
      </c>
      <c r="E92">
        <v>8.2000000000000003E-2</v>
      </c>
      <c r="F92">
        <f t="shared" si="4"/>
        <v>0.11201371844491219</v>
      </c>
    </row>
    <row r="93" spans="1:6" x14ac:dyDescent="0.25">
      <c r="A93">
        <v>8.3000000000000004E-2</v>
      </c>
      <c r="B93">
        <f t="shared" si="3"/>
        <v>9.4623530741520301E-2</v>
      </c>
      <c r="E93">
        <v>8.3000000000000004E-2</v>
      </c>
      <c r="F93">
        <f t="shared" si="4"/>
        <v>0.11366371844491219</v>
      </c>
    </row>
    <row r="94" spans="1:6" x14ac:dyDescent="0.25">
      <c r="A94">
        <v>8.4000000000000005E-2</v>
      </c>
      <c r="B94">
        <f t="shared" si="3"/>
        <v>9.5625530741520304E-2</v>
      </c>
      <c r="E94">
        <v>8.4000000000000005E-2</v>
      </c>
      <c r="F94">
        <f t="shared" si="4"/>
        <v>0.11533371844491219</v>
      </c>
    </row>
    <row r="95" spans="1:6" x14ac:dyDescent="0.25">
      <c r="A95">
        <v>8.5000000000000006E-2</v>
      </c>
      <c r="B95">
        <f t="shared" si="3"/>
        <v>9.6639530741520291E-2</v>
      </c>
      <c r="E95">
        <v>8.5000000000000006E-2</v>
      </c>
      <c r="F95">
        <f t="shared" si="4"/>
        <v>0.11702371844491219</v>
      </c>
    </row>
    <row r="96" spans="1:6" x14ac:dyDescent="0.25">
      <c r="A96">
        <v>8.6000000000000007E-2</v>
      </c>
      <c r="B96">
        <f t="shared" si="3"/>
        <v>9.7665530741520304E-2</v>
      </c>
      <c r="E96">
        <v>8.6000000000000007E-2</v>
      </c>
      <c r="F96">
        <f t="shared" si="4"/>
        <v>0.11873371844491219</v>
      </c>
    </row>
    <row r="97" spans="1:6" x14ac:dyDescent="0.25">
      <c r="A97">
        <v>8.7000000000000008E-2</v>
      </c>
      <c r="B97">
        <f t="shared" si="3"/>
        <v>9.8703530741520301E-2</v>
      </c>
      <c r="E97">
        <v>8.7000000000000008E-2</v>
      </c>
      <c r="F97">
        <f t="shared" si="4"/>
        <v>0.1204637184449122</v>
      </c>
    </row>
    <row r="98" spans="1:6" x14ac:dyDescent="0.25">
      <c r="A98">
        <v>8.7999999999999995E-2</v>
      </c>
      <c r="B98">
        <f t="shared" si="3"/>
        <v>9.9753530741520283E-2</v>
      </c>
      <c r="E98">
        <v>8.7999999999999995E-2</v>
      </c>
      <c r="F98">
        <f t="shared" si="4"/>
        <v>0.12221371844491216</v>
      </c>
    </row>
    <row r="99" spans="1:6" x14ac:dyDescent="0.25">
      <c r="A99">
        <v>8.8999999999999996E-2</v>
      </c>
      <c r="B99">
        <f t="shared" si="3"/>
        <v>0.10081553074152029</v>
      </c>
      <c r="E99">
        <v>8.8999999999999996E-2</v>
      </c>
      <c r="F99">
        <f t="shared" si="4"/>
        <v>0.12398371844491217</v>
      </c>
    </row>
    <row r="100" spans="1:6" x14ac:dyDescent="0.25">
      <c r="A100">
        <v>0.09</v>
      </c>
      <c r="B100">
        <f t="shared" si="3"/>
        <v>0.1018895307415203</v>
      </c>
      <c r="E100">
        <v>0.09</v>
      </c>
      <c r="F100">
        <f t="shared" si="4"/>
        <v>0.12577371844491217</v>
      </c>
    </row>
    <row r="101" spans="1:6" x14ac:dyDescent="0.25">
      <c r="A101">
        <v>9.0999999999999998E-2</v>
      </c>
      <c r="B101">
        <f t="shared" si="3"/>
        <v>0.1029755307415203</v>
      </c>
      <c r="E101">
        <v>9.0999999999999998E-2</v>
      </c>
      <c r="F101">
        <f t="shared" si="4"/>
        <v>0.12758371844491218</v>
      </c>
    </row>
    <row r="102" spans="1:6" x14ac:dyDescent="0.25">
      <c r="A102">
        <v>9.1999999999999998E-2</v>
      </c>
      <c r="B102">
        <f t="shared" si="3"/>
        <v>0.10407353074152029</v>
      </c>
      <c r="E102">
        <v>9.1999999999999998E-2</v>
      </c>
      <c r="F102">
        <f t="shared" si="4"/>
        <v>0.12941371844491217</v>
      </c>
    </row>
    <row r="103" spans="1:6" x14ac:dyDescent="0.25">
      <c r="A103">
        <v>9.2999999999999999E-2</v>
      </c>
      <c r="B103">
        <f t="shared" si="3"/>
        <v>0.10518353074152029</v>
      </c>
      <c r="E103">
        <v>9.2999999999999999E-2</v>
      </c>
      <c r="F103">
        <f t="shared" si="4"/>
        <v>0.13126371844491219</v>
      </c>
    </row>
    <row r="104" spans="1:6" x14ac:dyDescent="0.25">
      <c r="A104">
        <v>9.4E-2</v>
      </c>
      <c r="B104">
        <f t="shared" si="3"/>
        <v>0.1063055307415203</v>
      </c>
      <c r="E104">
        <v>9.4E-2</v>
      </c>
      <c r="F104">
        <f t="shared" si="4"/>
        <v>0.13313371844491217</v>
      </c>
    </row>
    <row r="105" spans="1:6" x14ac:dyDescent="0.25">
      <c r="A105">
        <v>9.5000000000000001E-2</v>
      </c>
      <c r="B105">
        <f t="shared" si="3"/>
        <v>0.10743953074152029</v>
      </c>
      <c r="E105">
        <v>9.5000000000000001E-2</v>
      </c>
      <c r="F105">
        <f t="shared" si="4"/>
        <v>0.13502371844491218</v>
      </c>
    </row>
    <row r="106" spans="1:6" x14ac:dyDescent="0.25">
      <c r="A106">
        <v>9.6000000000000002E-2</v>
      </c>
      <c r="B106">
        <f t="shared" si="3"/>
        <v>0.10858553074152029</v>
      </c>
      <c r="E106">
        <v>9.6000000000000002E-2</v>
      </c>
      <c r="F106">
        <f t="shared" si="4"/>
        <v>0.13693371844491217</v>
      </c>
    </row>
    <row r="107" spans="1:6" x14ac:dyDescent="0.25">
      <c r="A107">
        <v>9.7000000000000003E-2</v>
      </c>
      <c r="B107">
        <f t="shared" si="3"/>
        <v>0.1097435307415203</v>
      </c>
      <c r="E107">
        <v>9.7000000000000003E-2</v>
      </c>
      <c r="F107">
        <f t="shared" si="4"/>
        <v>0.13886371844491219</v>
      </c>
    </row>
    <row r="108" spans="1:6" x14ac:dyDescent="0.25">
      <c r="A108">
        <v>9.8000000000000004E-2</v>
      </c>
      <c r="B108">
        <f t="shared" si="3"/>
        <v>0.1109135307415203</v>
      </c>
      <c r="E108">
        <v>9.8000000000000004E-2</v>
      </c>
      <c r="F108">
        <f t="shared" si="4"/>
        <v>0.14081371844491219</v>
      </c>
    </row>
    <row r="109" spans="1:6" x14ac:dyDescent="0.25">
      <c r="A109">
        <v>9.9000000000000005E-2</v>
      </c>
      <c r="B109">
        <f t="shared" si="3"/>
        <v>0.11209553074152029</v>
      </c>
      <c r="E109">
        <v>9.9000000000000005E-2</v>
      </c>
      <c r="F109">
        <f t="shared" si="4"/>
        <v>0.14278371844491217</v>
      </c>
    </row>
    <row r="110" spans="1:6" x14ac:dyDescent="0.25">
      <c r="A110">
        <v>0.1</v>
      </c>
      <c r="B110">
        <f t="shared" si="3"/>
        <v>0.1132895307415203</v>
      </c>
      <c r="E110">
        <v>0.1</v>
      </c>
      <c r="F110">
        <f t="shared" si="4"/>
        <v>0.14477371844491219</v>
      </c>
    </row>
    <row r="111" spans="1:6" x14ac:dyDescent="0.25">
      <c r="A111">
        <v>0.10100000000000001</v>
      </c>
      <c r="B111">
        <f t="shared" si="3"/>
        <v>0.1144955307415203</v>
      </c>
      <c r="E111">
        <v>0.10100000000000001</v>
      </c>
      <c r="F111">
        <f t="shared" si="4"/>
        <v>0.14678371844491217</v>
      </c>
    </row>
    <row r="112" spans="1:6" x14ac:dyDescent="0.25">
      <c r="A112">
        <v>0.10200000000000001</v>
      </c>
      <c r="B112">
        <f t="shared" si="3"/>
        <v>0.1157135307415203</v>
      </c>
      <c r="E112">
        <v>0.10200000000000001</v>
      </c>
      <c r="F112">
        <f t="shared" si="4"/>
        <v>0.1488137184449122</v>
      </c>
    </row>
    <row r="113" spans="1:6" x14ac:dyDescent="0.25">
      <c r="A113">
        <v>0.10300000000000001</v>
      </c>
      <c r="B113">
        <f t="shared" si="3"/>
        <v>0.11694353074152031</v>
      </c>
      <c r="E113">
        <v>0.10300000000000001</v>
      </c>
      <c r="F113">
        <f t="shared" si="4"/>
        <v>0.1508637184449122</v>
      </c>
    </row>
    <row r="114" spans="1:6" x14ac:dyDescent="0.25">
      <c r="A114">
        <v>0.10400000000000001</v>
      </c>
      <c r="B114">
        <f t="shared" si="3"/>
        <v>0.1181855307415203</v>
      </c>
      <c r="E114">
        <v>0.10400000000000001</v>
      </c>
      <c r="F114">
        <f t="shared" si="4"/>
        <v>0.15293371844491221</v>
      </c>
    </row>
    <row r="115" spans="1:6" x14ac:dyDescent="0.25">
      <c r="A115">
        <v>0.105</v>
      </c>
      <c r="B115">
        <f t="shared" si="3"/>
        <v>0.11943953074152028</v>
      </c>
      <c r="E115">
        <v>0.105</v>
      </c>
      <c r="F115">
        <f t="shared" si="4"/>
        <v>0.1550237184449122</v>
      </c>
    </row>
    <row r="116" spans="1:6" x14ac:dyDescent="0.25">
      <c r="A116">
        <v>0.106</v>
      </c>
      <c r="B116">
        <f t="shared" si="3"/>
        <v>0.12070553074152029</v>
      </c>
      <c r="E116">
        <v>0.106</v>
      </c>
      <c r="F116">
        <f t="shared" si="4"/>
        <v>0.1571337184449122</v>
      </c>
    </row>
    <row r="117" spans="1:6" x14ac:dyDescent="0.25">
      <c r="A117">
        <v>0.107</v>
      </c>
      <c r="B117">
        <f t="shared" si="3"/>
        <v>0.12198353074152028</v>
      </c>
      <c r="E117">
        <v>0.107</v>
      </c>
      <c r="F117">
        <f t="shared" si="4"/>
        <v>0.15926371844491219</v>
      </c>
    </row>
    <row r="118" spans="1:6" x14ac:dyDescent="0.25">
      <c r="A118">
        <v>0.108</v>
      </c>
      <c r="B118">
        <f t="shared" si="3"/>
        <v>0.12327353074152028</v>
      </c>
      <c r="E118">
        <v>0.108</v>
      </c>
      <c r="F118">
        <f t="shared" si="4"/>
        <v>0.1614137184449122</v>
      </c>
    </row>
    <row r="119" spans="1:6" x14ac:dyDescent="0.25">
      <c r="A119">
        <v>0.109</v>
      </c>
      <c r="B119">
        <f t="shared" si="3"/>
        <v>0.12457553074152028</v>
      </c>
      <c r="E119">
        <v>0.109</v>
      </c>
      <c r="F119">
        <f t="shared" si="4"/>
        <v>0.16358371844491221</v>
      </c>
    </row>
    <row r="120" spans="1:6" x14ac:dyDescent="0.25">
      <c r="A120">
        <v>0.11</v>
      </c>
      <c r="B120">
        <f t="shared" si="3"/>
        <v>0.12588953074152029</v>
      </c>
      <c r="E120">
        <v>0.11</v>
      </c>
      <c r="F120">
        <f t="shared" si="4"/>
        <v>0.16577371844491218</v>
      </c>
    </row>
    <row r="121" spans="1:6" x14ac:dyDescent="0.25">
      <c r="A121">
        <v>0.111</v>
      </c>
      <c r="B121">
        <f t="shared" si="3"/>
        <v>0.12721553074152031</v>
      </c>
      <c r="E121">
        <v>0.111</v>
      </c>
      <c r="F121">
        <f t="shared" si="4"/>
        <v>0.16798371844491219</v>
      </c>
    </row>
    <row r="122" spans="1:6" x14ac:dyDescent="0.25">
      <c r="A122">
        <v>0.112</v>
      </c>
      <c r="B122">
        <f t="shared" si="3"/>
        <v>0.12855353074152032</v>
      </c>
      <c r="E122">
        <v>0.112</v>
      </c>
      <c r="F122">
        <f t="shared" si="4"/>
        <v>0.1702137184449122</v>
      </c>
    </row>
    <row r="123" spans="1:6" x14ac:dyDescent="0.25">
      <c r="A123">
        <v>0.113</v>
      </c>
      <c r="B123">
        <f t="shared" si="3"/>
        <v>0.12990353074152028</v>
      </c>
      <c r="E123">
        <v>0.113</v>
      </c>
      <c r="F123">
        <f t="shared" si="4"/>
        <v>0.17246371844491221</v>
      </c>
    </row>
    <row r="124" spans="1:6" x14ac:dyDescent="0.25">
      <c r="A124">
        <v>0.114</v>
      </c>
      <c r="B124">
        <f t="shared" si="3"/>
        <v>0.13126553074152031</v>
      </c>
      <c r="E124">
        <v>0.114</v>
      </c>
      <c r="F124">
        <f t="shared" si="4"/>
        <v>0.1747337184449122</v>
      </c>
    </row>
    <row r="125" spans="1:6" x14ac:dyDescent="0.25">
      <c r="A125">
        <v>0.115</v>
      </c>
      <c r="B125">
        <f t="shared" si="3"/>
        <v>0.1326395307415203</v>
      </c>
      <c r="E125">
        <v>0.115</v>
      </c>
      <c r="F125">
        <f t="shared" si="4"/>
        <v>0.17702371844491221</v>
      </c>
    </row>
    <row r="126" spans="1:6" x14ac:dyDescent="0.25">
      <c r="A126">
        <v>0.11600000000000001</v>
      </c>
      <c r="B126">
        <f t="shared" si="3"/>
        <v>0.13402553074152029</v>
      </c>
      <c r="E126">
        <v>0.11600000000000001</v>
      </c>
      <c r="F126">
        <f t="shared" si="4"/>
        <v>0.17933371844491219</v>
      </c>
    </row>
    <row r="127" spans="1:6" x14ac:dyDescent="0.25">
      <c r="A127">
        <v>0.11700000000000001</v>
      </c>
      <c r="B127">
        <f t="shared" si="3"/>
        <v>0.1354235307415203</v>
      </c>
      <c r="E127">
        <v>0.11700000000000001</v>
      </c>
      <c r="F127">
        <f t="shared" si="4"/>
        <v>0.18166371844491222</v>
      </c>
    </row>
    <row r="128" spans="1:6" x14ac:dyDescent="0.25">
      <c r="A128">
        <v>0.11800000000000001</v>
      </c>
      <c r="B128">
        <f t="shared" si="3"/>
        <v>0.1368335307415203</v>
      </c>
      <c r="E128">
        <v>0.11800000000000001</v>
      </c>
      <c r="F128">
        <f t="shared" si="4"/>
        <v>0.18401371844491221</v>
      </c>
    </row>
    <row r="129" spans="1:6" x14ac:dyDescent="0.25">
      <c r="A129">
        <v>0.11900000000000001</v>
      </c>
      <c r="B129">
        <f t="shared" si="3"/>
        <v>0.1382555307415203</v>
      </c>
      <c r="E129">
        <v>0.11900000000000001</v>
      </c>
      <c r="F129">
        <f t="shared" si="4"/>
        <v>0.18638371844491222</v>
      </c>
    </row>
    <row r="130" spans="1:6" x14ac:dyDescent="0.25">
      <c r="A130">
        <v>0.12</v>
      </c>
      <c r="B130">
        <f t="shared" si="3"/>
        <v>0.1396895307415203</v>
      </c>
      <c r="E130">
        <v>0.12</v>
      </c>
      <c r="F130">
        <f t="shared" si="4"/>
        <v>0.18877371844491217</v>
      </c>
    </row>
    <row r="131" spans="1:6" x14ac:dyDescent="0.25">
      <c r="A131">
        <v>0.121</v>
      </c>
      <c r="B131">
        <f t="shared" si="3"/>
        <v>0.1411355307415203</v>
      </c>
      <c r="E131">
        <v>0.121</v>
      </c>
      <c r="F131">
        <f t="shared" si="4"/>
        <v>0.19118371844491217</v>
      </c>
    </row>
    <row r="132" spans="1:6" x14ac:dyDescent="0.25">
      <c r="A132">
        <v>0.122</v>
      </c>
      <c r="B132">
        <f t="shared" si="3"/>
        <v>0.14259353074152029</v>
      </c>
      <c r="E132">
        <v>0.122</v>
      </c>
      <c r="F132">
        <f t="shared" si="4"/>
        <v>0.19361371844491218</v>
      </c>
    </row>
    <row r="133" spans="1:6" x14ac:dyDescent="0.25">
      <c r="A133">
        <v>0.123</v>
      </c>
      <c r="B133">
        <f t="shared" si="3"/>
        <v>0.14406353074152028</v>
      </c>
      <c r="E133">
        <v>0.123</v>
      </c>
      <c r="F133">
        <f t="shared" si="4"/>
        <v>0.19606371844491219</v>
      </c>
    </row>
    <row r="134" spans="1:6" x14ac:dyDescent="0.25">
      <c r="A134">
        <v>0.124</v>
      </c>
      <c r="B134">
        <f t="shared" si="3"/>
        <v>0.14554553074152027</v>
      </c>
      <c r="E134">
        <v>0.124</v>
      </c>
      <c r="F134">
        <f t="shared" si="4"/>
        <v>0.19853371844491219</v>
      </c>
    </row>
    <row r="135" spans="1:6" x14ac:dyDescent="0.25">
      <c r="A135">
        <v>0.125</v>
      </c>
      <c r="B135">
        <f t="shared" si="3"/>
        <v>0.14703953074152029</v>
      </c>
      <c r="E135">
        <v>0.125</v>
      </c>
      <c r="F135">
        <f t="shared" si="4"/>
        <v>0.20102371844491218</v>
      </c>
    </row>
    <row r="136" spans="1:6" x14ac:dyDescent="0.25">
      <c r="A136">
        <v>0.126</v>
      </c>
      <c r="B136">
        <f t="shared" si="3"/>
        <v>0.1485455307415203</v>
      </c>
      <c r="E136">
        <v>0.126</v>
      </c>
      <c r="F136">
        <f t="shared" si="4"/>
        <v>0.20353371844491219</v>
      </c>
    </row>
    <row r="137" spans="1:6" x14ac:dyDescent="0.25">
      <c r="A137">
        <v>0.127</v>
      </c>
      <c r="B137">
        <f t="shared" si="3"/>
        <v>0.15006353074152029</v>
      </c>
      <c r="E137">
        <v>0.127</v>
      </c>
      <c r="F137">
        <f t="shared" si="4"/>
        <v>0.2060637184449122</v>
      </c>
    </row>
    <row r="138" spans="1:6" x14ac:dyDescent="0.25">
      <c r="A138">
        <v>0.128</v>
      </c>
      <c r="B138">
        <f t="shared" ref="B138:B175" si="5">$E$1+0.5*A138*A138*12</f>
        <v>0.15159353074152029</v>
      </c>
      <c r="E138">
        <v>0.128</v>
      </c>
      <c r="F138">
        <f t="shared" si="4"/>
        <v>0.20861371844491219</v>
      </c>
    </row>
    <row r="139" spans="1:6" x14ac:dyDescent="0.25">
      <c r="A139">
        <v>0.129</v>
      </c>
      <c r="B139">
        <f t="shared" si="5"/>
        <v>0.15313553074152028</v>
      </c>
      <c r="E139">
        <v>0.129</v>
      </c>
      <c r="F139">
        <f t="shared" ref="F139:F176" si="6">$E$5+20*E139*E139*0.5</f>
        <v>0.21118371844491218</v>
      </c>
    </row>
    <row r="140" spans="1:6" x14ac:dyDescent="0.25">
      <c r="A140">
        <v>0.13</v>
      </c>
      <c r="B140">
        <f t="shared" si="5"/>
        <v>0.15468953074152031</v>
      </c>
      <c r="E140">
        <v>0.13</v>
      </c>
      <c r="F140">
        <f t="shared" si="6"/>
        <v>0.21377371844491219</v>
      </c>
    </row>
    <row r="141" spans="1:6" x14ac:dyDescent="0.25">
      <c r="A141">
        <v>0.13100000000000001</v>
      </c>
      <c r="B141">
        <f t="shared" si="5"/>
        <v>0.15625553074152032</v>
      </c>
      <c r="E141">
        <v>0.13100000000000001</v>
      </c>
      <c r="F141">
        <f t="shared" si="6"/>
        <v>0.21638371844491219</v>
      </c>
    </row>
    <row r="142" spans="1:6" x14ac:dyDescent="0.25">
      <c r="A142">
        <v>0.13200000000000001</v>
      </c>
      <c r="B142">
        <f t="shared" si="5"/>
        <v>0.15783353074152029</v>
      </c>
      <c r="E142">
        <v>0.13200000000000001</v>
      </c>
      <c r="F142">
        <f t="shared" si="6"/>
        <v>0.21901371844491219</v>
      </c>
    </row>
    <row r="143" spans="1:6" x14ac:dyDescent="0.25">
      <c r="A143">
        <v>0.13300000000000001</v>
      </c>
      <c r="B143">
        <f t="shared" si="5"/>
        <v>0.15942353074152033</v>
      </c>
      <c r="E143">
        <v>0.13300000000000001</v>
      </c>
      <c r="F143">
        <f t="shared" si="6"/>
        <v>0.2216637184449122</v>
      </c>
    </row>
    <row r="144" spans="1:6" x14ac:dyDescent="0.25">
      <c r="A144">
        <v>0.13400000000000001</v>
      </c>
      <c r="B144">
        <f t="shared" si="5"/>
        <v>0.16102553074152032</v>
      </c>
      <c r="E144">
        <v>0.13400000000000001</v>
      </c>
      <c r="F144">
        <f t="shared" si="6"/>
        <v>0.22433371844491221</v>
      </c>
    </row>
    <row r="145" spans="1:6" x14ac:dyDescent="0.25">
      <c r="A145">
        <v>0.13500000000000001</v>
      </c>
      <c r="B145">
        <f t="shared" si="5"/>
        <v>0.16263953074152029</v>
      </c>
      <c r="E145">
        <v>0.13500000000000001</v>
      </c>
      <c r="F145">
        <f t="shared" si="6"/>
        <v>0.2270237184449122</v>
      </c>
    </row>
    <row r="146" spans="1:6" x14ac:dyDescent="0.25">
      <c r="A146">
        <v>0.13600000000000001</v>
      </c>
      <c r="B146">
        <f t="shared" si="5"/>
        <v>0.16426553074152031</v>
      </c>
      <c r="E146">
        <v>0.13600000000000001</v>
      </c>
      <c r="F146">
        <f t="shared" si="6"/>
        <v>0.22973371844491219</v>
      </c>
    </row>
    <row r="147" spans="1:6" x14ac:dyDescent="0.25">
      <c r="A147">
        <v>0.13700000000000001</v>
      </c>
      <c r="B147">
        <f t="shared" si="5"/>
        <v>0.16590353074152031</v>
      </c>
      <c r="E147">
        <v>0.13700000000000001</v>
      </c>
      <c r="F147">
        <f t="shared" si="6"/>
        <v>0.2324637184449122</v>
      </c>
    </row>
    <row r="148" spans="1:6" x14ac:dyDescent="0.25">
      <c r="A148">
        <v>0.13800000000000001</v>
      </c>
      <c r="B148">
        <f t="shared" si="5"/>
        <v>0.1675535307415203</v>
      </c>
      <c r="E148">
        <v>0.13800000000000001</v>
      </c>
      <c r="F148">
        <f t="shared" si="6"/>
        <v>0.23521371844491221</v>
      </c>
    </row>
    <row r="149" spans="1:6" x14ac:dyDescent="0.25">
      <c r="A149">
        <v>0.13900000000000001</v>
      </c>
      <c r="B149">
        <f t="shared" si="5"/>
        <v>0.16921553074152032</v>
      </c>
      <c r="E149">
        <v>0.13900000000000001</v>
      </c>
      <c r="F149">
        <f t="shared" si="6"/>
        <v>0.23798371844491223</v>
      </c>
    </row>
    <row r="150" spans="1:6" x14ac:dyDescent="0.25">
      <c r="A150">
        <v>0.14000000000000001</v>
      </c>
      <c r="B150">
        <f t="shared" si="5"/>
        <v>0.1708895307415203</v>
      </c>
      <c r="E150">
        <v>0.14000000000000001</v>
      </c>
      <c r="F150">
        <f t="shared" si="6"/>
        <v>0.24077371844491222</v>
      </c>
    </row>
    <row r="151" spans="1:6" x14ac:dyDescent="0.25">
      <c r="A151">
        <v>0.14100000000000001</v>
      </c>
      <c r="B151">
        <f t="shared" si="5"/>
        <v>0.17257553074152032</v>
      </c>
      <c r="E151">
        <v>0.14100000000000001</v>
      </c>
      <c r="F151">
        <f t="shared" si="6"/>
        <v>0.24358371844491222</v>
      </c>
    </row>
    <row r="152" spans="1:6" x14ac:dyDescent="0.25">
      <c r="A152">
        <v>0.14200000000000002</v>
      </c>
      <c r="B152">
        <f t="shared" si="5"/>
        <v>0.17427353074152033</v>
      </c>
      <c r="E152">
        <v>0.14200000000000002</v>
      </c>
      <c r="F152">
        <f t="shared" si="6"/>
        <v>0.24641371844491222</v>
      </c>
    </row>
    <row r="153" spans="1:6" x14ac:dyDescent="0.25">
      <c r="A153">
        <v>0.14300000000000002</v>
      </c>
      <c r="B153">
        <f t="shared" si="5"/>
        <v>0.17598353074152032</v>
      </c>
      <c r="E153">
        <v>0.14300000000000002</v>
      </c>
      <c r="F153">
        <f t="shared" si="6"/>
        <v>0.24926371844491221</v>
      </c>
    </row>
    <row r="154" spans="1:6" x14ac:dyDescent="0.25">
      <c r="A154">
        <v>0.14400000000000002</v>
      </c>
      <c r="B154">
        <f t="shared" si="5"/>
        <v>0.17770553074152032</v>
      </c>
      <c r="E154">
        <v>0.14400000000000002</v>
      </c>
      <c r="F154">
        <f t="shared" si="6"/>
        <v>0.25213371844491222</v>
      </c>
    </row>
    <row r="155" spans="1:6" x14ac:dyDescent="0.25">
      <c r="A155">
        <v>0.14499999999999999</v>
      </c>
      <c r="B155">
        <f t="shared" si="5"/>
        <v>0.17943953074152028</v>
      </c>
      <c r="E155">
        <v>0.14499999999999999</v>
      </c>
      <c r="F155">
        <f t="shared" si="6"/>
        <v>0.25502371844491217</v>
      </c>
    </row>
    <row r="156" spans="1:6" x14ac:dyDescent="0.25">
      <c r="A156">
        <v>0.14599999999999999</v>
      </c>
      <c r="B156">
        <f t="shared" si="5"/>
        <v>0.18118553074152027</v>
      </c>
      <c r="E156">
        <v>0.14599999999999999</v>
      </c>
      <c r="F156">
        <f t="shared" si="6"/>
        <v>0.2579337184449122</v>
      </c>
    </row>
    <row r="157" spans="1:6" x14ac:dyDescent="0.25">
      <c r="A157">
        <v>0.14699999999999999</v>
      </c>
      <c r="B157">
        <f t="shared" si="5"/>
        <v>0.18294353074152028</v>
      </c>
      <c r="E157">
        <v>0.14699999999999999</v>
      </c>
      <c r="F157">
        <f t="shared" si="6"/>
        <v>0.26086371844491218</v>
      </c>
    </row>
    <row r="158" spans="1:6" x14ac:dyDescent="0.25">
      <c r="A158">
        <v>0.14799999999999999</v>
      </c>
      <c r="B158">
        <f t="shared" si="5"/>
        <v>0.18471353074152028</v>
      </c>
      <c r="E158">
        <v>0.14799999999999999</v>
      </c>
      <c r="F158">
        <f t="shared" si="6"/>
        <v>0.26381371844491219</v>
      </c>
    </row>
    <row r="159" spans="1:6" x14ac:dyDescent="0.25">
      <c r="A159">
        <v>0.14899999999999999</v>
      </c>
      <c r="B159">
        <f t="shared" si="5"/>
        <v>0.18649553074152028</v>
      </c>
      <c r="E159">
        <v>0.14899999999999999</v>
      </c>
      <c r="F159">
        <f t="shared" si="6"/>
        <v>0.26678371844491217</v>
      </c>
    </row>
    <row r="160" spans="1:6" x14ac:dyDescent="0.25">
      <c r="A160">
        <v>0.15</v>
      </c>
      <c r="B160">
        <f t="shared" si="5"/>
        <v>0.1882895307415203</v>
      </c>
      <c r="E160">
        <v>0.15</v>
      </c>
      <c r="F160">
        <f t="shared" si="6"/>
        <v>0.26977371844491216</v>
      </c>
    </row>
    <row r="161" spans="1:6" x14ac:dyDescent="0.25">
      <c r="A161">
        <v>0.151</v>
      </c>
      <c r="B161">
        <f t="shared" si="5"/>
        <v>0.19009553074152027</v>
      </c>
      <c r="E161">
        <v>0.151</v>
      </c>
      <c r="F161">
        <f t="shared" si="6"/>
        <v>0.27278371844491217</v>
      </c>
    </row>
    <row r="162" spans="1:6" x14ac:dyDescent="0.25">
      <c r="A162">
        <v>0.152</v>
      </c>
      <c r="B162">
        <f t="shared" si="5"/>
        <v>0.19191353074152029</v>
      </c>
      <c r="E162">
        <v>0.152</v>
      </c>
      <c r="F162">
        <f t="shared" si="6"/>
        <v>0.2758137184449122</v>
      </c>
    </row>
    <row r="163" spans="1:6" x14ac:dyDescent="0.25">
      <c r="A163">
        <v>0.153</v>
      </c>
      <c r="B163">
        <f t="shared" si="5"/>
        <v>0.19374353074152029</v>
      </c>
      <c r="E163">
        <v>0.153</v>
      </c>
      <c r="F163">
        <f t="shared" si="6"/>
        <v>0.2788637184449122</v>
      </c>
    </row>
    <row r="164" spans="1:6" x14ac:dyDescent="0.25">
      <c r="A164">
        <v>0.154</v>
      </c>
      <c r="B164">
        <f t="shared" si="5"/>
        <v>0.1955855307415203</v>
      </c>
      <c r="E164">
        <v>0.154</v>
      </c>
      <c r="F164">
        <f t="shared" si="6"/>
        <v>0.28193371844491222</v>
      </c>
    </row>
    <row r="165" spans="1:6" x14ac:dyDescent="0.25">
      <c r="A165">
        <v>0.155</v>
      </c>
      <c r="B165">
        <f t="shared" si="5"/>
        <v>0.19743953074152029</v>
      </c>
      <c r="E165">
        <v>0.155</v>
      </c>
      <c r="F165">
        <f t="shared" si="6"/>
        <v>0.28502371844491214</v>
      </c>
    </row>
    <row r="166" spans="1:6" x14ac:dyDescent="0.25">
      <c r="A166">
        <v>0.156</v>
      </c>
      <c r="B166">
        <f t="shared" si="5"/>
        <v>0.1993055307415203</v>
      </c>
      <c r="E166">
        <v>0.156</v>
      </c>
      <c r="F166">
        <f t="shared" si="6"/>
        <v>0.2881337184449122</v>
      </c>
    </row>
    <row r="167" spans="1:6" x14ac:dyDescent="0.25">
      <c r="A167">
        <v>0.157</v>
      </c>
      <c r="B167">
        <f t="shared" si="5"/>
        <v>0.20118353074152029</v>
      </c>
      <c r="E167">
        <v>0.157</v>
      </c>
      <c r="F167">
        <f t="shared" si="6"/>
        <v>0.29126371844491217</v>
      </c>
    </row>
    <row r="168" spans="1:6" x14ac:dyDescent="0.25">
      <c r="A168">
        <v>0.158</v>
      </c>
      <c r="B168">
        <f t="shared" si="5"/>
        <v>0.20307353074152029</v>
      </c>
      <c r="E168">
        <v>0.158</v>
      </c>
      <c r="F168">
        <f t="shared" si="6"/>
        <v>0.29441371844491215</v>
      </c>
    </row>
    <row r="169" spans="1:6" x14ac:dyDescent="0.25">
      <c r="A169">
        <v>0.159</v>
      </c>
      <c r="B169">
        <f t="shared" si="5"/>
        <v>0.20497553074152031</v>
      </c>
      <c r="E169">
        <v>0.159</v>
      </c>
      <c r="F169">
        <f t="shared" si="6"/>
        <v>0.29758371844491222</v>
      </c>
    </row>
    <row r="170" spans="1:6" x14ac:dyDescent="0.25">
      <c r="A170">
        <v>0.16</v>
      </c>
      <c r="B170">
        <f t="shared" si="5"/>
        <v>0.20688953074152031</v>
      </c>
      <c r="E170">
        <v>0.16</v>
      </c>
      <c r="F170">
        <f t="shared" si="6"/>
        <v>0.30077371844491219</v>
      </c>
    </row>
    <row r="171" spans="1:6" x14ac:dyDescent="0.25">
      <c r="A171">
        <v>0.161</v>
      </c>
      <c r="B171">
        <f t="shared" si="5"/>
        <v>0.20881553074152032</v>
      </c>
      <c r="E171">
        <v>0.161</v>
      </c>
      <c r="F171">
        <f t="shared" si="6"/>
        <v>0.30398371844491218</v>
      </c>
    </row>
    <row r="172" spans="1:6" x14ac:dyDescent="0.25">
      <c r="A172">
        <v>0.16200000000000001</v>
      </c>
      <c r="B172">
        <f t="shared" si="5"/>
        <v>0.21075353074152028</v>
      </c>
      <c r="E172">
        <v>0.16200000000000001</v>
      </c>
      <c r="F172">
        <f t="shared" si="6"/>
        <v>0.30721371844491219</v>
      </c>
    </row>
    <row r="173" spans="1:6" x14ac:dyDescent="0.25">
      <c r="A173">
        <v>0.16300000000000001</v>
      </c>
      <c r="B173">
        <f t="shared" si="5"/>
        <v>0.21270353074152029</v>
      </c>
      <c r="E173">
        <v>0.16300000000000001</v>
      </c>
      <c r="F173">
        <f t="shared" si="6"/>
        <v>0.31046371844491222</v>
      </c>
    </row>
    <row r="174" spans="1:6" x14ac:dyDescent="0.25">
      <c r="A174">
        <v>0.16400000000000001</v>
      </c>
      <c r="B174">
        <f t="shared" si="5"/>
        <v>0.21466553074152031</v>
      </c>
      <c r="E174">
        <v>0.16400000000000001</v>
      </c>
      <c r="F174">
        <f t="shared" si="6"/>
        <v>0.31373371844491221</v>
      </c>
    </row>
    <row r="175" spans="1:6" x14ac:dyDescent="0.25">
      <c r="A175">
        <v>0.16500000000000001</v>
      </c>
      <c r="B175">
        <f t="shared" si="5"/>
        <v>0.21663953074152031</v>
      </c>
      <c r="E175">
        <v>0.16500000000000001</v>
      </c>
      <c r="F175">
        <f t="shared" si="6"/>
        <v>0.31702371844491223</v>
      </c>
    </row>
    <row r="176" spans="1:6" x14ac:dyDescent="0.25">
      <c r="E176">
        <v>0.16600000000000001</v>
      </c>
      <c r="F176">
        <f t="shared" si="6"/>
        <v>0.32033371844491221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J58"/>
  <sheetViews>
    <sheetView topLeftCell="A35" zoomScale="92" workbookViewId="0">
      <selection activeCell="O57" sqref="O57"/>
    </sheetView>
  </sheetViews>
  <sheetFormatPr defaultRowHeight="13.8" x14ac:dyDescent="0.25"/>
  <cols>
    <col min="1" max="1" width="19.109375" customWidth="1"/>
    <col min="2" max="2" width="13.77734375" customWidth="1"/>
    <col min="3" max="3" width="16.21875" customWidth="1"/>
    <col min="4" max="4" width="14.6640625" customWidth="1"/>
    <col min="5" max="5" width="14" customWidth="1"/>
    <col min="7" max="7" width="10.5546875" customWidth="1"/>
  </cols>
  <sheetData>
    <row r="1" spans="1:140" s="8" customFormat="1" ht="14.4" thickBot="1" x14ac:dyDescent="0.3">
      <c r="A1" s="140" t="s">
        <v>3</v>
      </c>
      <c r="B1" s="140"/>
      <c r="C1" s="140"/>
      <c r="D1" s="140"/>
      <c r="E1" s="140"/>
      <c r="F1" s="140"/>
      <c r="G1" s="140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</row>
    <row r="2" spans="1:140" ht="14.4" thickBot="1" x14ac:dyDescent="0.3">
      <c r="A2" s="1"/>
      <c r="B2" s="1"/>
      <c r="C2" s="1"/>
      <c r="D2" s="139" t="s">
        <v>10</v>
      </c>
      <c r="E2" s="139"/>
      <c r="F2" s="139"/>
      <c r="G2" s="139"/>
    </row>
    <row r="3" spans="1:140" x14ac:dyDescent="0.25">
      <c r="A3" s="1" t="s">
        <v>4</v>
      </c>
      <c r="B3" s="1" t="s">
        <v>47</v>
      </c>
      <c r="C3" s="1" t="s">
        <v>9</v>
      </c>
      <c r="D3" s="1" t="s">
        <v>5</v>
      </c>
      <c r="E3" s="1" t="s">
        <v>6</v>
      </c>
      <c r="F3" s="1" t="s">
        <v>7</v>
      </c>
      <c r="G3" s="1" t="s">
        <v>45</v>
      </c>
    </row>
    <row r="4" spans="1:140" x14ac:dyDescent="0.25">
      <c r="A4" s="1" t="s">
        <v>5</v>
      </c>
      <c r="B4" s="15">
        <v>0.12939999999999999</v>
      </c>
      <c r="C4" s="15">
        <v>0.15210000000000001</v>
      </c>
      <c r="D4" s="3">
        <v>1</v>
      </c>
      <c r="E4" s="3"/>
      <c r="F4" s="3"/>
    </row>
    <row r="5" spans="1:140" x14ac:dyDescent="0.25">
      <c r="A5" s="1" t="s">
        <v>6</v>
      </c>
      <c r="B5" s="15">
        <v>0.1242</v>
      </c>
      <c r="C5" s="15">
        <v>0.1444</v>
      </c>
      <c r="D5" s="3">
        <v>0.62</v>
      </c>
      <c r="E5" s="3">
        <v>1</v>
      </c>
      <c r="F5" s="3"/>
    </row>
    <row r="6" spans="1:140" s="7" customFormat="1" ht="14.4" thickBot="1" x14ac:dyDescent="0.3">
      <c r="A6" s="1" t="s">
        <v>7</v>
      </c>
      <c r="B6" s="15">
        <v>5.3999999999999999E-2</v>
      </c>
      <c r="C6" s="15">
        <v>0.111</v>
      </c>
      <c r="D6" s="3">
        <v>0.25</v>
      </c>
      <c r="E6" s="3">
        <v>0.06</v>
      </c>
      <c r="F6" s="3">
        <v>1</v>
      </c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</row>
    <row r="7" spans="1:140" ht="14.4" thickBot="1" x14ac:dyDescent="0.3">
      <c r="A7" s="5" t="s">
        <v>45</v>
      </c>
      <c r="B7" s="27">
        <v>9.4399999999999998E-2</v>
      </c>
      <c r="C7" s="27">
        <v>0.13539999999999999</v>
      </c>
      <c r="D7" s="6">
        <v>0.56000000000000005</v>
      </c>
      <c r="E7" s="6">
        <v>0.4</v>
      </c>
      <c r="F7" s="6">
        <v>0.16</v>
      </c>
      <c r="G7" s="6">
        <v>1</v>
      </c>
    </row>
    <row r="8" spans="1:140" ht="14.4" thickBot="1" x14ac:dyDescent="0.3"/>
    <row r="9" spans="1:140" s="8" customFormat="1" ht="14.4" thickBot="1" x14ac:dyDescent="0.3">
      <c r="A9" s="137" t="s">
        <v>11</v>
      </c>
      <c r="B9" s="137"/>
      <c r="C9" s="137"/>
      <c r="D9" s="137"/>
      <c r="E9" s="137"/>
      <c r="F9" s="42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</row>
    <row r="10" spans="1:140" x14ac:dyDescent="0.25">
      <c r="A10" s="2" t="s">
        <v>12</v>
      </c>
      <c r="B10" s="2" t="s">
        <v>0</v>
      </c>
      <c r="C10" s="2" t="s">
        <v>1</v>
      </c>
      <c r="D10" s="2" t="s">
        <v>2</v>
      </c>
      <c r="E10" s="2" t="s">
        <v>45</v>
      </c>
    </row>
    <row r="11" spans="1:140" x14ac:dyDescent="0.25">
      <c r="A11" s="2" t="s">
        <v>0</v>
      </c>
      <c r="B11" s="11">
        <v>2.3134410000000005E-2</v>
      </c>
      <c r="C11" s="11">
        <v>1.3617208800000002E-2</v>
      </c>
      <c r="D11" s="11">
        <v>4.2207750000000004E-3</v>
      </c>
      <c r="E11" s="41">
        <v>1.1532830400000001E-2</v>
      </c>
    </row>
    <row r="12" spans="1:140" x14ac:dyDescent="0.25">
      <c r="A12" s="2" t="s">
        <v>1</v>
      </c>
      <c r="B12" s="11">
        <v>1.3617208800000001E-2</v>
      </c>
      <c r="C12" s="11">
        <v>2.0851359999999999E-2</v>
      </c>
      <c r="D12" s="11">
        <v>9.6170399999999997E-4</v>
      </c>
      <c r="E12" s="41">
        <v>7.8207039999999995E-3</v>
      </c>
    </row>
    <row r="13" spans="1:140" s="7" customFormat="1" ht="14.4" thickBot="1" x14ac:dyDescent="0.3">
      <c r="A13" s="2" t="s">
        <v>2</v>
      </c>
      <c r="B13" s="11">
        <v>4.2207750000000004E-3</v>
      </c>
      <c r="C13" s="11">
        <v>9.6170400000000007E-4</v>
      </c>
      <c r="D13" s="11">
        <v>1.2321E-2</v>
      </c>
      <c r="E13" s="41">
        <v>2.4047040000000001E-3</v>
      </c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</row>
    <row r="14" spans="1:140" x14ac:dyDescent="0.25">
      <c r="A14" s="2" t="s">
        <v>45</v>
      </c>
      <c r="B14" s="41">
        <v>1.1532830400000001E-2</v>
      </c>
      <c r="C14" s="41">
        <v>7.8207039999999995E-3</v>
      </c>
      <c r="D14" s="41">
        <v>2.4047040000000001E-3</v>
      </c>
      <c r="E14" s="41">
        <v>1.8333159999999998E-2</v>
      </c>
    </row>
    <row r="15" spans="1:140" ht="14.4" thickBot="1" x14ac:dyDescent="0.3"/>
    <row r="16" spans="1:140" ht="14.4" thickBot="1" x14ac:dyDescent="0.3">
      <c r="A16" s="137" t="s">
        <v>77</v>
      </c>
      <c r="B16" s="137"/>
      <c r="C16" s="137"/>
      <c r="D16" s="137"/>
      <c r="E16" s="137"/>
      <c r="F16" s="137"/>
      <c r="H16" s="22"/>
    </row>
    <row r="17" spans="1:140" s="16" customFormat="1" x14ac:dyDescent="0.25">
      <c r="A17" s="17" t="s">
        <v>78</v>
      </c>
      <c r="B17" s="18"/>
      <c r="C17" s="19">
        <f>A19</f>
        <v>0.32281481853697402</v>
      </c>
      <c r="D17" s="19">
        <f>A20</f>
        <v>0.43078705465597178</v>
      </c>
      <c r="E17" s="19">
        <f>A21</f>
        <v>0.11090982136957991</v>
      </c>
      <c r="F17" s="23">
        <f>A22</f>
        <v>0.13548830543747414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</row>
    <row r="18" spans="1:140" ht="15.6" x14ac:dyDescent="0.3">
      <c r="A18" s="1"/>
      <c r="B18" s="12"/>
      <c r="C18" s="2" t="s">
        <v>0</v>
      </c>
      <c r="D18" s="2" t="s">
        <v>1</v>
      </c>
      <c r="E18" s="2" t="s">
        <v>2</v>
      </c>
      <c r="F18" s="2" t="s">
        <v>46</v>
      </c>
      <c r="J18" s="34"/>
      <c r="K18" s="34"/>
      <c r="L18" s="34"/>
    </row>
    <row r="19" spans="1:140" x14ac:dyDescent="0.25">
      <c r="A19" s="15">
        <v>0.32281481853697402</v>
      </c>
      <c r="B19" s="12" t="s">
        <v>0</v>
      </c>
      <c r="C19" s="13">
        <v>2.3134410000000005E-2</v>
      </c>
      <c r="D19" s="13">
        <v>1.3617208800000002E-2</v>
      </c>
      <c r="E19" s="13">
        <v>4.2207750000000004E-3</v>
      </c>
      <c r="F19" s="41">
        <v>1.1532830400000001E-2</v>
      </c>
    </row>
    <row r="20" spans="1:140" x14ac:dyDescent="0.25">
      <c r="A20" s="15">
        <v>0.43078705465597178</v>
      </c>
      <c r="B20" s="12" t="s">
        <v>1</v>
      </c>
      <c r="C20" s="13">
        <v>1.3617208800000001E-2</v>
      </c>
      <c r="D20" s="13">
        <v>2.0851359999999999E-2</v>
      </c>
      <c r="E20" s="13">
        <v>9.6170399999999997E-4</v>
      </c>
      <c r="F20" s="41">
        <v>7.8207039999999995E-3</v>
      </c>
    </row>
    <row r="21" spans="1:140" x14ac:dyDescent="0.25">
      <c r="A21" s="15">
        <v>0.11090982136957991</v>
      </c>
      <c r="B21" s="12" t="s">
        <v>2</v>
      </c>
      <c r="C21" s="13">
        <v>4.2207750000000004E-3</v>
      </c>
      <c r="D21" s="13">
        <v>9.6170400000000007E-4</v>
      </c>
      <c r="E21" s="13">
        <v>1.2321E-2</v>
      </c>
      <c r="F21" s="41">
        <v>2.4047040000000001E-3</v>
      </c>
    </row>
    <row r="22" spans="1:140" x14ac:dyDescent="0.25">
      <c r="A22" s="43">
        <v>0.13548830543747414</v>
      </c>
      <c r="B22" s="2" t="s">
        <v>45</v>
      </c>
      <c r="C22" s="41">
        <v>1.1532830400000001E-2</v>
      </c>
      <c r="D22" s="41">
        <v>7.8207039999999995E-3</v>
      </c>
      <c r="E22" s="41">
        <v>2.4047040000000001E-3</v>
      </c>
      <c r="F22" s="41">
        <v>1.8333159999999998E-2</v>
      </c>
    </row>
    <row r="23" spans="1:140" s="16" customFormat="1" x14ac:dyDescent="0.25">
      <c r="A23" s="44">
        <f>SUM(A19:A22)</f>
        <v>0.99999999999999989</v>
      </c>
      <c r="C23" s="19">
        <f>C17*SUMPRODUCT($A$19:$A$22,C19:C22)</f>
        <v>4.9600292483757283E-3</v>
      </c>
      <c r="D23" s="19">
        <f>D17*SUMPRODUCT($A$19:$A$22,D19:D22)</f>
        <v>6.2656293148211735E-3</v>
      </c>
      <c r="E23" s="19">
        <f>E17*SUMPRODUCT($A$19:$A$22,E19:E22)</f>
        <v>3.8476253268561635E-4</v>
      </c>
      <c r="F23" s="19">
        <f>F17*SUMPRODUCT($A$19:$A$22,F19:F22)</f>
        <v>1.3335654147801942E-3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</row>
    <row r="24" spans="1:140" x14ac:dyDescent="0.25">
      <c r="A24" s="9">
        <f>SUMPRODUCT($A$19:$A$22,$B$4:$B$7)</f>
        <v>0.11405521609421101</v>
      </c>
      <c r="B24" s="2" t="s">
        <v>16</v>
      </c>
    </row>
    <row r="25" spans="1:140" x14ac:dyDescent="0.25">
      <c r="A25" s="9">
        <f>SUM(C23:F23)^0.5</f>
        <v>0.11377164194412732</v>
      </c>
      <c r="B25" s="2" t="s">
        <v>17</v>
      </c>
    </row>
    <row r="26" spans="1:140" s="7" customFormat="1" ht="14.4" thickBot="1" x14ac:dyDescent="0.3">
      <c r="A26" s="28">
        <f>(A24-0.032)/A25</f>
        <v>0.72122731721238509</v>
      </c>
      <c r="B26" s="17" t="s">
        <v>18</v>
      </c>
      <c r="C26" s="16"/>
      <c r="D26" s="16"/>
      <c r="E26" s="16"/>
      <c r="F26" s="1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</row>
    <row r="27" spans="1:140" ht="14.4" thickBot="1" x14ac:dyDescent="0.3"/>
    <row r="28" spans="1:140" ht="14.4" thickBot="1" x14ac:dyDescent="0.3">
      <c r="A28" s="141" t="s">
        <v>79</v>
      </c>
      <c r="B28" s="141"/>
      <c r="C28" s="141"/>
      <c r="D28" s="141"/>
      <c r="E28" s="141"/>
      <c r="F28" s="141"/>
      <c r="G28" s="141"/>
      <c r="H28" s="141"/>
      <c r="I28" s="141"/>
      <c r="J28" s="141"/>
      <c r="K28" s="141"/>
      <c r="L28" s="141"/>
      <c r="M28" s="141"/>
      <c r="N28" s="141"/>
      <c r="O28" s="141"/>
      <c r="P28" s="141"/>
      <c r="Q28" s="35"/>
    </row>
    <row r="29" spans="1:140" x14ac:dyDescent="0.25">
      <c r="A29" s="130" t="s">
        <v>80</v>
      </c>
      <c r="B29" s="130"/>
      <c r="C29" s="130"/>
      <c r="E29" s="142">
        <v>0.1321</v>
      </c>
    </row>
    <row r="30" spans="1:140" x14ac:dyDescent="0.25">
      <c r="A30" s="130"/>
      <c r="B30" s="130"/>
      <c r="C30" s="130"/>
      <c r="E30" s="143"/>
    </row>
    <row r="31" spans="1:140" x14ac:dyDescent="0.25">
      <c r="C31" s="33" t="s">
        <v>36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40" x14ac:dyDescent="0.25">
      <c r="A32" s="2" t="s">
        <v>16</v>
      </c>
      <c r="C32" s="29">
        <v>8.013393729391137E-2</v>
      </c>
      <c r="D32" s="14">
        <v>8.2133937293911372E-2</v>
      </c>
      <c r="E32" s="14">
        <v>8.4133937293911373E-2</v>
      </c>
      <c r="F32" s="14">
        <v>8.6133937293911375E-2</v>
      </c>
      <c r="G32" s="14">
        <v>8.8133937293911363E-2</v>
      </c>
      <c r="H32" s="14">
        <v>9.0133937293911365E-2</v>
      </c>
      <c r="I32" s="14">
        <v>9.2133937293911367E-2</v>
      </c>
      <c r="J32" s="14">
        <v>9.4133937293911368E-2</v>
      </c>
      <c r="K32" s="14">
        <v>9.613393729391137E-2</v>
      </c>
      <c r="L32" s="14">
        <v>9.8133937293911372E-2</v>
      </c>
      <c r="M32" s="14">
        <v>0.10013393729391137</v>
      </c>
      <c r="N32" s="14">
        <v>0.10213393729391138</v>
      </c>
      <c r="O32" s="14">
        <v>0.10413393729391138</v>
      </c>
      <c r="P32" s="14">
        <v>0.10613393729391138</v>
      </c>
      <c r="Q32" s="14"/>
    </row>
    <row r="33" spans="1:21" x14ac:dyDescent="0.25">
      <c r="A33" s="2" t="s">
        <v>17</v>
      </c>
      <c r="B33">
        <v>0</v>
      </c>
      <c r="C33" s="29">
        <v>8.5591959548098132E-2</v>
      </c>
      <c r="D33" s="14">
        <v>8.5739591066344656E-2</v>
      </c>
      <c r="E33" s="14">
        <v>8.6180969389716547E-2</v>
      </c>
      <c r="F33" s="14">
        <v>8.6892535302272464E-2</v>
      </c>
      <c r="G33" s="14">
        <v>8.780351886307948E-2</v>
      </c>
      <c r="H33" s="14">
        <v>8.8902551538175875E-2</v>
      </c>
      <c r="I33" s="14">
        <v>9.0182820256385715E-2</v>
      </c>
      <c r="J33" s="14">
        <v>9.1636546952671025E-2</v>
      </c>
      <c r="K33" s="14">
        <v>9.325587887849382E-2</v>
      </c>
      <c r="L33" s="14">
        <v>9.503205733863504E-2</v>
      </c>
      <c r="M33" s="14">
        <v>9.695669280255427E-2</v>
      </c>
      <c r="N33" s="14">
        <v>9.9021054172708733E-2</v>
      </c>
      <c r="O33" s="14">
        <v>0.10121670754576871</v>
      </c>
      <c r="P33" s="14">
        <v>0.10353496269214499</v>
      </c>
      <c r="Q33" s="14"/>
      <c r="R33" s="10"/>
      <c r="S33" s="10"/>
      <c r="T33" s="10"/>
      <c r="U33" s="10"/>
    </row>
    <row r="34" spans="1:21" x14ac:dyDescent="0.25">
      <c r="A34" s="2" t="s">
        <v>18</v>
      </c>
      <c r="C34" s="29">
        <v>0.56236517481367687</v>
      </c>
      <c r="D34" s="19">
        <v>0.58472330162740649</v>
      </c>
      <c r="E34" s="19">
        <v>0.60493561120187544</v>
      </c>
      <c r="F34" s="19">
        <v>0.62299870872690422</v>
      </c>
      <c r="G34" s="19">
        <v>0.6393130711572701</v>
      </c>
      <c r="H34" s="19">
        <v>0.65390628537399986</v>
      </c>
      <c r="I34" s="19">
        <v>0.66680136181287242</v>
      </c>
      <c r="J34" s="19">
        <v>0.67804756192585114</v>
      </c>
      <c r="K34" s="19">
        <v>0.68772105285700769</v>
      </c>
      <c r="L34" s="19">
        <v>0.69591187682970779</v>
      </c>
      <c r="M34" s="19">
        <v>0.70272546814542947</v>
      </c>
      <c r="N34" s="19">
        <v>0.70827298235276537</v>
      </c>
      <c r="O34" s="19">
        <v>0.71266929236469978</v>
      </c>
      <c r="P34" s="19">
        <v>0.71602804875923798</v>
      </c>
      <c r="Q34" s="14"/>
      <c r="R34" s="10"/>
      <c r="S34" s="10"/>
      <c r="T34" s="10"/>
      <c r="U34" s="10"/>
    </row>
    <row r="35" spans="1:21" x14ac:dyDescent="0.25">
      <c r="A35" s="24" t="s">
        <v>0</v>
      </c>
      <c r="B35" s="4"/>
      <c r="C35" s="30">
        <v>0</v>
      </c>
      <c r="D35" s="2">
        <v>0</v>
      </c>
      <c r="E35" s="2">
        <v>0</v>
      </c>
      <c r="F35" s="2">
        <v>1.4437487624994302E-2</v>
      </c>
      <c r="G35" s="2">
        <v>3.6526352277814332E-2</v>
      </c>
      <c r="H35" s="2">
        <v>5.8614948176032342E-2</v>
      </c>
      <c r="I35" s="2">
        <v>8.0704775201995593E-2</v>
      </c>
      <c r="J35" s="2">
        <v>0.10279241576513309</v>
      </c>
      <c r="K35" s="2">
        <v>0.12488215875704357</v>
      </c>
      <c r="L35" s="2">
        <v>0.14696968973208627</v>
      </c>
      <c r="M35" s="2">
        <v>0.16905840852189866</v>
      </c>
      <c r="N35" s="2">
        <v>0.19114707892134408</v>
      </c>
      <c r="O35" s="2">
        <v>0.21323695897522776</v>
      </c>
      <c r="P35" s="2">
        <v>0.23532448976634138</v>
      </c>
      <c r="Q35" s="2"/>
      <c r="R35" s="10"/>
      <c r="S35" s="10"/>
      <c r="T35" s="10"/>
      <c r="U35" s="10"/>
    </row>
    <row r="36" spans="1:21" x14ac:dyDescent="0.25">
      <c r="A36" s="25" t="s">
        <v>1</v>
      </c>
      <c r="C36" s="31">
        <v>0.24178398771146195</v>
      </c>
      <c r="D36" s="2">
        <v>0.26910069067414216</v>
      </c>
      <c r="E36" s="2">
        <v>0.29641735245598183</v>
      </c>
      <c r="F36" s="2">
        <v>0.31146538019985132</v>
      </c>
      <c r="G36" s="2">
        <v>0.32001167310738532</v>
      </c>
      <c r="H36" s="2">
        <v>0.32855805595800469</v>
      </c>
      <c r="I36" s="2">
        <v>0.33710464368904497</v>
      </c>
      <c r="J36" s="2">
        <v>0.34565061718473167</v>
      </c>
      <c r="K36" s="2">
        <v>0.35419734592452323</v>
      </c>
      <c r="L36" s="2">
        <v>0.36274341118397702</v>
      </c>
      <c r="M36" s="2">
        <v>0.37128975186148405</v>
      </c>
      <c r="N36" s="2">
        <v>0.37983608691441006</v>
      </c>
      <c r="O36" s="2">
        <v>0.38838279587710917</v>
      </c>
      <c r="P36" s="2">
        <v>0.39692871501489158</v>
      </c>
      <c r="Q36" s="2"/>
      <c r="R36" s="10"/>
      <c r="S36" s="10"/>
      <c r="T36" s="10"/>
      <c r="U36" s="10"/>
    </row>
    <row r="37" spans="1:21" x14ac:dyDescent="0.25">
      <c r="A37" s="25" t="s">
        <v>2</v>
      </c>
      <c r="C37" s="31">
        <v>0.53146597871015355</v>
      </c>
      <c r="D37" s="2">
        <v>0.50211048783079704</v>
      </c>
      <c r="E37" s="2">
        <v>0.47275494209220859</v>
      </c>
      <c r="F37" s="2">
        <v>0.44685750252604822</v>
      </c>
      <c r="G37" s="2">
        <v>0.42279289377781287</v>
      </c>
      <c r="H37" s="2">
        <v>0.39872811977645201</v>
      </c>
      <c r="I37" s="2">
        <v>0.37466233349355066</v>
      </c>
      <c r="J37" s="2">
        <v>0.35059865466129231</v>
      </c>
      <c r="K37" s="2">
        <v>0.32653280182595085</v>
      </c>
      <c r="L37" s="2">
        <v>0.30246919296679992</v>
      </c>
      <c r="M37" s="2">
        <v>0.27840449369798975</v>
      </c>
      <c r="N37" s="2">
        <v>0.25433974668152359</v>
      </c>
      <c r="O37" s="2">
        <v>0.2302738031203512</v>
      </c>
      <c r="P37" s="2">
        <v>0.20621028529271102</v>
      </c>
      <c r="Q37" s="2"/>
      <c r="R37" s="10"/>
      <c r="S37" s="10"/>
      <c r="T37" s="10"/>
      <c r="U37" s="10"/>
    </row>
    <row r="38" spans="1:21" s="16" customFormat="1" x14ac:dyDescent="0.25">
      <c r="A38" s="26" t="s">
        <v>45</v>
      </c>
      <c r="C38" s="32">
        <v>0.22675003357838464</v>
      </c>
      <c r="D38" s="17">
        <v>0.22878882038035209</v>
      </c>
      <c r="E38" s="17">
        <v>0.23082770491235258</v>
      </c>
      <c r="F38" s="17">
        <v>0.22723962961250302</v>
      </c>
      <c r="G38" s="17">
        <v>0.22066908108138042</v>
      </c>
      <c r="H38" s="17">
        <v>0.21409887632105926</v>
      </c>
      <c r="I38" s="17">
        <v>0.20752824886773452</v>
      </c>
      <c r="J38" s="17">
        <v>0.20095831184852425</v>
      </c>
      <c r="K38" s="17">
        <v>0.1943876928160464</v>
      </c>
      <c r="L38" s="17">
        <v>0.18781770594204261</v>
      </c>
      <c r="M38" s="17">
        <v>0.1812473457191322</v>
      </c>
      <c r="N38" s="17">
        <v>0.17467708714645386</v>
      </c>
      <c r="O38" s="17">
        <v>0.16810644315992965</v>
      </c>
      <c r="P38" s="17">
        <v>0.16153650983470941</v>
      </c>
      <c r="Q38" s="17"/>
      <c r="R38" s="23"/>
      <c r="S38" s="23"/>
      <c r="T38" s="23"/>
      <c r="U38" s="23"/>
    </row>
    <row r="39" spans="1:21" x14ac:dyDescent="0.25">
      <c r="A39" s="2" t="s">
        <v>37</v>
      </c>
      <c r="B39" s="10">
        <v>3.2000000000000001E-2</v>
      </c>
      <c r="C39" s="14">
        <f>$B$39+C$33*$G$45</f>
        <v>9.3731259718741494E-2</v>
      </c>
      <c r="D39" s="14">
        <f t="shared" ref="D39:P39" si="0">$B$39+D$33*$G$45</f>
        <v>9.3837735603201494E-2</v>
      </c>
      <c r="E39" s="14">
        <f t="shared" si="0"/>
        <v>9.4156069709093557E-2</v>
      </c>
      <c r="F39" s="14">
        <f t="shared" si="0"/>
        <v>9.4669270486209878E-2</v>
      </c>
      <c r="G39" s="14">
        <f t="shared" si="0"/>
        <v>9.5326296719615358E-2</v>
      </c>
      <c r="H39" s="14">
        <f t="shared" si="0"/>
        <v>9.6118949112012506E-2</v>
      </c>
      <c r="I39" s="14">
        <f t="shared" si="0"/>
        <v>9.7042313890326512E-2</v>
      </c>
      <c r="J39" s="14">
        <f t="shared" si="0"/>
        <v>9.8090781301544361E-2</v>
      </c>
      <c r="K39" s="14">
        <f t="shared" si="0"/>
        <v>9.9258687728872294E-2</v>
      </c>
      <c r="L39" s="14">
        <f t="shared" si="0"/>
        <v>0.10053971616201848</v>
      </c>
      <c r="M39" s="14">
        <f t="shared" si="0"/>
        <v>0.10192781584234341</v>
      </c>
      <c r="N39" s="14">
        <f t="shared" si="0"/>
        <v>0.10341668966375335</v>
      </c>
      <c r="O39" s="14">
        <f t="shared" si="0"/>
        <v>0.10500025486474082</v>
      </c>
      <c r="P39" s="14">
        <f t="shared" si="0"/>
        <v>0.10667224381429681</v>
      </c>
      <c r="Q39" s="14"/>
    </row>
    <row r="40" spans="1:21" x14ac:dyDescent="0.25"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</row>
    <row r="41" spans="1:21" ht="14.4" thickBot="1" x14ac:dyDescent="0.3"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</row>
    <row r="42" spans="1:21" x14ac:dyDescent="0.25">
      <c r="C42" s="33" t="s">
        <v>36</v>
      </c>
      <c r="D42" s="1"/>
      <c r="E42" s="1"/>
      <c r="F42" s="1"/>
      <c r="G42" s="36" t="s">
        <v>81</v>
      </c>
      <c r="H42" s="1"/>
      <c r="I42" s="22"/>
      <c r="J42" s="1"/>
      <c r="K42" s="1"/>
      <c r="L42" s="1"/>
      <c r="M42" s="1"/>
      <c r="N42" s="1"/>
      <c r="O42" s="1"/>
      <c r="P42" s="1"/>
      <c r="Q42" s="14"/>
    </row>
    <row r="43" spans="1:21" x14ac:dyDescent="0.25">
      <c r="A43" s="2" t="s">
        <v>16</v>
      </c>
      <c r="C43" s="29">
        <v>8.013393729391137E-2</v>
      </c>
      <c r="D43" s="14">
        <v>0.1081</v>
      </c>
      <c r="E43" s="14">
        <v>0.1101</v>
      </c>
      <c r="F43" s="14">
        <v>0.11210000000000001</v>
      </c>
      <c r="G43" s="46">
        <v>0.11404564916704148</v>
      </c>
      <c r="H43" s="14">
        <v>0.11610000000000001</v>
      </c>
      <c r="I43" s="14">
        <v>0.1181</v>
      </c>
      <c r="J43" s="14">
        <v>0.1201</v>
      </c>
      <c r="K43" s="14">
        <v>0.1221</v>
      </c>
      <c r="L43" s="14">
        <v>0.1241</v>
      </c>
      <c r="M43" s="14">
        <v>0.12609999999999999</v>
      </c>
      <c r="N43" s="14">
        <v>0.12809999999999999</v>
      </c>
      <c r="O43" s="14">
        <v>0.13009999999999999</v>
      </c>
      <c r="P43" s="14">
        <v>0.1321</v>
      </c>
      <c r="Q43" s="1"/>
    </row>
    <row r="44" spans="1:21" x14ac:dyDescent="0.25">
      <c r="A44" s="2" t="s">
        <v>17</v>
      </c>
      <c r="B44">
        <v>0</v>
      </c>
      <c r="C44" s="29">
        <v>8.5591959548098132E-2</v>
      </c>
      <c r="D44" s="14">
        <v>0.10592590224332545</v>
      </c>
      <c r="E44" s="14">
        <v>0.10846433901715612</v>
      </c>
      <c r="F44" s="14">
        <v>0.11110275523997117</v>
      </c>
      <c r="G44" s="46">
        <v>0.1137583764951238</v>
      </c>
      <c r="H44" s="14">
        <v>0.11665145560245686</v>
      </c>
      <c r="I44" s="14">
        <v>0.11954907866053463</v>
      </c>
      <c r="J44" s="14">
        <v>0.12063318163065093</v>
      </c>
      <c r="K44" s="14">
        <v>0.12556305212132823</v>
      </c>
      <c r="L44" s="14">
        <v>0.12869605050151259</v>
      </c>
      <c r="M44" s="14">
        <v>0.13214206240789964</v>
      </c>
      <c r="N44" s="14">
        <v>0.13936559952823196</v>
      </c>
      <c r="O44" s="14">
        <v>0.15209999993785206</v>
      </c>
      <c r="P44" s="14">
        <v>0.15527364760432469</v>
      </c>
      <c r="Q44" s="1"/>
    </row>
    <row r="45" spans="1:21" x14ac:dyDescent="0.25">
      <c r="A45" s="2" t="s">
        <v>18</v>
      </c>
      <c r="C45" s="29">
        <v>0.56236517481367687</v>
      </c>
      <c r="D45" s="19">
        <v>0.71842673468140072</v>
      </c>
      <c r="E45" s="19">
        <v>0.72005233091290344</v>
      </c>
      <c r="F45" s="19">
        <v>0.72095520853055006</v>
      </c>
      <c r="G45" s="47">
        <v>0.72122732140571932</v>
      </c>
      <c r="H45" s="19">
        <v>0.72095211810230431</v>
      </c>
      <c r="I45" s="14">
        <v>0.72020630342579883</v>
      </c>
      <c r="J45" s="19">
        <f>(J43-0.032)/J44</f>
        <v>0.73031315935726948</v>
      </c>
      <c r="K45" s="19">
        <v>0.7175677755901998</v>
      </c>
      <c r="L45" s="19">
        <v>0.71563967724638722</v>
      </c>
      <c r="M45" s="19">
        <v>0.71211239183421104</v>
      </c>
      <c r="N45" s="19">
        <v>0.68955324042520316</v>
      </c>
      <c r="O45" s="19">
        <v>0.64036817874375285</v>
      </c>
      <c r="P45" s="19">
        <v>0.64466831007330216</v>
      </c>
      <c r="Q45" s="1"/>
    </row>
    <row r="46" spans="1:21" ht="15.6" x14ac:dyDescent="0.3">
      <c r="A46" s="24" t="s">
        <v>0</v>
      </c>
      <c r="B46" s="4"/>
      <c r="C46" s="30">
        <v>0</v>
      </c>
      <c r="D46" s="2">
        <v>0.2570383884042971</v>
      </c>
      <c r="E46" s="2">
        <v>0.2791270609516539</v>
      </c>
      <c r="F46" s="2">
        <v>0.30122439673940687</v>
      </c>
      <c r="G46" s="37">
        <v>0.32270020606566147</v>
      </c>
      <c r="H46" s="2">
        <v>0.34539445981822786</v>
      </c>
      <c r="I46" s="34">
        <v>0.32270020606566147</v>
      </c>
      <c r="J46" s="2">
        <v>0.36748193003209562</v>
      </c>
      <c r="K46" s="2">
        <v>0.41165929922723449</v>
      </c>
      <c r="L46" s="2">
        <v>0.44425322707182213</v>
      </c>
      <c r="M46" s="2">
        <v>0.49171413333030956</v>
      </c>
      <c r="N46" s="2">
        <v>0.75000013007871291</v>
      </c>
      <c r="O46" s="2">
        <v>0.99999999959140073</v>
      </c>
      <c r="P46" s="2">
        <v>1.0208655332302741</v>
      </c>
      <c r="Q46" s="1"/>
    </row>
    <row r="47" spans="1:21" ht="15.6" x14ac:dyDescent="0.3">
      <c r="A47" s="25" t="s">
        <v>1</v>
      </c>
      <c r="C47" s="31">
        <v>0.24178398771146195</v>
      </c>
      <c r="D47" s="2">
        <v>0.40533004565861752</v>
      </c>
      <c r="E47" s="2">
        <v>0.41387642114840445</v>
      </c>
      <c r="F47" s="2">
        <v>0.42241482427642701</v>
      </c>
      <c r="G47" s="37">
        <v>0.43074185043401969</v>
      </c>
      <c r="H47" s="2">
        <v>0.43951579532355212</v>
      </c>
      <c r="I47" s="34">
        <v>0.43074185043401969</v>
      </c>
      <c r="J47" s="2">
        <v>0.44806164782856323</v>
      </c>
      <c r="K47" s="2">
        <v>0.46515433050568267</v>
      </c>
      <c r="L47" s="2">
        <v>0.47487036656856163</v>
      </c>
      <c r="M47" s="2">
        <v>0.48624177537242008</v>
      </c>
      <c r="N47" s="2">
        <v>0.24999987058219059</v>
      </c>
      <c r="O47" s="2">
        <v>0</v>
      </c>
      <c r="P47" s="2">
        <v>0</v>
      </c>
      <c r="Q47" s="1"/>
    </row>
    <row r="48" spans="1:21" ht="15.6" x14ac:dyDescent="0.3">
      <c r="A48" s="25" t="s">
        <v>2</v>
      </c>
      <c r="C48" s="31">
        <v>0.53146597871015355</v>
      </c>
      <c r="D48" s="2">
        <v>0.18255393491699631</v>
      </c>
      <c r="E48" s="2">
        <v>0.15848921565857119</v>
      </c>
      <c r="F48" s="2">
        <v>0.1344234029648998</v>
      </c>
      <c r="G48" s="37">
        <v>0.11101397139463305</v>
      </c>
      <c r="H48" s="2">
        <v>8.629363080738392E-2</v>
      </c>
      <c r="I48" s="34">
        <v>0.11101397139463305</v>
      </c>
      <c r="J48" s="2">
        <v>6.223031257051119E-2</v>
      </c>
      <c r="K48" s="2">
        <v>1.4100851208438573E-2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1"/>
    </row>
    <row r="49" spans="1:17" s="16" customFormat="1" ht="16.2" thickBot="1" x14ac:dyDescent="0.35">
      <c r="A49" s="26" t="s">
        <v>46</v>
      </c>
      <c r="C49" s="32">
        <v>0.22675003357838464</v>
      </c>
      <c r="D49" s="17">
        <v>0.1550776318963922</v>
      </c>
      <c r="E49" s="17">
        <v>0.14850730181029614</v>
      </c>
      <c r="F49" s="17">
        <v>0.14193737498978803</v>
      </c>
      <c r="G49" s="45">
        <v>0.13554396422594772</v>
      </c>
      <c r="H49" s="17">
        <v>0.12879611285005935</v>
      </c>
      <c r="I49" s="34">
        <v>0.13554396422594772</v>
      </c>
      <c r="J49" s="17">
        <v>0.1222261094787646</v>
      </c>
      <c r="K49" s="17">
        <v>0.10908551772195146</v>
      </c>
      <c r="L49" s="17">
        <v>8.0876408187267795E-2</v>
      </c>
      <c r="M49" s="17">
        <v>2.2044097129220067E-2</v>
      </c>
      <c r="N49" s="17">
        <v>0</v>
      </c>
      <c r="O49" s="17">
        <v>0</v>
      </c>
      <c r="P49" s="17">
        <v>0</v>
      </c>
      <c r="Q49" s="18"/>
    </row>
    <row r="50" spans="1:17" x14ac:dyDescent="0.25">
      <c r="A50" s="2" t="s">
        <v>37</v>
      </c>
      <c r="B50" s="10">
        <v>3.2000000000000001E-2</v>
      </c>
      <c r="C50" s="14">
        <f>$B$39+C$44*$G$45</f>
        <v>9.3731259718741494E-2</v>
      </c>
      <c r="D50" s="14">
        <f>$B$39+D$44*$G$45</f>
        <v>0.10839665474243769</v>
      </c>
      <c r="E50" s="14">
        <f t="shared" ref="E50:P50" si="1">$B$39+E$44*$G$45</f>
        <v>0.11022744469738535</v>
      </c>
      <c r="F50" s="14">
        <f t="shared" si="1"/>
        <v>0.11213034256251965</v>
      </c>
      <c r="G50" s="14">
        <f t="shared" si="1"/>
        <v>0.11404564916704148</v>
      </c>
      <c r="H50" s="14">
        <f t="shared" si="1"/>
        <v>0.11613221686223815</v>
      </c>
      <c r="I50" s="14">
        <f t="shared" si="1"/>
        <v>0.11822206177885904</v>
      </c>
      <c r="J50" s="14">
        <f t="shared" si="1"/>
        <v>0.11900394646012399</v>
      </c>
      <c r="K50" s="14">
        <f t="shared" si="1"/>
        <v>0.12255950374899229</v>
      </c>
      <c r="L50" s="14">
        <f t="shared" si="1"/>
        <v>0.1248191077787011</v>
      </c>
      <c r="M50" s="14">
        <f t="shared" si="1"/>
        <v>0.12730446571547685</v>
      </c>
      <c r="N50" s="14">
        <f t="shared" si="1"/>
        <v>0.13251427804384891</v>
      </c>
      <c r="O50" s="14">
        <f t="shared" si="1"/>
        <v>0.14169867554098711</v>
      </c>
      <c r="P50" s="14">
        <f t="shared" si="1"/>
        <v>0.14398759694656268</v>
      </c>
      <c r="Q50" s="1"/>
    </row>
    <row r="53" spans="1:17" ht="15.6" x14ac:dyDescent="0.3">
      <c r="A53" s="144" t="s">
        <v>38</v>
      </c>
      <c r="B53" s="144"/>
      <c r="C53" s="144"/>
      <c r="D53" s="144"/>
      <c r="E53" s="144"/>
    </row>
    <row r="54" spans="1:17" ht="15.6" x14ac:dyDescent="0.3">
      <c r="A54" s="34" t="s">
        <v>39</v>
      </c>
      <c r="B54" s="34" t="s">
        <v>0</v>
      </c>
      <c r="C54" s="34" t="s">
        <v>1</v>
      </c>
      <c r="D54" s="34" t="s">
        <v>2</v>
      </c>
      <c r="E54" s="34" t="s">
        <v>46</v>
      </c>
    </row>
    <row r="55" spans="1:17" ht="15.6" x14ac:dyDescent="0.3">
      <c r="A55" s="34" t="s">
        <v>41</v>
      </c>
      <c r="B55" s="2">
        <v>0.32270020606566147</v>
      </c>
      <c r="C55" s="34">
        <v>0.43074185043401969</v>
      </c>
      <c r="D55" s="34">
        <v>0.11101397139463305</v>
      </c>
      <c r="E55" s="34">
        <v>0.13554396422594772</v>
      </c>
    </row>
    <row r="56" spans="1:17" ht="15.6" x14ac:dyDescent="0.3">
      <c r="A56" s="34" t="s">
        <v>42</v>
      </c>
      <c r="B56" s="138">
        <v>0.11404564049566779</v>
      </c>
      <c r="C56" s="138"/>
      <c r="D56" s="138"/>
      <c r="E56" s="138"/>
    </row>
    <row r="57" spans="1:17" ht="15.6" x14ac:dyDescent="0.3">
      <c r="A57" s="34" t="s">
        <v>17</v>
      </c>
      <c r="B57" s="138">
        <v>0.11375836329353162</v>
      </c>
      <c r="C57" s="138"/>
      <c r="D57" s="138"/>
      <c r="E57" s="138"/>
    </row>
    <row r="58" spans="1:17" ht="15.6" x14ac:dyDescent="0.3">
      <c r="A58" s="34" t="s">
        <v>43</v>
      </c>
      <c r="B58" s="138">
        <v>0.72122732887748009</v>
      </c>
      <c r="C58" s="138"/>
      <c r="D58" s="138"/>
      <c r="E58" s="138"/>
    </row>
  </sheetData>
  <mergeCells count="11">
    <mergeCell ref="B57:E57"/>
    <mergeCell ref="B58:E58"/>
    <mergeCell ref="D2:G2"/>
    <mergeCell ref="A1:G1"/>
    <mergeCell ref="A9:E9"/>
    <mergeCell ref="A28:P28"/>
    <mergeCell ref="A29:C30"/>
    <mergeCell ref="E29:E30"/>
    <mergeCell ref="A53:E53"/>
    <mergeCell ref="B56:E56"/>
    <mergeCell ref="A16:F16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J72"/>
  <sheetViews>
    <sheetView topLeftCell="A39" zoomScale="92" workbookViewId="0">
      <selection activeCell="N59" sqref="N59"/>
    </sheetView>
  </sheetViews>
  <sheetFormatPr defaultRowHeight="13.8" x14ac:dyDescent="0.25"/>
  <cols>
    <col min="1" max="1" width="19.109375" customWidth="1"/>
    <col min="2" max="2" width="13.77734375" customWidth="1"/>
    <col min="3" max="3" width="16.21875" customWidth="1"/>
    <col min="4" max="4" width="14.6640625" customWidth="1"/>
    <col min="5" max="5" width="14" customWidth="1"/>
    <col min="6" max="6" width="14.77734375" customWidth="1"/>
    <col min="7" max="7" width="12.77734375" customWidth="1"/>
  </cols>
  <sheetData>
    <row r="1" spans="1:140" s="8" customFormat="1" ht="14.4" thickBot="1" x14ac:dyDescent="0.3">
      <c r="A1" s="140" t="s">
        <v>3</v>
      </c>
      <c r="B1" s="140"/>
      <c r="C1" s="140"/>
      <c r="D1" s="140"/>
      <c r="E1" s="140"/>
      <c r="F1" s="140"/>
      <c r="G1" s="140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</row>
    <row r="2" spans="1:140" ht="14.4" thickBot="1" x14ac:dyDescent="0.3">
      <c r="A2" s="1"/>
      <c r="B2" s="1"/>
      <c r="C2" s="1"/>
      <c r="D2" s="139" t="s">
        <v>10</v>
      </c>
      <c r="E2" s="139"/>
      <c r="F2" s="139"/>
      <c r="G2" s="139"/>
    </row>
    <row r="3" spans="1:140" x14ac:dyDescent="0.25">
      <c r="A3" s="1" t="s">
        <v>4</v>
      </c>
      <c r="B3" s="1" t="s">
        <v>47</v>
      </c>
      <c r="C3" s="1" t="s">
        <v>9</v>
      </c>
      <c r="D3" s="1" t="s">
        <v>5</v>
      </c>
      <c r="E3" s="1" t="s">
        <v>6</v>
      </c>
      <c r="F3" s="1" t="s">
        <v>7</v>
      </c>
      <c r="G3" s="1" t="s">
        <v>48</v>
      </c>
    </row>
    <row r="4" spans="1:140" x14ac:dyDescent="0.25">
      <c r="A4" s="1" t="s">
        <v>5</v>
      </c>
      <c r="B4" s="15">
        <v>0.12939999999999999</v>
      </c>
      <c r="C4" s="15">
        <v>0.15210000000000001</v>
      </c>
      <c r="D4" s="53">
        <v>1</v>
      </c>
      <c r="E4" s="53"/>
      <c r="F4" s="53"/>
      <c r="G4" s="54"/>
    </row>
    <row r="5" spans="1:140" x14ac:dyDescent="0.25">
      <c r="A5" s="1" t="s">
        <v>6</v>
      </c>
      <c r="B5" s="15">
        <v>0.1242</v>
      </c>
      <c r="C5" s="15">
        <v>0.1444</v>
      </c>
      <c r="D5" s="53">
        <v>0.62</v>
      </c>
      <c r="E5" s="53">
        <v>1</v>
      </c>
      <c r="F5" s="53"/>
      <c r="G5" s="54"/>
    </row>
    <row r="6" spans="1:140" s="7" customFormat="1" ht="14.4" thickBot="1" x14ac:dyDescent="0.3">
      <c r="A6" s="1" t="s">
        <v>7</v>
      </c>
      <c r="B6" s="15">
        <v>5.3999999999999999E-2</v>
      </c>
      <c r="C6" s="15">
        <v>0.111</v>
      </c>
      <c r="D6" s="53">
        <v>0.25</v>
      </c>
      <c r="E6" s="53">
        <v>0.06</v>
      </c>
      <c r="F6" s="53">
        <v>1</v>
      </c>
      <c r="G6" s="54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</row>
    <row r="7" spans="1:140" x14ac:dyDescent="0.25">
      <c r="A7" s="1" t="s">
        <v>48</v>
      </c>
      <c r="B7" s="15">
        <v>0.10050000000000001</v>
      </c>
      <c r="C7" s="15">
        <v>0.18429999999999999</v>
      </c>
      <c r="D7" s="53">
        <v>-0.02</v>
      </c>
      <c r="E7" s="53">
        <v>0.01</v>
      </c>
      <c r="F7" s="53">
        <v>-7.0000000000000007E-2</v>
      </c>
      <c r="G7" s="53">
        <v>1</v>
      </c>
      <c r="H7" s="3"/>
    </row>
    <row r="8" spans="1:140" ht="14.4" thickBot="1" x14ac:dyDescent="0.3"/>
    <row r="9" spans="1:140" s="8" customFormat="1" ht="14.4" thickBot="1" x14ac:dyDescent="0.3">
      <c r="A9" s="137" t="s">
        <v>11</v>
      </c>
      <c r="B9" s="137"/>
      <c r="C9" s="137"/>
      <c r="D9" s="137"/>
      <c r="E9" s="137"/>
      <c r="F9" s="42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</row>
    <row r="10" spans="1:140" x14ac:dyDescent="0.25">
      <c r="A10" s="2" t="s">
        <v>12</v>
      </c>
      <c r="B10" s="2" t="s">
        <v>0</v>
      </c>
      <c r="C10" s="2" t="s">
        <v>1</v>
      </c>
      <c r="D10" s="2" t="s">
        <v>2</v>
      </c>
      <c r="E10" s="1" t="s">
        <v>48</v>
      </c>
    </row>
    <row r="11" spans="1:140" x14ac:dyDescent="0.25">
      <c r="A11" s="2" t="s">
        <v>0</v>
      </c>
      <c r="B11" s="51">
        <v>2.3134410000000005E-2</v>
      </c>
      <c r="C11" s="51">
        <v>1.3617208800000002E-2</v>
      </c>
      <c r="D11" s="51">
        <v>4.2207750000000004E-3</v>
      </c>
      <c r="E11" s="51">
        <v>-5.6064060000000004E-4</v>
      </c>
    </row>
    <row r="12" spans="1:140" x14ac:dyDescent="0.25">
      <c r="A12" s="2" t="s">
        <v>1</v>
      </c>
      <c r="B12" s="51">
        <v>1.3617208800000001E-2</v>
      </c>
      <c r="C12" s="51">
        <v>2.0851359999999999E-2</v>
      </c>
      <c r="D12" s="51">
        <v>9.6170399999999997E-4</v>
      </c>
      <c r="E12" s="51">
        <v>2.661292E-4</v>
      </c>
    </row>
    <row r="13" spans="1:140" s="7" customFormat="1" ht="14.4" thickBot="1" x14ac:dyDescent="0.3">
      <c r="A13" s="2" t="s">
        <v>2</v>
      </c>
      <c r="B13" s="51">
        <v>4.2207750000000004E-3</v>
      </c>
      <c r="C13" s="51">
        <v>9.6170400000000007E-4</v>
      </c>
      <c r="D13" s="51">
        <v>1.2321E-2</v>
      </c>
      <c r="E13" s="51">
        <v>-1.4320110000000002E-3</v>
      </c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</row>
    <row r="14" spans="1:140" x14ac:dyDescent="0.25">
      <c r="A14" s="1" t="s">
        <v>48</v>
      </c>
      <c r="B14" s="51">
        <v>-5.6064060000000004E-4</v>
      </c>
      <c r="C14" s="51">
        <v>2.661292E-4</v>
      </c>
      <c r="D14" s="51">
        <v>-1.4320110000000002E-3</v>
      </c>
      <c r="E14" s="51">
        <v>3.3966489999999995E-2</v>
      </c>
    </row>
    <row r="15" spans="1:140" ht="14.4" thickBot="1" x14ac:dyDescent="0.3"/>
    <row r="16" spans="1:140" ht="14.4" thickBot="1" x14ac:dyDescent="0.3">
      <c r="A16" s="137" t="s">
        <v>77</v>
      </c>
      <c r="B16" s="137"/>
      <c r="C16" s="137"/>
      <c r="D16" s="137"/>
      <c r="E16" s="137"/>
      <c r="F16" s="137"/>
      <c r="H16" s="22"/>
    </row>
    <row r="17" spans="1:140" s="16" customFormat="1" x14ac:dyDescent="0.25">
      <c r="A17" s="17" t="s">
        <v>78</v>
      </c>
      <c r="B17" s="18"/>
      <c r="C17" s="19">
        <f>A19</f>
        <v>5.6454137172385385E-2</v>
      </c>
      <c r="D17" s="19">
        <f>A20</f>
        <v>0.2584247070807329</v>
      </c>
      <c r="E17" s="19">
        <f>A21</f>
        <v>0.47591956303923499</v>
      </c>
      <c r="F17" s="23">
        <f>A22</f>
        <v>0.20920159094022531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</row>
    <row r="18" spans="1:140" ht="15.6" x14ac:dyDescent="0.3">
      <c r="A18" s="1"/>
      <c r="B18" s="12"/>
      <c r="C18" s="2" t="s">
        <v>0</v>
      </c>
      <c r="D18" s="2" t="s">
        <v>1</v>
      </c>
      <c r="E18" s="2" t="s">
        <v>2</v>
      </c>
      <c r="F18" s="2" t="s">
        <v>48</v>
      </c>
      <c r="J18" s="34"/>
      <c r="K18" s="34"/>
      <c r="L18" s="34"/>
    </row>
    <row r="19" spans="1:140" x14ac:dyDescent="0.25">
      <c r="A19" s="15">
        <v>5.6454137172385385E-2</v>
      </c>
      <c r="B19" s="12" t="s">
        <v>0</v>
      </c>
      <c r="C19" s="51">
        <v>2.3134410000000005E-2</v>
      </c>
      <c r="D19" s="51">
        <v>1.3617208800000002E-2</v>
      </c>
      <c r="E19" s="51">
        <v>4.2207750000000004E-3</v>
      </c>
      <c r="F19" s="51">
        <v>-5.6064060000000004E-4</v>
      </c>
    </row>
    <row r="20" spans="1:140" x14ac:dyDescent="0.25">
      <c r="A20" s="15">
        <v>0.2584247070807329</v>
      </c>
      <c r="B20" s="12" t="s">
        <v>1</v>
      </c>
      <c r="C20" s="51">
        <v>1.3617208800000001E-2</v>
      </c>
      <c r="D20" s="51">
        <v>2.0851359999999999E-2</v>
      </c>
      <c r="E20" s="51">
        <v>9.6170399999999997E-4</v>
      </c>
      <c r="F20" s="51">
        <v>2.661292E-4</v>
      </c>
    </row>
    <row r="21" spans="1:140" x14ac:dyDescent="0.25">
      <c r="A21" s="15">
        <v>0.47591956303923499</v>
      </c>
      <c r="B21" s="12" t="s">
        <v>2</v>
      </c>
      <c r="C21" s="51">
        <v>4.2207750000000004E-3</v>
      </c>
      <c r="D21" s="51">
        <v>9.6170400000000007E-4</v>
      </c>
      <c r="E21" s="51">
        <v>1.2321E-2</v>
      </c>
      <c r="F21" s="51">
        <v>-1.4320110000000002E-3</v>
      </c>
    </row>
    <row r="22" spans="1:140" x14ac:dyDescent="0.25">
      <c r="A22" s="43">
        <v>0.20920159094022531</v>
      </c>
      <c r="B22" s="2" t="s">
        <v>48</v>
      </c>
      <c r="C22" s="51">
        <v>-5.6064060000000004E-4</v>
      </c>
      <c r="D22" s="51">
        <v>2.661292E-4</v>
      </c>
      <c r="E22" s="51">
        <v>-1.4320110000000002E-3</v>
      </c>
      <c r="F22" s="51">
        <v>3.3966489999999995E-2</v>
      </c>
    </row>
    <row r="23" spans="1:140" s="16" customFormat="1" x14ac:dyDescent="0.25">
      <c r="A23" s="44">
        <f>SUM(A19:A22)</f>
        <v>0.99999999823257857</v>
      </c>
      <c r="C23" s="19">
        <f>C17*SUMPRODUCT($A$19:$A$22,C19:C22)</f>
        <v>3.7917527586688472E-4</v>
      </c>
      <c r="D23" s="19">
        <f>D17*SUMPRODUCT($A$19:$A$22,D19:D22)</f>
        <v>1.7238537362164418E-3</v>
      </c>
      <c r="E23" s="19">
        <f>E17*SUMPRODUCT($A$19:$A$22,E19:E22)</f>
        <v>2.8798055724283782E-3</v>
      </c>
      <c r="F23" s="19">
        <f>F17*SUMPRODUCT($A$19:$A$22,F19:F22)</f>
        <v>1.3517446943746979E-3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</row>
    <row r="24" spans="1:140" x14ac:dyDescent="0.25">
      <c r="A24" s="9">
        <f>SUMPRODUCT($A$19:$A$22,$B$4:$B$7)</f>
        <v>8.6125930263145023E-2</v>
      </c>
      <c r="B24" s="2" t="s">
        <v>16</v>
      </c>
    </row>
    <row r="25" spans="1:140" x14ac:dyDescent="0.25">
      <c r="A25" s="9">
        <f>SUM(C23:F23)^0.5</f>
        <v>7.9590070227927315E-2</v>
      </c>
      <c r="B25" s="2" t="s">
        <v>17</v>
      </c>
    </row>
    <row r="26" spans="1:140" s="7" customFormat="1" ht="14.4" thickBot="1" x14ac:dyDescent="0.3">
      <c r="A26" s="28">
        <f>(A24-0.032)/A25</f>
        <v>0.68005883281847901</v>
      </c>
      <c r="B26" s="17" t="s">
        <v>18</v>
      </c>
      <c r="C26" s="16"/>
      <c r="D26" s="16"/>
      <c r="E26" s="16"/>
      <c r="F26" s="1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</row>
    <row r="27" spans="1:140" ht="14.4" thickBot="1" x14ac:dyDescent="0.3"/>
    <row r="28" spans="1:140" ht="14.4" thickBot="1" x14ac:dyDescent="0.3">
      <c r="A28" s="141" t="s">
        <v>79</v>
      </c>
      <c r="B28" s="141"/>
      <c r="C28" s="141"/>
      <c r="D28" s="141"/>
      <c r="E28" s="141"/>
      <c r="F28" s="141"/>
      <c r="G28" s="141"/>
      <c r="H28" s="141"/>
      <c r="I28" s="141"/>
      <c r="J28" s="141"/>
      <c r="K28" s="141"/>
      <c r="L28" s="141"/>
      <c r="M28" s="141"/>
      <c r="N28" s="141"/>
      <c r="O28" s="141"/>
      <c r="P28" s="141"/>
      <c r="Q28" s="35"/>
    </row>
    <row r="29" spans="1:140" x14ac:dyDescent="0.25">
      <c r="A29" s="130" t="s">
        <v>80</v>
      </c>
      <c r="B29" s="130"/>
      <c r="C29" s="130"/>
      <c r="E29" s="142">
        <v>8.6125930127977091E-2</v>
      </c>
    </row>
    <row r="30" spans="1:140" x14ac:dyDescent="0.25">
      <c r="A30" s="130"/>
      <c r="B30" s="130"/>
      <c r="C30" s="130"/>
      <c r="E30" s="143"/>
    </row>
    <row r="31" spans="1:140" x14ac:dyDescent="0.25">
      <c r="C31" s="33" t="s">
        <v>36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40" x14ac:dyDescent="0.25">
      <c r="A32" s="2" t="s">
        <v>16</v>
      </c>
      <c r="C32" s="29">
        <v>8.4125930127977089E-2</v>
      </c>
      <c r="D32" s="14">
        <v>8.6125930127977091E-2</v>
      </c>
      <c r="E32" s="14">
        <v>8.8125930127977092E-2</v>
      </c>
      <c r="F32" s="14">
        <v>9.0125930127977094E-2</v>
      </c>
      <c r="G32" s="14">
        <v>9.2125930127977096E-2</v>
      </c>
      <c r="H32" s="14">
        <v>9.4125930127977084E-2</v>
      </c>
      <c r="I32" s="14">
        <v>9.6125930127977086E-2</v>
      </c>
      <c r="J32" s="14">
        <v>9.8125930127977087E-2</v>
      </c>
      <c r="K32" s="14">
        <v>0.10012593012797709</v>
      </c>
      <c r="L32" s="14">
        <v>0.10212593012797709</v>
      </c>
      <c r="M32" s="14">
        <v>0.10412593012797709</v>
      </c>
      <c r="N32" s="14">
        <v>0.10612593012797708</v>
      </c>
      <c r="O32" s="14">
        <v>0.10812593012797708</v>
      </c>
      <c r="P32" s="14">
        <v>0.11012593012797708</v>
      </c>
      <c r="Q32" s="14"/>
    </row>
    <row r="33" spans="1:32" x14ac:dyDescent="0.25">
      <c r="A33" s="2" t="s">
        <v>17</v>
      </c>
      <c r="B33">
        <v>0</v>
      </c>
      <c r="C33" s="29">
        <v>7.9479132969462782E-2</v>
      </c>
      <c r="D33" s="14">
        <v>7.9590070402348209E-2</v>
      </c>
      <c r="E33" s="14">
        <v>7.9922093238665032E-2</v>
      </c>
      <c r="F33" s="14">
        <v>8.0472465357976891E-2</v>
      </c>
      <c r="G33" s="14">
        <v>8.1236748704897735E-2</v>
      </c>
      <c r="H33" s="14">
        <v>8.2209026902005447E-2</v>
      </c>
      <c r="I33" s="14">
        <v>8.3381878059564069E-2</v>
      </c>
      <c r="J33" s="14">
        <v>8.4747119089937234E-2</v>
      </c>
      <c r="K33" s="14">
        <v>8.629565245316502E-2</v>
      </c>
      <c r="L33" s="14">
        <v>8.8017658638506649E-2</v>
      </c>
      <c r="M33" s="14">
        <v>8.9903136009753637E-2</v>
      </c>
      <c r="N33" s="14">
        <v>9.1942212310448176E-2</v>
      </c>
      <c r="O33" s="14">
        <v>9.4124820899791378E-2</v>
      </c>
      <c r="P33" s="14">
        <v>9.6441217238783392E-2</v>
      </c>
      <c r="Q33" s="14"/>
      <c r="R33" s="10"/>
      <c r="S33" s="10"/>
      <c r="T33" s="10"/>
      <c r="U33" s="10"/>
    </row>
    <row r="34" spans="1:32" x14ac:dyDescent="0.25">
      <c r="A34" s="2" t="s">
        <v>18</v>
      </c>
      <c r="C34" s="29">
        <v>0.65584422200484682</v>
      </c>
      <c r="D34" s="19">
        <v>0.68005881117493994</v>
      </c>
      <c r="E34" s="19">
        <v>0.70225800833702434</v>
      </c>
      <c r="F34" s="19">
        <v>0.72230830747800656</v>
      </c>
      <c r="G34" s="19">
        <v>0.7401321599532521</v>
      </c>
      <c r="H34" s="19">
        <v>0.75570803566261058</v>
      </c>
      <c r="I34" s="19">
        <v>0.76906315324677099</v>
      </c>
      <c r="J34" s="19">
        <v>0.78027348701960031</v>
      </c>
      <c r="K34" s="19">
        <v>0.78944913571757858</v>
      </c>
      <c r="L34" s="19">
        <v>0.79672683014859791</v>
      </c>
      <c r="M34" s="19">
        <v>0.80226267142226237</v>
      </c>
      <c r="N34" s="19">
        <v>0.80622304289754188</v>
      </c>
      <c r="O34" s="19">
        <v>0.80877636162473576</v>
      </c>
      <c r="P34" s="19">
        <v>0.81008859485437201</v>
      </c>
      <c r="Q34" s="14"/>
      <c r="R34" s="10"/>
      <c r="S34" s="10"/>
      <c r="T34" s="10"/>
      <c r="U34" s="10"/>
    </row>
    <row r="35" spans="1:32" x14ac:dyDescent="0.25">
      <c r="A35" s="24" t="s">
        <v>0</v>
      </c>
      <c r="B35" s="4"/>
      <c r="C35" s="30">
        <v>3.7321118724603766E-2</v>
      </c>
      <c r="D35" s="2">
        <v>5.6454136757623785E-2</v>
      </c>
      <c r="E35" s="2">
        <v>7.5582969760654067E-2</v>
      </c>
      <c r="F35" s="2">
        <v>9.471156089911599E-2</v>
      </c>
      <c r="G35" s="2">
        <v>0.11384023943586556</v>
      </c>
      <c r="H35" s="2">
        <v>0.13296980164366007</v>
      </c>
      <c r="I35" s="2">
        <v>0.15209754411011536</v>
      </c>
      <c r="J35" s="2">
        <v>0.17122621151116657</v>
      </c>
      <c r="K35" s="2">
        <v>0.19035584844967696</v>
      </c>
      <c r="L35" s="2">
        <v>0.20948463003346129</v>
      </c>
      <c r="M35" s="2">
        <v>0.22861236687441905</v>
      </c>
      <c r="N35" s="2">
        <v>0.24774101593411696</v>
      </c>
      <c r="O35" s="2">
        <v>0.26686967462946093</v>
      </c>
      <c r="P35" s="2">
        <v>0.28599834399952101</v>
      </c>
      <c r="Q35" s="2"/>
      <c r="R35" s="10"/>
      <c r="S35" s="10"/>
      <c r="T35" s="10"/>
      <c r="U35" s="10"/>
    </row>
    <row r="36" spans="1:32" x14ac:dyDescent="0.25">
      <c r="A36" s="25" t="s">
        <v>1</v>
      </c>
      <c r="C36" s="31">
        <v>0.25269387286191886</v>
      </c>
      <c r="D36" s="2">
        <v>0.25842467410179365</v>
      </c>
      <c r="E36" s="2">
        <v>0.26415802172511532</v>
      </c>
      <c r="F36" s="2">
        <v>0.26989159696049619</v>
      </c>
      <c r="G36" s="2">
        <v>0.2756250851610581</v>
      </c>
      <c r="H36" s="2">
        <v>0.28135882981208071</v>
      </c>
      <c r="I36" s="2">
        <v>0.28709209662970719</v>
      </c>
      <c r="J36" s="2">
        <v>0.2928255967768158</v>
      </c>
      <c r="K36" s="2">
        <v>0.29855934097478781</v>
      </c>
      <c r="L36" s="2">
        <v>0.30429275113558774</v>
      </c>
      <c r="M36" s="2">
        <v>0.31002594103907966</v>
      </c>
      <c r="N36" s="2">
        <v>0.31575945433805747</v>
      </c>
      <c r="O36" s="2">
        <v>0.32149294942128559</v>
      </c>
      <c r="P36" s="2">
        <v>0.32722644300113696</v>
      </c>
      <c r="Q36" s="2"/>
      <c r="R36" s="10"/>
      <c r="S36" s="10"/>
      <c r="T36" s="10"/>
      <c r="U36" s="10"/>
    </row>
    <row r="37" spans="1:32" x14ac:dyDescent="0.25">
      <c r="A37" s="25" t="s">
        <v>2</v>
      </c>
      <c r="C37" s="31">
        <v>0.50411817182777308</v>
      </c>
      <c r="D37" s="2">
        <v>0.47591959133851858</v>
      </c>
      <c r="E37" s="2">
        <v>0.44771963178987473</v>
      </c>
      <c r="F37" s="2">
        <v>0.41951967090407122</v>
      </c>
      <c r="G37" s="2">
        <v>0.39131972186895114</v>
      </c>
      <c r="H37" s="2">
        <v>0.36311847901341759</v>
      </c>
      <c r="I37" s="2">
        <v>0.33491982138688742</v>
      </c>
      <c r="J37" s="2">
        <v>0.30671987206214452</v>
      </c>
      <c r="K37" s="2">
        <v>0.27851853880410998</v>
      </c>
      <c r="L37" s="2">
        <v>0.25031857213698633</v>
      </c>
      <c r="M37" s="2">
        <v>0.22212004394186868</v>
      </c>
      <c r="N37" s="2">
        <v>0.19392009081040423</v>
      </c>
      <c r="O37" s="2">
        <v>0.16572013431757845</v>
      </c>
      <c r="P37" s="2">
        <v>0.1375201862454766</v>
      </c>
      <c r="Q37" s="2"/>
      <c r="R37" s="10"/>
      <c r="S37" s="10"/>
      <c r="T37" s="10"/>
      <c r="U37" s="10"/>
    </row>
    <row r="38" spans="1:32" s="16" customFormat="1" x14ac:dyDescent="0.25">
      <c r="A38" s="26" t="s">
        <v>45</v>
      </c>
      <c r="C38" s="32">
        <v>0.20586683658570432</v>
      </c>
      <c r="D38" s="17">
        <v>0.20920160106459101</v>
      </c>
      <c r="E38" s="17">
        <v>0.21253937629820582</v>
      </c>
      <c r="F38" s="17">
        <v>0.21587717114073351</v>
      </c>
      <c r="G38" s="17">
        <v>0.21921495269261423</v>
      </c>
      <c r="H38" s="17">
        <v>0.22255288927138966</v>
      </c>
      <c r="I38" s="17">
        <v>0.22589053830821501</v>
      </c>
      <c r="J38" s="17">
        <v>0.22922831986656106</v>
      </c>
      <c r="K38" s="17">
        <v>0.23256627076076511</v>
      </c>
      <c r="L38" s="17">
        <v>0.23590404429245387</v>
      </c>
      <c r="M38" s="17">
        <v>0.23924164717372651</v>
      </c>
      <c r="N38" s="17">
        <v>0.24257943865908524</v>
      </c>
      <c r="O38" s="17">
        <v>0.24591724097102485</v>
      </c>
      <c r="P38" s="17">
        <v>0.24925502654205284</v>
      </c>
      <c r="Q38" s="2"/>
      <c r="R38" s="10"/>
      <c r="S38" s="10"/>
      <c r="T38" s="10"/>
      <c r="U38" s="10"/>
      <c r="V38"/>
      <c r="W38"/>
      <c r="X38"/>
      <c r="Y38"/>
      <c r="Z38"/>
      <c r="AA38"/>
      <c r="AB38"/>
      <c r="AC38"/>
      <c r="AD38"/>
      <c r="AE38"/>
      <c r="AF38"/>
    </row>
    <row r="39" spans="1:32" x14ac:dyDescent="0.25">
      <c r="A39" s="2" t="s">
        <v>37</v>
      </c>
      <c r="B39" s="10">
        <v>3.2000000000000001E-2</v>
      </c>
      <c r="C39" s="14">
        <f>$B$39+C$33*$D$45</f>
        <v>9.6406275615291817E-2</v>
      </c>
      <c r="D39" s="14">
        <f t="shared" ref="D39:P39" si="0">$B$39+D$33*$D$45</f>
        <v>9.6496174266818585E-2</v>
      </c>
      <c r="E39" s="14">
        <f t="shared" si="0"/>
        <v>9.6765230477014144E-2</v>
      </c>
      <c r="F39" s="14">
        <f t="shared" si="0"/>
        <v>9.721122701828229E-2</v>
      </c>
      <c r="G39" s="14">
        <f t="shared" si="0"/>
        <v>9.7830567492326895E-2</v>
      </c>
      <c r="H39" s="14">
        <f t="shared" si="0"/>
        <v>9.8618457535889881E-2</v>
      </c>
      <c r="I39" s="14">
        <f t="shared" si="0"/>
        <v>9.956888278698639E-2</v>
      </c>
      <c r="J39" s="14">
        <f t="shared" si="0"/>
        <v>0.10067521204346309</v>
      </c>
      <c r="K39" s="14">
        <f t="shared" si="0"/>
        <v>0.10193007307258183</v>
      </c>
      <c r="L39" s="14">
        <f t="shared" si="0"/>
        <v>0.10332550858931</v>
      </c>
      <c r="M39" s="14">
        <f t="shared" si="0"/>
        <v>0.10485341372241692</v>
      </c>
      <c r="N39" s="14">
        <f t="shared" si="0"/>
        <v>0.10650578844413917</v>
      </c>
      <c r="O39" s="14">
        <f t="shared" si="0"/>
        <v>0.10827447520648159</v>
      </c>
      <c r="P39" s="14">
        <f t="shared" si="0"/>
        <v>0.11015157747810167</v>
      </c>
      <c r="Q39" s="14"/>
    </row>
    <row r="40" spans="1:32" x14ac:dyDescent="0.25"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</row>
    <row r="41" spans="1:32" ht="14.4" thickBot="1" x14ac:dyDescent="0.3"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</row>
    <row r="42" spans="1:32" x14ac:dyDescent="0.25">
      <c r="C42" s="33" t="s">
        <v>36</v>
      </c>
      <c r="D42" s="36" t="s">
        <v>81</v>
      </c>
      <c r="E42" s="1"/>
      <c r="F42" s="1"/>
      <c r="G42" s="22"/>
      <c r="H42" s="1"/>
      <c r="I42" s="22"/>
      <c r="J42" s="1"/>
      <c r="K42" s="1"/>
      <c r="L42" s="1"/>
      <c r="M42" s="1"/>
      <c r="N42" s="1"/>
      <c r="O42" s="1"/>
      <c r="P42" s="1"/>
      <c r="Q42" s="14"/>
    </row>
    <row r="43" spans="1:32" x14ac:dyDescent="0.25">
      <c r="A43" s="2" t="s">
        <v>16</v>
      </c>
      <c r="C43" s="29">
        <v>8.4125930127977089E-2</v>
      </c>
      <c r="D43" s="46">
        <v>0.11157791302015292</v>
      </c>
      <c r="E43" s="14">
        <v>0.11220000000000001</v>
      </c>
      <c r="F43" s="14">
        <v>0.11420000000000001</v>
      </c>
      <c r="G43" s="14">
        <v>0.11620000000000001</v>
      </c>
      <c r="H43" s="14">
        <v>0.1182</v>
      </c>
      <c r="I43" s="14">
        <v>0.1202</v>
      </c>
      <c r="J43" s="14">
        <v>0.1222</v>
      </c>
      <c r="K43" s="14">
        <v>0.1242</v>
      </c>
      <c r="L43" s="14">
        <v>0.12620000000000001</v>
      </c>
      <c r="M43" s="14">
        <v>0.12820000000000001</v>
      </c>
      <c r="N43" s="14">
        <v>0.13020000000000001</v>
      </c>
      <c r="Q43" s="1"/>
    </row>
    <row r="44" spans="1:32" x14ac:dyDescent="0.25">
      <c r="A44" s="2" t="s">
        <v>17</v>
      </c>
      <c r="B44">
        <v>0</v>
      </c>
      <c r="C44" s="29">
        <v>7.9479132969462782E-2</v>
      </c>
      <c r="D44" s="46">
        <v>9.8201354913610331E-2</v>
      </c>
      <c r="E44" s="14">
        <v>9.8974663899938101E-2</v>
      </c>
      <c r="F44" s="14">
        <v>0.10153510805246271</v>
      </c>
      <c r="G44" s="14">
        <v>0.10420186052186224</v>
      </c>
      <c r="H44" s="14">
        <v>0.10696738763735408</v>
      </c>
      <c r="I44" s="14">
        <v>0.10985468923856133</v>
      </c>
      <c r="J44" s="14">
        <v>0.11431382345674176</v>
      </c>
      <c r="K44" s="14">
        <v>0.12093397040112319</v>
      </c>
      <c r="L44" s="14">
        <v>0.12938311769100144</v>
      </c>
      <c r="M44" s="14">
        <v>0.14012212737337038</v>
      </c>
      <c r="N44" s="14">
        <v>0.15209999978581359</v>
      </c>
      <c r="Q44" s="1"/>
    </row>
    <row r="45" spans="1:32" x14ac:dyDescent="0.25">
      <c r="A45" s="17" t="s">
        <v>18</v>
      </c>
      <c r="B45" s="16"/>
      <c r="C45" s="50">
        <v>0.65584422200484682</v>
      </c>
      <c r="D45" s="47">
        <v>0.81035453217686437</v>
      </c>
      <c r="E45" s="19">
        <v>0.81030838427529173</v>
      </c>
      <c r="F45" s="19">
        <v>0.80957329529295108</v>
      </c>
      <c r="G45" s="19">
        <v>0.80804699252743473</v>
      </c>
      <c r="H45" s="19">
        <v>0.80585309152944273</v>
      </c>
      <c r="I45" s="19">
        <v>0.80287878842526927</v>
      </c>
      <c r="J45" s="19">
        <v>0.78905592787141476</v>
      </c>
      <c r="K45" s="19">
        <v>0.7624005201425208</v>
      </c>
      <c r="L45" s="19">
        <v>0.72807121791142926</v>
      </c>
      <c r="M45" s="19">
        <v>0.68654485220453876</v>
      </c>
      <c r="N45" s="19">
        <v>0.64036817853344996</v>
      </c>
      <c r="Q45" s="1"/>
    </row>
    <row r="46" spans="1:32" ht="15.6" x14ac:dyDescent="0.3">
      <c r="A46" s="25" t="s">
        <v>0</v>
      </c>
      <c r="C46" s="31">
        <v>3.7321118724603766E-2</v>
      </c>
      <c r="D46" s="48">
        <v>0.29985799159790449</v>
      </c>
      <c r="E46" s="2">
        <v>0.30583551544200405</v>
      </c>
      <c r="F46" s="2">
        <v>0.32496720147288893</v>
      </c>
      <c r="G46" s="34">
        <v>0.34409282592316032</v>
      </c>
      <c r="H46" s="2">
        <v>0.36322149478633886</v>
      </c>
      <c r="I46" s="34">
        <v>0.39046405316442434</v>
      </c>
      <c r="J46" s="2">
        <v>0.46017053187484508</v>
      </c>
      <c r="K46" s="2">
        <v>0.52988085326550527</v>
      </c>
      <c r="L46" s="2">
        <v>0.59958745724493578</v>
      </c>
      <c r="M46" s="2">
        <v>0.76925474296962637</v>
      </c>
      <c r="N46" s="2">
        <v>0.99999999859180522</v>
      </c>
      <c r="Q46" s="1"/>
    </row>
    <row r="47" spans="1:32" ht="15.6" x14ac:dyDescent="0.3">
      <c r="A47" s="25" t="s">
        <v>1</v>
      </c>
      <c r="C47" s="31">
        <v>0.25269387286191886</v>
      </c>
      <c r="D47" s="48">
        <v>0.33139305205753278</v>
      </c>
      <c r="E47" s="2">
        <v>0.33317220322329483</v>
      </c>
      <c r="F47" s="2">
        <v>0.3389037868251531</v>
      </c>
      <c r="G47" s="34">
        <v>0.34463921965362609</v>
      </c>
      <c r="H47" s="2">
        <v>0.3503727002891156</v>
      </c>
      <c r="I47" s="34">
        <v>0.35508812080957974</v>
      </c>
      <c r="J47" s="2">
        <v>0.35447559981545146</v>
      </c>
      <c r="K47" s="2">
        <v>0.35386350785379816</v>
      </c>
      <c r="L47" s="2">
        <v>0.35325091763816591</v>
      </c>
      <c r="M47" s="2">
        <v>0.23074526157702488</v>
      </c>
      <c r="N47" s="2">
        <v>0</v>
      </c>
      <c r="Q47" s="1"/>
    </row>
    <row r="48" spans="1:32" ht="15.6" x14ac:dyDescent="0.3">
      <c r="A48" s="25" t="s">
        <v>2</v>
      </c>
      <c r="C48" s="31">
        <v>0.50411817182777308</v>
      </c>
      <c r="D48" s="48">
        <v>0.11703221996458239</v>
      </c>
      <c r="E48" s="2">
        <v>0.10827586016872967</v>
      </c>
      <c r="F48" s="2">
        <v>8.0074403023837656E-2</v>
      </c>
      <c r="G48" s="34">
        <v>5.1875958642178907E-2</v>
      </c>
      <c r="H48" s="2">
        <v>2.3676003825532053E-2</v>
      </c>
      <c r="I48" s="34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Q48" s="1"/>
    </row>
    <row r="49" spans="1:32" s="16" customFormat="1" ht="16.2" thickBot="1" x14ac:dyDescent="0.35">
      <c r="A49" s="26" t="s">
        <v>46</v>
      </c>
      <c r="C49" s="32">
        <v>0.20586683658570432</v>
      </c>
      <c r="D49" s="49">
        <v>0.25171673595772187</v>
      </c>
      <c r="E49" s="17">
        <v>0.25271641991352184</v>
      </c>
      <c r="F49" s="17">
        <v>0.25605460752631853</v>
      </c>
      <c r="G49" s="34">
        <v>0.25939199490884618</v>
      </c>
      <c r="H49" s="17">
        <v>0.26272980111990984</v>
      </c>
      <c r="I49" s="34">
        <v>0.25444782800660981</v>
      </c>
      <c r="J49" s="17">
        <v>0.18535386780601454</v>
      </c>
      <c r="K49" s="17">
        <v>0.1162556402857554</v>
      </c>
      <c r="L49" s="17">
        <v>4.7161623246868824E-2</v>
      </c>
      <c r="M49" s="17">
        <v>0</v>
      </c>
      <c r="N49" s="17">
        <v>0</v>
      </c>
      <c r="O49"/>
      <c r="P49"/>
      <c r="Q49" s="1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</row>
    <row r="50" spans="1:32" x14ac:dyDescent="0.25">
      <c r="A50" s="2" t="s">
        <v>37</v>
      </c>
      <c r="B50" s="10">
        <v>3.2000000000000001E-2</v>
      </c>
      <c r="C50" s="14">
        <f>$B$39+C$44*$D$45</f>
        <v>9.6406275615291817E-2</v>
      </c>
      <c r="D50" s="14">
        <f>$B$39+D$44*$D$45</f>
        <v>0.11157791302015292</v>
      </c>
      <c r="E50" s="14">
        <f>$B$39+E$44*$D$45</f>
        <v>0.11220456746199672</v>
      </c>
      <c r="F50" s="14">
        <f t="shared" ref="F50:N50" si="1">$B$39+F$44*$D$45</f>
        <v>0.1142794349853808</v>
      </c>
      <c r="G50" s="14">
        <f t="shared" si="1"/>
        <v>0.11644044993515255</v>
      </c>
      <c r="H50" s="14">
        <f t="shared" si="1"/>
        <v>0.11868150736704937</v>
      </c>
      <c r="I50" s="14">
        <f t="shared" si="1"/>
        <v>0.12102124530534919</v>
      </c>
      <c r="J50" s="14">
        <f t="shared" si="1"/>
        <v>0.12463472492863664</v>
      </c>
      <c r="K50" s="14">
        <f t="shared" si="1"/>
        <v>0.12999939100869295</v>
      </c>
      <c r="L50" s="14">
        <f t="shared" si="1"/>
        <v>0.13684619580807567</v>
      </c>
      <c r="M50" s="14">
        <f t="shared" si="1"/>
        <v>0.14554860097527456</v>
      </c>
      <c r="N50" s="14">
        <f t="shared" si="1"/>
        <v>0.15525492417053416</v>
      </c>
      <c r="Q50" s="1"/>
    </row>
    <row r="53" spans="1:32" ht="15.6" x14ac:dyDescent="0.3">
      <c r="A53" s="144" t="s">
        <v>38</v>
      </c>
      <c r="B53" s="144"/>
      <c r="C53" s="144"/>
      <c r="D53" s="144"/>
      <c r="E53" s="144"/>
    </row>
    <row r="54" spans="1:32" ht="15.6" x14ac:dyDescent="0.3">
      <c r="A54" s="34" t="s">
        <v>39</v>
      </c>
      <c r="B54" s="34" t="s">
        <v>0</v>
      </c>
      <c r="C54" s="34" t="s">
        <v>1</v>
      </c>
      <c r="D54" s="34" t="s">
        <v>2</v>
      </c>
      <c r="E54" s="34" t="s">
        <v>46</v>
      </c>
    </row>
    <row r="55" spans="1:32" ht="15.6" x14ac:dyDescent="0.3">
      <c r="A55" s="34" t="s">
        <v>41</v>
      </c>
      <c r="B55" s="2">
        <v>0.29985799159790449</v>
      </c>
      <c r="C55" s="2">
        <v>0.33139305205753278</v>
      </c>
      <c r="D55" s="2">
        <v>0.11703221996458239</v>
      </c>
      <c r="E55" s="2">
        <v>0.25171673595772187</v>
      </c>
    </row>
    <row r="56" spans="1:32" ht="15.6" x14ac:dyDescent="0.3">
      <c r="A56" s="34" t="s">
        <v>42</v>
      </c>
      <c r="B56" s="138">
        <v>0.11157791302015292</v>
      </c>
      <c r="C56" s="138"/>
      <c r="D56" s="138"/>
      <c r="E56" s="138"/>
    </row>
    <row r="57" spans="1:32" ht="15.6" x14ac:dyDescent="0.3">
      <c r="A57" s="34" t="s">
        <v>17</v>
      </c>
      <c r="B57" s="138">
        <v>9.8201354913610331E-2</v>
      </c>
      <c r="C57" s="138"/>
      <c r="D57" s="138"/>
      <c r="E57" s="138"/>
    </row>
    <row r="58" spans="1:32" ht="15.6" x14ac:dyDescent="0.3">
      <c r="A58" s="34" t="s">
        <v>43</v>
      </c>
      <c r="B58" s="138">
        <v>0.81035453217686437</v>
      </c>
      <c r="C58" s="138"/>
      <c r="D58" s="138"/>
      <c r="E58" s="138"/>
    </row>
    <row r="62" spans="1:32" x14ac:dyDescent="0.25">
      <c r="E62" s="15"/>
    </row>
    <row r="63" spans="1:32" x14ac:dyDescent="0.25">
      <c r="E63" s="15"/>
    </row>
    <row r="64" spans="1:32" x14ac:dyDescent="0.25">
      <c r="E64" s="15"/>
    </row>
    <row r="65" spans="4:5" x14ac:dyDescent="0.25">
      <c r="E65" s="43"/>
    </row>
    <row r="70" spans="4:5" x14ac:dyDescent="0.25">
      <c r="D70">
        <v>0.11157873451956672</v>
      </c>
    </row>
    <row r="71" spans="4:5" x14ac:dyDescent="0.25">
      <c r="D71">
        <v>9.8202368260900508E-2</v>
      </c>
    </row>
    <row r="72" spans="4:5" x14ac:dyDescent="0.25">
      <c r="D72">
        <v>0.81035453552550596</v>
      </c>
    </row>
  </sheetData>
  <mergeCells count="11">
    <mergeCell ref="A53:E53"/>
    <mergeCell ref="B56:E56"/>
    <mergeCell ref="B57:E57"/>
    <mergeCell ref="B58:E58"/>
    <mergeCell ref="A1:G1"/>
    <mergeCell ref="D2:G2"/>
    <mergeCell ref="A9:E9"/>
    <mergeCell ref="A16:F16"/>
    <mergeCell ref="A28:P28"/>
    <mergeCell ref="A29:C30"/>
    <mergeCell ref="E29:E30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J63"/>
  <sheetViews>
    <sheetView topLeftCell="A52" zoomScale="92" workbookViewId="0">
      <selection activeCell="A58" sqref="A58:F63"/>
    </sheetView>
  </sheetViews>
  <sheetFormatPr defaultRowHeight="13.8" x14ac:dyDescent="0.25"/>
  <cols>
    <col min="1" max="1" width="19.109375" customWidth="1"/>
    <col min="2" max="2" width="13.77734375" customWidth="1"/>
    <col min="3" max="3" width="16.21875" customWidth="1"/>
    <col min="4" max="4" width="14.6640625" customWidth="1"/>
    <col min="5" max="5" width="14" customWidth="1"/>
    <col min="6" max="6" width="14.77734375" customWidth="1"/>
    <col min="7" max="7" width="12.77734375" customWidth="1"/>
    <col min="8" max="8" width="13.109375" customWidth="1"/>
  </cols>
  <sheetData>
    <row r="1" spans="1:140" s="8" customFormat="1" ht="14.4" thickBot="1" x14ac:dyDescent="0.3">
      <c r="A1" s="145" t="s">
        <v>3</v>
      </c>
      <c r="B1" s="145"/>
      <c r="C1" s="145"/>
      <c r="D1" s="145"/>
      <c r="E1" s="145"/>
      <c r="F1" s="145"/>
      <c r="G1" s="145"/>
      <c r="H1" s="145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</row>
    <row r="2" spans="1:140" ht="14.4" thickBot="1" x14ac:dyDescent="0.3">
      <c r="A2" s="1"/>
      <c r="B2" s="1"/>
      <c r="C2" s="1"/>
      <c r="D2" s="139" t="s">
        <v>10</v>
      </c>
      <c r="E2" s="139"/>
      <c r="F2" s="139"/>
      <c r="G2" s="139"/>
      <c r="H2" s="139"/>
    </row>
    <row r="3" spans="1:140" x14ac:dyDescent="0.25">
      <c r="A3" s="1" t="s">
        <v>4</v>
      </c>
      <c r="B3" s="1" t="s">
        <v>47</v>
      </c>
      <c r="C3" s="1" t="s">
        <v>9</v>
      </c>
      <c r="D3" s="1" t="s">
        <v>5</v>
      </c>
      <c r="E3" s="1" t="s">
        <v>6</v>
      </c>
      <c r="F3" s="1" t="s">
        <v>7</v>
      </c>
      <c r="G3" s="1" t="s">
        <v>46</v>
      </c>
      <c r="H3" s="1" t="s">
        <v>48</v>
      </c>
    </row>
    <row r="4" spans="1:140" x14ac:dyDescent="0.25">
      <c r="A4" s="1" t="s">
        <v>5</v>
      </c>
      <c r="B4" s="15">
        <v>0.12939999999999999</v>
      </c>
      <c r="C4" s="15">
        <v>0.15210000000000001</v>
      </c>
      <c r="D4" s="14">
        <v>1</v>
      </c>
      <c r="E4" s="14"/>
      <c r="F4" s="14"/>
      <c r="G4" s="9"/>
      <c r="H4" s="9"/>
    </row>
    <row r="5" spans="1:140" x14ac:dyDescent="0.25">
      <c r="A5" s="1" t="s">
        <v>6</v>
      </c>
      <c r="B5" s="15">
        <v>0.1242</v>
      </c>
      <c r="C5" s="15">
        <v>0.1444</v>
      </c>
      <c r="D5" s="14">
        <v>0.62</v>
      </c>
      <c r="E5" s="14">
        <v>1</v>
      </c>
      <c r="F5" s="14"/>
      <c r="G5" s="9"/>
      <c r="H5" s="9"/>
    </row>
    <row r="6" spans="1:140" s="7" customFormat="1" ht="14.4" thickBot="1" x14ac:dyDescent="0.3">
      <c r="A6" s="1" t="s">
        <v>7</v>
      </c>
      <c r="B6" s="15">
        <v>5.3999999999999999E-2</v>
      </c>
      <c r="C6" s="15">
        <v>0.111</v>
      </c>
      <c r="D6" s="14">
        <v>0.25</v>
      </c>
      <c r="E6" s="14">
        <v>0.06</v>
      </c>
      <c r="F6" s="14">
        <v>1</v>
      </c>
      <c r="G6" s="9"/>
      <c r="H6" s="9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</row>
    <row r="7" spans="1:140" x14ac:dyDescent="0.25">
      <c r="A7" s="1" t="s">
        <v>46</v>
      </c>
      <c r="B7" s="15">
        <v>9.4399999999999998E-2</v>
      </c>
      <c r="C7" s="15">
        <v>0.13539999999999999</v>
      </c>
      <c r="D7" s="14">
        <v>0.56000000000000005</v>
      </c>
      <c r="E7" s="14">
        <v>0.4</v>
      </c>
      <c r="F7" s="14">
        <v>0.16</v>
      </c>
      <c r="G7" s="14">
        <v>1</v>
      </c>
      <c r="H7" s="9"/>
    </row>
    <row r="8" spans="1:140" x14ac:dyDescent="0.25">
      <c r="A8" s="1" t="s">
        <v>48</v>
      </c>
      <c r="B8" s="15">
        <v>0.10050000000000001</v>
      </c>
      <c r="C8" s="15">
        <v>0.18429999999999999</v>
      </c>
      <c r="D8" s="14">
        <v>-0.02</v>
      </c>
      <c r="E8" s="14">
        <v>0.01</v>
      </c>
      <c r="F8" s="14">
        <v>-7.0000000000000007E-2</v>
      </c>
      <c r="G8" s="14">
        <v>-0.01</v>
      </c>
      <c r="H8" s="14">
        <v>1</v>
      </c>
    </row>
    <row r="9" spans="1:140" ht="14.4" thickBot="1" x14ac:dyDescent="0.3"/>
    <row r="10" spans="1:140" s="8" customFormat="1" ht="14.4" thickBot="1" x14ac:dyDescent="0.3">
      <c r="A10" s="137" t="s">
        <v>11</v>
      </c>
      <c r="B10" s="137"/>
      <c r="C10" s="137"/>
      <c r="D10" s="137"/>
      <c r="E10" s="137"/>
      <c r="F10" s="137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</row>
    <row r="11" spans="1:140" x14ac:dyDescent="0.25">
      <c r="A11" s="2" t="s">
        <v>12</v>
      </c>
      <c r="B11" s="2" t="s">
        <v>0</v>
      </c>
      <c r="C11" s="2" t="s">
        <v>1</v>
      </c>
      <c r="D11" s="2" t="s">
        <v>2</v>
      </c>
      <c r="E11" s="1" t="s">
        <v>46</v>
      </c>
      <c r="F11" s="1" t="s">
        <v>48</v>
      </c>
      <c r="M11" s="10"/>
      <c r="N11" s="10"/>
      <c r="O11" s="10"/>
    </row>
    <row r="12" spans="1:140" x14ac:dyDescent="0.25">
      <c r="A12" s="2" t="s">
        <v>0</v>
      </c>
      <c r="B12" s="51">
        <v>2.3134410000000005E-2</v>
      </c>
      <c r="C12" s="51">
        <v>1.3617208800000002E-2</v>
      </c>
      <c r="D12" s="51">
        <v>4.2207750000000004E-3</v>
      </c>
      <c r="E12" s="9">
        <v>1.1532830400000001E-2</v>
      </c>
      <c r="F12" s="51">
        <v>-5.6064060000000004E-4</v>
      </c>
      <c r="M12" s="10"/>
      <c r="N12" s="10"/>
      <c r="O12" s="10"/>
    </row>
    <row r="13" spans="1:140" x14ac:dyDescent="0.25">
      <c r="A13" s="2" t="s">
        <v>1</v>
      </c>
      <c r="B13" s="51">
        <v>1.3617208800000001E-2</v>
      </c>
      <c r="C13" s="51">
        <v>2.0851359999999999E-2</v>
      </c>
      <c r="D13" s="51">
        <v>9.6170399999999997E-4</v>
      </c>
      <c r="E13" s="9">
        <v>7.8207039999999995E-3</v>
      </c>
      <c r="F13" s="51">
        <v>2.661292E-4</v>
      </c>
      <c r="M13" s="10"/>
      <c r="N13" s="10"/>
      <c r="O13" s="10"/>
    </row>
    <row r="14" spans="1:140" s="7" customFormat="1" ht="14.4" thickBot="1" x14ac:dyDescent="0.3">
      <c r="A14" s="2" t="s">
        <v>2</v>
      </c>
      <c r="B14" s="51">
        <v>4.2207750000000004E-3</v>
      </c>
      <c r="C14" s="51">
        <v>9.6170400000000007E-4</v>
      </c>
      <c r="D14" s="51">
        <v>1.2321E-2</v>
      </c>
      <c r="E14" s="9">
        <v>2.4047040000000001E-3</v>
      </c>
      <c r="F14" s="51">
        <v>-1.4320110000000002E-3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</row>
    <row r="15" spans="1:140" x14ac:dyDescent="0.25">
      <c r="A15" s="1" t="s">
        <v>46</v>
      </c>
      <c r="B15" s="51">
        <v>1.1532830400000001E-2</v>
      </c>
      <c r="C15" s="51">
        <v>7.8207039999999995E-3</v>
      </c>
      <c r="D15" s="51">
        <v>2.4047040000000001E-3</v>
      </c>
      <c r="E15" s="9">
        <v>1.8333159999999998E-2</v>
      </c>
      <c r="F15" s="51">
        <v>-2.4954219999999996E-4</v>
      </c>
    </row>
    <row r="16" spans="1:140" x14ac:dyDescent="0.25">
      <c r="A16" s="1" t="s">
        <v>48</v>
      </c>
      <c r="B16" s="51">
        <v>-5.6064060000000004E-4</v>
      </c>
      <c r="C16" s="51">
        <v>2.661292E-4</v>
      </c>
      <c r="D16" s="51">
        <v>-1.4320110000000002E-3</v>
      </c>
      <c r="E16" s="9">
        <v>-2.4954219999999996E-4</v>
      </c>
      <c r="F16" s="51">
        <v>3.3966489999999995E-2</v>
      </c>
    </row>
    <row r="17" spans="1:140" ht="14.4" thickBot="1" x14ac:dyDescent="0.3"/>
    <row r="18" spans="1:140" ht="14.4" thickBot="1" x14ac:dyDescent="0.3">
      <c r="A18" s="137" t="s">
        <v>77</v>
      </c>
      <c r="B18" s="137"/>
      <c r="C18" s="137"/>
      <c r="D18" s="137"/>
      <c r="E18" s="137"/>
      <c r="F18" s="137"/>
      <c r="G18" s="137"/>
      <c r="H18" s="22"/>
    </row>
    <row r="19" spans="1:140" s="16" customFormat="1" x14ac:dyDescent="0.25">
      <c r="A19" s="17" t="s">
        <v>78</v>
      </c>
      <c r="B19" s="18"/>
      <c r="C19" s="19">
        <f>A21</f>
        <v>0.99999999932585848</v>
      </c>
      <c r="D19" s="19">
        <f>A22</f>
        <v>0</v>
      </c>
      <c r="E19" s="19">
        <f>A23</f>
        <v>0</v>
      </c>
      <c r="F19" s="23">
        <f>A24</f>
        <v>0</v>
      </c>
      <c r="G19" s="10">
        <f>A25</f>
        <v>0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</row>
    <row r="20" spans="1:140" x14ac:dyDescent="0.25">
      <c r="A20" s="1"/>
      <c r="B20" s="12"/>
      <c r="C20" s="2" t="s">
        <v>0</v>
      </c>
      <c r="D20" s="2" t="s">
        <v>1</v>
      </c>
      <c r="E20" s="2" t="s">
        <v>2</v>
      </c>
      <c r="F20" s="1" t="s">
        <v>46</v>
      </c>
      <c r="G20" s="2" t="s">
        <v>48</v>
      </c>
    </row>
    <row r="21" spans="1:140" x14ac:dyDescent="0.25">
      <c r="A21" s="15">
        <v>0.99999999932585848</v>
      </c>
      <c r="B21" s="12" t="s">
        <v>0</v>
      </c>
      <c r="C21" s="51">
        <v>2.3134410000000005E-2</v>
      </c>
      <c r="D21" s="51">
        <v>1.3617208800000002E-2</v>
      </c>
      <c r="E21" s="51">
        <v>4.2207750000000004E-3</v>
      </c>
      <c r="F21" s="51">
        <v>1.1532830400000001E-2</v>
      </c>
      <c r="G21" s="9">
        <v>-5.6064060000000004E-4</v>
      </c>
    </row>
    <row r="22" spans="1:140" x14ac:dyDescent="0.25">
      <c r="A22" s="15">
        <v>0</v>
      </c>
      <c r="B22" s="12" t="s">
        <v>1</v>
      </c>
      <c r="C22" s="51">
        <v>1.3617208800000001E-2</v>
      </c>
      <c r="D22" s="51">
        <v>2.0851359999999999E-2</v>
      </c>
      <c r="E22" s="51">
        <v>9.6170399999999997E-4</v>
      </c>
      <c r="F22" s="51">
        <v>7.8207039999999995E-3</v>
      </c>
      <c r="G22" s="9">
        <v>2.661292E-4</v>
      </c>
    </row>
    <row r="23" spans="1:140" x14ac:dyDescent="0.25">
      <c r="A23" s="15">
        <v>0</v>
      </c>
      <c r="B23" s="12" t="s">
        <v>2</v>
      </c>
      <c r="C23" s="51">
        <v>4.2207750000000004E-3</v>
      </c>
      <c r="D23" s="51">
        <v>9.6170400000000007E-4</v>
      </c>
      <c r="E23" s="51">
        <v>1.2321E-2</v>
      </c>
      <c r="F23" s="51">
        <v>2.4047040000000001E-3</v>
      </c>
      <c r="G23" s="9">
        <v>-1.4320110000000002E-3</v>
      </c>
    </row>
    <row r="24" spans="1:140" x14ac:dyDescent="0.25">
      <c r="A24" s="43">
        <v>0</v>
      </c>
      <c r="B24" s="1" t="s">
        <v>46</v>
      </c>
      <c r="C24" s="51">
        <v>1.1532830400000001E-2</v>
      </c>
      <c r="D24" s="51">
        <v>7.8207039999999995E-3</v>
      </c>
      <c r="E24" s="51">
        <v>2.4047040000000001E-3</v>
      </c>
      <c r="F24" s="51">
        <v>1.8333159999999998E-2</v>
      </c>
      <c r="G24" s="9">
        <v>-2.4954219999999996E-4</v>
      </c>
    </row>
    <row r="25" spans="1:140" x14ac:dyDescent="0.25">
      <c r="A25" s="43">
        <v>0</v>
      </c>
      <c r="B25" s="2" t="s">
        <v>48</v>
      </c>
      <c r="C25" s="51">
        <v>-5.6064060000000004E-4</v>
      </c>
      <c r="D25" s="51">
        <v>2.661292E-4</v>
      </c>
      <c r="E25" s="51">
        <v>-1.4320110000000002E-3</v>
      </c>
      <c r="F25" s="51">
        <v>-2.4954219999999996E-4</v>
      </c>
      <c r="G25" s="9">
        <v>3.3966489999999995E-2</v>
      </c>
    </row>
    <row r="26" spans="1:140" s="16" customFormat="1" x14ac:dyDescent="0.25">
      <c r="A26" s="44">
        <f>SUM(A21:A25)</f>
        <v>0.99999999932585848</v>
      </c>
      <c r="B26" s="52"/>
      <c r="C26" s="19">
        <f>C19*SUMPRODUCT($A$21:$A$25,C21:C25)</f>
        <v>2.3134409968808275E-2</v>
      </c>
      <c r="D26" s="19">
        <f>D19*SUMPRODUCT($A$21:$A$25,D21:D25)</f>
        <v>0</v>
      </c>
      <c r="E26" s="19">
        <f>E19*SUMPRODUCT($A$21:$A$25,E21:E25)</f>
        <v>0</v>
      </c>
      <c r="F26" s="19">
        <f>F19*SUMPRODUCT($A$21:$A$25,F21:F25)</f>
        <v>0</v>
      </c>
      <c r="G26" s="19">
        <f>G19*SUMPRODUCT($A$21:$A$25,G21:G25)</f>
        <v>0</v>
      </c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</row>
    <row r="27" spans="1:140" x14ac:dyDescent="0.25">
      <c r="A27" s="9">
        <f>SUMPRODUCT($A$21:$A$25,$B$4:$B$8)</f>
        <v>0.12939999991276607</v>
      </c>
      <c r="B27" s="2" t="s">
        <v>16</v>
      </c>
      <c r="P27" s="10"/>
      <c r="Q27" s="10"/>
      <c r="R27" s="10"/>
      <c r="S27" s="10"/>
    </row>
    <row r="28" spans="1:140" x14ac:dyDescent="0.25">
      <c r="A28" s="9">
        <f>SUM(C26:G26)^0.5</f>
        <v>0.15209999989746309</v>
      </c>
      <c r="B28" s="2" t="s">
        <v>17</v>
      </c>
    </row>
    <row r="29" spans="1:140" s="7" customFormat="1" ht="14.4" thickBot="1" x14ac:dyDescent="0.3">
      <c r="A29" s="28">
        <f>(A27-0.032)/A28</f>
        <v>0.64036817868788587</v>
      </c>
      <c r="B29" s="17" t="s">
        <v>18</v>
      </c>
      <c r="C29" s="16"/>
      <c r="D29" s="16"/>
      <c r="E29" s="16"/>
      <c r="F29" s="16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</row>
    <row r="30" spans="1:140" ht="14.4" thickBot="1" x14ac:dyDescent="0.3"/>
    <row r="31" spans="1:140" ht="14.4" thickBot="1" x14ac:dyDescent="0.3">
      <c r="A31" s="141" t="s">
        <v>79</v>
      </c>
      <c r="B31" s="141"/>
      <c r="C31" s="141"/>
      <c r="D31" s="141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41"/>
      <c r="P31" s="141"/>
      <c r="Q31" s="35"/>
    </row>
    <row r="32" spans="1:140" x14ac:dyDescent="0.25">
      <c r="A32" s="130" t="s">
        <v>80</v>
      </c>
      <c r="B32" s="130"/>
      <c r="C32" s="130"/>
      <c r="E32" s="142">
        <v>0.12970909090909089</v>
      </c>
    </row>
    <row r="33" spans="1:27" x14ac:dyDescent="0.25">
      <c r="A33" s="130"/>
      <c r="B33" s="130"/>
      <c r="C33" s="130"/>
      <c r="E33" s="143"/>
    </row>
    <row r="34" spans="1:27" x14ac:dyDescent="0.25">
      <c r="C34" s="33" t="s">
        <v>36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Q34" s="1"/>
    </row>
    <row r="35" spans="1:27" x14ac:dyDescent="0.25">
      <c r="A35" s="2" t="s">
        <v>16</v>
      </c>
      <c r="C35" s="29">
        <v>8.3256174584089154E-2</v>
      </c>
      <c r="D35" s="14">
        <v>8.5256175705581638E-2</v>
      </c>
      <c r="E35" s="14">
        <v>8.7256174584089158E-2</v>
      </c>
      <c r="F35" s="14">
        <v>8.925617458408916E-2</v>
      </c>
      <c r="G35" s="14">
        <v>9.1256174584089161E-2</v>
      </c>
      <c r="H35" s="14">
        <v>9.3256174584089149E-2</v>
      </c>
      <c r="I35" s="14">
        <v>9.5256174584089151E-2</v>
      </c>
      <c r="J35" s="14">
        <v>9.7256174584089153E-2</v>
      </c>
      <c r="K35" s="14">
        <v>9.9256174584089155E-2</v>
      </c>
      <c r="L35" s="14">
        <v>0.10125617458408916</v>
      </c>
      <c r="M35" s="14">
        <v>0.10325617458408916</v>
      </c>
      <c r="N35" s="14">
        <v>0.10525617458408915</v>
      </c>
      <c r="O35" s="14">
        <v>0.10725617458408915</v>
      </c>
      <c r="Q35" s="14"/>
    </row>
    <row r="36" spans="1:27" x14ac:dyDescent="0.25">
      <c r="A36" s="2" t="s">
        <v>17</v>
      </c>
      <c r="B36">
        <v>0</v>
      </c>
      <c r="C36" s="29">
        <v>7.6140563791936122E-2</v>
      </c>
      <c r="D36" s="14">
        <v>7.6299896373984613E-2</v>
      </c>
      <c r="E36" s="14">
        <v>7.6773257769602213E-2</v>
      </c>
      <c r="F36" s="14">
        <v>7.7489019998512515E-2</v>
      </c>
      <c r="G36" s="14">
        <v>7.8413684936573927E-2</v>
      </c>
      <c r="H36" s="14">
        <v>7.9540022902382254E-2</v>
      </c>
      <c r="I36" s="14">
        <v>8.0859442259956213E-2</v>
      </c>
      <c r="J36" s="14">
        <v>8.2362825949861426E-2</v>
      </c>
      <c r="K36" s="14">
        <v>8.4040334151018872E-2</v>
      </c>
      <c r="L36" s="14">
        <v>8.5881608738300794E-2</v>
      </c>
      <c r="M36" s="14">
        <v>8.7876426682066341E-2</v>
      </c>
      <c r="N36" s="14">
        <v>9.0014466688238357E-2</v>
      </c>
      <c r="O36" s="14">
        <v>9.2285985416115948E-2</v>
      </c>
      <c r="Q36" s="14"/>
      <c r="R36" s="10"/>
      <c r="S36" s="10"/>
      <c r="T36" s="10"/>
      <c r="U36" s="10"/>
    </row>
    <row r="37" spans="1:27" x14ac:dyDescent="0.25">
      <c r="A37" s="2" t="s">
        <v>18</v>
      </c>
      <c r="C37" s="29">
        <v>0.6731782906697833</v>
      </c>
      <c r="D37" s="19">
        <v>0.69798490216219988</v>
      </c>
      <c r="E37" s="19">
        <v>0.71973205590705969</v>
      </c>
      <c r="F37" s="19">
        <v>0.73889403324124414</v>
      </c>
      <c r="G37" s="19">
        <v>0.75568664814338526</v>
      </c>
      <c r="H37" s="19">
        <v>0.77013135560065216</v>
      </c>
      <c r="I37" s="19">
        <v>0.7822979329114913</v>
      </c>
      <c r="J37" s="19">
        <v>0.79230130716750424</v>
      </c>
      <c r="K37" s="19">
        <v>0.80028562796427083</v>
      </c>
      <c r="L37" s="19">
        <v>0.80641565496414469</v>
      </c>
      <c r="M37" s="19">
        <v>0.81086906336990938</v>
      </c>
      <c r="N37" s="19">
        <v>0.81382668002749536</v>
      </c>
      <c r="O37" s="19">
        <v>0.81546698874086121</v>
      </c>
      <c r="Q37" s="14"/>
      <c r="R37" s="10"/>
      <c r="S37" s="10"/>
      <c r="T37" s="10"/>
      <c r="U37" s="10"/>
    </row>
    <row r="38" spans="1:27" x14ac:dyDescent="0.25">
      <c r="A38" s="24" t="s">
        <v>0</v>
      </c>
      <c r="B38" s="4"/>
      <c r="C38" s="30">
        <v>0</v>
      </c>
      <c r="D38" s="2">
        <v>0</v>
      </c>
      <c r="E38" s="2">
        <v>5.3637741823887941E-3</v>
      </c>
      <c r="F38" s="2">
        <v>2.7035044447472081E-2</v>
      </c>
      <c r="G38" s="2">
        <v>4.8706072610076145E-2</v>
      </c>
      <c r="H38" s="2">
        <v>7.0378218104473658E-2</v>
      </c>
      <c r="I38" s="2">
        <v>9.2048283020877419E-2</v>
      </c>
      <c r="J38" s="2">
        <v>0.11371928826269524</v>
      </c>
      <c r="K38" s="2">
        <v>0.13539143889728231</v>
      </c>
      <c r="L38" s="2">
        <v>0.15706252417454469</v>
      </c>
      <c r="M38" s="2">
        <v>0.17873360568289753</v>
      </c>
      <c r="N38" s="2">
        <v>0.20040252171980291</v>
      </c>
      <c r="O38" s="2">
        <v>0.22207457192145386</v>
      </c>
      <c r="Q38" s="2"/>
      <c r="R38" s="10"/>
      <c r="S38" s="10"/>
      <c r="T38" s="10"/>
      <c r="U38" s="10"/>
    </row>
    <row r="39" spans="1:27" x14ac:dyDescent="0.25">
      <c r="A39" s="25" t="s">
        <v>1</v>
      </c>
      <c r="C39" s="31">
        <v>0.18737156006682468</v>
      </c>
      <c r="D39" s="2">
        <v>0.21228451860716402</v>
      </c>
      <c r="E39" s="2">
        <v>0.23273931760362113</v>
      </c>
      <c r="F39" s="2">
        <v>0.23966067285897688</v>
      </c>
      <c r="G39" s="2">
        <v>0.24658222650860198</v>
      </c>
      <c r="H39" s="2">
        <v>0.25350391414351359</v>
      </c>
      <c r="I39" s="2">
        <v>0.26042516477472949</v>
      </c>
      <c r="J39" s="2">
        <v>0.26734669111022635</v>
      </c>
      <c r="K39" s="2">
        <v>0.27426850705376749</v>
      </c>
      <c r="L39" s="2">
        <v>0.28119007121089157</v>
      </c>
      <c r="M39" s="2">
        <v>0.28811158878213805</v>
      </c>
      <c r="N39" s="2">
        <v>0.29503195077737399</v>
      </c>
      <c r="O39" s="2">
        <v>0.30195432372833608</v>
      </c>
      <c r="Q39" s="2"/>
      <c r="R39" s="10"/>
      <c r="S39" s="10"/>
      <c r="T39" s="10"/>
      <c r="U39" s="10"/>
    </row>
    <row r="40" spans="1:27" x14ac:dyDescent="0.25">
      <c r="A40" s="25" t="s">
        <v>2</v>
      </c>
      <c r="C40" s="31">
        <v>0.44261446766189655</v>
      </c>
      <c r="D40" s="2">
        <v>0.41219482761158965</v>
      </c>
      <c r="E40" s="2">
        <v>0.38310286768932372</v>
      </c>
      <c r="F40" s="2">
        <v>0.35806062765152274</v>
      </c>
      <c r="G40" s="2">
        <v>0.3330183194782419</v>
      </c>
      <c r="H40" s="2">
        <v>0.30797485099442745</v>
      </c>
      <c r="I40" s="2">
        <v>0.28293370835736487</v>
      </c>
      <c r="J40" s="2">
        <v>0.25789135373005029</v>
      </c>
      <c r="K40" s="2">
        <v>0.23284784024866859</v>
      </c>
      <c r="L40" s="2">
        <v>0.20780552992762344</v>
      </c>
      <c r="M40" s="2">
        <v>0.1827631854645064</v>
      </c>
      <c r="N40" s="2">
        <v>0.15772065947981764</v>
      </c>
      <c r="O40" s="2">
        <v>0.1326798138031498</v>
      </c>
      <c r="Q40" s="2"/>
      <c r="R40" s="10"/>
      <c r="S40" s="10"/>
      <c r="T40" s="10"/>
      <c r="U40" s="10"/>
    </row>
    <row r="41" spans="1:27" x14ac:dyDescent="0.25">
      <c r="A41" s="25" t="s">
        <v>45</v>
      </c>
      <c r="C41" s="31">
        <v>0.18081289233055428</v>
      </c>
      <c r="D41" s="2">
        <v>0.18162398741728994</v>
      </c>
      <c r="E41" s="2">
        <v>0.18040604832946594</v>
      </c>
      <c r="F41" s="2">
        <v>0.17299624560675364</v>
      </c>
      <c r="G41" s="2">
        <v>0.16558649553359542</v>
      </c>
      <c r="H41" s="2">
        <v>0.15817657089083778</v>
      </c>
      <c r="I41" s="2">
        <v>0.15076717138601808</v>
      </c>
      <c r="J41" s="2">
        <v>0.14335760799437297</v>
      </c>
      <c r="K41" s="2">
        <v>0.13594756770604757</v>
      </c>
      <c r="L41" s="2">
        <v>0.12853783127560892</v>
      </c>
      <c r="M41" s="2">
        <v>0.12112818186491089</v>
      </c>
      <c r="N41" s="2">
        <v>0.11372210952379791</v>
      </c>
      <c r="O41" s="2">
        <v>0.10630929434229154</v>
      </c>
      <c r="Q41" s="2"/>
      <c r="R41" s="10"/>
      <c r="S41" s="10"/>
      <c r="T41" s="10"/>
      <c r="U41" s="10"/>
    </row>
    <row r="42" spans="1:27" s="16" customFormat="1" x14ac:dyDescent="0.25">
      <c r="A42" s="26" t="s">
        <v>49</v>
      </c>
      <c r="C42" s="32">
        <v>0.18920107994072433</v>
      </c>
      <c r="D42" s="17">
        <v>0.19389665066023737</v>
      </c>
      <c r="E42" s="17">
        <v>0.19838799214032374</v>
      </c>
      <c r="F42" s="17">
        <v>0.20224741014492284</v>
      </c>
      <c r="G42" s="17">
        <v>0.20610688537295832</v>
      </c>
      <c r="H42" s="17">
        <v>0.20996644634011052</v>
      </c>
      <c r="I42" s="17">
        <v>0.21382567182367254</v>
      </c>
      <c r="J42" s="17">
        <v>0.21768505899413371</v>
      </c>
      <c r="K42" s="17">
        <v>0.22154464732447809</v>
      </c>
      <c r="L42" s="17">
        <v>0.22540404377097806</v>
      </c>
      <c r="M42" s="17">
        <v>0.22926343791783321</v>
      </c>
      <c r="N42" s="17">
        <v>0.23312275852025466</v>
      </c>
      <c r="O42" s="17">
        <v>0.2369819968685096</v>
      </c>
      <c r="P42"/>
      <c r="Q42" s="2"/>
      <c r="R42" s="10"/>
      <c r="S42" s="10"/>
      <c r="T42" s="10"/>
      <c r="U42" s="10"/>
      <c r="V42"/>
      <c r="W42"/>
      <c r="X42"/>
      <c r="Y42"/>
      <c r="Z42"/>
      <c r="AA42"/>
    </row>
    <row r="43" spans="1:27" x14ac:dyDescent="0.25">
      <c r="A43" s="2" t="s">
        <v>37</v>
      </c>
      <c r="B43" s="10">
        <v>3.2000000000000001E-2</v>
      </c>
      <c r="C43" s="14">
        <f t="shared" ref="C43:O43" si="0">$B$43+C$36*$D$49</f>
        <v>9.4127710479454313E-2</v>
      </c>
      <c r="D43" s="14">
        <f t="shared" si="0"/>
        <v>9.4257719610388827E-2</v>
      </c>
      <c r="E43" s="14">
        <f t="shared" si="0"/>
        <v>9.4643963923202748E-2</v>
      </c>
      <c r="F43" s="14">
        <f t="shared" si="0"/>
        <v>9.5227997798383715E-2</v>
      </c>
      <c r="G43" s="14">
        <f t="shared" si="0"/>
        <v>9.5982488081898867E-2</v>
      </c>
      <c r="H43" s="14">
        <f t="shared" si="0"/>
        <v>9.6901535637587813E-2</v>
      </c>
      <c r="I43" s="14">
        <f t="shared" si="0"/>
        <v>9.7978130027830887E-2</v>
      </c>
      <c r="J43" s="14">
        <f t="shared" si="0"/>
        <v>9.9204832090100836E-2</v>
      </c>
      <c r="K43" s="14">
        <f t="shared" si="0"/>
        <v>0.10057361291674685</v>
      </c>
      <c r="L43" s="14">
        <f t="shared" si="0"/>
        <v>0.10207602068436497</v>
      </c>
      <c r="M43" s="14">
        <f t="shared" si="0"/>
        <v>0.10370371380216419</v>
      </c>
      <c r="N43" s="14">
        <f t="shared" si="0"/>
        <v>0.10544827049943169</v>
      </c>
      <c r="O43" s="14">
        <f t="shared" si="0"/>
        <v>0.10730174059271702</v>
      </c>
      <c r="Q43" s="14"/>
    </row>
    <row r="44" spans="1:27" x14ac:dyDescent="0.2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</row>
    <row r="45" spans="1:27" ht="14.4" thickBot="1" x14ac:dyDescent="0.3"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</row>
    <row r="46" spans="1:27" x14ac:dyDescent="0.25">
      <c r="C46" s="33" t="s">
        <v>36</v>
      </c>
      <c r="D46" s="36" t="s">
        <v>81</v>
      </c>
      <c r="E46" s="1"/>
      <c r="F46" s="1"/>
      <c r="G46" s="22"/>
      <c r="H46" s="1"/>
      <c r="I46" s="22"/>
      <c r="J46" s="1"/>
      <c r="K46" s="1"/>
      <c r="L46" s="1"/>
      <c r="M46" s="1"/>
      <c r="N46" s="1"/>
      <c r="O46" s="1"/>
      <c r="P46" s="1"/>
      <c r="Q46" s="14"/>
    </row>
    <row r="47" spans="1:27" x14ac:dyDescent="0.25">
      <c r="A47" s="2" t="s">
        <v>16</v>
      </c>
      <c r="C47" s="29">
        <v>8.3256174584089154E-2</v>
      </c>
      <c r="D47" s="46">
        <v>0.10920396488655169</v>
      </c>
      <c r="E47" s="15">
        <v>0.11134090933320724</v>
      </c>
      <c r="F47" s="15">
        <v>0.11338181823806061</v>
      </c>
      <c r="G47" s="15">
        <v>0.11542284062922585</v>
      </c>
      <c r="H47" s="14">
        <v>0.11746363634750616</v>
      </c>
      <c r="I47" s="14">
        <v>0.11950454548198523</v>
      </c>
      <c r="J47" s="14">
        <v>0.12154545460658184</v>
      </c>
      <c r="K47" s="14">
        <v>0.12358648497697314</v>
      </c>
      <c r="L47" s="14">
        <v>0.12562739573738513</v>
      </c>
      <c r="M47" s="14">
        <v>0.12766818245454808</v>
      </c>
      <c r="N47" s="14">
        <v>0.12939999991276607</v>
      </c>
      <c r="O47" s="15"/>
      <c r="P47" s="10"/>
      <c r="Q47" s="1"/>
    </row>
    <row r="48" spans="1:27" x14ac:dyDescent="0.25">
      <c r="A48" s="2" t="s">
        <v>17</v>
      </c>
      <c r="B48">
        <v>0</v>
      </c>
      <c r="C48" s="29">
        <v>7.6140563791936122E-2</v>
      </c>
      <c r="D48" s="46">
        <v>9.4617254813838036E-2</v>
      </c>
      <c r="E48" s="14">
        <v>9.7299934817989597E-2</v>
      </c>
      <c r="F48" s="14">
        <v>9.9974776056622569E-2</v>
      </c>
      <c r="G48" s="14">
        <v>0.10275117400149029</v>
      </c>
      <c r="H48" s="14">
        <v>0.10562066249307692</v>
      </c>
      <c r="I48" s="14">
        <v>0.10870150246252752</v>
      </c>
      <c r="J48" s="14">
        <v>0.11260159795063009</v>
      </c>
      <c r="K48" s="14">
        <v>0.118692522603912</v>
      </c>
      <c r="L48" s="14">
        <v>0.12679652550686205</v>
      </c>
      <c r="M48" s="14">
        <v>0.13657658818581356</v>
      </c>
      <c r="N48" s="14">
        <v>0.15209999989746309</v>
      </c>
      <c r="O48" s="1"/>
      <c r="Q48" s="1"/>
    </row>
    <row r="49" spans="1:17" x14ac:dyDescent="0.25">
      <c r="A49" s="17" t="s">
        <v>18</v>
      </c>
      <c r="B49" s="16"/>
      <c r="C49" s="29">
        <v>0.6731782906697833</v>
      </c>
      <c r="D49" s="47">
        <v>0.81596073610941833</v>
      </c>
      <c r="E49" s="19">
        <v>0.81542613036301903</v>
      </c>
      <c r="F49" s="19">
        <v>0.81402351121015271</v>
      </c>
      <c r="G49" s="19">
        <v>0.81189184882710819</v>
      </c>
      <c r="H49" s="14">
        <v>0.80915641248802062</v>
      </c>
      <c r="I49" s="14">
        <v>0.80499849127798873</v>
      </c>
      <c r="J49" s="14">
        <v>0.79524141962748018</v>
      </c>
      <c r="K49" s="14">
        <v>0.77162809389944276</v>
      </c>
      <c r="L49" s="14">
        <v>0.73840663506444537</v>
      </c>
      <c r="M49" s="14">
        <v>0.70047278033033555</v>
      </c>
      <c r="N49" s="14">
        <v>0.64036817868788587</v>
      </c>
      <c r="O49" s="1"/>
      <c r="Q49" s="1"/>
    </row>
    <row r="50" spans="1:17" ht="15.6" x14ac:dyDescent="0.3">
      <c r="A50" s="25" t="s">
        <v>0</v>
      </c>
      <c r="C50" s="30">
        <v>0</v>
      </c>
      <c r="D50" s="48">
        <v>0.24317977139453065</v>
      </c>
      <c r="E50" s="2">
        <v>0.26633483019021775</v>
      </c>
      <c r="F50" s="2">
        <v>0.28844911494651532</v>
      </c>
      <c r="G50" s="34">
        <v>0.31056470424535165</v>
      </c>
      <c r="H50" s="2">
        <v>0.33267774321805244</v>
      </c>
      <c r="I50" s="2">
        <v>0.37540106952011842</v>
      </c>
      <c r="J50" s="2">
        <v>0.437357433950601</v>
      </c>
      <c r="K50" s="2">
        <v>0.50849369795488586</v>
      </c>
      <c r="L50" s="2">
        <v>0.57962577859424214</v>
      </c>
      <c r="M50" s="2">
        <v>0.6669580534658186</v>
      </c>
      <c r="N50" s="2">
        <v>0.99999999932585848</v>
      </c>
      <c r="O50" s="1"/>
      <c r="Q50" s="1"/>
    </row>
    <row r="51" spans="1:17" ht="15.6" x14ac:dyDescent="0.3">
      <c r="A51" s="25" t="s">
        <v>1</v>
      </c>
      <c r="C51" s="31">
        <v>0.18737156006682468</v>
      </c>
      <c r="D51" s="48">
        <v>0.30869527544477332</v>
      </c>
      <c r="E51" s="2">
        <v>0.31609070703149111</v>
      </c>
      <c r="F51" s="2">
        <v>0.3231537685650025</v>
      </c>
      <c r="G51" s="34">
        <v>0.33021721168666918</v>
      </c>
      <c r="H51" s="2">
        <v>0.33728003790817013</v>
      </c>
      <c r="I51" s="2">
        <v>0.34972068894473157</v>
      </c>
      <c r="J51" s="2">
        <v>0.35467614215059479</v>
      </c>
      <c r="K51" s="2">
        <v>0.35405133200858302</v>
      </c>
      <c r="L51" s="2">
        <v>0.35342661276773896</v>
      </c>
      <c r="M51" s="2">
        <v>0.33304195117609642</v>
      </c>
      <c r="N51" s="2">
        <v>0</v>
      </c>
      <c r="O51" s="1"/>
      <c r="Q51" s="1"/>
    </row>
    <row r="52" spans="1:17" ht="15.6" x14ac:dyDescent="0.3">
      <c r="A52" s="25" t="s">
        <v>2</v>
      </c>
      <c r="C52" s="31">
        <v>0.44261446766189655</v>
      </c>
      <c r="D52" s="48">
        <v>0.10829116451556026</v>
      </c>
      <c r="E52" s="2">
        <v>8.1534285123140274E-2</v>
      </c>
      <c r="F52" s="2">
        <v>5.5979679216182923E-2</v>
      </c>
      <c r="G52" s="34">
        <v>3.0423723965383134E-2</v>
      </c>
      <c r="H52" s="2">
        <v>4.870636325932395E-3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1"/>
      <c r="Q52" s="1"/>
    </row>
    <row r="53" spans="1:17" ht="15.6" x14ac:dyDescent="0.3">
      <c r="A53" s="25" t="s">
        <v>46</v>
      </c>
      <c r="C53" s="31">
        <v>0.18081289233055428</v>
      </c>
      <c r="D53" s="48">
        <v>9.9093239180165313E-2</v>
      </c>
      <c r="E53" s="2">
        <v>9.117587823766482E-2</v>
      </c>
      <c r="F53" s="2">
        <v>8.3614810892544703E-2</v>
      </c>
      <c r="G53" s="34">
        <v>7.6053132450435712E-2</v>
      </c>
      <c r="H53" s="2">
        <v>6.8492273549932398E-2</v>
      </c>
      <c r="I53" s="2">
        <v>2.1791135209914929E-2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1"/>
      <c r="Q53" s="1"/>
    </row>
    <row r="54" spans="1:17" ht="16.2" thickBot="1" x14ac:dyDescent="0.35">
      <c r="A54" s="26" t="s">
        <v>49</v>
      </c>
      <c r="B54" s="16"/>
      <c r="C54" s="32">
        <v>0.18920107994072433</v>
      </c>
      <c r="D54" s="49">
        <v>0.24074054323791766</v>
      </c>
      <c r="E54" s="17">
        <v>0.24486430040792773</v>
      </c>
      <c r="F54" s="17">
        <v>0.24880262569430955</v>
      </c>
      <c r="G54" s="55">
        <v>0.25274122796956433</v>
      </c>
      <c r="H54" s="2">
        <v>0.25667931027046242</v>
      </c>
      <c r="I54" s="2">
        <v>0.25308710801323647</v>
      </c>
      <c r="J54" s="2">
        <v>0.20796642585343464</v>
      </c>
      <c r="K54" s="2">
        <v>0.13745497538452633</v>
      </c>
      <c r="L54" s="2">
        <v>6.6947608771512762E-2</v>
      </c>
      <c r="M54" s="2">
        <v>0</v>
      </c>
      <c r="N54" s="2">
        <v>0</v>
      </c>
      <c r="O54" s="1"/>
      <c r="Q54" s="1"/>
    </row>
    <row r="55" spans="1:17" x14ac:dyDescent="0.25">
      <c r="A55" s="2" t="s">
        <v>37</v>
      </c>
      <c r="B55" s="10">
        <v>3.2000000000000001E-2</v>
      </c>
      <c r="C55" s="14">
        <f>$B$43+C$48*$D$49</f>
        <v>9.4127710479454313E-2</v>
      </c>
      <c r="D55" s="14">
        <f t="shared" ref="D55:N55" si="1">$B$43+D$48*$D$49</f>
        <v>0.10920396488655169</v>
      </c>
      <c r="E55" s="14">
        <f t="shared" si="1"/>
        <v>0.11139292643748522</v>
      </c>
      <c r="F55" s="14">
        <f t="shared" si="1"/>
        <v>0.11357549186353601</v>
      </c>
      <c r="G55" s="14">
        <f t="shared" si="1"/>
        <v>0.11584092357436294</v>
      </c>
      <c r="H55" s="14">
        <f t="shared" si="1"/>
        <v>0.11818231351621547</v>
      </c>
      <c r="I55" s="14">
        <f t="shared" si="1"/>
        <v>0.1206961579655237</v>
      </c>
      <c r="J55" s="14">
        <f t="shared" si="1"/>
        <v>0.1238784827508929</v>
      </c>
      <c r="K55" s="14">
        <f t="shared" si="1"/>
        <v>0.12884843811457181</v>
      </c>
      <c r="L55" s="14">
        <f t="shared" si="1"/>
        <v>0.13546098628869579</v>
      </c>
      <c r="M55" s="14">
        <f t="shared" si="1"/>
        <v>0.14344113343140932</v>
      </c>
      <c r="N55" s="14">
        <f t="shared" si="1"/>
        <v>0.15610762787857643</v>
      </c>
      <c r="O55" s="1"/>
      <c r="Q55" s="1"/>
    </row>
    <row r="58" spans="1:17" ht="15.6" x14ac:dyDescent="0.3">
      <c r="A58" s="144" t="s">
        <v>38</v>
      </c>
      <c r="B58" s="144"/>
      <c r="C58" s="144"/>
      <c r="D58" s="144"/>
      <c r="E58" s="144"/>
      <c r="F58" s="144"/>
    </row>
    <row r="59" spans="1:17" ht="15.6" x14ac:dyDescent="0.3">
      <c r="A59" s="34" t="s">
        <v>39</v>
      </c>
      <c r="B59" s="34" t="s">
        <v>0</v>
      </c>
      <c r="C59" s="34" t="s">
        <v>1</v>
      </c>
      <c r="D59" s="34" t="s">
        <v>2</v>
      </c>
      <c r="E59" s="34" t="s">
        <v>46</v>
      </c>
      <c r="F59" s="34" t="s">
        <v>49</v>
      </c>
    </row>
    <row r="60" spans="1:17" ht="15.6" x14ac:dyDescent="0.3">
      <c r="A60" s="34" t="s">
        <v>41</v>
      </c>
      <c r="B60" s="15">
        <v>0.24317977139453065</v>
      </c>
      <c r="C60" s="15">
        <v>0.30869527544477332</v>
      </c>
      <c r="D60" s="15">
        <v>0.10829116451556026</v>
      </c>
      <c r="E60" s="15">
        <v>9.9093239180165313E-2</v>
      </c>
      <c r="F60" s="15">
        <v>0.24074054323791766</v>
      </c>
    </row>
    <row r="61" spans="1:17" ht="15.6" x14ac:dyDescent="0.3">
      <c r="A61" s="34" t="s">
        <v>42</v>
      </c>
      <c r="B61" s="138">
        <v>0.10920396488655169</v>
      </c>
      <c r="C61" s="138"/>
      <c r="D61" s="138"/>
      <c r="E61" s="138"/>
    </row>
    <row r="62" spans="1:17" ht="15.6" x14ac:dyDescent="0.3">
      <c r="A62" s="34" t="s">
        <v>17</v>
      </c>
      <c r="B62" s="138">
        <v>9.4617254813838036E-2</v>
      </c>
      <c r="C62" s="138"/>
      <c r="D62" s="138"/>
      <c r="E62" s="138"/>
    </row>
    <row r="63" spans="1:17" ht="15.6" x14ac:dyDescent="0.3">
      <c r="A63" s="34" t="s">
        <v>43</v>
      </c>
      <c r="B63" s="138">
        <v>0.81596073610941833</v>
      </c>
      <c r="C63" s="138"/>
      <c r="D63" s="138"/>
      <c r="E63" s="138"/>
    </row>
  </sheetData>
  <mergeCells count="11">
    <mergeCell ref="B61:E61"/>
    <mergeCell ref="B62:E62"/>
    <mergeCell ref="B63:E63"/>
    <mergeCell ref="A18:G18"/>
    <mergeCell ref="A58:F58"/>
    <mergeCell ref="A1:H1"/>
    <mergeCell ref="D2:H2"/>
    <mergeCell ref="A10:F10"/>
    <mergeCell ref="A31:P31"/>
    <mergeCell ref="A32:C33"/>
    <mergeCell ref="E32:E33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L1:V29"/>
  <sheetViews>
    <sheetView workbookViewId="0">
      <selection activeCell="L1" sqref="L1:M1"/>
    </sheetView>
  </sheetViews>
  <sheetFormatPr defaultRowHeight="13.8" x14ac:dyDescent="0.25"/>
  <cols>
    <col min="1" max="1" width="15.77734375" customWidth="1"/>
    <col min="11" max="11" width="3.77734375" customWidth="1"/>
    <col min="12" max="12" width="19" customWidth="1"/>
    <col min="13" max="13" width="18.21875" customWidth="1"/>
    <col min="15" max="15" width="17.33203125" customWidth="1"/>
    <col min="16" max="16" width="15.21875" customWidth="1"/>
    <col min="18" max="18" width="18.88671875" customWidth="1"/>
    <col min="19" max="19" width="15" customWidth="1"/>
    <col min="21" max="21" width="18.77734375" customWidth="1"/>
    <col min="22" max="22" width="16.5546875" customWidth="1"/>
  </cols>
  <sheetData>
    <row r="1" spans="12:22" ht="22.8" x14ac:dyDescent="0.25">
      <c r="L1" s="146" t="s">
        <v>54</v>
      </c>
      <c r="M1" s="146"/>
      <c r="N1" s="56"/>
      <c r="O1" s="146" t="s">
        <v>55</v>
      </c>
      <c r="P1" s="146"/>
      <c r="Q1" s="56"/>
      <c r="R1" s="146" t="s">
        <v>60</v>
      </c>
      <c r="S1" s="146"/>
      <c r="T1" s="56"/>
      <c r="U1" s="146" t="s">
        <v>61</v>
      </c>
      <c r="V1" s="146"/>
    </row>
    <row r="2" spans="12:22" x14ac:dyDescent="0.25">
      <c r="L2" s="40" t="s">
        <v>56</v>
      </c>
      <c r="M2" s="40" t="s">
        <v>57</v>
      </c>
      <c r="N2" s="56"/>
      <c r="O2" s="40" t="s">
        <v>58</v>
      </c>
      <c r="P2" s="40" t="s">
        <v>57</v>
      </c>
      <c r="Q2" s="56"/>
      <c r="R2" s="40" t="s">
        <v>58</v>
      </c>
      <c r="S2" s="40" t="s">
        <v>59</v>
      </c>
      <c r="T2" s="56"/>
      <c r="U2" s="40" t="s">
        <v>58</v>
      </c>
      <c r="V2" s="40" t="s">
        <v>59</v>
      </c>
    </row>
    <row r="3" spans="12:22" x14ac:dyDescent="0.25">
      <c r="L3" s="58">
        <v>7.6140563791936094E-2</v>
      </c>
      <c r="M3" s="58">
        <v>8.3256174584089154E-2</v>
      </c>
      <c r="N3" s="51"/>
      <c r="O3" s="58">
        <v>9.0379606967931611E-2</v>
      </c>
      <c r="P3" s="58">
        <v>8.0726288780401834E-2</v>
      </c>
      <c r="Q3" s="51"/>
      <c r="R3" s="59">
        <v>8.5591959548098132E-2</v>
      </c>
      <c r="S3" s="58">
        <v>8.013393729391137E-2</v>
      </c>
      <c r="T3" s="51"/>
      <c r="U3" s="58">
        <v>7.9479132969462782E-2</v>
      </c>
      <c r="V3" s="58">
        <v>8.4125930127977089E-2</v>
      </c>
    </row>
    <row r="4" spans="12:22" x14ac:dyDescent="0.25">
      <c r="L4" s="58">
        <v>7.6299896373984613E-2</v>
      </c>
      <c r="M4" s="58">
        <v>8.5256175705581638E-2</v>
      </c>
      <c r="N4" s="51"/>
      <c r="O4" s="58">
        <v>9.0477392714866198E-2</v>
      </c>
      <c r="P4" s="58">
        <v>8.2700080583732932E-2</v>
      </c>
      <c r="Q4" s="51"/>
      <c r="R4" s="59">
        <v>8.5739591066344656E-2</v>
      </c>
      <c r="S4" s="58">
        <v>8.2133937293911372E-2</v>
      </c>
      <c r="T4" s="51"/>
      <c r="U4" s="58">
        <v>7.9590070402348209E-2</v>
      </c>
      <c r="V4" s="58">
        <v>8.6125930127977091E-2</v>
      </c>
    </row>
    <row r="5" spans="12:22" x14ac:dyDescent="0.25">
      <c r="L5" s="58">
        <v>7.6773257769602213E-2</v>
      </c>
      <c r="M5" s="58">
        <v>8.7256174584089158E-2</v>
      </c>
      <c r="N5" s="51"/>
      <c r="O5" s="58">
        <v>9.0770102480077192E-2</v>
      </c>
      <c r="P5" s="58">
        <v>8.4673711219598158E-2</v>
      </c>
      <c r="Q5" s="51"/>
      <c r="R5" s="59">
        <v>8.6180969389716547E-2</v>
      </c>
      <c r="S5" s="58">
        <v>8.4133937293911373E-2</v>
      </c>
      <c r="T5" s="51"/>
      <c r="U5" s="58">
        <v>7.9922093238665032E-2</v>
      </c>
      <c r="V5" s="58">
        <v>8.8125930127977092E-2</v>
      </c>
    </row>
    <row r="6" spans="12:22" x14ac:dyDescent="0.25">
      <c r="L6" s="58">
        <v>7.7489019998512515E-2</v>
      </c>
      <c r="M6" s="58">
        <v>8.925617458408916E-2</v>
      </c>
      <c r="N6" s="51"/>
      <c r="O6" s="58">
        <v>9.1255835484006176E-2</v>
      </c>
      <c r="P6" s="58">
        <v>8.664742243919632E-2</v>
      </c>
      <c r="Q6" s="51"/>
      <c r="R6" s="59">
        <v>8.6892535302272464E-2</v>
      </c>
      <c r="S6" s="58">
        <v>8.6133937293911375E-2</v>
      </c>
      <c r="T6" s="51"/>
      <c r="U6" s="58">
        <v>8.0472465357976891E-2</v>
      </c>
      <c r="V6" s="58">
        <v>9.0125930127977094E-2</v>
      </c>
    </row>
    <row r="7" spans="12:22" x14ac:dyDescent="0.25">
      <c r="L7" s="58">
        <v>7.8413684936573927E-2</v>
      </c>
      <c r="M7" s="58">
        <v>9.1256174584089161E-2</v>
      </c>
      <c r="N7" s="51"/>
      <c r="O7" s="58">
        <v>9.1931572926999966E-2</v>
      </c>
      <c r="P7" s="58">
        <v>8.8621133658794468E-2</v>
      </c>
      <c r="Q7" s="51"/>
      <c r="R7" s="59">
        <v>8.780351886307948E-2</v>
      </c>
      <c r="S7" s="58">
        <v>8.8133937293911363E-2</v>
      </c>
      <c r="T7" s="51"/>
      <c r="U7" s="58">
        <v>8.1236748704897735E-2</v>
      </c>
      <c r="V7" s="58">
        <v>9.2125930127977096E-2</v>
      </c>
    </row>
    <row r="8" spans="12:22" x14ac:dyDescent="0.25">
      <c r="L8" s="58">
        <v>7.9540022902382254E-2</v>
      </c>
      <c r="M8" s="58">
        <v>9.3256174584089149E-2</v>
      </c>
      <c r="N8" s="51"/>
      <c r="O8" s="58">
        <v>9.2793190610120507E-2</v>
      </c>
      <c r="P8" s="58">
        <v>9.059484487839263E-2</v>
      </c>
      <c r="Q8" s="51"/>
      <c r="R8" s="59">
        <v>8.8902551538175875E-2</v>
      </c>
      <c r="S8" s="58">
        <v>9.0133937293911365E-2</v>
      </c>
      <c r="T8" s="51"/>
      <c r="U8" s="58">
        <v>8.2209026902005447E-2</v>
      </c>
      <c r="V8" s="58">
        <v>9.4125930127977084E-2</v>
      </c>
    </row>
    <row r="9" spans="12:22" x14ac:dyDescent="0.25">
      <c r="L9" s="58">
        <v>8.0859442259956213E-2</v>
      </c>
      <c r="M9" s="58">
        <v>9.5256174584089151E-2</v>
      </c>
      <c r="N9" s="51"/>
      <c r="O9" s="58">
        <v>9.3835441418498672E-2</v>
      </c>
      <c r="P9" s="58">
        <v>9.2568556097990792E-2</v>
      </c>
      <c r="Q9" s="51"/>
      <c r="R9" s="59">
        <v>9.0182820256385715E-2</v>
      </c>
      <c r="S9" s="58">
        <v>9.2133937293911367E-2</v>
      </c>
      <c r="T9" s="51"/>
      <c r="U9" s="58">
        <v>8.3381878059564069E-2</v>
      </c>
      <c r="V9" s="58">
        <v>9.6125930127977086E-2</v>
      </c>
    </row>
    <row r="10" spans="12:22" x14ac:dyDescent="0.25">
      <c r="L10" s="58">
        <v>8.2362825949861426E-2</v>
      </c>
      <c r="M10" s="58">
        <v>9.7256174584089153E-2</v>
      </c>
      <c r="N10" s="51"/>
      <c r="O10" s="58">
        <v>9.5052508910113478E-2</v>
      </c>
      <c r="P10" s="58">
        <v>9.4542267317588954E-2</v>
      </c>
      <c r="Q10" s="51"/>
      <c r="R10" s="59">
        <v>9.1636546952671025E-2</v>
      </c>
      <c r="S10" s="58">
        <v>9.4133937293911368E-2</v>
      </c>
      <c r="T10" s="51"/>
      <c r="U10" s="58">
        <v>8.4747119089937234E-2</v>
      </c>
      <c r="V10" s="58">
        <v>9.8125930127977087E-2</v>
      </c>
    </row>
    <row r="11" spans="12:22" x14ac:dyDescent="0.25">
      <c r="L11" s="58">
        <v>8.4040334151018872E-2</v>
      </c>
      <c r="M11" s="58">
        <v>9.9256174584089155E-2</v>
      </c>
      <c r="N11" s="51"/>
      <c r="O11" s="58">
        <v>9.6437803686764537E-2</v>
      </c>
      <c r="P11" s="58">
        <v>9.6515978537187117E-2</v>
      </c>
      <c r="Q11" s="51"/>
      <c r="R11" s="59">
        <v>9.325587887849382E-2</v>
      </c>
      <c r="S11" s="58">
        <v>9.613393729391137E-2</v>
      </c>
      <c r="T11" s="51"/>
      <c r="U11" s="58">
        <v>8.629565245316502E-2</v>
      </c>
      <c r="V11" s="58">
        <v>0.10012593012797709</v>
      </c>
    </row>
    <row r="12" spans="12:22" x14ac:dyDescent="0.25">
      <c r="L12" s="58">
        <v>8.5881608738300794E-2</v>
      </c>
      <c r="M12" s="58">
        <v>0.10125617458408916</v>
      </c>
      <c r="N12" s="51"/>
      <c r="O12" s="58">
        <v>9.7984062866166205E-2</v>
      </c>
      <c r="P12" s="58">
        <v>9.8489689756785265E-2</v>
      </c>
      <c r="Q12" s="51"/>
      <c r="R12" s="59">
        <v>9.503205733863504E-2</v>
      </c>
      <c r="S12" s="58">
        <v>9.8133937293911372E-2</v>
      </c>
      <c r="T12" s="51"/>
      <c r="U12" s="58">
        <v>8.8017658638506649E-2</v>
      </c>
      <c r="V12" s="58">
        <v>0.10212593012797709</v>
      </c>
    </row>
    <row r="13" spans="12:22" x14ac:dyDescent="0.25">
      <c r="L13" s="58">
        <v>8.7876426682066341E-2</v>
      </c>
      <c r="M13" s="58">
        <v>0.10325617458408916</v>
      </c>
      <c r="N13" s="51"/>
      <c r="O13" s="58">
        <v>9.9683854497829905E-2</v>
      </c>
      <c r="P13" s="58">
        <v>0.10046340097638343</v>
      </c>
      <c r="Q13" s="51"/>
      <c r="R13" s="59">
        <v>9.695669280255427E-2</v>
      </c>
      <c r="S13" s="58">
        <v>0.10013393729391137</v>
      </c>
      <c r="T13" s="51"/>
      <c r="U13" s="58">
        <v>8.9903136009753637E-2</v>
      </c>
      <c r="V13" s="58">
        <v>0.10412593012797709</v>
      </c>
    </row>
    <row r="14" spans="12:22" x14ac:dyDescent="0.25">
      <c r="L14" s="58">
        <v>9.0014466688238357E-2</v>
      </c>
      <c r="M14" s="58">
        <v>0.10525617458408915</v>
      </c>
      <c r="N14" s="51"/>
      <c r="O14" s="58">
        <v>0.10152937016063457</v>
      </c>
      <c r="P14" s="58">
        <v>0.10243711219598159</v>
      </c>
      <c r="Q14" s="51"/>
      <c r="R14" s="59">
        <v>9.9021054172708733E-2</v>
      </c>
      <c r="S14" s="58">
        <v>0.10213393729391138</v>
      </c>
      <c r="T14" s="51"/>
      <c r="U14" s="58">
        <v>9.1942212310448176E-2</v>
      </c>
      <c r="V14" s="58">
        <v>0.10612593012797708</v>
      </c>
    </row>
    <row r="15" spans="12:22" x14ac:dyDescent="0.25">
      <c r="L15" s="58">
        <v>9.2285985416115948E-2</v>
      </c>
      <c r="M15" s="58">
        <v>0.10725617458408915</v>
      </c>
      <c r="N15" s="51"/>
      <c r="O15" s="58">
        <v>0.10351299625614169</v>
      </c>
      <c r="P15" s="58">
        <v>0.10441082341557975</v>
      </c>
      <c r="Q15" s="51"/>
      <c r="R15" s="59">
        <v>0.10121670754576871</v>
      </c>
      <c r="S15" s="58">
        <v>0.10413393729391138</v>
      </c>
      <c r="T15" s="51"/>
      <c r="U15" s="58">
        <v>9.4124820899791378E-2</v>
      </c>
      <c r="V15" s="58">
        <v>0.10812593012797708</v>
      </c>
    </row>
    <row r="16" spans="12:22" x14ac:dyDescent="0.25">
      <c r="L16" s="62">
        <v>9.4617254813838036E-2</v>
      </c>
      <c r="M16" s="62">
        <v>0.10920396488655169</v>
      </c>
      <c r="N16" s="51"/>
      <c r="O16" s="58">
        <v>0.10562698376534299</v>
      </c>
      <c r="P16" s="58">
        <v>0.10638453463517791</v>
      </c>
      <c r="Q16" s="51"/>
      <c r="R16" s="59">
        <v>0.10353496269214499</v>
      </c>
      <c r="S16" s="58">
        <v>0.10613393729391138</v>
      </c>
      <c r="T16" s="51"/>
      <c r="U16" s="58">
        <v>9.6441217238783392E-2</v>
      </c>
      <c r="V16" s="58">
        <v>0.11012593012797708</v>
      </c>
    </row>
    <row r="17" spans="12:22" x14ac:dyDescent="0.25">
      <c r="L17" s="58">
        <v>9.7299934817989597E-2</v>
      </c>
      <c r="M17" s="58">
        <v>0.11134090933320724</v>
      </c>
      <c r="N17" s="51"/>
      <c r="O17" s="58">
        <v>0.10786333007159912</v>
      </c>
      <c r="P17" s="58">
        <v>0.10835824585477608</v>
      </c>
      <c r="Q17" s="51"/>
      <c r="R17" s="59">
        <v>0.10592590224332545</v>
      </c>
      <c r="S17" s="58">
        <v>0.1081</v>
      </c>
      <c r="T17" s="51"/>
      <c r="U17" s="64">
        <v>9.8199999999999996E-2</v>
      </c>
      <c r="V17" s="64">
        <v>0.1116</v>
      </c>
    </row>
    <row r="18" spans="12:22" x14ac:dyDescent="0.25">
      <c r="L18" s="58">
        <v>9.9974776056622569E-2</v>
      </c>
      <c r="M18" s="58">
        <v>0.11338181823806061</v>
      </c>
      <c r="N18" s="51"/>
      <c r="O18" s="58">
        <v>0.11021491806593496</v>
      </c>
      <c r="P18" s="58">
        <v>0.11033195707437424</v>
      </c>
      <c r="Q18" s="51"/>
      <c r="R18" s="59">
        <v>0.10846433901715612</v>
      </c>
      <c r="S18" s="58">
        <v>0.1101</v>
      </c>
      <c r="T18" s="51"/>
      <c r="U18" s="58">
        <v>9.8974663899938101E-2</v>
      </c>
      <c r="V18" s="58">
        <v>0.11220000000000001</v>
      </c>
    </row>
    <row r="19" spans="12:22" x14ac:dyDescent="0.25">
      <c r="L19" s="58">
        <v>0.10275117400149029</v>
      </c>
      <c r="M19" s="58">
        <v>0.11542284062922585</v>
      </c>
      <c r="N19" s="51"/>
      <c r="O19" s="58">
        <v>0.11267442457962583</v>
      </c>
      <c r="P19" s="58">
        <v>0.1123056682939724</v>
      </c>
      <c r="Q19" s="51"/>
      <c r="R19" s="59">
        <v>0.11110275523997117</v>
      </c>
      <c r="S19" s="58">
        <v>0.11210000000000001</v>
      </c>
      <c r="T19" s="51"/>
      <c r="U19" s="58">
        <v>0.10153510805246271</v>
      </c>
      <c r="V19" s="58">
        <v>0.11420000000000001</v>
      </c>
    </row>
    <row r="20" spans="12:22" x14ac:dyDescent="0.25">
      <c r="L20" s="58">
        <v>0.10562066249307692</v>
      </c>
      <c r="M20" s="58">
        <v>0.11746363634750616</v>
      </c>
      <c r="N20" s="51"/>
      <c r="O20" s="58">
        <v>0.11523508811168466</v>
      </c>
      <c r="P20" s="58">
        <v>0.11427937951357056</v>
      </c>
      <c r="Q20" s="51"/>
      <c r="R20" s="63">
        <v>0.1137583764951238</v>
      </c>
      <c r="S20" s="62">
        <v>0.11404564916704148</v>
      </c>
      <c r="T20" s="51"/>
      <c r="U20" s="58">
        <v>0.10420186052186224</v>
      </c>
      <c r="V20" s="58">
        <v>0.11620000000000001</v>
      </c>
    </row>
    <row r="21" spans="12:22" x14ac:dyDescent="0.25">
      <c r="L21" s="58">
        <v>0.10870150246252752</v>
      </c>
      <c r="M21" s="58">
        <v>0.11950454548198523</v>
      </c>
      <c r="N21" s="51"/>
      <c r="O21" s="58">
        <v>0.11789003858018661</v>
      </c>
      <c r="P21" s="58">
        <v>0.11625309073316872</v>
      </c>
      <c r="Q21" s="51"/>
      <c r="R21" s="59">
        <v>0.11665145560245686</v>
      </c>
      <c r="S21" s="58">
        <v>0.11610000000000001</v>
      </c>
      <c r="T21" s="51"/>
      <c r="U21" s="58">
        <v>0.10696738763735408</v>
      </c>
      <c r="V21" s="58">
        <v>0.1182</v>
      </c>
    </row>
    <row r="22" spans="12:22" x14ac:dyDescent="0.25">
      <c r="L22" s="58">
        <v>0.11260159795063009</v>
      </c>
      <c r="M22" s="58">
        <v>0.12154545460658184</v>
      </c>
      <c r="N22" s="51"/>
      <c r="O22" s="62">
        <v>0.11989255953927573</v>
      </c>
      <c r="P22" s="62">
        <v>0.1177</v>
      </c>
      <c r="Q22" s="51"/>
      <c r="R22" s="59">
        <v>0.11954907866053463</v>
      </c>
      <c r="S22" s="58">
        <v>0.1181</v>
      </c>
      <c r="T22" s="51"/>
      <c r="U22" s="58">
        <v>0.10985468923856133</v>
      </c>
      <c r="V22" s="58">
        <v>0.1202</v>
      </c>
    </row>
    <row r="23" spans="12:22" x14ac:dyDescent="0.25">
      <c r="L23" s="58">
        <v>0.118692522603912</v>
      </c>
      <c r="M23" s="58">
        <v>0.12358648497697314</v>
      </c>
      <c r="N23" s="51"/>
      <c r="O23" s="58">
        <v>0.12063318163065093</v>
      </c>
      <c r="P23" s="58">
        <v>0.11822680195276687</v>
      </c>
      <c r="Q23" s="51"/>
      <c r="R23" s="59">
        <v>0.12063318163065093</v>
      </c>
      <c r="S23" s="58">
        <v>0.1201</v>
      </c>
      <c r="T23" s="51"/>
      <c r="U23" s="58">
        <v>0.11431382345674176</v>
      </c>
      <c r="V23" s="58">
        <v>0.1222</v>
      </c>
    </row>
    <row r="24" spans="12:22" x14ac:dyDescent="0.25">
      <c r="L24" s="58">
        <v>0.12679652550686205</v>
      </c>
      <c r="M24" s="58">
        <v>0.12562739573738513</v>
      </c>
      <c r="N24" s="51"/>
      <c r="O24" s="58">
        <v>0.1234584672369215</v>
      </c>
      <c r="P24" s="58">
        <v>0.12020051317236503</v>
      </c>
      <c r="Q24" s="51"/>
      <c r="R24" s="59">
        <v>0.12556305212132823</v>
      </c>
      <c r="S24" s="58">
        <v>0.1221</v>
      </c>
      <c r="T24" s="51"/>
      <c r="U24" s="58">
        <v>0.12093397040112319</v>
      </c>
      <c r="V24" s="58">
        <v>0.1242</v>
      </c>
    </row>
    <row r="25" spans="12:22" x14ac:dyDescent="0.25">
      <c r="L25" s="58">
        <v>0.13657658818581356</v>
      </c>
      <c r="M25" s="58">
        <v>0.12766818245454808</v>
      </c>
      <c r="N25" s="51"/>
      <c r="O25" s="58">
        <v>0.12636088857593891</v>
      </c>
      <c r="P25" s="58">
        <v>0.1221742243919632</v>
      </c>
      <c r="Q25" s="51"/>
      <c r="R25" s="59">
        <v>0.12869605050151259</v>
      </c>
      <c r="S25" s="58">
        <v>0.1241</v>
      </c>
      <c r="T25" s="51"/>
      <c r="U25" s="58">
        <v>0.12938311769100144</v>
      </c>
      <c r="V25" s="58">
        <v>0.12620000000000001</v>
      </c>
    </row>
    <row r="26" spans="12:22" x14ac:dyDescent="0.25">
      <c r="L26" s="58">
        <v>0.15209999989746309</v>
      </c>
      <c r="M26" s="58">
        <v>0.12939999991276607</v>
      </c>
      <c r="N26" s="51"/>
      <c r="O26" s="58">
        <v>0.12933476092382579</v>
      </c>
      <c r="P26" s="58">
        <v>0.12414793561156136</v>
      </c>
      <c r="Q26" s="51"/>
      <c r="R26" s="59">
        <v>0.13214206240789964</v>
      </c>
      <c r="S26" s="58">
        <v>0.12609999999999999</v>
      </c>
      <c r="T26" s="51"/>
      <c r="U26" s="58">
        <v>0.14012212737337038</v>
      </c>
      <c r="V26" s="58">
        <v>0.12820000000000001</v>
      </c>
    </row>
    <row r="27" spans="12:22" x14ac:dyDescent="0.25">
      <c r="L27" s="9"/>
      <c r="M27" s="9"/>
      <c r="N27" s="9"/>
      <c r="O27" s="60">
        <v>0.13237523744406443</v>
      </c>
      <c r="P27" s="60">
        <v>0.12612164683115951</v>
      </c>
      <c r="Q27" s="9"/>
      <c r="R27" s="60">
        <v>0.13936559952823196</v>
      </c>
      <c r="S27" s="60">
        <v>0.12809999999999999</v>
      </c>
      <c r="T27" s="9"/>
      <c r="U27" s="60">
        <v>0.15209999978581359</v>
      </c>
      <c r="V27" s="60">
        <v>0.13020000000000001</v>
      </c>
    </row>
    <row r="28" spans="12:22" x14ac:dyDescent="0.25">
      <c r="L28" s="9"/>
      <c r="M28" s="9"/>
      <c r="N28" s="9"/>
      <c r="O28" s="60">
        <v>0.13933150302162514</v>
      </c>
      <c r="P28" s="60">
        <v>0.12809535805075767</v>
      </c>
      <c r="Q28" s="9"/>
      <c r="R28" s="60">
        <v>0.15209999993785206</v>
      </c>
      <c r="S28" s="60">
        <v>0.13009999999999999</v>
      </c>
      <c r="T28" s="9"/>
      <c r="U28" s="9"/>
      <c r="V28" s="9"/>
    </row>
    <row r="29" spans="12:22" x14ac:dyDescent="0.25">
      <c r="L29" s="9"/>
      <c r="M29" s="9"/>
      <c r="N29" s="9"/>
      <c r="O29" s="61">
        <v>0.15209999762469362</v>
      </c>
      <c r="P29" s="61">
        <v>0.13006906927035583</v>
      </c>
      <c r="Q29" s="9"/>
      <c r="R29" s="61"/>
      <c r="S29" s="61"/>
      <c r="T29" s="9"/>
      <c r="U29" s="9"/>
      <c r="V29" s="9"/>
    </row>
  </sheetData>
  <mergeCells count="4">
    <mergeCell ref="L1:M1"/>
    <mergeCell ref="O1:P1"/>
    <mergeCell ref="R1:S1"/>
    <mergeCell ref="U1:V1"/>
  </mergeCells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58247-DE22-4722-A1CA-5F729F0C189D}">
  <dimension ref="A1:H59"/>
  <sheetViews>
    <sheetView topLeftCell="A31" workbookViewId="0">
      <selection activeCell="H54" sqref="H54"/>
    </sheetView>
  </sheetViews>
  <sheetFormatPr defaultRowHeight="13.8" x14ac:dyDescent="0.25"/>
  <cols>
    <col min="1" max="1" width="16.6640625" style="1" customWidth="1"/>
    <col min="2" max="2" width="16.21875" style="1" customWidth="1"/>
    <col min="3" max="3" width="14.88671875" style="1" customWidth="1"/>
    <col min="4" max="4" width="15.109375" style="1" customWidth="1"/>
    <col min="5" max="5" width="19.21875" style="1" customWidth="1"/>
    <col min="6" max="6" width="17.5546875" style="1" customWidth="1"/>
    <col min="7" max="8" width="8.88671875" style="1"/>
    <col min="9" max="9" width="15.5546875" style="1" customWidth="1"/>
    <col min="10" max="10" width="15.33203125" style="1" customWidth="1"/>
    <col min="11" max="11" width="13.109375" style="1" customWidth="1"/>
    <col min="12" max="12" width="14.6640625" style="1" customWidth="1"/>
    <col min="13" max="13" width="8.88671875" style="1"/>
    <col min="14" max="14" width="15.109375" style="1" customWidth="1"/>
    <col min="15" max="15" width="14.33203125" style="1" customWidth="1"/>
    <col min="16" max="16384" width="8.88671875" style="1"/>
  </cols>
  <sheetData>
    <row r="1" spans="1:4" ht="15.6" x14ac:dyDescent="0.3">
      <c r="A1" s="22"/>
      <c r="B1" s="125" t="s">
        <v>0</v>
      </c>
      <c r="C1" s="125" t="s">
        <v>1</v>
      </c>
      <c r="D1" s="125" t="s">
        <v>2</v>
      </c>
    </row>
    <row r="2" spans="1:4" x14ac:dyDescent="0.25">
      <c r="A2" s="22" t="s">
        <v>89</v>
      </c>
      <c r="B2" s="126">
        <v>0.55000000000000004</v>
      </c>
      <c r="C2" s="126">
        <v>0.3</v>
      </c>
      <c r="D2" s="126">
        <v>0.15</v>
      </c>
    </row>
    <row r="8" spans="1:4" x14ac:dyDescent="0.25">
      <c r="A8" s="1" t="s">
        <v>86</v>
      </c>
    </row>
    <row r="20" spans="1:8" x14ac:dyDescent="0.25">
      <c r="A20" s="22" t="s">
        <v>75</v>
      </c>
    </row>
    <row r="21" spans="1:8" x14ac:dyDescent="0.25">
      <c r="A21" s="68" t="s">
        <v>62</v>
      </c>
      <c r="B21" s="67" t="s">
        <v>42</v>
      </c>
      <c r="C21" s="71" t="s">
        <v>17</v>
      </c>
    </row>
    <row r="22" spans="1:8" x14ac:dyDescent="0.25">
      <c r="A22" s="69" t="s">
        <v>63</v>
      </c>
      <c r="B22" s="15">
        <v>0.11652999999999999</v>
      </c>
      <c r="C22" s="43">
        <v>0.12011937422414422</v>
      </c>
    </row>
    <row r="23" spans="1:8" x14ac:dyDescent="0.25">
      <c r="A23" s="70" t="s">
        <v>64</v>
      </c>
      <c r="B23" s="66">
        <v>3.2000000000000001E-2</v>
      </c>
      <c r="C23" s="73">
        <v>0</v>
      </c>
    </row>
    <row r="27" spans="1:8" x14ac:dyDescent="0.25">
      <c r="H27" s="15"/>
    </row>
    <row r="28" spans="1:8" x14ac:dyDescent="0.25">
      <c r="A28" s="102">
        <f ca="1">+M+A28:G59</f>
        <v>0</v>
      </c>
      <c r="B28" s="103" t="s">
        <v>65</v>
      </c>
      <c r="C28" s="103" t="s">
        <v>66</v>
      </c>
      <c r="D28" s="103"/>
      <c r="E28" s="103" t="s">
        <v>68</v>
      </c>
      <c r="F28" s="104" t="s">
        <v>42</v>
      </c>
      <c r="G28" s="105" t="s">
        <v>17</v>
      </c>
    </row>
    <row r="29" spans="1:8" x14ac:dyDescent="0.25">
      <c r="A29" s="101">
        <v>1</v>
      </c>
      <c r="B29" s="106">
        <f>($B$22-$B$23)/(A29*$C$22*$C$22)</f>
        <v>5.8584772384371444</v>
      </c>
      <c r="C29" s="106">
        <f>1-B29</f>
        <v>-4.8584772384371444</v>
      </c>
      <c r="D29" s="106">
        <f>B29+C29</f>
        <v>1</v>
      </c>
      <c r="E29" s="114">
        <f>F29-0.5*A29*G29*G29</f>
        <v>0.27960854048254585</v>
      </c>
      <c r="F29" s="114">
        <f>B29*$B$22+C29*$B$23</f>
        <v>0.52721708096509179</v>
      </c>
      <c r="G29" s="115">
        <f t="shared" ref="G29:G59" si="0">B29*$C$22</f>
        <v>0.70371661978746236</v>
      </c>
    </row>
    <row r="30" spans="1:8" x14ac:dyDescent="0.25">
      <c r="A30" s="101">
        <v>2</v>
      </c>
      <c r="B30" s="106">
        <f t="shared" ref="B30:B59" si="1">($B$22-$B$23)/(A30*$C$22*$C$22)</f>
        <v>2.9292386192185722</v>
      </c>
      <c r="C30" s="106">
        <f t="shared" ref="C30:C59" si="2">1-B30</f>
        <v>-1.9292386192185722</v>
      </c>
      <c r="D30" s="106">
        <f>B30+C30</f>
        <v>1</v>
      </c>
      <c r="E30" s="114">
        <f>F30-0.5*A30*G30*G30</f>
        <v>0.15580427024127294</v>
      </c>
      <c r="F30" s="114">
        <f t="shared" ref="F30:F59" si="3">B30*$B$22+C30*$B$23</f>
        <v>0.27960854048254591</v>
      </c>
      <c r="G30" s="115">
        <f t="shared" si="0"/>
        <v>0.35185830989373118</v>
      </c>
    </row>
    <row r="31" spans="1:8" x14ac:dyDescent="0.25">
      <c r="A31" s="101">
        <v>3</v>
      </c>
      <c r="B31" s="106">
        <f t="shared" si="1"/>
        <v>1.9528257461457146</v>
      </c>
      <c r="C31" s="106">
        <f t="shared" si="2"/>
        <v>-0.95282574614571458</v>
      </c>
      <c r="D31" s="106">
        <f>B31+C31</f>
        <v>1</v>
      </c>
      <c r="E31" s="114">
        <f t="shared" ref="E31:E59" si="4">F31-0.5*A31*G31*G31</f>
        <v>0.1145361801608486</v>
      </c>
      <c r="F31" s="114">
        <f t="shared" si="3"/>
        <v>0.19707236032169723</v>
      </c>
      <c r="G31" s="115">
        <f t="shared" si="0"/>
        <v>0.23457220659582076</v>
      </c>
    </row>
    <row r="32" spans="1:8" x14ac:dyDescent="0.25">
      <c r="A32" s="101">
        <v>4</v>
      </c>
      <c r="B32" s="106">
        <f t="shared" si="1"/>
        <v>1.4646193096092861</v>
      </c>
      <c r="C32" s="106">
        <f t="shared" si="2"/>
        <v>-0.4646193096092861</v>
      </c>
      <c r="D32" s="106">
        <f>B32+C32</f>
        <v>1</v>
      </c>
      <c r="E32" s="114">
        <f t="shared" si="4"/>
        <v>9.3902135120636457E-2</v>
      </c>
      <c r="F32" s="114">
        <f t="shared" si="3"/>
        <v>0.15580427024127294</v>
      </c>
      <c r="G32" s="115">
        <f t="shared" si="0"/>
        <v>0.17592915494686559</v>
      </c>
    </row>
    <row r="33" spans="1:7" x14ac:dyDescent="0.25">
      <c r="A33" s="101">
        <v>5</v>
      </c>
      <c r="B33" s="106">
        <f t="shared" si="1"/>
        <v>1.1716954476874286</v>
      </c>
      <c r="C33" s="106">
        <f t="shared" si="2"/>
        <v>-0.17169544768742862</v>
      </c>
      <c r="D33" s="106">
        <f>B33+C33</f>
        <v>1</v>
      </c>
      <c r="E33" s="114">
        <f t="shared" si="4"/>
        <v>8.1521708096509188E-2</v>
      </c>
      <c r="F33" s="114">
        <f t="shared" si="3"/>
        <v>0.13104341619301835</v>
      </c>
      <c r="G33" s="115">
        <f t="shared" si="0"/>
        <v>0.14074332395749242</v>
      </c>
    </row>
    <row r="34" spans="1:7" x14ac:dyDescent="0.25">
      <c r="A34" s="112">
        <f>(B22-B23)/(C22*C22)</f>
        <v>5.8584772384371444</v>
      </c>
      <c r="B34" s="113">
        <f t="shared" si="1"/>
        <v>0.99999999999999989</v>
      </c>
      <c r="C34" s="113">
        <f t="shared" si="2"/>
        <v>0</v>
      </c>
      <c r="D34" s="113">
        <v>1</v>
      </c>
      <c r="E34" s="116">
        <f t="shared" si="4"/>
        <v>7.4264999999999998E-2</v>
      </c>
      <c r="F34" s="116">
        <f t="shared" si="3"/>
        <v>0.11652999999999998</v>
      </c>
      <c r="G34" s="117">
        <f t="shared" si="0"/>
        <v>0.1201193742241442</v>
      </c>
    </row>
    <row r="35" spans="1:7" x14ac:dyDescent="0.25">
      <c r="A35" s="108">
        <v>6</v>
      </c>
      <c r="B35" s="109">
        <f t="shared" si="1"/>
        <v>0.97641287307285729</v>
      </c>
      <c r="C35" s="109">
        <f t="shared" si="2"/>
        <v>2.358712692714271E-2</v>
      </c>
      <c r="D35" s="109">
        <f t="shared" ref="D35:D59" si="5">B35+C35</f>
        <v>1</v>
      </c>
      <c r="E35" s="118">
        <f t="shared" si="4"/>
        <v>7.32680900804243E-2</v>
      </c>
      <c r="F35" s="118">
        <f t="shared" si="3"/>
        <v>0.11453618016084861</v>
      </c>
      <c r="G35" s="119">
        <f t="shared" si="0"/>
        <v>0.11728610329791038</v>
      </c>
    </row>
    <row r="36" spans="1:7" x14ac:dyDescent="0.25">
      <c r="A36" s="108">
        <v>7</v>
      </c>
      <c r="B36" s="109">
        <f t="shared" si="1"/>
        <v>0.83692531977673479</v>
      </c>
      <c r="C36" s="109">
        <f t="shared" si="2"/>
        <v>0.16307468022326521</v>
      </c>
      <c r="D36" s="109">
        <f t="shared" si="5"/>
        <v>1</v>
      </c>
      <c r="E36" s="118">
        <f t="shared" si="4"/>
        <v>6.7372648640363686E-2</v>
      </c>
      <c r="F36" s="118">
        <f t="shared" si="3"/>
        <v>0.10274529728072739</v>
      </c>
      <c r="G36" s="119">
        <f t="shared" si="0"/>
        <v>0.10053094568392318</v>
      </c>
    </row>
    <row r="37" spans="1:7" x14ac:dyDescent="0.25">
      <c r="A37" s="108">
        <v>8</v>
      </c>
      <c r="B37" s="109">
        <f t="shared" si="1"/>
        <v>0.73230965480464305</v>
      </c>
      <c r="C37" s="109">
        <f t="shared" si="2"/>
        <v>0.26769034519535695</v>
      </c>
      <c r="D37" s="109">
        <f t="shared" si="5"/>
        <v>1</v>
      </c>
      <c r="E37" s="118">
        <f t="shared" si="4"/>
        <v>6.2951067560318236E-2</v>
      </c>
      <c r="F37" s="118">
        <f t="shared" si="3"/>
        <v>9.3902135120636471E-2</v>
      </c>
      <c r="G37" s="119">
        <f t="shared" si="0"/>
        <v>8.7964577473432795E-2</v>
      </c>
    </row>
    <row r="38" spans="1:7" x14ac:dyDescent="0.25">
      <c r="A38" s="108">
        <v>9</v>
      </c>
      <c r="B38" s="109">
        <f t="shared" si="1"/>
        <v>0.65094191538190482</v>
      </c>
      <c r="C38" s="109">
        <f t="shared" si="2"/>
        <v>0.34905808461809518</v>
      </c>
      <c r="D38" s="109">
        <f t="shared" si="5"/>
        <v>1</v>
      </c>
      <c r="E38" s="118">
        <f t="shared" si="4"/>
        <v>5.9512060053616214E-2</v>
      </c>
      <c r="F38" s="118">
        <f t="shared" si="3"/>
        <v>8.7024120107232414E-2</v>
      </c>
      <c r="G38" s="119">
        <f t="shared" si="0"/>
        <v>7.8190735531940239E-2</v>
      </c>
    </row>
    <row r="39" spans="1:7" x14ac:dyDescent="0.25">
      <c r="A39" s="108">
        <v>10</v>
      </c>
      <c r="B39" s="109">
        <f t="shared" si="1"/>
        <v>0.58584772384371431</v>
      </c>
      <c r="C39" s="109">
        <f t="shared" si="2"/>
        <v>0.41415227615628569</v>
      </c>
      <c r="D39" s="109">
        <f t="shared" si="5"/>
        <v>1</v>
      </c>
      <c r="E39" s="118">
        <f t="shared" si="4"/>
        <v>5.6760854048254594E-2</v>
      </c>
      <c r="F39" s="118">
        <f t="shared" si="3"/>
        <v>8.1521708096509174E-2</v>
      </c>
      <c r="G39" s="119">
        <f t="shared" si="0"/>
        <v>7.0371661978746211E-2</v>
      </c>
    </row>
    <row r="40" spans="1:7" x14ac:dyDescent="0.25">
      <c r="A40" s="108">
        <v>11</v>
      </c>
      <c r="B40" s="109">
        <f t="shared" si="1"/>
        <v>0.53258883985792216</v>
      </c>
      <c r="C40" s="109">
        <f t="shared" si="2"/>
        <v>0.46741116014207784</v>
      </c>
      <c r="D40" s="109">
        <f t="shared" si="5"/>
        <v>1</v>
      </c>
      <c r="E40" s="118">
        <f t="shared" si="4"/>
        <v>5.4509867316595073E-2</v>
      </c>
      <c r="F40" s="118">
        <f t="shared" si="3"/>
        <v>7.7019734633190159E-2</v>
      </c>
      <c r="G40" s="119">
        <f t="shared" si="0"/>
        <v>6.3974238162496574E-2</v>
      </c>
    </row>
    <row r="41" spans="1:7" x14ac:dyDescent="0.25">
      <c r="A41" s="108">
        <v>12</v>
      </c>
      <c r="B41" s="109">
        <f t="shared" si="1"/>
        <v>0.48820643653642865</v>
      </c>
      <c r="C41" s="109">
        <f t="shared" si="2"/>
        <v>0.5117935634635713</v>
      </c>
      <c r="D41" s="109">
        <f t="shared" si="5"/>
        <v>1</v>
      </c>
      <c r="E41" s="118">
        <f t="shared" si="4"/>
        <v>5.2634045040212157E-2</v>
      </c>
      <c r="F41" s="118">
        <f t="shared" si="3"/>
        <v>7.3268090080424314E-2</v>
      </c>
      <c r="G41" s="119">
        <f t="shared" si="0"/>
        <v>5.864305164895519E-2</v>
      </c>
    </row>
    <row r="42" spans="1:7" x14ac:dyDescent="0.25">
      <c r="A42" s="108">
        <v>13</v>
      </c>
      <c r="B42" s="109">
        <f t="shared" si="1"/>
        <v>0.45065209526439565</v>
      </c>
      <c r="C42" s="109">
        <f t="shared" si="2"/>
        <v>0.54934790473560435</v>
      </c>
      <c r="D42" s="109">
        <f t="shared" si="5"/>
        <v>1</v>
      </c>
      <c r="E42" s="118">
        <f t="shared" si="4"/>
        <v>5.1046810806349679E-2</v>
      </c>
      <c r="F42" s="118">
        <f t="shared" si="3"/>
        <v>7.0093621612699358E-2</v>
      </c>
      <c r="G42" s="119">
        <f t="shared" si="0"/>
        <v>5.4132047675958632E-2</v>
      </c>
    </row>
    <row r="43" spans="1:7" x14ac:dyDescent="0.25">
      <c r="A43" s="108">
        <v>14</v>
      </c>
      <c r="B43" s="109">
        <f t="shared" si="1"/>
        <v>0.41846265988836739</v>
      </c>
      <c r="C43" s="109">
        <f t="shared" si="2"/>
        <v>0.58153734011163261</v>
      </c>
      <c r="D43" s="109">
        <f t="shared" si="5"/>
        <v>1</v>
      </c>
      <c r="E43" s="118">
        <f t="shared" si="4"/>
        <v>4.9686324320181843E-2</v>
      </c>
      <c r="F43" s="118">
        <f t="shared" si="3"/>
        <v>6.7372648640363686E-2</v>
      </c>
      <c r="G43" s="119">
        <f t="shared" si="0"/>
        <v>5.0265472841961589E-2</v>
      </c>
    </row>
    <row r="44" spans="1:7" x14ac:dyDescent="0.25">
      <c r="A44" s="108">
        <v>15</v>
      </c>
      <c r="B44" s="109">
        <f t="shared" si="1"/>
        <v>0.39056514922914293</v>
      </c>
      <c r="C44" s="109">
        <f t="shared" si="2"/>
        <v>0.60943485077085713</v>
      </c>
      <c r="D44" s="109">
        <f t="shared" si="5"/>
        <v>1</v>
      </c>
      <c r="E44" s="118">
        <f t="shared" si="4"/>
        <v>4.8507236032169734E-2</v>
      </c>
      <c r="F44" s="118">
        <f t="shared" si="3"/>
        <v>6.5014472064339454E-2</v>
      </c>
      <c r="G44" s="119">
        <f t="shared" si="0"/>
        <v>4.6914441319164148E-2</v>
      </c>
    </row>
    <row r="45" spans="1:7" x14ac:dyDescent="0.25">
      <c r="A45" s="108">
        <v>16</v>
      </c>
      <c r="B45" s="109">
        <f t="shared" si="1"/>
        <v>0.36615482740232153</v>
      </c>
      <c r="C45" s="109">
        <f t="shared" si="2"/>
        <v>0.63384517259767847</v>
      </c>
      <c r="D45" s="109">
        <f t="shared" si="5"/>
        <v>1</v>
      </c>
      <c r="E45" s="118">
        <f t="shared" si="4"/>
        <v>4.7475533780159118E-2</v>
      </c>
      <c r="F45" s="118">
        <f t="shared" si="3"/>
        <v>6.2951067560318236E-2</v>
      </c>
      <c r="G45" s="119">
        <f t="shared" si="0"/>
        <v>4.3982288736716398E-2</v>
      </c>
    </row>
    <row r="46" spans="1:7" x14ac:dyDescent="0.25">
      <c r="A46" s="108">
        <v>17</v>
      </c>
      <c r="B46" s="109">
        <f t="shared" si="1"/>
        <v>0.34461630814336142</v>
      </c>
      <c r="C46" s="109">
        <f t="shared" si="2"/>
        <v>0.65538369185663858</v>
      </c>
      <c r="D46" s="109">
        <f t="shared" si="5"/>
        <v>1</v>
      </c>
      <c r="E46" s="118">
        <f t="shared" si="4"/>
        <v>4.6565208263679166E-2</v>
      </c>
      <c r="F46" s="118">
        <f t="shared" si="3"/>
        <v>6.1130416527358331E-2</v>
      </c>
      <c r="G46" s="119">
        <f t="shared" si="0"/>
        <v>4.1395095281615425E-2</v>
      </c>
    </row>
    <row r="47" spans="1:7" x14ac:dyDescent="0.25">
      <c r="A47" s="108">
        <v>18</v>
      </c>
      <c r="B47" s="109">
        <f t="shared" si="1"/>
        <v>0.32547095769095241</v>
      </c>
      <c r="C47" s="109">
        <f t="shared" si="2"/>
        <v>0.67452904230904753</v>
      </c>
      <c r="D47" s="109">
        <f t="shared" si="5"/>
        <v>1</v>
      </c>
      <c r="E47" s="118">
        <f t="shared" si="4"/>
        <v>4.57560300268081E-2</v>
      </c>
      <c r="F47" s="118">
        <f t="shared" si="3"/>
        <v>5.95120600536162E-2</v>
      </c>
      <c r="G47" s="119">
        <f t="shared" si="0"/>
        <v>3.909536776597012E-2</v>
      </c>
    </row>
    <row r="48" spans="1:7" x14ac:dyDescent="0.25">
      <c r="A48" s="108">
        <v>19</v>
      </c>
      <c r="B48" s="109">
        <f t="shared" si="1"/>
        <v>0.30834090728616548</v>
      </c>
      <c r="C48" s="109">
        <f t="shared" si="2"/>
        <v>0.69165909271383452</v>
      </c>
      <c r="D48" s="109">
        <f t="shared" si="5"/>
        <v>1</v>
      </c>
      <c r="E48" s="118">
        <f t="shared" si="4"/>
        <v>4.5032028446449782E-2</v>
      </c>
      <c r="F48" s="118">
        <f t="shared" si="3"/>
        <v>5.8064056892899563E-2</v>
      </c>
      <c r="G48" s="119">
        <f t="shared" si="0"/>
        <v>3.7037716830919068E-2</v>
      </c>
    </row>
    <row r="49" spans="1:7" x14ac:dyDescent="0.25">
      <c r="A49" s="108">
        <v>20</v>
      </c>
      <c r="B49" s="109">
        <f t="shared" si="1"/>
        <v>0.29292386192185715</v>
      </c>
      <c r="C49" s="109">
        <f t="shared" si="2"/>
        <v>0.70707613807814285</v>
      </c>
      <c r="D49" s="109">
        <f t="shared" si="5"/>
        <v>1</v>
      </c>
      <c r="E49" s="118">
        <f t="shared" si="4"/>
        <v>4.4380427024127291E-2</v>
      </c>
      <c r="F49" s="118">
        <f t="shared" si="3"/>
        <v>5.676085404825458E-2</v>
      </c>
      <c r="G49" s="119">
        <f t="shared" si="0"/>
        <v>3.5185830989373106E-2</v>
      </c>
    </row>
    <row r="50" spans="1:7" x14ac:dyDescent="0.25">
      <c r="A50" s="108">
        <v>21</v>
      </c>
      <c r="B50" s="109">
        <f t="shared" si="1"/>
        <v>0.27897510659224495</v>
      </c>
      <c r="C50" s="109">
        <f t="shared" si="2"/>
        <v>0.721024893407755</v>
      </c>
      <c r="D50" s="109">
        <f t="shared" si="5"/>
        <v>1</v>
      </c>
      <c r="E50" s="118">
        <f t="shared" si="4"/>
        <v>4.3790882880121229E-2</v>
      </c>
      <c r="F50" s="118">
        <f t="shared" si="3"/>
        <v>5.5581765760242458E-2</v>
      </c>
      <c r="G50" s="119">
        <f t="shared" si="0"/>
        <v>3.3510315227974395E-2</v>
      </c>
    </row>
    <row r="51" spans="1:7" x14ac:dyDescent="0.25">
      <c r="A51" s="108">
        <v>22</v>
      </c>
      <c r="B51" s="109">
        <f t="shared" si="1"/>
        <v>0.26629441992896108</v>
      </c>
      <c r="C51" s="109">
        <f t="shared" si="2"/>
        <v>0.73370558007103892</v>
      </c>
      <c r="D51" s="109">
        <f t="shared" si="5"/>
        <v>1</v>
      </c>
      <c r="E51" s="118">
        <f t="shared" si="4"/>
        <v>4.3254933658297537E-2</v>
      </c>
      <c r="F51" s="118">
        <f t="shared" si="3"/>
        <v>5.450986731659508E-2</v>
      </c>
      <c r="G51" s="119">
        <f t="shared" si="0"/>
        <v>3.1987119081248287E-2</v>
      </c>
    </row>
    <row r="52" spans="1:7" x14ac:dyDescent="0.25">
      <c r="A52" s="108">
        <v>23</v>
      </c>
      <c r="B52" s="109">
        <f t="shared" si="1"/>
        <v>0.25471640167118015</v>
      </c>
      <c r="C52" s="109">
        <f t="shared" si="2"/>
        <v>0.74528359832881985</v>
      </c>
      <c r="D52" s="109">
        <f t="shared" si="5"/>
        <v>1</v>
      </c>
      <c r="E52" s="118">
        <f t="shared" si="4"/>
        <v>4.2765588716632427E-2</v>
      </c>
      <c r="F52" s="118">
        <f t="shared" si="3"/>
        <v>5.3531177433264854E-2</v>
      </c>
      <c r="G52" s="119">
        <f t="shared" si="0"/>
        <v>3.0596374773367921E-2</v>
      </c>
    </row>
    <row r="53" spans="1:7" x14ac:dyDescent="0.25">
      <c r="A53" s="108">
        <v>24</v>
      </c>
      <c r="B53" s="109">
        <f t="shared" si="1"/>
        <v>0.24410321826821432</v>
      </c>
      <c r="C53" s="109">
        <f t="shared" si="2"/>
        <v>0.75589678173178565</v>
      </c>
      <c r="D53" s="109">
        <f t="shared" si="5"/>
        <v>1</v>
      </c>
      <c r="E53" s="118">
        <f t="shared" si="4"/>
        <v>4.2317022520106079E-2</v>
      </c>
      <c r="F53" s="118">
        <f t="shared" si="3"/>
        <v>5.2634045040212157E-2</v>
      </c>
      <c r="G53" s="119">
        <f t="shared" si="0"/>
        <v>2.9321525824477595E-2</v>
      </c>
    </row>
    <row r="54" spans="1:7" x14ac:dyDescent="0.25">
      <c r="A54" s="108">
        <v>25</v>
      </c>
      <c r="B54" s="109">
        <f t="shared" si="1"/>
        <v>0.23433908953748578</v>
      </c>
      <c r="C54" s="109">
        <f t="shared" si="2"/>
        <v>0.76566091046251428</v>
      </c>
      <c r="D54" s="109">
        <f t="shared" si="5"/>
        <v>1</v>
      </c>
      <c r="E54" s="118">
        <f t="shared" si="4"/>
        <v>4.1904341619301837E-2</v>
      </c>
      <c r="F54" s="118">
        <f t="shared" si="3"/>
        <v>5.1808683238603673E-2</v>
      </c>
      <c r="G54" s="119">
        <f t="shared" si="0"/>
        <v>2.8148664791498492E-2</v>
      </c>
    </row>
    <row r="55" spans="1:7" x14ac:dyDescent="0.25">
      <c r="A55" s="108">
        <v>26</v>
      </c>
      <c r="B55" s="109">
        <f t="shared" si="1"/>
        <v>0.22532604763219782</v>
      </c>
      <c r="C55" s="109">
        <f t="shared" si="2"/>
        <v>0.77467395236780212</v>
      </c>
      <c r="D55" s="109">
        <f t="shared" si="5"/>
        <v>1</v>
      </c>
      <c r="E55" s="118">
        <f t="shared" si="4"/>
        <v>4.152340540317484E-2</v>
      </c>
      <c r="F55" s="118">
        <f t="shared" si="3"/>
        <v>5.1046810806349679E-2</v>
      </c>
      <c r="G55" s="119">
        <f t="shared" si="0"/>
        <v>2.7066023837979316E-2</v>
      </c>
    </row>
    <row r="56" spans="1:7" x14ac:dyDescent="0.25">
      <c r="A56" s="108">
        <v>27</v>
      </c>
      <c r="B56" s="109">
        <f t="shared" si="1"/>
        <v>0.21698063846063498</v>
      </c>
      <c r="C56" s="109">
        <f t="shared" si="2"/>
        <v>0.78301936153936502</v>
      </c>
      <c r="D56" s="109">
        <f t="shared" si="5"/>
        <v>1</v>
      </c>
      <c r="E56" s="118">
        <f t="shared" si="4"/>
        <v>4.1170686684538736E-2</v>
      </c>
      <c r="F56" s="118">
        <f t="shared" si="3"/>
        <v>5.0341373369077472E-2</v>
      </c>
      <c r="G56" s="119">
        <f t="shared" si="0"/>
        <v>2.6063578510646751E-2</v>
      </c>
    </row>
    <row r="57" spans="1:7" x14ac:dyDescent="0.25">
      <c r="A57" s="108">
        <v>28</v>
      </c>
      <c r="B57" s="109">
        <f t="shared" si="1"/>
        <v>0.2092313299441837</v>
      </c>
      <c r="C57" s="109">
        <f t="shared" si="2"/>
        <v>0.7907686700558163</v>
      </c>
      <c r="D57" s="109">
        <f t="shared" si="5"/>
        <v>1</v>
      </c>
      <c r="E57" s="118">
        <f t="shared" si="4"/>
        <v>4.0843162160090922E-2</v>
      </c>
      <c r="F57" s="118">
        <f t="shared" si="3"/>
        <v>4.9686324320181843E-2</v>
      </c>
      <c r="G57" s="119">
        <f t="shared" si="0"/>
        <v>2.5132736420980795E-2</v>
      </c>
    </row>
    <row r="58" spans="1:7" x14ac:dyDescent="0.25">
      <c r="A58" s="108">
        <v>29</v>
      </c>
      <c r="B58" s="109">
        <f t="shared" si="1"/>
        <v>0.20201645649783256</v>
      </c>
      <c r="C58" s="109">
        <f t="shared" si="2"/>
        <v>0.79798354350216738</v>
      </c>
      <c r="D58" s="109">
        <f t="shared" si="5"/>
        <v>1</v>
      </c>
      <c r="E58" s="118">
        <f t="shared" si="4"/>
        <v>4.0538225533880888E-2</v>
      </c>
      <c r="F58" s="118">
        <f t="shared" si="3"/>
        <v>4.9076451067761782E-2</v>
      </c>
      <c r="G58" s="119">
        <f t="shared" si="0"/>
        <v>2.42660903374987E-2</v>
      </c>
    </row>
    <row r="59" spans="1:7" x14ac:dyDescent="0.25">
      <c r="A59" s="110">
        <v>30</v>
      </c>
      <c r="B59" s="111">
        <f t="shared" si="1"/>
        <v>0.19528257461457146</v>
      </c>
      <c r="C59" s="111">
        <f t="shared" si="2"/>
        <v>0.80471742538542856</v>
      </c>
      <c r="D59" s="111">
        <f t="shared" si="5"/>
        <v>1</v>
      </c>
      <c r="E59" s="122">
        <f t="shared" si="4"/>
        <v>4.0253618016084861E-2</v>
      </c>
      <c r="F59" s="122">
        <f t="shared" si="3"/>
        <v>4.850723603216972E-2</v>
      </c>
      <c r="G59" s="123">
        <f t="shared" si="0"/>
        <v>2.3457220659582074E-2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7:Q58"/>
  <sheetViews>
    <sheetView workbookViewId="0">
      <selection activeCell="G19" sqref="G19"/>
    </sheetView>
  </sheetViews>
  <sheetFormatPr defaultRowHeight="13.8" x14ac:dyDescent="0.25"/>
  <cols>
    <col min="1" max="1" width="13.88671875" style="1" customWidth="1"/>
    <col min="2" max="2" width="16.6640625" style="1" customWidth="1"/>
    <col min="3" max="4" width="8.88671875" style="1"/>
    <col min="5" max="5" width="15.109375" style="1" customWidth="1"/>
    <col min="6" max="6" width="19.21875" style="1" customWidth="1"/>
    <col min="7" max="9" width="8.88671875" style="1"/>
    <col min="10" max="10" width="15.5546875" style="1" customWidth="1"/>
    <col min="11" max="11" width="15.33203125" style="1" customWidth="1"/>
    <col min="12" max="12" width="13.109375" style="1" customWidth="1"/>
    <col min="13" max="13" width="14.6640625" style="1" customWidth="1"/>
    <col min="14" max="14" width="8.88671875" style="1"/>
    <col min="15" max="15" width="15.109375" style="1" customWidth="1"/>
    <col min="16" max="16" width="14.33203125" style="1" customWidth="1"/>
    <col min="17" max="16384" width="8.88671875" style="1"/>
  </cols>
  <sheetData>
    <row r="7" spans="5:10" x14ac:dyDescent="0.25">
      <c r="J7" s="1" t="s">
        <v>86</v>
      </c>
    </row>
    <row r="8" spans="5:10" x14ac:dyDescent="0.25">
      <c r="E8" s="1" t="s">
        <v>82</v>
      </c>
    </row>
    <row r="19" spans="1:17" x14ac:dyDescent="0.25">
      <c r="A19" s="22" t="s">
        <v>76</v>
      </c>
      <c r="J19" s="22" t="s">
        <v>75</v>
      </c>
    </row>
    <row r="20" spans="1:17" x14ac:dyDescent="0.25">
      <c r="A20" s="68" t="s">
        <v>62</v>
      </c>
      <c r="B20" s="67" t="s">
        <v>42</v>
      </c>
      <c r="C20" s="71" t="s">
        <v>17</v>
      </c>
      <c r="D20" s="99"/>
      <c r="J20" s="68" t="s">
        <v>62</v>
      </c>
      <c r="K20" s="67" t="s">
        <v>42</v>
      </c>
      <c r="L20" s="71" t="s">
        <v>17</v>
      </c>
    </row>
    <row r="21" spans="1:17" x14ac:dyDescent="0.25">
      <c r="A21" s="69" t="s">
        <v>63</v>
      </c>
      <c r="B21" s="65">
        <v>0.10920000000000001</v>
      </c>
      <c r="C21" s="72">
        <v>9.4600000000000004E-2</v>
      </c>
      <c r="D21" s="65"/>
      <c r="J21" s="69" t="s">
        <v>63</v>
      </c>
      <c r="K21" s="65">
        <v>0.11765531133557733</v>
      </c>
      <c r="L21" s="72">
        <v>0.11983002023461177</v>
      </c>
    </row>
    <row r="22" spans="1:17" x14ac:dyDescent="0.25">
      <c r="A22" s="70" t="s">
        <v>64</v>
      </c>
      <c r="B22" s="66">
        <v>3.2000000000000001E-2</v>
      </c>
      <c r="C22" s="73">
        <v>0</v>
      </c>
      <c r="D22" s="65"/>
      <c r="J22" s="70" t="s">
        <v>64</v>
      </c>
      <c r="K22" s="66">
        <v>3.2000000000000001E-2</v>
      </c>
      <c r="L22" s="73">
        <v>0</v>
      </c>
    </row>
    <row r="26" spans="1:17" x14ac:dyDescent="0.25">
      <c r="Q26" s="15"/>
    </row>
    <row r="27" spans="1:17" x14ac:dyDescent="0.25">
      <c r="A27" s="102">
        <f ca="1">+M+A27:G58</f>
        <v>0</v>
      </c>
      <c r="B27" s="103" t="s">
        <v>65</v>
      </c>
      <c r="C27" s="103" t="s">
        <v>66</v>
      </c>
      <c r="D27" s="103"/>
      <c r="E27" s="103" t="s">
        <v>68</v>
      </c>
      <c r="F27" s="104" t="s">
        <v>42</v>
      </c>
      <c r="G27" s="105" t="s">
        <v>17</v>
      </c>
      <c r="H27" s="124"/>
      <c r="J27" s="102">
        <f ca="1">+M+J27:P58</f>
        <v>0</v>
      </c>
      <c r="K27" s="103" t="s">
        <v>65</v>
      </c>
      <c r="L27" s="103" t="s">
        <v>66</v>
      </c>
      <c r="M27" s="103"/>
      <c r="N27" s="103" t="s">
        <v>68</v>
      </c>
      <c r="O27" s="104" t="s">
        <v>42</v>
      </c>
      <c r="P27" s="105" t="s">
        <v>17</v>
      </c>
    </row>
    <row r="28" spans="1:17" x14ac:dyDescent="0.25">
      <c r="A28" s="101">
        <v>1</v>
      </c>
      <c r="B28" s="106">
        <f t="shared" ref="B28:B34" si="0">($B$21-$B$22)/(A28*$C$21*$C$21)</f>
        <v>8.6265079627585148</v>
      </c>
      <c r="C28" s="106">
        <f t="shared" ref="C28:C34" si="1">1-B28</f>
        <v>-7.6265079627585148</v>
      </c>
      <c r="D28" s="106">
        <f t="shared" ref="D28:D35" si="2">B28+C28</f>
        <v>1</v>
      </c>
      <c r="E28" s="114">
        <f t="shared" ref="E28:E58" si="3">$B$22+B28*($B$21-$B$22)-0.5*A28*B28*B28*$C$21*$C$21</f>
        <v>0.36498320736247886</v>
      </c>
      <c r="F28" s="114">
        <f t="shared" ref="F28:F39" si="4">B28*$B$21+C28*$B$22</f>
        <v>0.69796641472495735</v>
      </c>
      <c r="G28" s="115">
        <f t="shared" ref="G28:G39" si="5">B28*$C$21</f>
        <v>0.81606765327695552</v>
      </c>
      <c r="H28" s="114"/>
      <c r="J28" s="101">
        <v>1</v>
      </c>
      <c r="K28" s="106">
        <f t="shared" ref="K28:K58" si="6">($K$21-$K$22)/(J28*$L$21*$L$21)</f>
        <v>5.9651728518586573</v>
      </c>
      <c r="L28" s="106">
        <f>1-K28</f>
        <v>-4.9651728518586573</v>
      </c>
      <c r="M28" s="106">
        <f>K28+L28</f>
        <v>1</v>
      </c>
      <c r="N28" s="114">
        <f t="shared" ref="N28:N58" si="7">$K$22+K28*($K$21-$K$22)-0.5*J28*K28*K28*$L$21*$L$21</f>
        <v>0.28747436889824352</v>
      </c>
      <c r="O28" s="114">
        <f t="shared" ref="O28:O58" si="8">K28*$K$21+L28*$B$22</f>
        <v>0.542948737796487</v>
      </c>
      <c r="P28" s="115">
        <f t="shared" ref="P28:P58" si="9">K28*$L$21</f>
        <v>0.71480678354117966</v>
      </c>
    </row>
    <row r="29" spans="1:17" x14ac:dyDescent="0.25">
      <c r="A29" s="101">
        <v>2</v>
      </c>
      <c r="B29" s="106">
        <f t="shared" si="0"/>
        <v>4.3132539813792574</v>
      </c>
      <c r="C29" s="106">
        <f t="shared" si="1"/>
        <v>-3.3132539813792574</v>
      </c>
      <c r="D29" s="106">
        <f t="shared" si="2"/>
        <v>1</v>
      </c>
      <c r="E29" s="114">
        <f t="shared" si="3"/>
        <v>0.19849160368123939</v>
      </c>
      <c r="F29" s="114">
        <f t="shared" si="4"/>
        <v>0.36498320736247869</v>
      </c>
      <c r="G29" s="115">
        <f t="shared" si="5"/>
        <v>0.40803382663847776</v>
      </c>
      <c r="H29" s="114"/>
      <c r="J29" s="101">
        <v>2</v>
      </c>
      <c r="K29" s="106">
        <f t="shared" si="6"/>
        <v>2.9825864259293287</v>
      </c>
      <c r="L29" s="106">
        <f t="shared" ref="L29:L58" si="10">1-K29</f>
        <v>-1.9825864259293287</v>
      </c>
      <c r="M29" s="106">
        <f>K29+L29</f>
        <v>1</v>
      </c>
      <c r="N29" s="114">
        <f t="shared" si="7"/>
        <v>0.15973718444912177</v>
      </c>
      <c r="O29" s="114">
        <f t="shared" si="8"/>
        <v>0.28747436889824352</v>
      </c>
      <c r="P29" s="115">
        <f t="shared" si="9"/>
        <v>0.35740339177058983</v>
      </c>
    </row>
    <row r="30" spans="1:17" x14ac:dyDescent="0.25">
      <c r="A30" s="101">
        <v>3</v>
      </c>
      <c r="B30" s="106">
        <f t="shared" si="0"/>
        <v>2.875502654252839</v>
      </c>
      <c r="C30" s="106">
        <f t="shared" si="1"/>
        <v>-1.875502654252839</v>
      </c>
      <c r="D30" s="106">
        <f t="shared" si="2"/>
        <v>1</v>
      </c>
      <c r="E30" s="114">
        <f t="shared" si="3"/>
        <v>0.14299440245415962</v>
      </c>
      <c r="F30" s="114">
        <f t="shared" si="4"/>
        <v>0.25398880490831921</v>
      </c>
      <c r="G30" s="115">
        <f t="shared" si="5"/>
        <v>0.2720225510923186</v>
      </c>
      <c r="H30" s="114"/>
      <c r="J30" s="101">
        <v>3</v>
      </c>
      <c r="K30" s="106">
        <f t="shared" si="6"/>
        <v>1.9883909506195527</v>
      </c>
      <c r="L30" s="106">
        <f t="shared" si="10"/>
        <v>-0.98839095061955273</v>
      </c>
      <c r="M30" s="106">
        <f>K30+L30</f>
        <v>1</v>
      </c>
      <c r="N30" s="114">
        <f t="shared" si="7"/>
        <v>0.11715812296608118</v>
      </c>
      <c r="O30" s="114">
        <f t="shared" si="8"/>
        <v>0.20231624593216235</v>
      </c>
      <c r="P30" s="115">
        <f t="shared" si="9"/>
        <v>0.23826892784705994</v>
      </c>
    </row>
    <row r="31" spans="1:17" x14ac:dyDescent="0.25">
      <c r="A31" s="101">
        <v>4</v>
      </c>
      <c r="B31" s="106">
        <f t="shared" si="0"/>
        <v>2.1566269906896287</v>
      </c>
      <c r="C31" s="106">
        <f t="shared" si="1"/>
        <v>-1.1566269906896287</v>
      </c>
      <c r="D31" s="106">
        <f t="shared" si="2"/>
        <v>1</v>
      </c>
      <c r="E31" s="114">
        <f t="shared" si="3"/>
        <v>0.11524580184061971</v>
      </c>
      <c r="F31" s="114">
        <f t="shared" si="4"/>
        <v>0.19849160368123936</v>
      </c>
      <c r="G31" s="115">
        <f t="shared" si="5"/>
        <v>0.20401691331923888</v>
      </c>
      <c r="H31" s="114"/>
      <c r="J31" s="101">
        <v>4</v>
      </c>
      <c r="K31" s="106">
        <f t="shared" si="6"/>
        <v>1.4912932129646643</v>
      </c>
      <c r="L31" s="106">
        <f t="shared" si="10"/>
        <v>-0.49129321296466433</v>
      </c>
      <c r="M31" s="106">
        <f>K31+L31</f>
        <v>1</v>
      </c>
      <c r="N31" s="114">
        <f t="shared" si="7"/>
        <v>9.5868592224560872E-2</v>
      </c>
      <c r="O31" s="114">
        <f t="shared" si="8"/>
        <v>0.15973718444912174</v>
      </c>
      <c r="P31" s="115">
        <f t="shared" si="9"/>
        <v>0.17870169588529491</v>
      </c>
    </row>
    <row r="32" spans="1:17" x14ac:dyDescent="0.25">
      <c r="A32" s="101">
        <v>5</v>
      </c>
      <c r="B32" s="106">
        <f t="shared" si="0"/>
        <v>1.7253015925517032</v>
      </c>
      <c r="C32" s="106">
        <f t="shared" si="1"/>
        <v>-0.72530159255170323</v>
      </c>
      <c r="D32" s="106">
        <f t="shared" si="2"/>
        <v>1</v>
      </c>
      <c r="E32" s="114">
        <f t="shared" si="3"/>
        <v>9.859664147249575E-2</v>
      </c>
      <c r="F32" s="114">
        <f t="shared" si="4"/>
        <v>0.1651932829449915</v>
      </c>
      <c r="G32" s="115">
        <f t="shared" si="5"/>
        <v>0.16321353065539113</v>
      </c>
      <c r="H32" s="114"/>
      <c r="J32" s="101">
        <v>5</v>
      </c>
      <c r="K32" s="106">
        <f t="shared" si="6"/>
        <v>1.1930345703717316</v>
      </c>
      <c r="L32" s="106">
        <f t="shared" si="10"/>
        <v>-0.19303457037173155</v>
      </c>
      <c r="M32" s="106">
        <f>K32+L32</f>
        <v>1</v>
      </c>
      <c r="N32" s="114">
        <f t="shared" si="7"/>
        <v>8.309487377964872E-2</v>
      </c>
      <c r="O32" s="114">
        <f t="shared" si="8"/>
        <v>0.13418974755929741</v>
      </c>
      <c r="P32" s="115">
        <f t="shared" si="9"/>
        <v>0.14296135670823595</v>
      </c>
    </row>
    <row r="33" spans="1:16" x14ac:dyDescent="0.25">
      <c r="A33" s="101">
        <v>6</v>
      </c>
      <c r="B33" s="106">
        <f t="shared" si="0"/>
        <v>1.4377513271264195</v>
      </c>
      <c r="C33" s="106">
        <f t="shared" si="1"/>
        <v>-0.43775132712641951</v>
      </c>
      <c r="D33" s="106">
        <f t="shared" si="2"/>
        <v>1</v>
      </c>
      <c r="E33" s="114">
        <f t="shared" si="3"/>
        <v>8.7497201227079796E-2</v>
      </c>
      <c r="F33" s="114">
        <f t="shared" si="4"/>
        <v>0.14299440245415959</v>
      </c>
      <c r="G33" s="115">
        <f t="shared" si="5"/>
        <v>0.1360112755461593</v>
      </c>
      <c r="H33" s="114"/>
      <c r="J33" s="112">
        <f>(K21-K22)/(L21*L21)</f>
        <v>5.9651728518586573</v>
      </c>
      <c r="K33" s="113">
        <f t="shared" si="6"/>
        <v>1.0000000000000002</v>
      </c>
      <c r="L33" s="113">
        <f t="shared" si="10"/>
        <v>0</v>
      </c>
      <c r="M33" s="113">
        <v>1</v>
      </c>
      <c r="N33" s="116">
        <f t="shared" si="7"/>
        <v>7.4827655667788678E-2</v>
      </c>
      <c r="O33" s="116">
        <f t="shared" si="8"/>
        <v>0.11765531133557736</v>
      </c>
      <c r="P33" s="117">
        <f t="shared" si="9"/>
        <v>0.1198300202346118</v>
      </c>
    </row>
    <row r="34" spans="1:16" x14ac:dyDescent="0.25">
      <c r="A34" s="101">
        <v>7</v>
      </c>
      <c r="B34" s="106">
        <f t="shared" si="0"/>
        <v>1.2323582803940738</v>
      </c>
      <c r="C34" s="106">
        <f t="shared" si="1"/>
        <v>-0.2323582803940738</v>
      </c>
      <c r="D34" s="106">
        <f t="shared" si="2"/>
        <v>1</v>
      </c>
      <c r="E34" s="114">
        <f t="shared" si="3"/>
        <v>7.9569029623211274E-2</v>
      </c>
      <c r="F34" s="114">
        <f t="shared" si="4"/>
        <v>0.12713805924642252</v>
      </c>
      <c r="G34" s="115">
        <f t="shared" si="5"/>
        <v>0.11658109332527938</v>
      </c>
      <c r="H34" s="114"/>
      <c r="J34" s="108">
        <v>6</v>
      </c>
      <c r="K34" s="109">
        <f t="shared" si="6"/>
        <v>0.99419547530977637</v>
      </c>
      <c r="L34" s="109">
        <f t="shared" si="10"/>
        <v>5.8045246902236336E-3</v>
      </c>
      <c r="M34" s="109">
        <f t="shared" ref="M34:M54" si="11">K34+L34</f>
        <v>1</v>
      </c>
      <c r="N34" s="118">
        <f t="shared" si="7"/>
        <v>7.4579061483040582E-2</v>
      </c>
      <c r="O34" s="118">
        <f t="shared" si="8"/>
        <v>0.11715812296608118</v>
      </c>
      <c r="P34" s="119">
        <f t="shared" si="9"/>
        <v>0.11913446392352997</v>
      </c>
    </row>
    <row r="35" spans="1:16" x14ac:dyDescent="0.25">
      <c r="A35" s="101">
        <v>8</v>
      </c>
      <c r="B35" s="106">
        <v>1.0783134953448144</v>
      </c>
      <c r="C35" s="106">
        <v>-7.8313495344814354E-2</v>
      </c>
      <c r="D35" s="106">
        <f t="shared" si="2"/>
        <v>1</v>
      </c>
      <c r="E35" s="114">
        <f t="shared" si="3"/>
        <v>7.3622900920309847E-2</v>
      </c>
      <c r="F35" s="114">
        <f t="shared" si="4"/>
        <v>0.11524580184061968</v>
      </c>
      <c r="G35" s="115">
        <f t="shared" si="5"/>
        <v>0.10200845665961944</v>
      </c>
      <c r="H35" s="114"/>
      <c r="J35" s="108">
        <v>7</v>
      </c>
      <c r="K35" s="109">
        <f t="shared" si="6"/>
        <v>0.8521675502655226</v>
      </c>
      <c r="L35" s="109">
        <f t="shared" si="10"/>
        <v>0.1478324497344774</v>
      </c>
      <c r="M35" s="109">
        <f t="shared" si="11"/>
        <v>1</v>
      </c>
      <c r="N35" s="118">
        <f t="shared" si="7"/>
        <v>6.8496338414034796E-2</v>
      </c>
      <c r="O35" s="118">
        <f t="shared" si="8"/>
        <v>0.10499267682806959</v>
      </c>
      <c r="P35" s="119">
        <f t="shared" si="9"/>
        <v>0.10211525479159711</v>
      </c>
    </row>
    <row r="36" spans="1:16" x14ac:dyDescent="0.25">
      <c r="A36" s="100">
        <f>(B21-B22)/(C21*C21)</f>
        <v>8.6265079627585148</v>
      </c>
      <c r="B36" s="107">
        <v>1</v>
      </c>
      <c r="C36" s="107">
        <v>0</v>
      </c>
      <c r="D36" s="107">
        <v>1</v>
      </c>
      <c r="E36" s="120">
        <f t="shared" si="3"/>
        <v>7.060000000000001E-2</v>
      </c>
      <c r="F36" s="120">
        <f t="shared" si="4"/>
        <v>0.10920000000000001</v>
      </c>
      <c r="G36" s="121">
        <f t="shared" si="5"/>
        <v>9.4600000000000004E-2</v>
      </c>
      <c r="H36" s="120"/>
      <c r="J36" s="108">
        <v>8</v>
      </c>
      <c r="K36" s="109">
        <f t="shared" si="6"/>
        <v>0.74564660648233216</v>
      </c>
      <c r="L36" s="109">
        <f t="shared" si="10"/>
        <v>0.25435339351766784</v>
      </c>
      <c r="M36" s="109">
        <f t="shared" si="11"/>
        <v>1</v>
      </c>
      <c r="N36" s="118">
        <f t="shared" si="7"/>
        <v>6.3934296112280437E-2</v>
      </c>
      <c r="O36" s="118">
        <f t="shared" si="8"/>
        <v>9.5868592224560872E-2</v>
      </c>
      <c r="P36" s="119">
        <f t="shared" si="9"/>
        <v>8.9350847942647457E-2</v>
      </c>
    </row>
    <row r="37" spans="1:16" x14ac:dyDescent="0.25">
      <c r="A37" s="74">
        <v>9</v>
      </c>
      <c r="B37" s="2">
        <f>($B$21-$B$22)/(A37*$C$21*$C$21)</f>
        <v>0.95850088475094619</v>
      </c>
      <c r="C37" s="2">
        <f t="shared" ref="C37:C54" si="12">1-B37</f>
        <v>4.1499115249053808E-2</v>
      </c>
      <c r="D37" s="2">
        <f t="shared" ref="D37:D54" si="13">B37+C37</f>
        <v>1</v>
      </c>
      <c r="E37" s="15">
        <f t="shared" si="3"/>
        <v>6.8998134151386517E-2</v>
      </c>
      <c r="F37" s="15">
        <f t="shared" si="4"/>
        <v>0.10599626830277305</v>
      </c>
      <c r="G37" s="43">
        <f t="shared" si="5"/>
        <v>9.0674183697439514E-2</v>
      </c>
      <c r="H37" s="15"/>
      <c r="J37" s="108">
        <v>9</v>
      </c>
      <c r="K37" s="109">
        <f t="shared" si="6"/>
        <v>0.66279698353985084</v>
      </c>
      <c r="L37" s="109">
        <f t="shared" si="10"/>
        <v>0.33720301646014916</v>
      </c>
      <c r="M37" s="109">
        <f t="shared" si="11"/>
        <v>1</v>
      </c>
      <c r="N37" s="118">
        <f t="shared" si="7"/>
        <v>6.0386040988693733E-2</v>
      </c>
      <c r="O37" s="118">
        <f t="shared" si="8"/>
        <v>8.8772081977387438E-2</v>
      </c>
      <c r="P37" s="119">
        <f t="shared" si="9"/>
        <v>7.9422975949019967E-2</v>
      </c>
    </row>
    <row r="38" spans="1:16" x14ac:dyDescent="0.25">
      <c r="A38" s="74">
        <v>10</v>
      </c>
      <c r="B38" s="2">
        <f>($B$21-$B$22)/(A38*$C$21*$C$21)</f>
        <v>0.86265079627585162</v>
      </c>
      <c r="C38" s="2">
        <f t="shared" si="12"/>
        <v>0.13734920372414838</v>
      </c>
      <c r="D38" s="2">
        <f t="shared" si="13"/>
        <v>1</v>
      </c>
      <c r="E38" s="15">
        <f t="shared" si="3"/>
        <v>6.5298320736247875E-2</v>
      </c>
      <c r="F38" s="15">
        <f t="shared" si="4"/>
        <v>9.859664147249575E-2</v>
      </c>
      <c r="G38" s="43">
        <f t="shared" si="5"/>
        <v>8.1606765327695563E-2</v>
      </c>
      <c r="H38" s="15"/>
      <c r="J38" s="108">
        <v>10</v>
      </c>
      <c r="K38" s="109">
        <f t="shared" si="6"/>
        <v>0.59651728518586578</v>
      </c>
      <c r="L38" s="109">
        <f t="shared" si="10"/>
        <v>0.40348271481413422</v>
      </c>
      <c r="M38" s="109">
        <f t="shared" si="11"/>
        <v>1</v>
      </c>
      <c r="N38" s="118">
        <f t="shared" si="7"/>
        <v>5.754743688982436E-2</v>
      </c>
      <c r="O38" s="118">
        <f t="shared" si="8"/>
        <v>8.3094873779648706E-2</v>
      </c>
      <c r="P38" s="119">
        <f t="shared" si="9"/>
        <v>7.1480678354117977E-2</v>
      </c>
    </row>
    <row r="39" spans="1:16" x14ac:dyDescent="0.25">
      <c r="A39" s="74">
        <v>11</v>
      </c>
      <c r="B39" s="2">
        <f>($B$21-$B$22)/(A39*$C$21*$C$21)</f>
        <v>0.78422799661441056</v>
      </c>
      <c r="C39" s="2">
        <f t="shared" si="12"/>
        <v>0.21577200338558944</v>
      </c>
      <c r="D39" s="2">
        <f t="shared" si="13"/>
        <v>1</v>
      </c>
      <c r="E39" s="15">
        <f t="shared" si="3"/>
        <v>6.2271200669316254E-2</v>
      </c>
      <c r="F39" s="15">
        <f t="shared" si="4"/>
        <v>9.2542401338632507E-2</v>
      </c>
      <c r="G39" s="43">
        <f t="shared" si="5"/>
        <v>7.418796847972324E-2</v>
      </c>
      <c r="H39" s="15"/>
      <c r="J39" s="108">
        <v>11</v>
      </c>
      <c r="K39" s="109">
        <f t="shared" si="6"/>
        <v>0.54228844107805985</v>
      </c>
      <c r="L39" s="109">
        <f t="shared" si="10"/>
        <v>0.45771155892194015</v>
      </c>
      <c r="M39" s="109">
        <f t="shared" si="11"/>
        <v>1</v>
      </c>
      <c r="N39" s="118">
        <f t="shared" si="7"/>
        <v>5.5224942627113048E-2</v>
      </c>
      <c r="O39" s="118">
        <f t="shared" si="8"/>
        <v>7.8449885254226109E-2</v>
      </c>
      <c r="P39" s="119">
        <f t="shared" si="9"/>
        <v>6.4982434867379979E-2</v>
      </c>
    </row>
    <row r="40" spans="1:16" x14ac:dyDescent="0.25">
      <c r="A40" s="74">
        <v>12</v>
      </c>
      <c r="B40" s="2">
        <v>0.71887566356320975</v>
      </c>
      <c r="C40" s="2">
        <v>0.28112433643679025</v>
      </c>
      <c r="D40" s="2">
        <f t="shared" si="13"/>
        <v>1</v>
      </c>
      <c r="E40" s="15">
        <f t="shared" si="3"/>
        <v>5.9748600613539898E-2</v>
      </c>
      <c r="F40" s="15">
        <v>8.7497201227079796E-2</v>
      </c>
      <c r="G40" s="43">
        <v>6.800563777307965E-2</v>
      </c>
      <c r="H40" s="15"/>
      <c r="J40" s="108">
        <v>12</v>
      </c>
      <c r="K40" s="109">
        <f t="shared" si="6"/>
        <v>0.49709773765488818</v>
      </c>
      <c r="L40" s="109">
        <f t="shared" si="10"/>
        <v>0.50290226234511182</v>
      </c>
      <c r="M40" s="109">
        <f t="shared" si="11"/>
        <v>1</v>
      </c>
      <c r="N40" s="118">
        <f t="shared" si="7"/>
        <v>5.3289530741520291E-2</v>
      </c>
      <c r="O40" s="118">
        <f t="shared" si="8"/>
        <v>7.4579061483040596E-2</v>
      </c>
      <c r="P40" s="119">
        <f t="shared" si="9"/>
        <v>5.9567231961764985E-2</v>
      </c>
    </row>
    <row r="41" spans="1:16" x14ac:dyDescent="0.25">
      <c r="A41" s="74">
        <v>13</v>
      </c>
      <c r="B41" s="2">
        <f t="shared" ref="B41:B58" si="14">($B$21-$B$22)/(A41*$C$21*$C$21)</f>
        <v>0.66357753559680888</v>
      </c>
      <c r="C41" s="2">
        <f t="shared" si="12"/>
        <v>0.33642246440319112</v>
      </c>
      <c r="D41" s="2">
        <f t="shared" si="13"/>
        <v>1</v>
      </c>
      <c r="E41" s="15">
        <f t="shared" si="3"/>
        <v>5.7614092874036821E-2</v>
      </c>
      <c r="F41" s="15">
        <f t="shared" ref="F41:F58" si="15">B41*$B$21+C41*$B$22</f>
        <v>8.3228185748073655E-2</v>
      </c>
      <c r="G41" s="43">
        <f t="shared" ref="G41:G58" si="16">B41*$C$21</f>
        <v>6.2774434867458123E-2</v>
      </c>
      <c r="H41" s="15"/>
      <c r="J41" s="108">
        <v>13</v>
      </c>
      <c r="K41" s="109">
        <f t="shared" si="6"/>
        <v>0.45885945014297369</v>
      </c>
      <c r="L41" s="109">
        <f t="shared" si="10"/>
        <v>0.54114054985702631</v>
      </c>
      <c r="M41" s="109">
        <f t="shared" si="11"/>
        <v>1</v>
      </c>
      <c r="N41" s="118">
        <f t="shared" si="7"/>
        <v>5.165187453063412E-2</v>
      </c>
      <c r="O41" s="118">
        <f t="shared" si="8"/>
        <v>7.130374906126824E-2</v>
      </c>
      <c r="P41" s="119">
        <f t="shared" si="9"/>
        <v>5.4985137195475368E-2</v>
      </c>
    </row>
    <row r="42" spans="1:16" x14ac:dyDescent="0.25">
      <c r="A42" s="74">
        <v>14</v>
      </c>
      <c r="B42" s="2">
        <f t="shared" si="14"/>
        <v>0.6161791401970369</v>
      </c>
      <c r="C42" s="2">
        <f t="shared" si="12"/>
        <v>0.3838208598029631</v>
      </c>
      <c r="D42" s="2">
        <f t="shared" si="13"/>
        <v>1</v>
      </c>
      <c r="E42" s="15">
        <f t="shared" si="3"/>
        <v>5.5784514811605623E-2</v>
      </c>
      <c r="F42" s="15">
        <f t="shared" si="15"/>
        <v>7.956902962321126E-2</v>
      </c>
      <c r="G42" s="43">
        <f t="shared" si="16"/>
        <v>5.8290546662639692E-2</v>
      </c>
      <c r="H42" s="15"/>
      <c r="J42" s="108">
        <v>14</v>
      </c>
      <c r="K42" s="109">
        <f t="shared" si="6"/>
        <v>0.4260837751327613</v>
      </c>
      <c r="L42" s="109">
        <f t="shared" si="10"/>
        <v>0.5739162248672387</v>
      </c>
      <c r="M42" s="109">
        <f t="shared" si="11"/>
        <v>1</v>
      </c>
      <c r="N42" s="118">
        <f t="shared" si="7"/>
        <v>5.0248169207017399E-2</v>
      </c>
      <c r="O42" s="118">
        <f t="shared" si="8"/>
        <v>6.8496338414034796E-2</v>
      </c>
      <c r="P42" s="119">
        <f t="shared" si="9"/>
        <v>5.1057627395798555E-2</v>
      </c>
    </row>
    <row r="43" spans="1:16" x14ac:dyDescent="0.25">
      <c r="A43" s="74">
        <v>15</v>
      </c>
      <c r="B43" s="2">
        <f t="shared" si="14"/>
        <v>0.57510053085056778</v>
      </c>
      <c r="C43" s="2">
        <f t="shared" si="12"/>
        <v>0.42489946914943222</v>
      </c>
      <c r="D43" s="2">
        <f t="shared" si="13"/>
        <v>1</v>
      </c>
      <c r="E43" s="15">
        <f t="shared" si="3"/>
        <v>5.4198880490831922E-2</v>
      </c>
      <c r="F43" s="15">
        <f t="shared" si="15"/>
        <v>7.6397760981663843E-2</v>
      </c>
      <c r="G43" s="43">
        <f t="shared" si="16"/>
        <v>5.4404510218463716E-2</v>
      </c>
      <c r="H43" s="15"/>
      <c r="J43" s="108">
        <v>15</v>
      </c>
      <c r="K43" s="109">
        <f t="shared" si="6"/>
        <v>0.39767819012391054</v>
      </c>
      <c r="L43" s="109">
        <f t="shared" si="10"/>
        <v>0.60232180987608941</v>
      </c>
      <c r="M43" s="109">
        <f t="shared" si="11"/>
        <v>1</v>
      </c>
      <c r="N43" s="118">
        <f t="shared" si="7"/>
        <v>4.9031624593216236E-2</v>
      </c>
      <c r="O43" s="118">
        <f t="shared" si="8"/>
        <v>6.6063249186432471E-2</v>
      </c>
      <c r="P43" s="119">
        <f t="shared" si="9"/>
        <v>4.7653785569411987E-2</v>
      </c>
    </row>
    <row r="44" spans="1:16" x14ac:dyDescent="0.25">
      <c r="A44" s="74">
        <v>16</v>
      </c>
      <c r="B44" s="2">
        <f t="shared" si="14"/>
        <v>0.53915674767240718</v>
      </c>
      <c r="C44" s="2">
        <f t="shared" si="12"/>
        <v>0.46084325232759282</v>
      </c>
      <c r="D44" s="2">
        <f t="shared" si="13"/>
        <v>1</v>
      </c>
      <c r="E44" s="15">
        <f t="shared" si="3"/>
        <v>5.2811450460154938E-2</v>
      </c>
      <c r="F44" s="15">
        <f t="shared" si="15"/>
        <v>7.3622900920309833E-2</v>
      </c>
      <c r="G44" s="43">
        <f t="shared" si="16"/>
        <v>5.100422832980972E-2</v>
      </c>
      <c r="H44" s="15"/>
      <c r="J44" s="108">
        <v>16</v>
      </c>
      <c r="K44" s="109">
        <f t="shared" si="6"/>
        <v>0.37282330324116608</v>
      </c>
      <c r="L44" s="109">
        <f t="shared" si="10"/>
        <v>0.62717669675883392</v>
      </c>
      <c r="M44" s="109">
        <f t="shared" si="11"/>
        <v>1</v>
      </c>
      <c r="N44" s="118">
        <f t="shared" si="7"/>
        <v>4.7967148056140219E-2</v>
      </c>
      <c r="O44" s="118">
        <f t="shared" si="8"/>
        <v>6.3934296112280437E-2</v>
      </c>
      <c r="P44" s="119">
        <f t="shared" si="9"/>
        <v>4.4675423971323729E-2</v>
      </c>
    </row>
    <row r="45" spans="1:16" x14ac:dyDescent="0.25">
      <c r="A45" s="74">
        <v>17</v>
      </c>
      <c r="B45" s="2">
        <f t="shared" si="14"/>
        <v>0.50744164486814802</v>
      </c>
      <c r="C45" s="2">
        <f t="shared" si="12"/>
        <v>0.49255835513185198</v>
      </c>
      <c r="D45" s="2">
        <f t="shared" si="13"/>
        <v>1</v>
      </c>
      <c r="E45" s="15">
        <f t="shared" si="3"/>
        <v>5.1587247491910515E-2</v>
      </c>
      <c r="F45" s="15">
        <f t="shared" si="15"/>
        <v>7.1174494983821029E-2</v>
      </c>
      <c r="G45" s="43">
        <f t="shared" si="16"/>
        <v>4.8003979604526806E-2</v>
      </c>
      <c r="H45" s="15"/>
      <c r="J45" s="108">
        <v>17</v>
      </c>
      <c r="K45" s="109">
        <f t="shared" si="6"/>
        <v>0.3508925206975681</v>
      </c>
      <c r="L45" s="109">
        <f t="shared" si="10"/>
        <v>0.64910747930243184</v>
      </c>
      <c r="M45" s="109">
        <f t="shared" si="11"/>
        <v>1</v>
      </c>
      <c r="N45" s="118">
        <f t="shared" si="7"/>
        <v>4.7027904052837854E-2</v>
      </c>
      <c r="O45" s="118">
        <f t="shared" si="8"/>
        <v>6.2055808105675708E-2</v>
      </c>
      <c r="P45" s="119">
        <f t="shared" si="9"/>
        <v>4.2047457855363513E-2</v>
      </c>
    </row>
    <row r="46" spans="1:16" x14ac:dyDescent="0.25">
      <c r="A46" s="74">
        <v>18</v>
      </c>
      <c r="B46" s="2">
        <f t="shared" si="14"/>
        <v>0.4792504423754731</v>
      </c>
      <c r="C46" s="2">
        <f t="shared" si="12"/>
        <v>0.5207495576245269</v>
      </c>
      <c r="D46" s="2">
        <f t="shared" si="13"/>
        <v>1</v>
      </c>
      <c r="E46" s="15">
        <f t="shared" si="3"/>
        <v>5.0499067075693266E-2</v>
      </c>
      <c r="F46" s="15">
        <f t="shared" si="15"/>
        <v>6.8998134151386531E-2</v>
      </c>
      <c r="G46" s="43">
        <f t="shared" si="16"/>
        <v>4.5337091848719757E-2</v>
      </c>
      <c r="H46" s="15"/>
      <c r="J46" s="108">
        <v>18</v>
      </c>
      <c r="K46" s="109">
        <f t="shared" si="6"/>
        <v>0.33139849176992542</v>
      </c>
      <c r="L46" s="109">
        <f t="shared" si="10"/>
        <v>0.66860150823007458</v>
      </c>
      <c r="M46" s="109">
        <f t="shared" si="11"/>
        <v>1</v>
      </c>
      <c r="N46" s="118">
        <f t="shared" si="7"/>
        <v>4.619302049434687E-2</v>
      </c>
      <c r="O46" s="118">
        <f t="shared" si="8"/>
        <v>6.0386040988693719E-2</v>
      </c>
      <c r="P46" s="119">
        <f t="shared" si="9"/>
        <v>3.9711487974509983E-2</v>
      </c>
    </row>
    <row r="47" spans="1:16" x14ac:dyDescent="0.25">
      <c r="A47" s="74">
        <v>19</v>
      </c>
      <c r="B47" s="2">
        <f t="shared" si="14"/>
        <v>0.45402673488202711</v>
      </c>
      <c r="C47" s="2">
        <f t="shared" si="12"/>
        <v>0.54597326511797295</v>
      </c>
      <c r="D47" s="2">
        <f t="shared" si="13"/>
        <v>1</v>
      </c>
      <c r="E47" s="15">
        <f t="shared" si="3"/>
        <v>4.9525431966446258E-2</v>
      </c>
      <c r="F47" s="15">
        <f t="shared" si="15"/>
        <v>6.7050863932892502E-2</v>
      </c>
      <c r="G47" s="43">
        <f t="shared" si="16"/>
        <v>4.2950929119839769E-2</v>
      </c>
      <c r="H47" s="15"/>
      <c r="J47" s="108">
        <v>19</v>
      </c>
      <c r="K47" s="109">
        <f t="shared" si="6"/>
        <v>0.31395646588729781</v>
      </c>
      <c r="L47" s="109">
        <f t="shared" si="10"/>
        <v>0.68604353411270225</v>
      </c>
      <c r="M47" s="109">
        <f t="shared" si="11"/>
        <v>1</v>
      </c>
      <c r="N47" s="118">
        <f t="shared" si="7"/>
        <v>4.544601941569703E-2</v>
      </c>
      <c r="O47" s="118">
        <f t="shared" si="8"/>
        <v>5.8892038831394058E-2</v>
      </c>
      <c r="P47" s="119">
        <f t="shared" si="9"/>
        <v>3.7621409660062097E-2</v>
      </c>
    </row>
    <row r="48" spans="1:16" x14ac:dyDescent="0.25">
      <c r="A48" s="74">
        <v>20</v>
      </c>
      <c r="B48" s="2">
        <f t="shared" si="14"/>
        <v>0.43132539813792581</v>
      </c>
      <c r="C48" s="2">
        <f t="shared" si="12"/>
        <v>0.56867460186207419</v>
      </c>
      <c r="D48" s="2">
        <f t="shared" si="13"/>
        <v>1</v>
      </c>
      <c r="E48" s="15">
        <f t="shared" si="3"/>
        <v>4.8649160368123938E-2</v>
      </c>
      <c r="F48" s="15">
        <f t="shared" si="15"/>
        <v>6.5298320736247875E-2</v>
      </c>
      <c r="G48" s="43">
        <f t="shared" si="16"/>
        <v>4.0803382663847781E-2</v>
      </c>
      <c r="H48" s="15"/>
      <c r="J48" s="108">
        <v>20</v>
      </c>
      <c r="K48" s="109">
        <f t="shared" si="6"/>
        <v>0.29825864259293289</v>
      </c>
      <c r="L48" s="109">
        <f t="shared" si="10"/>
        <v>0.70174135740706711</v>
      </c>
      <c r="M48" s="109">
        <f t="shared" si="11"/>
        <v>1</v>
      </c>
      <c r="N48" s="118">
        <f t="shared" si="7"/>
        <v>4.4773718444912181E-2</v>
      </c>
      <c r="O48" s="118">
        <f t="shared" si="8"/>
        <v>5.7547436889824354E-2</v>
      </c>
      <c r="P48" s="119">
        <f t="shared" si="9"/>
        <v>3.5740339177058988E-2</v>
      </c>
    </row>
    <row r="49" spans="1:16" x14ac:dyDescent="0.25">
      <c r="A49" s="74">
        <v>21</v>
      </c>
      <c r="B49" s="2">
        <f t="shared" si="14"/>
        <v>0.41078609346469119</v>
      </c>
      <c r="C49" s="2">
        <f t="shared" si="12"/>
        <v>0.58921390653530881</v>
      </c>
      <c r="D49" s="2">
        <f t="shared" si="13"/>
        <v>1</v>
      </c>
      <c r="E49" s="15">
        <f t="shared" si="3"/>
        <v>4.785634320773708E-2</v>
      </c>
      <c r="F49" s="15">
        <f t="shared" si="15"/>
        <v>6.371268641547416E-2</v>
      </c>
      <c r="G49" s="43">
        <f t="shared" si="16"/>
        <v>3.886036444175979E-2</v>
      </c>
      <c r="H49" s="15"/>
      <c r="J49" s="108">
        <v>21</v>
      </c>
      <c r="K49" s="109">
        <f t="shared" si="6"/>
        <v>0.28405585008850748</v>
      </c>
      <c r="L49" s="109">
        <f t="shared" si="10"/>
        <v>0.71594414991149247</v>
      </c>
      <c r="M49" s="109">
        <f t="shared" si="11"/>
        <v>1</v>
      </c>
      <c r="N49" s="118">
        <f t="shared" si="7"/>
        <v>4.4165446138011599E-2</v>
      </c>
      <c r="O49" s="118">
        <f t="shared" si="8"/>
        <v>5.6330892276023184E-2</v>
      </c>
      <c r="P49" s="119">
        <f t="shared" si="9"/>
        <v>3.4038418263865701E-2</v>
      </c>
    </row>
    <row r="50" spans="1:16" x14ac:dyDescent="0.25">
      <c r="A50" s="74">
        <v>22</v>
      </c>
      <c r="B50" s="2">
        <f t="shared" si="14"/>
        <v>0.39211399830720528</v>
      </c>
      <c r="C50" s="2">
        <f t="shared" si="12"/>
        <v>0.60788600169279472</v>
      </c>
      <c r="D50" s="2">
        <f t="shared" si="13"/>
        <v>1</v>
      </c>
      <c r="E50" s="15">
        <f t="shared" si="3"/>
        <v>4.7135600334658127E-2</v>
      </c>
      <c r="F50" s="15">
        <f t="shared" si="15"/>
        <v>6.2271200669316254E-2</v>
      </c>
      <c r="G50" s="43">
        <f t="shared" si="16"/>
        <v>3.709398423986162E-2</v>
      </c>
      <c r="H50" s="15"/>
      <c r="J50" s="108">
        <v>22</v>
      </c>
      <c r="K50" s="109">
        <f t="shared" si="6"/>
        <v>0.27114422053902992</v>
      </c>
      <c r="L50" s="109">
        <f t="shared" si="10"/>
        <v>0.72885577946097002</v>
      </c>
      <c r="M50" s="109">
        <f t="shared" si="11"/>
        <v>1</v>
      </c>
      <c r="N50" s="118">
        <f t="shared" si="7"/>
        <v>4.3612471313556528E-2</v>
      </c>
      <c r="O50" s="118">
        <f t="shared" si="8"/>
        <v>5.5224942627113048E-2</v>
      </c>
      <c r="P50" s="119">
        <f t="shared" si="9"/>
        <v>3.2491217433689989E-2</v>
      </c>
    </row>
    <row r="51" spans="1:16" x14ac:dyDescent="0.25">
      <c r="A51" s="74">
        <v>23</v>
      </c>
      <c r="B51" s="2">
        <f t="shared" si="14"/>
        <v>0.37506556359819632</v>
      </c>
      <c r="C51" s="2">
        <f t="shared" si="12"/>
        <v>0.62493443640180368</v>
      </c>
      <c r="D51" s="2">
        <f t="shared" si="13"/>
        <v>1</v>
      </c>
      <c r="E51" s="15">
        <f t="shared" si="3"/>
        <v>4.6477530754890382E-2</v>
      </c>
      <c r="F51" s="15">
        <f t="shared" si="15"/>
        <v>6.0955061509780757E-2</v>
      </c>
      <c r="G51" s="43">
        <f t="shared" si="16"/>
        <v>3.5481202316389369E-2</v>
      </c>
      <c r="H51" s="15"/>
      <c r="J51" s="108">
        <v>23</v>
      </c>
      <c r="K51" s="109">
        <f t="shared" si="6"/>
        <v>0.25935534138515909</v>
      </c>
      <c r="L51" s="109">
        <f t="shared" si="10"/>
        <v>0.74064465861484097</v>
      </c>
      <c r="M51" s="109">
        <f t="shared" si="11"/>
        <v>1</v>
      </c>
      <c r="N51" s="118">
        <f t="shared" si="7"/>
        <v>4.3107581256445364E-2</v>
      </c>
      <c r="O51" s="118">
        <f t="shared" si="8"/>
        <v>5.4215162512890748E-2</v>
      </c>
      <c r="P51" s="119">
        <f t="shared" si="9"/>
        <v>3.1078555806138258E-2</v>
      </c>
    </row>
    <row r="52" spans="1:16" x14ac:dyDescent="0.25">
      <c r="A52" s="74">
        <v>24</v>
      </c>
      <c r="B52" s="2">
        <f t="shared" si="14"/>
        <v>0.35943783178160488</v>
      </c>
      <c r="C52" s="2">
        <f t="shared" si="12"/>
        <v>0.64056216821839507</v>
      </c>
      <c r="D52" s="2">
        <f t="shared" si="13"/>
        <v>1</v>
      </c>
      <c r="E52" s="15">
        <f t="shared" si="3"/>
        <v>4.587430030676995E-2</v>
      </c>
      <c r="F52" s="15">
        <f t="shared" si="15"/>
        <v>5.9748600613539898E-2</v>
      </c>
      <c r="G52" s="43">
        <f t="shared" si="16"/>
        <v>3.4002818886539825E-2</v>
      </c>
      <c r="H52" s="15"/>
      <c r="J52" s="108">
        <v>24</v>
      </c>
      <c r="K52" s="109">
        <f t="shared" si="6"/>
        <v>0.24854886882744409</v>
      </c>
      <c r="L52" s="109">
        <f t="shared" si="10"/>
        <v>0.75145113117255591</v>
      </c>
      <c r="M52" s="109">
        <f t="shared" si="11"/>
        <v>1</v>
      </c>
      <c r="N52" s="118">
        <f t="shared" si="7"/>
        <v>4.2644765370760146E-2</v>
      </c>
      <c r="O52" s="118">
        <f t="shared" si="8"/>
        <v>5.3289530741520291E-2</v>
      </c>
      <c r="P52" s="119">
        <f t="shared" si="9"/>
        <v>2.9783615980882493E-2</v>
      </c>
    </row>
    <row r="53" spans="1:16" x14ac:dyDescent="0.25">
      <c r="A53" s="74">
        <v>25</v>
      </c>
      <c r="B53" s="2">
        <f t="shared" si="14"/>
        <v>0.34506031851034058</v>
      </c>
      <c r="C53" s="2">
        <f t="shared" si="12"/>
        <v>0.65493968148965942</v>
      </c>
      <c r="D53" s="2">
        <f t="shared" si="13"/>
        <v>1</v>
      </c>
      <c r="E53" s="15">
        <f t="shared" si="3"/>
        <v>4.5319328294499146E-2</v>
      </c>
      <c r="F53" s="15">
        <f t="shared" si="15"/>
        <v>5.8638656588998292E-2</v>
      </c>
      <c r="G53" s="43">
        <f t="shared" si="16"/>
        <v>3.2642706131078218E-2</v>
      </c>
      <c r="H53" s="15"/>
      <c r="J53" s="108">
        <v>25</v>
      </c>
      <c r="K53" s="109">
        <f t="shared" si="6"/>
        <v>0.23860691407434631</v>
      </c>
      <c r="L53" s="109">
        <f t="shared" si="10"/>
        <v>0.76139308592565369</v>
      </c>
      <c r="M53" s="109">
        <f t="shared" si="11"/>
        <v>1</v>
      </c>
      <c r="N53" s="118">
        <f t="shared" si="7"/>
        <v>4.2218974755929742E-2</v>
      </c>
      <c r="O53" s="118">
        <f t="shared" si="8"/>
        <v>5.2437949511859483E-2</v>
      </c>
      <c r="P53" s="119">
        <f t="shared" si="9"/>
        <v>2.8592271341647189E-2</v>
      </c>
    </row>
    <row r="54" spans="1:16" x14ac:dyDescent="0.25">
      <c r="A54" s="74">
        <v>26</v>
      </c>
      <c r="B54" s="2">
        <f t="shared" si="14"/>
        <v>0.33178876779840444</v>
      </c>
      <c r="C54" s="2">
        <f t="shared" si="12"/>
        <v>0.66821123220159562</v>
      </c>
      <c r="D54" s="2">
        <f t="shared" si="13"/>
        <v>1</v>
      </c>
      <c r="E54" s="15">
        <f t="shared" si="3"/>
        <v>4.4807046437018411E-2</v>
      </c>
      <c r="F54" s="15">
        <f t="shared" si="15"/>
        <v>5.7614092874036835E-2</v>
      </c>
      <c r="G54" s="43">
        <f t="shared" si="16"/>
        <v>3.1387217433729062E-2</v>
      </c>
      <c r="H54" s="15"/>
      <c r="J54" s="108">
        <v>26</v>
      </c>
      <c r="K54" s="109">
        <f t="shared" si="6"/>
        <v>0.22942972507148685</v>
      </c>
      <c r="L54" s="109">
        <f t="shared" si="10"/>
        <v>0.77057027492851315</v>
      </c>
      <c r="M54" s="109">
        <f t="shared" si="11"/>
        <v>1</v>
      </c>
      <c r="N54" s="118">
        <f t="shared" si="7"/>
        <v>4.1825937265317061E-2</v>
      </c>
      <c r="O54" s="118">
        <f t="shared" si="8"/>
        <v>5.165187453063412E-2</v>
      </c>
      <c r="P54" s="119">
        <f t="shared" si="9"/>
        <v>2.7492568597737684E-2</v>
      </c>
    </row>
    <row r="55" spans="1:16" x14ac:dyDescent="0.25">
      <c r="A55" s="74">
        <v>27</v>
      </c>
      <c r="B55" s="2">
        <f t="shared" si="14"/>
        <v>0.31950029491698206</v>
      </c>
      <c r="C55" s="2">
        <f>1-B55</f>
        <v>0.68049970508301794</v>
      </c>
      <c r="D55" s="2">
        <f>B55+C55</f>
        <v>1</v>
      </c>
      <c r="E55" s="15">
        <f t="shared" si="3"/>
        <v>4.4332711383795506E-2</v>
      </c>
      <c r="F55" s="15">
        <f t="shared" si="15"/>
        <v>5.6665422767591019E-2</v>
      </c>
      <c r="G55" s="43">
        <f t="shared" si="16"/>
        <v>3.0224727899146504E-2</v>
      </c>
      <c r="H55" s="15"/>
      <c r="J55" s="108">
        <v>27</v>
      </c>
      <c r="K55" s="109">
        <f t="shared" si="6"/>
        <v>0.22093232784661695</v>
      </c>
      <c r="L55" s="109">
        <f t="shared" si="10"/>
        <v>0.77906767215338302</v>
      </c>
      <c r="M55" s="109">
        <f>K55+L55</f>
        <v>1</v>
      </c>
      <c r="N55" s="118">
        <f t="shared" si="7"/>
        <v>4.1462013662897909E-2</v>
      </c>
      <c r="O55" s="118">
        <f t="shared" si="8"/>
        <v>5.0924027325795818E-2</v>
      </c>
      <c r="P55" s="119">
        <f t="shared" si="9"/>
        <v>2.6474325316339992E-2</v>
      </c>
    </row>
    <row r="56" spans="1:16" x14ac:dyDescent="0.25">
      <c r="A56" s="74">
        <v>28</v>
      </c>
      <c r="B56" s="2">
        <f t="shared" si="14"/>
        <v>0.30808957009851845</v>
      </c>
      <c r="C56" s="2">
        <f>1-B56</f>
        <v>0.69191042990148155</v>
      </c>
      <c r="D56" s="2">
        <f>B56+C56</f>
        <v>1</v>
      </c>
      <c r="E56" s="15">
        <f t="shared" si="3"/>
        <v>4.3892257405802812E-2</v>
      </c>
      <c r="F56" s="15">
        <f t="shared" si="15"/>
        <v>5.578451481160563E-2</v>
      </c>
      <c r="G56" s="43">
        <f t="shared" si="16"/>
        <v>2.9145273331319846E-2</v>
      </c>
      <c r="H56" s="15"/>
      <c r="J56" s="108">
        <v>28</v>
      </c>
      <c r="K56" s="109">
        <f t="shared" si="6"/>
        <v>0.21304188756638065</v>
      </c>
      <c r="L56" s="109">
        <f t="shared" si="10"/>
        <v>0.78695811243361935</v>
      </c>
      <c r="M56" s="109">
        <f>K56+L56</f>
        <v>1</v>
      </c>
      <c r="N56" s="118">
        <f t="shared" si="7"/>
        <v>4.11240846035087E-2</v>
      </c>
      <c r="O56" s="118">
        <f t="shared" si="8"/>
        <v>5.0248169207017399E-2</v>
      </c>
      <c r="P56" s="119">
        <f t="shared" si="9"/>
        <v>2.5528813697899277E-2</v>
      </c>
    </row>
    <row r="57" spans="1:16" x14ac:dyDescent="0.25">
      <c r="A57" s="74">
        <v>29</v>
      </c>
      <c r="B57" s="2">
        <f t="shared" si="14"/>
        <v>0.29746579181925914</v>
      </c>
      <c r="C57" s="2">
        <f>1-B57</f>
        <v>0.70253420818074086</v>
      </c>
      <c r="D57" s="2">
        <f>B57+C57</f>
        <v>1</v>
      </c>
      <c r="E57" s="15">
        <f t="shared" si="3"/>
        <v>4.34821795642234E-2</v>
      </c>
      <c r="F57" s="15">
        <f t="shared" si="15"/>
        <v>5.4964359128446813E-2</v>
      </c>
      <c r="G57" s="43">
        <f t="shared" si="16"/>
        <v>2.8140263906101914E-2</v>
      </c>
      <c r="H57" s="15"/>
      <c r="J57" s="108">
        <v>29</v>
      </c>
      <c r="K57" s="109">
        <f t="shared" si="6"/>
        <v>0.20569561558133304</v>
      </c>
      <c r="L57" s="109">
        <f t="shared" si="10"/>
        <v>0.79430438441866702</v>
      </c>
      <c r="M57" s="109">
        <f>K57+L57</f>
        <v>1</v>
      </c>
      <c r="N57" s="118">
        <f t="shared" si="7"/>
        <v>4.0809460996491159E-2</v>
      </c>
      <c r="O57" s="118">
        <f t="shared" si="8"/>
        <v>4.9618921992982318E-2</v>
      </c>
      <c r="P57" s="119">
        <f t="shared" si="9"/>
        <v>2.4648509777282061E-2</v>
      </c>
    </row>
    <row r="58" spans="1:16" x14ac:dyDescent="0.25">
      <c r="A58" s="52">
        <v>30</v>
      </c>
      <c r="B58" s="17">
        <f t="shared" si="14"/>
        <v>0.28755026542528389</v>
      </c>
      <c r="C58" s="17">
        <f>1-B58</f>
        <v>0.71244973457471605</v>
      </c>
      <c r="D58" s="17">
        <f>B58+C58</f>
        <v>1</v>
      </c>
      <c r="E58" s="20">
        <f t="shared" si="3"/>
        <v>4.3099440245415961E-2</v>
      </c>
      <c r="F58" s="20">
        <f t="shared" si="15"/>
        <v>5.4198880490831922E-2</v>
      </c>
      <c r="G58" s="44">
        <f t="shared" si="16"/>
        <v>2.7202255109231858E-2</v>
      </c>
      <c r="H58" s="15"/>
      <c r="J58" s="110">
        <v>30</v>
      </c>
      <c r="K58" s="111">
        <f t="shared" si="6"/>
        <v>0.19883909506195527</v>
      </c>
      <c r="L58" s="111">
        <f t="shared" si="10"/>
        <v>0.8011609049380447</v>
      </c>
      <c r="M58" s="111">
        <f>K58+L58</f>
        <v>1</v>
      </c>
      <c r="N58" s="122">
        <f t="shared" si="7"/>
        <v>4.0515812296608118E-2</v>
      </c>
      <c r="O58" s="122">
        <f t="shared" si="8"/>
        <v>4.9031624593216236E-2</v>
      </c>
      <c r="P58" s="123">
        <f t="shared" si="9"/>
        <v>2.3826892784705993E-2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E7D74-2D95-47A9-A15A-93B576A681A4}">
  <dimension ref="A1"/>
  <sheetViews>
    <sheetView workbookViewId="0"/>
  </sheetViews>
  <sheetFormatPr defaultRowHeight="13.8" x14ac:dyDescent="0.25"/>
  <sheetData/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1489A-984C-49EA-8F7C-32E21F080D76}">
  <dimension ref="F7:M64"/>
  <sheetViews>
    <sheetView workbookViewId="0">
      <selection activeCell="L14" sqref="L14:L16"/>
    </sheetView>
  </sheetViews>
  <sheetFormatPr defaultRowHeight="13.8" x14ac:dyDescent="0.25"/>
  <sheetData>
    <row r="7" spans="6:13" x14ac:dyDescent="0.25">
      <c r="F7" s="1"/>
      <c r="G7" s="1"/>
      <c r="H7" s="1"/>
      <c r="I7" s="1"/>
      <c r="J7" s="1"/>
      <c r="K7" s="1"/>
      <c r="L7" s="1"/>
      <c r="M7" s="1"/>
    </row>
    <row r="8" spans="6:13" x14ac:dyDescent="0.25">
      <c r="F8" s="1"/>
      <c r="G8" s="1"/>
      <c r="H8" s="1"/>
      <c r="I8" s="1"/>
      <c r="J8" s="1"/>
      <c r="K8" s="1"/>
      <c r="L8" s="1"/>
      <c r="M8" s="1"/>
    </row>
    <row r="9" spans="6:13" x14ac:dyDescent="0.25">
      <c r="F9" s="1"/>
      <c r="G9" s="1"/>
      <c r="H9" s="1"/>
      <c r="I9" s="1"/>
      <c r="J9" s="1"/>
      <c r="K9" s="1"/>
      <c r="L9" s="1"/>
      <c r="M9" s="1"/>
    </row>
    <row r="10" spans="6:13" x14ac:dyDescent="0.25">
      <c r="F10" s="1"/>
      <c r="G10" s="1"/>
      <c r="H10" s="1"/>
      <c r="I10" s="1"/>
      <c r="J10" s="1"/>
      <c r="K10" s="1"/>
      <c r="L10" s="1"/>
      <c r="M10" s="1"/>
    </row>
    <row r="11" spans="6:13" x14ac:dyDescent="0.25">
      <c r="F11" s="1"/>
      <c r="G11" s="1"/>
      <c r="H11" s="1"/>
      <c r="I11" s="1"/>
      <c r="J11" s="1"/>
      <c r="K11" s="1"/>
      <c r="L11" s="1"/>
      <c r="M11" s="1"/>
    </row>
    <row r="12" spans="6:13" x14ac:dyDescent="0.25">
      <c r="F12" s="1"/>
      <c r="G12" s="1"/>
      <c r="H12" s="1"/>
      <c r="I12" s="1"/>
      <c r="J12" s="1"/>
      <c r="K12" s="1"/>
      <c r="L12" s="1"/>
      <c r="M12" s="1"/>
    </row>
    <row r="13" spans="6:13" x14ac:dyDescent="0.25">
      <c r="F13" s="1"/>
      <c r="G13" s="1"/>
      <c r="H13" s="1"/>
      <c r="I13" s="1"/>
      <c r="J13" s="1"/>
      <c r="K13" s="1"/>
      <c r="L13" s="1"/>
      <c r="M13" s="1"/>
    </row>
    <row r="14" spans="6:13" x14ac:dyDescent="0.25">
      <c r="F14" s="1"/>
      <c r="G14" s="1"/>
      <c r="H14" s="1"/>
      <c r="I14" s="1"/>
      <c r="J14" s="1" t="s">
        <v>82</v>
      </c>
      <c r="K14" s="1"/>
      <c r="L14" s="1">
        <v>0.11652999999999999</v>
      </c>
      <c r="M14" s="1"/>
    </row>
    <row r="15" spans="6:13" x14ac:dyDescent="0.25">
      <c r="F15" s="1"/>
      <c r="G15" s="1"/>
      <c r="H15" s="1"/>
      <c r="I15" s="1"/>
      <c r="J15" s="1"/>
      <c r="K15" s="1"/>
      <c r="L15" s="1">
        <v>0.12011937422414422</v>
      </c>
      <c r="M15" s="1"/>
    </row>
    <row r="16" spans="6:13" x14ac:dyDescent="0.25">
      <c r="F16" s="1"/>
      <c r="G16" s="1"/>
      <c r="H16" s="1"/>
      <c r="I16" s="1"/>
      <c r="J16" s="1"/>
      <c r="K16" s="1"/>
      <c r="L16" s="1">
        <v>0.70371661978746225</v>
      </c>
      <c r="M16" s="1"/>
    </row>
    <row r="17" spans="6:13" x14ac:dyDescent="0.25">
      <c r="F17" s="1"/>
      <c r="G17" s="1"/>
      <c r="H17" s="1"/>
      <c r="I17" s="1"/>
      <c r="J17" s="1"/>
      <c r="K17" s="1"/>
      <c r="L17" s="1"/>
      <c r="M17" s="1"/>
    </row>
    <row r="18" spans="6:13" x14ac:dyDescent="0.25">
      <c r="F18" s="1"/>
      <c r="G18" s="1"/>
      <c r="H18" s="1"/>
      <c r="I18" s="1"/>
      <c r="J18" s="1"/>
      <c r="K18" s="1"/>
      <c r="L18" s="1"/>
      <c r="M18" s="1"/>
    </row>
    <row r="19" spans="6:13" x14ac:dyDescent="0.25">
      <c r="F19" s="1"/>
      <c r="G19" s="1"/>
      <c r="H19" s="1"/>
      <c r="I19" s="1"/>
      <c r="J19" s="1"/>
      <c r="K19" s="1"/>
      <c r="L19" s="1"/>
      <c r="M19" s="1"/>
    </row>
    <row r="20" spans="6:13" x14ac:dyDescent="0.25">
      <c r="F20" s="1"/>
      <c r="G20" s="1"/>
      <c r="H20" s="1"/>
      <c r="I20" s="1"/>
      <c r="J20" s="1"/>
      <c r="K20" s="1"/>
      <c r="L20" s="1"/>
      <c r="M20" s="1"/>
    </row>
    <row r="21" spans="6:13" x14ac:dyDescent="0.25">
      <c r="F21" s="1"/>
      <c r="G21" s="1"/>
      <c r="H21" s="1"/>
      <c r="I21" s="1"/>
      <c r="J21" s="1"/>
      <c r="K21" s="1"/>
      <c r="L21" s="1"/>
      <c r="M21" s="1"/>
    </row>
    <row r="22" spans="6:13" x14ac:dyDescent="0.25">
      <c r="F22" s="1"/>
      <c r="G22" s="1"/>
      <c r="H22" s="1"/>
      <c r="I22" s="1"/>
      <c r="J22" s="1"/>
      <c r="K22" s="1"/>
      <c r="L22" s="1"/>
      <c r="M22" s="1"/>
    </row>
    <row r="23" spans="6:13" x14ac:dyDescent="0.25">
      <c r="F23" s="1"/>
      <c r="G23" s="1"/>
      <c r="H23" s="1"/>
      <c r="I23" s="1"/>
      <c r="J23" s="1"/>
      <c r="K23" s="1"/>
      <c r="L23" s="1"/>
      <c r="M23" s="1"/>
    </row>
    <row r="24" spans="6:13" x14ac:dyDescent="0.25">
      <c r="F24" s="1"/>
      <c r="G24" s="1"/>
      <c r="H24" s="1"/>
      <c r="I24" s="1"/>
      <c r="J24" s="1"/>
      <c r="K24" s="1"/>
      <c r="L24" s="1"/>
      <c r="M24" s="1"/>
    </row>
    <row r="25" spans="6:13" x14ac:dyDescent="0.25">
      <c r="F25" s="22" t="s">
        <v>76</v>
      </c>
      <c r="G25" s="1"/>
      <c r="H25" s="1"/>
      <c r="I25" s="1"/>
      <c r="J25" s="1"/>
      <c r="K25" s="1"/>
      <c r="L25" s="1"/>
      <c r="M25" s="1"/>
    </row>
    <row r="26" spans="6:13" x14ac:dyDescent="0.25">
      <c r="F26" s="68" t="s">
        <v>62</v>
      </c>
      <c r="G26" s="67" t="s">
        <v>42</v>
      </c>
      <c r="H26" s="71" t="s">
        <v>17</v>
      </c>
      <c r="I26" s="99"/>
      <c r="J26" s="1"/>
      <c r="K26" s="1"/>
      <c r="L26" s="1"/>
      <c r="M26" s="1"/>
    </row>
    <row r="27" spans="6:13" x14ac:dyDescent="0.25">
      <c r="F27" s="69" t="s">
        <v>63</v>
      </c>
      <c r="G27" s="65">
        <v>0.10920000000000001</v>
      </c>
      <c r="H27" s="72">
        <v>9.4600000000000004E-2</v>
      </c>
      <c r="I27" s="65"/>
      <c r="J27" s="1"/>
      <c r="K27" s="1"/>
      <c r="L27" s="1"/>
      <c r="M27" s="1"/>
    </row>
    <row r="28" spans="6:13" x14ac:dyDescent="0.25">
      <c r="F28" s="70" t="s">
        <v>64</v>
      </c>
      <c r="G28" s="66">
        <v>3.2000000000000001E-2</v>
      </c>
      <c r="H28" s="73">
        <v>0</v>
      </c>
      <c r="I28" s="65"/>
      <c r="J28" s="1"/>
      <c r="K28" s="1"/>
      <c r="L28" s="1"/>
      <c r="M28" s="1"/>
    </row>
    <row r="29" spans="6:13" x14ac:dyDescent="0.25">
      <c r="F29" s="1"/>
      <c r="G29" s="1"/>
      <c r="H29" s="1"/>
      <c r="I29" s="1"/>
      <c r="J29" s="1"/>
      <c r="K29" s="1"/>
      <c r="L29" s="1"/>
      <c r="M29" s="1"/>
    </row>
    <row r="30" spans="6:13" x14ac:dyDescent="0.25">
      <c r="F30" s="1"/>
      <c r="G30" s="1"/>
      <c r="H30" s="1"/>
      <c r="I30" s="1"/>
      <c r="J30" s="1"/>
      <c r="K30" s="1"/>
      <c r="L30" s="1"/>
      <c r="M30" s="1"/>
    </row>
    <row r="31" spans="6:13" x14ac:dyDescent="0.25">
      <c r="F31" s="1"/>
      <c r="G31" s="1"/>
      <c r="H31" s="1"/>
      <c r="I31" s="1"/>
      <c r="J31" s="1"/>
      <c r="K31" s="1"/>
      <c r="L31" s="1"/>
      <c r="M31" s="1"/>
    </row>
    <row r="32" spans="6:13" x14ac:dyDescent="0.25">
      <c r="F32" s="1"/>
      <c r="G32" s="1"/>
      <c r="H32" s="1"/>
      <c r="I32" s="1"/>
      <c r="J32" s="1"/>
      <c r="K32" s="1"/>
      <c r="L32" s="1"/>
      <c r="M32" s="1"/>
    </row>
    <row r="33" spans="6:13" x14ac:dyDescent="0.25">
      <c r="F33" s="102">
        <f ca="1">+M+F33:L64</f>
        <v>0</v>
      </c>
      <c r="G33" s="103" t="s">
        <v>65</v>
      </c>
      <c r="H33" s="103" t="s">
        <v>66</v>
      </c>
      <c r="I33" s="103"/>
      <c r="J33" s="103" t="s">
        <v>68</v>
      </c>
      <c r="K33" s="104" t="s">
        <v>42</v>
      </c>
      <c r="L33" s="105" t="s">
        <v>17</v>
      </c>
      <c r="M33" s="124"/>
    </row>
    <row r="34" spans="6:13" x14ac:dyDescent="0.25">
      <c r="F34" s="101">
        <v>1</v>
      </c>
      <c r="G34" s="106">
        <f t="shared" ref="G34:G40" si="0">($G$27-$G$28)/(F34*$H$27*$H$27)</f>
        <v>8.6265079627585148</v>
      </c>
      <c r="H34" s="106">
        <f t="shared" ref="H34:H40" si="1">1-G34</f>
        <v>-7.6265079627585148</v>
      </c>
      <c r="I34" s="106">
        <f t="shared" ref="I34:I41" si="2">G34+H34</f>
        <v>1</v>
      </c>
      <c r="J34" s="114">
        <f t="shared" ref="J34:J64" si="3">$G$28+G34*($G$27-$G$28)-0.5*F34*G34*G34*$H$27*$H$27</f>
        <v>0.36498320736247886</v>
      </c>
      <c r="K34" s="114">
        <f t="shared" ref="K34:K45" si="4">G34*$G$27+H34*$G$28</f>
        <v>0.69796641472495735</v>
      </c>
      <c r="L34" s="115">
        <f t="shared" ref="L34:L45" si="5">G34*$H$27</f>
        <v>0.81606765327695552</v>
      </c>
      <c r="M34" s="114"/>
    </row>
    <row r="35" spans="6:13" x14ac:dyDescent="0.25">
      <c r="F35" s="101">
        <v>2</v>
      </c>
      <c r="G35" s="106">
        <f t="shared" si="0"/>
        <v>4.3132539813792574</v>
      </c>
      <c r="H35" s="106">
        <f t="shared" si="1"/>
        <v>-3.3132539813792574</v>
      </c>
      <c r="I35" s="106">
        <f t="shared" si="2"/>
        <v>1</v>
      </c>
      <c r="J35" s="114">
        <f t="shared" si="3"/>
        <v>0.19849160368123939</v>
      </c>
      <c r="K35" s="114">
        <f t="shared" si="4"/>
        <v>0.36498320736247869</v>
      </c>
      <c r="L35" s="115">
        <f t="shared" si="5"/>
        <v>0.40803382663847776</v>
      </c>
      <c r="M35" s="114"/>
    </row>
    <row r="36" spans="6:13" x14ac:dyDescent="0.25">
      <c r="F36" s="101">
        <v>3</v>
      </c>
      <c r="G36" s="106">
        <f t="shared" si="0"/>
        <v>2.875502654252839</v>
      </c>
      <c r="H36" s="106">
        <f t="shared" si="1"/>
        <v>-1.875502654252839</v>
      </c>
      <c r="I36" s="106">
        <f t="shared" si="2"/>
        <v>1</v>
      </c>
      <c r="J36" s="114">
        <f t="shared" si="3"/>
        <v>0.14299440245415962</v>
      </c>
      <c r="K36" s="114">
        <f t="shared" si="4"/>
        <v>0.25398880490831921</v>
      </c>
      <c r="L36" s="115">
        <f t="shared" si="5"/>
        <v>0.2720225510923186</v>
      </c>
      <c r="M36" s="114"/>
    </row>
    <row r="37" spans="6:13" x14ac:dyDescent="0.25">
      <c r="F37" s="101">
        <v>4</v>
      </c>
      <c r="G37" s="106">
        <f t="shared" si="0"/>
        <v>2.1566269906896287</v>
      </c>
      <c r="H37" s="106">
        <f t="shared" si="1"/>
        <v>-1.1566269906896287</v>
      </c>
      <c r="I37" s="106">
        <f t="shared" si="2"/>
        <v>1</v>
      </c>
      <c r="J37" s="114">
        <f t="shared" si="3"/>
        <v>0.11524580184061971</v>
      </c>
      <c r="K37" s="114">
        <f t="shared" si="4"/>
        <v>0.19849160368123936</v>
      </c>
      <c r="L37" s="115">
        <f t="shared" si="5"/>
        <v>0.20401691331923888</v>
      </c>
      <c r="M37" s="114"/>
    </row>
    <row r="38" spans="6:13" x14ac:dyDescent="0.25">
      <c r="F38" s="101">
        <v>5</v>
      </c>
      <c r="G38" s="106">
        <f t="shared" si="0"/>
        <v>1.7253015925517032</v>
      </c>
      <c r="H38" s="106">
        <f t="shared" si="1"/>
        <v>-0.72530159255170323</v>
      </c>
      <c r="I38" s="106">
        <f t="shared" si="2"/>
        <v>1</v>
      </c>
      <c r="J38" s="114">
        <f t="shared" si="3"/>
        <v>9.859664147249575E-2</v>
      </c>
      <c r="K38" s="114">
        <f t="shared" si="4"/>
        <v>0.1651932829449915</v>
      </c>
      <c r="L38" s="115">
        <f t="shared" si="5"/>
        <v>0.16321353065539113</v>
      </c>
      <c r="M38" s="114"/>
    </row>
    <row r="39" spans="6:13" x14ac:dyDescent="0.25">
      <c r="F39" s="101">
        <v>6</v>
      </c>
      <c r="G39" s="106">
        <f t="shared" si="0"/>
        <v>1.4377513271264195</v>
      </c>
      <c r="H39" s="106">
        <f t="shared" si="1"/>
        <v>-0.43775132712641951</v>
      </c>
      <c r="I39" s="106">
        <f t="shared" si="2"/>
        <v>1</v>
      </c>
      <c r="J39" s="114">
        <f t="shared" si="3"/>
        <v>8.7497201227079796E-2</v>
      </c>
      <c r="K39" s="114">
        <f t="shared" si="4"/>
        <v>0.14299440245415959</v>
      </c>
      <c r="L39" s="115">
        <f t="shared" si="5"/>
        <v>0.1360112755461593</v>
      </c>
      <c r="M39" s="114"/>
    </row>
    <row r="40" spans="6:13" x14ac:dyDescent="0.25">
      <c r="F40" s="101">
        <v>7</v>
      </c>
      <c r="G40" s="106">
        <f t="shared" si="0"/>
        <v>1.2323582803940738</v>
      </c>
      <c r="H40" s="106">
        <f t="shared" si="1"/>
        <v>-0.2323582803940738</v>
      </c>
      <c r="I40" s="106">
        <f t="shared" si="2"/>
        <v>1</v>
      </c>
      <c r="J40" s="114">
        <f t="shared" si="3"/>
        <v>7.9569029623211274E-2</v>
      </c>
      <c r="K40" s="114">
        <f t="shared" si="4"/>
        <v>0.12713805924642252</v>
      </c>
      <c r="L40" s="115">
        <f t="shared" si="5"/>
        <v>0.11658109332527938</v>
      </c>
      <c r="M40" s="114"/>
    </row>
    <row r="41" spans="6:13" x14ac:dyDescent="0.25">
      <c r="F41" s="101">
        <v>8</v>
      </c>
      <c r="G41" s="106">
        <v>1.0783134953448144</v>
      </c>
      <c r="H41" s="106">
        <v>-7.8313495344814354E-2</v>
      </c>
      <c r="I41" s="106">
        <f t="shared" si="2"/>
        <v>1</v>
      </c>
      <c r="J41" s="114">
        <f t="shared" si="3"/>
        <v>7.3622900920309847E-2</v>
      </c>
      <c r="K41" s="114">
        <f t="shared" si="4"/>
        <v>0.11524580184061968</v>
      </c>
      <c r="L41" s="115">
        <f t="shared" si="5"/>
        <v>0.10200845665961944</v>
      </c>
      <c r="M41" s="114"/>
    </row>
    <row r="42" spans="6:13" x14ac:dyDescent="0.25">
      <c r="F42" s="100">
        <f>(G27-G28)/(H27*H27)</f>
        <v>8.6265079627585148</v>
      </c>
      <c r="G42" s="107">
        <v>1</v>
      </c>
      <c r="H42" s="107">
        <v>0</v>
      </c>
      <c r="I42" s="107">
        <v>1</v>
      </c>
      <c r="J42" s="120">
        <f t="shared" si="3"/>
        <v>7.060000000000001E-2</v>
      </c>
      <c r="K42" s="120">
        <f t="shared" si="4"/>
        <v>0.10920000000000001</v>
      </c>
      <c r="L42" s="121">
        <f t="shared" si="5"/>
        <v>9.4600000000000004E-2</v>
      </c>
      <c r="M42" s="120"/>
    </row>
    <row r="43" spans="6:13" x14ac:dyDescent="0.25">
      <c r="F43" s="74">
        <v>9</v>
      </c>
      <c r="G43" s="2">
        <f>($G$27-$G$28)/(F43*$H$27*$H$27)</f>
        <v>0.95850088475094619</v>
      </c>
      <c r="H43" s="2">
        <f>1-G43</f>
        <v>4.1499115249053808E-2</v>
      </c>
      <c r="I43" s="2">
        <f t="shared" ref="I43:I64" si="6">G43+H43</f>
        <v>1</v>
      </c>
      <c r="J43" s="15">
        <f t="shared" si="3"/>
        <v>6.8998134151386517E-2</v>
      </c>
      <c r="K43" s="15">
        <f t="shared" si="4"/>
        <v>0.10599626830277305</v>
      </c>
      <c r="L43" s="43">
        <f t="shared" si="5"/>
        <v>9.0674183697439514E-2</v>
      </c>
      <c r="M43" s="15"/>
    </row>
    <row r="44" spans="6:13" x14ac:dyDescent="0.25">
      <c r="F44" s="74">
        <v>10</v>
      </c>
      <c r="G44" s="2">
        <f>($G$27-$G$28)/(F44*$H$27*$H$27)</f>
        <v>0.86265079627585162</v>
      </c>
      <c r="H44" s="2">
        <f>1-G44</f>
        <v>0.13734920372414838</v>
      </c>
      <c r="I44" s="2">
        <f t="shared" si="6"/>
        <v>1</v>
      </c>
      <c r="J44" s="15">
        <f t="shared" si="3"/>
        <v>6.5298320736247875E-2</v>
      </c>
      <c r="K44" s="15">
        <f t="shared" si="4"/>
        <v>9.859664147249575E-2</v>
      </c>
      <c r="L44" s="43">
        <f t="shared" si="5"/>
        <v>8.1606765327695563E-2</v>
      </c>
      <c r="M44" s="15"/>
    </row>
    <row r="45" spans="6:13" x14ac:dyDescent="0.25">
      <c r="F45" s="74">
        <v>11</v>
      </c>
      <c r="G45" s="2">
        <f>($G$27-$G$28)/(F45*$H$27*$H$27)</f>
        <v>0.78422799661441056</v>
      </c>
      <c r="H45" s="2">
        <f>1-G45</f>
        <v>0.21577200338558944</v>
      </c>
      <c r="I45" s="2">
        <f t="shared" si="6"/>
        <v>1</v>
      </c>
      <c r="J45" s="15">
        <f t="shared" si="3"/>
        <v>6.2271200669316254E-2</v>
      </c>
      <c r="K45" s="15">
        <f t="shared" si="4"/>
        <v>9.2542401338632507E-2</v>
      </c>
      <c r="L45" s="43">
        <f t="shared" si="5"/>
        <v>7.418796847972324E-2</v>
      </c>
      <c r="M45" s="15"/>
    </row>
    <row r="46" spans="6:13" x14ac:dyDescent="0.25">
      <c r="F46" s="74">
        <v>12</v>
      </c>
      <c r="G46" s="2">
        <v>0.71887566356320975</v>
      </c>
      <c r="H46" s="2">
        <v>0.28112433643679025</v>
      </c>
      <c r="I46" s="2">
        <f t="shared" si="6"/>
        <v>1</v>
      </c>
      <c r="J46" s="15">
        <f t="shared" si="3"/>
        <v>5.9748600613539898E-2</v>
      </c>
      <c r="K46" s="15">
        <v>8.7497201227079796E-2</v>
      </c>
      <c r="L46" s="43">
        <v>6.800563777307965E-2</v>
      </c>
      <c r="M46" s="15"/>
    </row>
    <row r="47" spans="6:13" x14ac:dyDescent="0.25">
      <c r="F47" s="74">
        <v>13</v>
      </c>
      <c r="G47" s="2">
        <f t="shared" ref="G47:G64" si="7">($G$27-$G$28)/(F47*$H$27*$H$27)</f>
        <v>0.66357753559680888</v>
      </c>
      <c r="H47" s="2">
        <f t="shared" ref="H47:H64" si="8">1-G47</f>
        <v>0.33642246440319112</v>
      </c>
      <c r="I47" s="2">
        <f t="shared" si="6"/>
        <v>1</v>
      </c>
      <c r="J47" s="15">
        <f t="shared" si="3"/>
        <v>5.7614092874036821E-2</v>
      </c>
      <c r="K47" s="15">
        <f t="shared" ref="K47:K64" si="9">G47*$G$27+H47*$G$28</f>
        <v>8.3228185748073655E-2</v>
      </c>
      <c r="L47" s="43">
        <f t="shared" ref="L47:L64" si="10">G47*$H$27</f>
        <v>6.2774434867458123E-2</v>
      </c>
      <c r="M47" s="15"/>
    </row>
    <row r="48" spans="6:13" x14ac:dyDescent="0.25">
      <c r="F48" s="74">
        <v>14</v>
      </c>
      <c r="G48" s="2">
        <f t="shared" si="7"/>
        <v>0.6161791401970369</v>
      </c>
      <c r="H48" s="2">
        <f t="shared" si="8"/>
        <v>0.3838208598029631</v>
      </c>
      <c r="I48" s="2">
        <f t="shared" si="6"/>
        <v>1</v>
      </c>
      <c r="J48" s="15">
        <f t="shared" si="3"/>
        <v>5.5784514811605623E-2</v>
      </c>
      <c r="K48" s="15">
        <f t="shared" si="9"/>
        <v>7.956902962321126E-2</v>
      </c>
      <c r="L48" s="43">
        <f t="shared" si="10"/>
        <v>5.8290546662639692E-2</v>
      </c>
      <c r="M48" s="15"/>
    </row>
    <row r="49" spans="6:13" x14ac:dyDescent="0.25">
      <c r="F49" s="74">
        <v>15</v>
      </c>
      <c r="G49" s="2">
        <f t="shared" si="7"/>
        <v>0.57510053085056778</v>
      </c>
      <c r="H49" s="2">
        <f t="shared" si="8"/>
        <v>0.42489946914943222</v>
      </c>
      <c r="I49" s="2">
        <f t="shared" si="6"/>
        <v>1</v>
      </c>
      <c r="J49" s="15">
        <f t="shared" si="3"/>
        <v>5.4198880490831922E-2</v>
      </c>
      <c r="K49" s="15">
        <f t="shared" si="9"/>
        <v>7.6397760981663843E-2</v>
      </c>
      <c r="L49" s="43">
        <f t="shared" si="10"/>
        <v>5.4404510218463716E-2</v>
      </c>
      <c r="M49" s="15"/>
    </row>
    <row r="50" spans="6:13" x14ac:dyDescent="0.25">
      <c r="F50" s="74">
        <v>16</v>
      </c>
      <c r="G50" s="2">
        <f t="shared" si="7"/>
        <v>0.53915674767240718</v>
      </c>
      <c r="H50" s="2">
        <f t="shared" si="8"/>
        <v>0.46084325232759282</v>
      </c>
      <c r="I50" s="2">
        <f t="shared" si="6"/>
        <v>1</v>
      </c>
      <c r="J50" s="15">
        <f t="shared" si="3"/>
        <v>5.2811450460154938E-2</v>
      </c>
      <c r="K50" s="15">
        <f t="shared" si="9"/>
        <v>7.3622900920309833E-2</v>
      </c>
      <c r="L50" s="43">
        <f t="shared" si="10"/>
        <v>5.100422832980972E-2</v>
      </c>
      <c r="M50" s="15"/>
    </row>
    <row r="51" spans="6:13" x14ac:dyDescent="0.25">
      <c r="F51" s="74">
        <v>17</v>
      </c>
      <c r="G51" s="2">
        <f t="shared" si="7"/>
        <v>0.50744164486814802</v>
      </c>
      <c r="H51" s="2">
        <f t="shared" si="8"/>
        <v>0.49255835513185198</v>
      </c>
      <c r="I51" s="2">
        <f t="shared" si="6"/>
        <v>1</v>
      </c>
      <c r="J51" s="15">
        <f t="shared" si="3"/>
        <v>5.1587247491910515E-2</v>
      </c>
      <c r="K51" s="15">
        <f t="shared" si="9"/>
        <v>7.1174494983821029E-2</v>
      </c>
      <c r="L51" s="43">
        <f t="shared" si="10"/>
        <v>4.8003979604526806E-2</v>
      </c>
      <c r="M51" s="15"/>
    </row>
    <row r="52" spans="6:13" x14ac:dyDescent="0.25">
      <c r="F52" s="74">
        <v>18</v>
      </c>
      <c r="G52" s="2">
        <f t="shared" si="7"/>
        <v>0.4792504423754731</v>
      </c>
      <c r="H52" s="2">
        <f t="shared" si="8"/>
        <v>0.5207495576245269</v>
      </c>
      <c r="I52" s="2">
        <f t="shared" si="6"/>
        <v>1</v>
      </c>
      <c r="J52" s="15">
        <f t="shared" si="3"/>
        <v>5.0499067075693266E-2</v>
      </c>
      <c r="K52" s="15">
        <f t="shared" si="9"/>
        <v>6.8998134151386531E-2</v>
      </c>
      <c r="L52" s="43">
        <f t="shared" si="10"/>
        <v>4.5337091848719757E-2</v>
      </c>
      <c r="M52" s="15"/>
    </row>
    <row r="53" spans="6:13" x14ac:dyDescent="0.25">
      <c r="F53" s="74">
        <v>19</v>
      </c>
      <c r="G53" s="2">
        <f t="shared" si="7"/>
        <v>0.45402673488202711</v>
      </c>
      <c r="H53" s="2">
        <f t="shared" si="8"/>
        <v>0.54597326511797295</v>
      </c>
      <c r="I53" s="2">
        <f t="shared" si="6"/>
        <v>1</v>
      </c>
      <c r="J53" s="15">
        <f t="shared" si="3"/>
        <v>4.9525431966446258E-2</v>
      </c>
      <c r="K53" s="15">
        <f t="shared" si="9"/>
        <v>6.7050863932892502E-2</v>
      </c>
      <c r="L53" s="43">
        <f t="shared" si="10"/>
        <v>4.2950929119839769E-2</v>
      </c>
      <c r="M53" s="15"/>
    </row>
    <row r="54" spans="6:13" x14ac:dyDescent="0.25">
      <c r="F54" s="74">
        <v>20</v>
      </c>
      <c r="G54" s="2">
        <f t="shared" si="7"/>
        <v>0.43132539813792581</v>
      </c>
      <c r="H54" s="2">
        <f t="shared" si="8"/>
        <v>0.56867460186207419</v>
      </c>
      <c r="I54" s="2">
        <f t="shared" si="6"/>
        <v>1</v>
      </c>
      <c r="J54" s="15">
        <f t="shared" si="3"/>
        <v>4.8649160368123938E-2</v>
      </c>
      <c r="K54" s="15">
        <f t="shared" si="9"/>
        <v>6.5298320736247875E-2</v>
      </c>
      <c r="L54" s="43">
        <f t="shared" si="10"/>
        <v>4.0803382663847781E-2</v>
      </c>
      <c r="M54" s="15"/>
    </row>
    <row r="55" spans="6:13" x14ac:dyDescent="0.25">
      <c r="F55" s="74">
        <v>21</v>
      </c>
      <c r="G55" s="2">
        <f t="shared" si="7"/>
        <v>0.41078609346469119</v>
      </c>
      <c r="H55" s="2">
        <f t="shared" si="8"/>
        <v>0.58921390653530881</v>
      </c>
      <c r="I55" s="2">
        <f t="shared" si="6"/>
        <v>1</v>
      </c>
      <c r="J55" s="15">
        <f t="shared" si="3"/>
        <v>4.785634320773708E-2</v>
      </c>
      <c r="K55" s="15">
        <f t="shared" si="9"/>
        <v>6.371268641547416E-2</v>
      </c>
      <c r="L55" s="43">
        <f t="shared" si="10"/>
        <v>3.886036444175979E-2</v>
      </c>
      <c r="M55" s="15"/>
    </row>
    <row r="56" spans="6:13" x14ac:dyDescent="0.25">
      <c r="F56" s="74">
        <v>22</v>
      </c>
      <c r="G56" s="2">
        <f t="shared" si="7"/>
        <v>0.39211399830720528</v>
      </c>
      <c r="H56" s="2">
        <f t="shared" si="8"/>
        <v>0.60788600169279472</v>
      </c>
      <c r="I56" s="2">
        <f t="shared" si="6"/>
        <v>1</v>
      </c>
      <c r="J56" s="15">
        <f t="shared" si="3"/>
        <v>4.7135600334658127E-2</v>
      </c>
      <c r="K56" s="15">
        <f t="shared" si="9"/>
        <v>6.2271200669316254E-2</v>
      </c>
      <c r="L56" s="43">
        <f t="shared" si="10"/>
        <v>3.709398423986162E-2</v>
      </c>
      <c r="M56" s="15"/>
    </row>
    <row r="57" spans="6:13" x14ac:dyDescent="0.25">
      <c r="F57" s="74">
        <v>23</v>
      </c>
      <c r="G57" s="2">
        <f t="shared" si="7"/>
        <v>0.37506556359819632</v>
      </c>
      <c r="H57" s="2">
        <f t="shared" si="8"/>
        <v>0.62493443640180368</v>
      </c>
      <c r="I57" s="2">
        <f t="shared" si="6"/>
        <v>1</v>
      </c>
      <c r="J57" s="15">
        <f t="shared" si="3"/>
        <v>4.6477530754890382E-2</v>
      </c>
      <c r="K57" s="15">
        <f t="shared" si="9"/>
        <v>6.0955061509780757E-2</v>
      </c>
      <c r="L57" s="43">
        <f t="shared" si="10"/>
        <v>3.5481202316389369E-2</v>
      </c>
      <c r="M57" s="15"/>
    </row>
    <row r="58" spans="6:13" x14ac:dyDescent="0.25">
      <c r="F58" s="74">
        <v>24</v>
      </c>
      <c r="G58" s="2">
        <f t="shared" si="7"/>
        <v>0.35943783178160488</v>
      </c>
      <c r="H58" s="2">
        <f t="shared" si="8"/>
        <v>0.64056216821839507</v>
      </c>
      <c r="I58" s="2">
        <f t="shared" si="6"/>
        <v>1</v>
      </c>
      <c r="J58" s="15">
        <f t="shared" si="3"/>
        <v>4.587430030676995E-2</v>
      </c>
      <c r="K58" s="15">
        <f t="shared" si="9"/>
        <v>5.9748600613539898E-2</v>
      </c>
      <c r="L58" s="43">
        <f t="shared" si="10"/>
        <v>3.4002818886539825E-2</v>
      </c>
      <c r="M58" s="15"/>
    </row>
    <row r="59" spans="6:13" x14ac:dyDescent="0.25">
      <c r="F59" s="74">
        <v>25</v>
      </c>
      <c r="G59" s="2">
        <f t="shared" si="7"/>
        <v>0.34506031851034058</v>
      </c>
      <c r="H59" s="2">
        <f t="shared" si="8"/>
        <v>0.65493968148965942</v>
      </c>
      <c r="I59" s="2">
        <f t="shared" si="6"/>
        <v>1</v>
      </c>
      <c r="J59" s="15">
        <f t="shared" si="3"/>
        <v>4.5319328294499146E-2</v>
      </c>
      <c r="K59" s="15">
        <f t="shared" si="9"/>
        <v>5.8638656588998292E-2</v>
      </c>
      <c r="L59" s="43">
        <f t="shared" si="10"/>
        <v>3.2642706131078218E-2</v>
      </c>
      <c r="M59" s="15"/>
    </row>
    <row r="60" spans="6:13" x14ac:dyDescent="0.25">
      <c r="F60" s="74">
        <v>26</v>
      </c>
      <c r="G60" s="2">
        <f t="shared" si="7"/>
        <v>0.33178876779840444</v>
      </c>
      <c r="H60" s="2">
        <f t="shared" si="8"/>
        <v>0.66821123220159562</v>
      </c>
      <c r="I60" s="2">
        <f t="shared" si="6"/>
        <v>1</v>
      </c>
      <c r="J60" s="15">
        <f t="shared" si="3"/>
        <v>4.4807046437018411E-2</v>
      </c>
      <c r="K60" s="15">
        <f t="shared" si="9"/>
        <v>5.7614092874036835E-2</v>
      </c>
      <c r="L60" s="43">
        <f t="shared" si="10"/>
        <v>3.1387217433729062E-2</v>
      </c>
      <c r="M60" s="15"/>
    </row>
    <row r="61" spans="6:13" x14ac:dyDescent="0.25">
      <c r="F61" s="74">
        <v>27</v>
      </c>
      <c r="G61" s="2">
        <f t="shared" si="7"/>
        <v>0.31950029491698206</v>
      </c>
      <c r="H61" s="2">
        <f t="shared" si="8"/>
        <v>0.68049970508301794</v>
      </c>
      <c r="I61" s="2">
        <f t="shared" si="6"/>
        <v>1</v>
      </c>
      <c r="J61" s="15">
        <f t="shared" si="3"/>
        <v>4.4332711383795506E-2</v>
      </c>
      <c r="K61" s="15">
        <f t="shared" si="9"/>
        <v>5.6665422767591019E-2</v>
      </c>
      <c r="L61" s="43">
        <f t="shared" si="10"/>
        <v>3.0224727899146504E-2</v>
      </c>
      <c r="M61" s="15"/>
    </row>
    <row r="62" spans="6:13" x14ac:dyDescent="0.25">
      <c r="F62" s="74">
        <v>28</v>
      </c>
      <c r="G62" s="2">
        <f t="shared" si="7"/>
        <v>0.30808957009851845</v>
      </c>
      <c r="H62" s="2">
        <f t="shared" si="8"/>
        <v>0.69191042990148155</v>
      </c>
      <c r="I62" s="2">
        <f t="shared" si="6"/>
        <v>1</v>
      </c>
      <c r="J62" s="15">
        <f t="shared" si="3"/>
        <v>4.3892257405802812E-2</v>
      </c>
      <c r="K62" s="15">
        <f t="shared" si="9"/>
        <v>5.578451481160563E-2</v>
      </c>
      <c r="L62" s="43">
        <f t="shared" si="10"/>
        <v>2.9145273331319846E-2</v>
      </c>
      <c r="M62" s="15"/>
    </row>
    <row r="63" spans="6:13" x14ac:dyDescent="0.25">
      <c r="F63" s="74">
        <v>29</v>
      </c>
      <c r="G63" s="2">
        <f t="shared" si="7"/>
        <v>0.29746579181925914</v>
      </c>
      <c r="H63" s="2">
        <f t="shared" si="8"/>
        <v>0.70253420818074086</v>
      </c>
      <c r="I63" s="2">
        <f t="shared" si="6"/>
        <v>1</v>
      </c>
      <c r="J63" s="15">
        <f t="shared" si="3"/>
        <v>4.34821795642234E-2</v>
      </c>
      <c r="K63" s="15">
        <f t="shared" si="9"/>
        <v>5.4964359128446813E-2</v>
      </c>
      <c r="L63" s="43">
        <f t="shared" si="10"/>
        <v>2.8140263906101914E-2</v>
      </c>
      <c r="M63" s="15"/>
    </row>
    <row r="64" spans="6:13" x14ac:dyDescent="0.25">
      <c r="F64" s="52">
        <v>30</v>
      </c>
      <c r="G64" s="17">
        <f t="shared" si="7"/>
        <v>0.28755026542528389</v>
      </c>
      <c r="H64" s="17">
        <f t="shared" si="8"/>
        <v>0.71244973457471605</v>
      </c>
      <c r="I64" s="17">
        <f t="shared" si="6"/>
        <v>1</v>
      </c>
      <c r="J64" s="20">
        <f t="shared" si="3"/>
        <v>4.3099440245415961E-2</v>
      </c>
      <c r="K64" s="20">
        <f t="shared" si="9"/>
        <v>5.4198880490831922E-2</v>
      </c>
      <c r="L64" s="44">
        <f t="shared" si="10"/>
        <v>2.7202255109231858E-2</v>
      </c>
      <c r="M64" s="15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3 Assets Potfolios </vt:lpstr>
      <vt:lpstr>add REITs</vt:lpstr>
      <vt:lpstr>add Commodities</vt:lpstr>
      <vt:lpstr>5 Assets </vt:lpstr>
      <vt:lpstr>Comparision</vt:lpstr>
      <vt:lpstr>initial STP and LTP </vt:lpstr>
      <vt:lpstr> optimal STP and LTP</vt:lpstr>
      <vt:lpstr>Sheet4</vt:lpstr>
      <vt:lpstr>Sheet3</vt:lpstr>
      <vt:lpstr>111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2019-03-30T08:34:59Z</dcterms:created>
  <dcterms:modified xsi:type="dcterms:W3CDTF">2019-09-06T02:14:30Z</dcterms:modified>
</cp:coreProperties>
</file>