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ADV\Non-clinical Sample Analysis\TPP1 2377-009 AAV2-CAG-TTP1 NHP GLP Tox\TPP1 qPCR\TPP1 Tox Study Files\qPCR Runs\Batch 4\"/>
    </mc:Choice>
  </mc:AlternateContent>
  <bookViews>
    <workbookView xWindow="360" yWindow="283" windowWidth="14580" windowHeight="5794" tabRatio="796" firstSheet="1" activeTab="9"/>
  </bookViews>
  <sheets>
    <sheet name="Extraction  Information" sheetId="10" r:id="rId1"/>
    <sheet name="Dilution " sheetId="11" r:id="rId2"/>
    <sheet name="PCR sample information" sheetId="2" r:id="rId3"/>
    <sheet name="raw Results" sheetId="3" r:id="rId4"/>
    <sheet name="Data Transit 1" sheetId="9" state="hidden" r:id="rId5"/>
    <sheet name="data transit" sheetId="4" r:id="rId6"/>
    <sheet name="result transit" sheetId="5" r:id="rId7"/>
    <sheet name="Standards" sheetId="6" r:id="rId8"/>
    <sheet name="QCs" sheetId="7" r:id="rId9"/>
    <sheet name="Sample result" sheetId="8" r:id="rId10"/>
  </sheets>
  <definedNames>
    <definedName name="_xlnm._FilterDatabase" localSheetId="8" hidden="1">QCs!$J$13:$J$19</definedName>
    <definedName name="_xlnm._FilterDatabase" localSheetId="3" hidden="1">'raw Results'!$A$9:$AA$86</definedName>
    <definedName name="_xlnm._FilterDatabase" localSheetId="6" hidden="1">'result transit'!$A$6:$F$138</definedName>
    <definedName name="_xlnm.Print_Area" localSheetId="9">'Sample result'!$A$1:$Q$32</definedName>
  </definedNames>
  <calcPr calcId="171027"/>
</workbook>
</file>

<file path=xl/calcChain.xml><?xml version="1.0" encoding="utf-8"?>
<calcChain xmlns="http://schemas.openxmlformats.org/spreadsheetml/2006/main">
  <c r="E26" i="11" l="1"/>
  <c r="F26" i="11" l="1"/>
  <c r="H26" i="11" s="1"/>
  <c r="G26" i="11" s="1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11" i="8"/>
  <c r="B7" i="10"/>
  <c r="A26" i="10"/>
  <c r="A27" i="10"/>
  <c r="A7" i="10" l="1"/>
  <c r="G7" i="10"/>
  <c r="B3" i="8"/>
  <c r="B3" i="7"/>
  <c r="B3" i="6"/>
  <c r="B6" i="2" l="1"/>
  <c r="G6" i="10" l="1"/>
  <c r="B8" i="10" l="1"/>
  <c r="A6" i="10"/>
  <c r="B9" i="10" l="1"/>
  <c r="A8" i="10"/>
  <c r="B10" i="10" l="1"/>
  <c r="A9" i="10"/>
  <c r="B8" i="2"/>
  <c r="B7" i="2"/>
  <c r="G8" i="10"/>
  <c r="B8" i="11"/>
  <c r="B7" i="11"/>
  <c r="B11" i="10" l="1"/>
  <c r="A11" i="10" s="1"/>
  <c r="A10" i="10"/>
  <c r="B9" i="2"/>
  <c r="G9" i="10"/>
  <c r="B9" i="11"/>
  <c r="B12" i="10" l="1"/>
  <c r="A12" i="10" s="1"/>
  <c r="B10" i="2"/>
  <c r="B10" i="11"/>
  <c r="G10" i="10"/>
  <c r="D53" i="9"/>
  <c r="D54" i="9"/>
  <c r="D55" i="9"/>
  <c r="D65" i="9"/>
  <c r="D66" i="9"/>
  <c r="D67" i="9"/>
  <c r="D86" i="9"/>
  <c r="D87" i="9"/>
  <c r="D88" i="9"/>
  <c r="B13" i="10" l="1"/>
  <c r="A13" i="10" s="1"/>
  <c r="B11" i="2"/>
  <c r="B11" i="11"/>
  <c r="G11" i="10"/>
  <c r="C26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3" i="2"/>
  <c r="D23" i="2"/>
  <c r="E23" i="2"/>
  <c r="F23" i="2"/>
  <c r="C24" i="2"/>
  <c r="D24" i="2"/>
  <c r="E24" i="2"/>
  <c r="F24" i="2"/>
  <c r="C25" i="2"/>
  <c r="D25" i="2"/>
  <c r="E25" i="2"/>
  <c r="F25" i="2"/>
  <c r="F22" i="2"/>
  <c r="E22" i="2"/>
  <c r="D22" i="2"/>
  <c r="C22" i="2"/>
  <c r="D2" i="6"/>
  <c r="B2" i="6"/>
  <c r="D2" i="7"/>
  <c r="B2" i="7"/>
  <c r="B14" i="10" l="1"/>
  <c r="A14" i="10" s="1"/>
  <c r="G12" i="10"/>
  <c r="B12" i="2"/>
  <c r="B12" i="11"/>
  <c r="D2" i="8"/>
  <c r="B2" i="8"/>
  <c r="D24" i="6"/>
  <c r="D25" i="6"/>
  <c r="D26" i="6"/>
  <c r="D27" i="6"/>
  <c r="D28" i="6"/>
  <c r="D29" i="6"/>
  <c r="D23" i="6"/>
  <c r="B15" i="10" l="1"/>
  <c r="A15" i="10" s="1"/>
  <c r="B13" i="2"/>
  <c r="G13" i="10"/>
  <c r="B13" i="11"/>
  <c r="B3" i="2"/>
  <c r="I27" i="11"/>
  <c r="B16" i="10" l="1"/>
  <c r="A16" i="10" s="1"/>
  <c r="B14" i="2"/>
  <c r="B14" i="11"/>
  <c r="A14" i="2"/>
  <c r="A18" i="8" s="1"/>
  <c r="B18" i="8" s="1"/>
  <c r="G14" i="10"/>
  <c r="C14" i="11" s="1"/>
  <c r="C27" i="2"/>
  <c r="D27" i="2"/>
  <c r="E27" i="2"/>
  <c r="F27" i="2"/>
  <c r="G27" i="2"/>
  <c r="B10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A11" i="2"/>
  <c r="A15" i="8" s="1"/>
  <c r="B15" i="8" s="1"/>
  <c r="A12" i="2"/>
  <c r="A16" i="8" s="1"/>
  <c r="B16" i="8" s="1"/>
  <c r="A13" i="2"/>
  <c r="A17" i="8" s="1"/>
  <c r="B17" i="8" s="1"/>
  <c r="A26" i="2"/>
  <c r="A27" i="2"/>
  <c r="A26" i="11"/>
  <c r="G9" i="7"/>
  <c r="F26" i="2"/>
  <c r="F10" i="8"/>
  <c r="E26" i="2"/>
  <c r="F12" i="8"/>
  <c r="F13" i="8"/>
  <c r="F16" i="8"/>
  <c r="F17" i="8"/>
  <c r="F20" i="8"/>
  <c r="F21" i="8"/>
  <c r="D26" i="2"/>
  <c r="E11" i="8"/>
  <c r="E12" i="8"/>
  <c r="E15" i="8"/>
  <c r="E16" i="8"/>
  <c r="E19" i="8"/>
  <c r="D10" i="8"/>
  <c r="D11" i="8"/>
  <c r="D14" i="8"/>
  <c r="D15" i="8"/>
  <c r="D18" i="8"/>
  <c r="D19" i="8"/>
  <c r="I26" i="11"/>
  <c r="C26" i="11"/>
  <c r="C27" i="11"/>
  <c r="C6" i="11"/>
  <c r="C7" i="11"/>
  <c r="C8" i="11"/>
  <c r="C9" i="11"/>
  <c r="C10" i="11"/>
  <c r="C11" i="11"/>
  <c r="C12" i="11"/>
  <c r="C13" i="11"/>
  <c r="F9" i="6"/>
  <c r="A6" i="2"/>
  <c r="A10" i="8" s="1"/>
  <c r="D2" i="11"/>
  <c r="B3" i="11"/>
  <c r="B70" i="4"/>
  <c r="D71" i="9"/>
  <c r="B76" i="4" s="1"/>
  <c r="A8" i="5" s="1"/>
  <c r="D77" i="9"/>
  <c r="B82" i="4" s="1"/>
  <c r="A9" i="5" s="1"/>
  <c r="D83" i="9"/>
  <c r="B88" i="4" s="1"/>
  <c r="A10" i="5" s="1"/>
  <c r="B65" i="9"/>
  <c r="A70" i="4" s="1"/>
  <c r="B66" i="9"/>
  <c r="A71" i="4" s="1"/>
  <c r="B67" i="9"/>
  <c r="A72" i="4" s="1"/>
  <c r="J65" i="9"/>
  <c r="J66" i="9"/>
  <c r="J67" i="9"/>
  <c r="K65" i="9"/>
  <c r="K66" i="9"/>
  <c r="K67" i="9"/>
  <c r="M65" i="9"/>
  <c r="G70" i="4" s="1"/>
  <c r="M66" i="9"/>
  <c r="G71" i="4" s="1"/>
  <c r="M67" i="9"/>
  <c r="G72" i="4" s="1"/>
  <c r="N65" i="9"/>
  <c r="H70" i="4" s="1"/>
  <c r="N66" i="9"/>
  <c r="H71" i="4" s="1"/>
  <c r="N67" i="9"/>
  <c r="H72" i="4" s="1"/>
  <c r="B71" i="9"/>
  <c r="A76" i="4" s="1"/>
  <c r="B72" i="9"/>
  <c r="A77" i="4" s="1"/>
  <c r="B73" i="9"/>
  <c r="A78" i="4" s="1"/>
  <c r="J71" i="9"/>
  <c r="J72" i="9"/>
  <c r="J73" i="9"/>
  <c r="K71" i="9"/>
  <c r="K72" i="9"/>
  <c r="K73" i="9"/>
  <c r="M71" i="9"/>
  <c r="G76" i="4" s="1"/>
  <c r="M72" i="9"/>
  <c r="G77" i="4" s="1"/>
  <c r="M73" i="9"/>
  <c r="G78" i="4" s="1"/>
  <c r="N71" i="9"/>
  <c r="H76" i="4" s="1"/>
  <c r="N72" i="9"/>
  <c r="H77" i="4" s="1"/>
  <c r="N73" i="9"/>
  <c r="H78" i="4" s="1"/>
  <c r="B77" i="9"/>
  <c r="A82" i="4" s="1"/>
  <c r="B78" i="9"/>
  <c r="A83" i="4" s="1"/>
  <c r="B79" i="9"/>
  <c r="A84" i="4" s="1"/>
  <c r="J77" i="9"/>
  <c r="J78" i="9"/>
  <c r="J79" i="9"/>
  <c r="K77" i="9"/>
  <c r="K78" i="9"/>
  <c r="K79" i="9"/>
  <c r="M77" i="9"/>
  <c r="G82" i="4" s="1"/>
  <c r="M78" i="9"/>
  <c r="G83" i="4" s="1"/>
  <c r="M79" i="9"/>
  <c r="G84" i="4" s="1"/>
  <c r="N77" i="9"/>
  <c r="H82" i="4" s="1"/>
  <c r="N78" i="9"/>
  <c r="H83" i="4" s="1"/>
  <c r="N79" i="9"/>
  <c r="H84" i="4" s="1"/>
  <c r="B83" i="9"/>
  <c r="A88" i="4" s="1"/>
  <c r="B84" i="9"/>
  <c r="A89" i="4" s="1"/>
  <c r="B85" i="9"/>
  <c r="A90" i="4" s="1"/>
  <c r="J83" i="9"/>
  <c r="J84" i="9"/>
  <c r="J85" i="9"/>
  <c r="K83" i="9"/>
  <c r="K84" i="9"/>
  <c r="K85" i="9"/>
  <c r="M83" i="9"/>
  <c r="G88" i="4" s="1"/>
  <c r="M84" i="9"/>
  <c r="G89" i="4" s="1"/>
  <c r="M85" i="9"/>
  <c r="G90" i="4" s="1"/>
  <c r="N83" i="9"/>
  <c r="H88" i="4" s="1"/>
  <c r="N84" i="9"/>
  <c r="H89" i="4" s="1"/>
  <c r="N85" i="9"/>
  <c r="H90" i="4" s="1"/>
  <c r="D89" i="9"/>
  <c r="B94" i="4" s="1"/>
  <c r="A11" i="5" s="1"/>
  <c r="B89" i="9"/>
  <c r="A94" i="4" s="1"/>
  <c r="B90" i="9"/>
  <c r="A95" i="4" s="1"/>
  <c r="B91" i="9"/>
  <c r="A96" i="4" s="1"/>
  <c r="J89" i="9"/>
  <c r="K89" i="9"/>
  <c r="M89" i="9"/>
  <c r="G94" i="4" s="1"/>
  <c r="N89" i="9"/>
  <c r="H94" i="4" s="1"/>
  <c r="D95" i="9"/>
  <c r="B100" i="4" s="1"/>
  <c r="F100" i="4" s="1"/>
  <c r="B95" i="9"/>
  <c r="A100" i="4" s="1"/>
  <c r="B96" i="9"/>
  <c r="A101" i="4" s="1"/>
  <c r="B97" i="9"/>
  <c r="A102" i="4" s="1"/>
  <c r="J95" i="9"/>
  <c r="J96" i="9"/>
  <c r="J97" i="9"/>
  <c r="K95" i="9"/>
  <c r="K96" i="9"/>
  <c r="K97" i="9"/>
  <c r="M95" i="9"/>
  <c r="G100" i="4" s="1"/>
  <c r="M96" i="9"/>
  <c r="G101" i="4" s="1"/>
  <c r="M97" i="9"/>
  <c r="G102" i="4" s="1"/>
  <c r="N95" i="9"/>
  <c r="H100" i="4" s="1"/>
  <c r="N96" i="9"/>
  <c r="H101" i="4" s="1"/>
  <c r="N97" i="9"/>
  <c r="H102" i="4" s="1"/>
  <c r="D17" i="9"/>
  <c r="B22" i="4" s="1"/>
  <c r="F22" i="4" s="1"/>
  <c r="B17" i="9"/>
  <c r="A22" i="4" s="1"/>
  <c r="B18" i="9"/>
  <c r="A23" i="4" s="1"/>
  <c r="B19" i="9"/>
  <c r="A24" i="4" s="1"/>
  <c r="J17" i="9"/>
  <c r="J18" i="9"/>
  <c r="J19" i="9"/>
  <c r="K17" i="9"/>
  <c r="K18" i="9"/>
  <c r="K19" i="9"/>
  <c r="M17" i="9"/>
  <c r="G22" i="4" s="1"/>
  <c r="M18" i="9"/>
  <c r="G23" i="4" s="1"/>
  <c r="M19" i="9"/>
  <c r="G24" i="4" s="1"/>
  <c r="N17" i="9"/>
  <c r="H22" i="4" s="1"/>
  <c r="N18" i="9"/>
  <c r="H23" i="4" s="1"/>
  <c r="N19" i="9"/>
  <c r="H24" i="4" s="1"/>
  <c r="D5" i="9"/>
  <c r="B10" i="4" s="1"/>
  <c r="F10" i="4" s="1"/>
  <c r="B5" i="9"/>
  <c r="A10" i="4" s="1"/>
  <c r="B6" i="9"/>
  <c r="A11" i="4" s="1"/>
  <c r="B7" i="9"/>
  <c r="A12" i="4" s="1"/>
  <c r="J5" i="9"/>
  <c r="J6" i="9"/>
  <c r="J7" i="9"/>
  <c r="K5" i="9"/>
  <c r="K6" i="9"/>
  <c r="K7" i="9"/>
  <c r="M5" i="9"/>
  <c r="G10" i="4" s="1"/>
  <c r="M6" i="9"/>
  <c r="G11" i="4" s="1"/>
  <c r="M7" i="9"/>
  <c r="G12" i="4" s="1"/>
  <c r="N5" i="9"/>
  <c r="H10" i="4" s="1"/>
  <c r="N6" i="9"/>
  <c r="H11" i="4" s="1"/>
  <c r="N7" i="9"/>
  <c r="H12" i="4" s="1"/>
  <c r="D29" i="9"/>
  <c r="B34" i="4" s="1"/>
  <c r="F34" i="4" s="1"/>
  <c r="B29" i="9"/>
  <c r="A34" i="4" s="1"/>
  <c r="B30" i="9"/>
  <c r="A35" i="4" s="1"/>
  <c r="B31" i="9"/>
  <c r="A36" i="4" s="1"/>
  <c r="J29" i="9"/>
  <c r="J30" i="9"/>
  <c r="J31" i="9"/>
  <c r="K29" i="9"/>
  <c r="K30" i="9"/>
  <c r="K31" i="9"/>
  <c r="M29" i="9"/>
  <c r="G34" i="4" s="1"/>
  <c r="M30" i="9"/>
  <c r="G35" i="4" s="1"/>
  <c r="M31" i="9"/>
  <c r="G36" i="4" s="1"/>
  <c r="N29" i="9"/>
  <c r="H34" i="4" s="1"/>
  <c r="N30" i="9"/>
  <c r="H35" i="4" s="1"/>
  <c r="N31" i="9"/>
  <c r="H36" i="4" s="1"/>
  <c r="B91" i="4"/>
  <c r="B86" i="9"/>
  <c r="A91" i="4" s="1"/>
  <c r="B87" i="9"/>
  <c r="A92" i="4" s="1"/>
  <c r="B88" i="9"/>
  <c r="A93" i="4" s="1"/>
  <c r="J86" i="9"/>
  <c r="J87" i="9"/>
  <c r="J88" i="9"/>
  <c r="K86" i="9"/>
  <c r="K87" i="9"/>
  <c r="K88" i="9"/>
  <c r="M86" i="9"/>
  <c r="G91" i="4" s="1"/>
  <c r="M87" i="9"/>
  <c r="G92" i="4" s="1"/>
  <c r="M88" i="9"/>
  <c r="G93" i="4" s="1"/>
  <c r="N86" i="9"/>
  <c r="H91" i="4" s="1"/>
  <c r="N87" i="9"/>
  <c r="H92" i="4" s="1"/>
  <c r="N88" i="9"/>
  <c r="H93" i="4" s="1"/>
  <c r="D74" i="9"/>
  <c r="B79" i="4" s="1"/>
  <c r="A17" i="5" s="1"/>
  <c r="B74" i="9"/>
  <c r="A79" i="4" s="1"/>
  <c r="B75" i="9"/>
  <c r="A80" i="4" s="1"/>
  <c r="B76" i="9"/>
  <c r="A81" i="4" s="1"/>
  <c r="J74" i="9"/>
  <c r="J75" i="9"/>
  <c r="J76" i="9"/>
  <c r="K74" i="9"/>
  <c r="K75" i="9"/>
  <c r="K76" i="9"/>
  <c r="M74" i="9"/>
  <c r="M75" i="9"/>
  <c r="M76" i="9"/>
  <c r="N74" i="9"/>
  <c r="N75" i="9"/>
  <c r="H80" i="4" s="1"/>
  <c r="N76" i="9"/>
  <c r="H81" i="4" s="1"/>
  <c r="D62" i="9"/>
  <c r="B67" i="4" s="1"/>
  <c r="B62" i="9"/>
  <c r="A67" i="4" s="1"/>
  <c r="B63" i="9"/>
  <c r="A68" i="4" s="1"/>
  <c r="B64" i="9"/>
  <c r="A69" i="4" s="1"/>
  <c r="J62" i="9"/>
  <c r="J63" i="9"/>
  <c r="J64" i="9"/>
  <c r="K62" i="9"/>
  <c r="K63" i="9"/>
  <c r="K64" i="9"/>
  <c r="M62" i="9"/>
  <c r="M63" i="9"/>
  <c r="M64" i="9"/>
  <c r="N62" i="9"/>
  <c r="N63" i="9"/>
  <c r="H68" i="4" s="1"/>
  <c r="N64" i="9"/>
  <c r="H69" i="4" s="1"/>
  <c r="D50" i="9"/>
  <c r="B55" i="4" s="1"/>
  <c r="B50" i="9"/>
  <c r="A55" i="4" s="1"/>
  <c r="B51" i="9"/>
  <c r="A56" i="4" s="1"/>
  <c r="B52" i="9"/>
  <c r="A57" i="4" s="1"/>
  <c r="J50" i="9"/>
  <c r="J51" i="9"/>
  <c r="J52" i="9"/>
  <c r="K50" i="9"/>
  <c r="K51" i="9"/>
  <c r="K52" i="9"/>
  <c r="M50" i="9"/>
  <c r="M51" i="9"/>
  <c r="M52" i="9"/>
  <c r="N50" i="9"/>
  <c r="N51" i="9"/>
  <c r="H56" i="4" s="1"/>
  <c r="N52" i="9"/>
  <c r="H57" i="4" s="1"/>
  <c r="D38" i="9"/>
  <c r="B43" i="4" s="1"/>
  <c r="A20" i="5" s="1"/>
  <c r="B38" i="9"/>
  <c r="A43" i="4" s="1"/>
  <c r="B39" i="9"/>
  <c r="A44" i="4" s="1"/>
  <c r="B40" i="9"/>
  <c r="A45" i="4" s="1"/>
  <c r="J38" i="9"/>
  <c r="J39" i="9"/>
  <c r="J40" i="9"/>
  <c r="K38" i="9"/>
  <c r="K39" i="9"/>
  <c r="K40" i="9"/>
  <c r="M38" i="9"/>
  <c r="M39" i="9"/>
  <c r="M40" i="9"/>
  <c r="N38" i="9"/>
  <c r="N39" i="9"/>
  <c r="H44" i="4" s="1"/>
  <c r="N40" i="9"/>
  <c r="H45" i="4" s="1"/>
  <c r="D26" i="9"/>
  <c r="B31" i="4" s="1"/>
  <c r="B26" i="9"/>
  <c r="A31" i="4" s="1"/>
  <c r="B27" i="9"/>
  <c r="A32" i="4" s="1"/>
  <c r="B28" i="9"/>
  <c r="A33" i="4" s="1"/>
  <c r="J26" i="9"/>
  <c r="J27" i="9"/>
  <c r="J28" i="9"/>
  <c r="K26" i="9"/>
  <c r="K27" i="9"/>
  <c r="K28" i="9"/>
  <c r="M26" i="9"/>
  <c r="M27" i="9"/>
  <c r="M28" i="9"/>
  <c r="N26" i="9"/>
  <c r="N27" i="9"/>
  <c r="H32" i="4" s="1"/>
  <c r="N28" i="9"/>
  <c r="H33" i="4" s="1"/>
  <c r="D14" i="9"/>
  <c r="B19" i="4" s="1"/>
  <c r="A22" i="5" s="1"/>
  <c r="B14" i="9"/>
  <c r="A19" i="4" s="1"/>
  <c r="B15" i="9"/>
  <c r="A20" i="4" s="1"/>
  <c r="B16" i="9"/>
  <c r="A21" i="4" s="1"/>
  <c r="J14" i="9"/>
  <c r="J15" i="9"/>
  <c r="J16" i="9"/>
  <c r="K14" i="9"/>
  <c r="K15" i="9"/>
  <c r="K16" i="9"/>
  <c r="M14" i="9"/>
  <c r="M15" i="9"/>
  <c r="M16" i="9"/>
  <c r="N14" i="9"/>
  <c r="N15" i="9"/>
  <c r="N16" i="9"/>
  <c r="D41" i="9"/>
  <c r="B46" i="4" s="1"/>
  <c r="F46" i="4" s="1"/>
  <c r="B41" i="9"/>
  <c r="A46" i="4" s="1"/>
  <c r="B42" i="9"/>
  <c r="A47" i="4" s="1"/>
  <c r="B43" i="9"/>
  <c r="A48" i="4" s="1"/>
  <c r="J41" i="9"/>
  <c r="J42" i="9"/>
  <c r="J43" i="9"/>
  <c r="K41" i="9"/>
  <c r="K42" i="9"/>
  <c r="K43" i="9"/>
  <c r="M41" i="9"/>
  <c r="G46" i="4" s="1"/>
  <c r="M42" i="9"/>
  <c r="G47" i="4" s="1"/>
  <c r="M43" i="9"/>
  <c r="G48" i="4" s="1"/>
  <c r="N41" i="9"/>
  <c r="H46" i="4" s="1"/>
  <c r="N42" i="9"/>
  <c r="H47" i="4" s="1"/>
  <c r="N43" i="9"/>
  <c r="H48" i="4" s="1"/>
  <c r="D2" i="9"/>
  <c r="B7" i="4" s="1"/>
  <c r="B2" i="9"/>
  <c r="A7" i="4" s="1"/>
  <c r="B3" i="9"/>
  <c r="A8" i="4" s="1"/>
  <c r="B4" i="9"/>
  <c r="A9" i="4" s="1"/>
  <c r="J2" i="9"/>
  <c r="J3" i="9"/>
  <c r="J4" i="9"/>
  <c r="K2" i="9"/>
  <c r="K3" i="9"/>
  <c r="K4" i="9"/>
  <c r="M2" i="9"/>
  <c r="M3" i="9"/>
  <c r="M4" i="9"/>
  <c r="N2" i="9"/>
  <c r="N3" i="9"/>
  <c r="N4" i="9"/>
  <c r="D35" i="9"/>
  <c r="B40" i="4" s="1"/>
  <c r="A25" i="5" s="1"/>
  <c r="B35" i="9"/>
  <c r="A40" i="4" s="1"/>
  <c r="B36" i="9"/>
  <c r="A41" i="4" s="1"/>
  <c r="B37" i="9"/>
  <c r="A42" i="4" s="1"/>
  <c r="J35" i="9"/>
  <c r="J36" i="9"/>
  <c r="J37" i="9"/>
  <c r="K35" i="9"/>
  <c r="K36" i="9"/>
  <c r="K37" i="9"/>
  <c r="M35" i="9"/>
  <c r="G40" i="4" s="1"/>
  <c r="M36" i="9"/>
  <c r="G41" i="4" s="1"/>
  <c r="M37" i="9"/>
  <c r="G42" i="4" s="1"/>
  <c r="N35" i="9"/>
  <c r="H40" i="4" s="1"/>
  <c r="N36" i="9"/>
  <c r="H41" i="4" s="1"/>
  <c r="N37" i="9"/>
  <c r="H42" i="4" s="1"/>
  <c r="D92" i="9"/>
  <c r="B97" i="4" s="1"/>
  <c r="A26" i="5" s="1"/>
  <c r="B92" i="9"/>
  <c r="A97" i="4" s="1"/>
  <c r="B93" i="9"/>
  <c r="A98" i="4" s="1"/>
  <c r="B94" i="9"/>
  <c r="A99" i="4" s="1"/>
  <c r="J92" i="9"/>
  <c r="J93" i="9"/>
  <c r="J94" i="9"/>
  <c r="K92" i="9"/>
  <c r="K93" i="9"/>
  <c r="K94" i="9"/>
  <c r="M92" i="9"/>
  <c r="G97" i="4" s="1"/>
  <c r="M93" i="9"/>
  <c r="G98" i="4" s="1"/>
  <c r="M94" i="9"/>
  <c r="G99" i="4" s="1"/>
  <c r="N92" i="9"/>
  <c r="H97" i="4" s="1"/>
  <c r="N93" i="9"/>
  <c r="H98" i="4" s="1"/>
  <c r="N94" i="9"/>
  <c r="D80" i="9"/>
  <c r="B85" i="4" s="1"/>
  <c r="A27" i="5" s="1"/>
  <c r="B80" i="9"/>
  <c r="A85" i="4" s="1"/>
  <c r="B81" i="9"/>
  <c r="A86" i="4" s="1"/>
  <c r="B82" i="9"/>
  <c r="A87" i="4" s="1"/>
  <c r="J80" i="9"/>
  <c r="J81" i="9"/>
  <c r="J82" i="9"/>
  <c r="K80" i="9"/>
  <c r="K81" i="9"/>
  <c r="K82" i="9"/>
  <c r="M80" i="9"/>
  <c r="G85" i="4" s="1"/>
  <c r="M81" i="9"/>
  <c r="G86" i="4" s="1"/>
  <c r="M82" i="9"/>
  <c r="G87" i="4" s="1"/>
  <c r="N80" i="9"/>
  <c r="H85" i="4" s="1"/>
  <c r="N81" i="9"/>
  <c r="H86" i="4" s="1"/>
  <c r="N82" i="9"/>
  <c r="H87" i="4" s="1"/>
  <c r="D68" i="9"/>
  <c r="B73" i="4" s="1"/>
  <c r="A28" i="5" s="1"/>
  <c r="B68" i="9"/>
  <c r="A73" i="4" s="1"/>
  <c r="B69" i="9"/>
  <c r="A74" i="4" s="1"/>
  <c r="B70" i="9"/>
  <c r="A75" i="4" s="1"/>
  <c r="J68" i="9"/>
  <c r="J69" i="9"/>
  <c r="J70" i="9"/>
  <c r="K68" i="9"/>
  <c r="K69" i="9"/>
  <c r="K70" i="9"/>
  <c r="M68" i="9"/>
  <c r="G73" i="4" s="1"/>
  <c r="M69" i="9"/>
  <c r="G74" i="4" s="1"/>
  <c r="M70" i="9"/>
  <c r="G75" i="4" s="1"/>
  <c r="N68" i="9"/>
  <c r="H73" i="4" s="1"/>
  <c r="N69" i="9"/>
  <c r="H74" i="4" s="1"/>
  <c r="N70" i="9"/>
  <c r="H75" i="4" s="1"/>
  <c r="D56" i="9"/>
  <c r="B61" i="4" s="1"/>
  <c r="A29" i="5" s="1"/>
  <c r="B56" i="9"/>
  <c r="A61" i="4" s="1"/>
  <c r="B57" i="9"/>
  <c r="A62" i="4" s="1"/>
  <c r="B58" i="9"/>
  <c r="A63" i="4" s="1"/>
  <c r="J56" i="9"/>
  <c r="J57" i="9"/>
  <c r="J58" i="9"/>
  <c r="K56" i="9"/>
  <c r="K57" i="9"/>
  <c r="K58" i="9"/>
  <c r="M56" i="9"/>
  <c r="G61" i="4" s="1"/>
  <c r="M57" i="9"/>
  <c r="G62" i="4" s="1"/>
  <c r="M58" i="9"/>
  <c r="G63" i="4" s="1"/>
  <c r="N56" i="9"/>
  <c r="H61" i="4" s="1"/>
  <c r="N57" i="9"/>
  <c r="H62" i="4" s="1"/>
  <c r="N58" i="9"/>
  <c r="H63" i="4" s="1"/>
  <c r="D44" i="9"/>
  <c r="B49" i="4" s="1"/>
  <c r="A30" i="5" s="1"/>
  <c r="B44" i="9"/>
  <c r="A49" i="4" s="1"/>
  <c r="B45" i="9"/>
  <c r="A50" i="4" s="1"/>
  <c r="B46" i="9"/>
  <c r="A51" i="4" s="1"/>
  <c r="J44" i="9"/>
  <c r="J45" i="9"/>
  <c r="J46" i="9"/>
  <c r="K44" i="9"/>
  <c r="K45" i="9"/>
  <c r="K46" i="9"/>
  <c r="M44" i="9"/>
  <c r="G49" i="4" s="1"/>
  <c r="M45" i="9"/>
  <c r="G50" i="4" s="1"/>
  <c r="M46" i="9"/>
  <c r="G51" i="4" s="1"/>
  <c r="N44" i="9"/>
  <c r="H49" i="4" s="1"/>
  <c r="N45" i="9"/>
  <c r="H50" i="4" s="1"/>
  <c r="N46" i="9"/>
  <c r="H51" i="4" s="1"/>
  <c r="D32" i="9"/>
  <c r="B37" i="4" s="1"/>
  <c r="A31" i="5" s="1"/>
  <c r="B32" i="9"/>
  <c r="A37" i="4" s="1"/>
  <c r="B33" i="9"/>
  <c r="A38" i="4" s="1"/>
  <c r="B34" i="9"/>
  <c r="A39" i="4" s="1"/>
  <c r="J32" i="9"/>
  <c r="J33" i="9"/>
  <c r="J34" i="9"/>
  <c r="K32" i="9"/>
  <c r="K33" i="9"/>
  <c r="K34" i="9"/>
  <c r="M32" i="9"/>
  <c r="G37" i="4" s="1"/>
  <c r="M33" i="9"/>
  <c r="G38" i="4" s="1"/>
  <c r="M34" i="9"/>
  <c r="G39" i="4" s="1"/>
  <c r="N32" i="9"/>
  <c r="H37" i="4" s="1"/>
  <c r="N33" i="9"/>
  <c r="H38" i="4" s="1"/>
  <c r="N34" i="9"/>
  <c r="H39" i="4" s="1"/>
  <c r="D20" i="9"/>
  <c r="B25" i="4" s="1"/>
  <c r="B20" i="9"/>
  <c r="A25" i="4" s="1"/>
  <c r="B21" i="9"/>
  <c r="A26" i="4" s="1"/>
  <c r="B22" i="9"/>
  <c r="A27" i="4" s="1"/>
  <c r="J20" i="9"/>
  <c r="J21" i="9"/>
  <c r="J22" i="9"/>
  <c r="K20" i="9"/>
  <c r="K21" i="9"/>
  <c r="K22" i="9"/>
  <c r="M20" i="9"/>
  <c r="G25" i="4" s="1"/>
  <c r="M21" i="9"/>
  <c r="G26" i="4" s="1"/>
  <c r="M22" i="9"/>
  <c r="G27" i="4" s="1"/>
  <c r="N20" i="9"/>
  <c r="H25" i="4" s="1"/>
  <c r="N21" i="9"/>
  <c r="H26" i="4" s="1"/>
  <c r="N22" i="9"/>
  <c r="H27" i="4" s="1"/>
  <c r="D47" i="9"/>
  <c r="B52" i="4" s="1"/>
  <c r="B47" i="9"/>
  <c r="A52" i="4" s="1"/>
  <c r="B48" i="9"/>
  <c r="A53" i="4" s="1"/>
  <c r="B49" i="9"/>
  <c r="A54" i="4" s="1"/>
  <c r="J47" i="9"/>
  <c r="J48" i="9"/>
  <c r="J49" i="9"/>
  <c r="K47" i="9"/>
  <c r="K48" i="9"/>
  <c r="K49" i="9"/>
  <c r="M47" i="9"/>
  <c r="G52" i="4" s="1"/>
  <c r="M48" i="9"/>
  <c r="G53" i="4" s="1"/>
  <c r="M49" i="9"/>
  <c r="G54" i="4" s="1"/>
  <c r="N47" i="9"/>
  <c r="H52" i="4" s="1"/>
  <c r="N48" i="9"/>
  <c r="H53" i="4" s="1"/>
  <c r="N49" i="9"/>
  <c r="H54" i="4" s="1"/>
  <c r="D8" i="9"/>
  <c r="B13" i="4" s="1"/>
  <c r="B8" i="9"/>
  <c r="A13" i="4" s="1"/>
  <c r="B9" i="9"/>
  <c r="A14" i="4" s="1"/>
  <c r="B10" i="9"/>
  <c r="A15" i="4" s="1"/>
  <c r="J8" i="9"/>
  <c r="J9" i="9"/>
  <c r="J10" i="9"/>
  <c r="K8" i="9"/>
  <c r="K9" i="9"/>
  <c r="K10" i="9"/>
  <c r="M8" i="9"/>
  <c r="G13" i="4" s="1"/>
  <c r="M9" i="9"/>
  <c r="G14" i="4" s="1"/>
  <c r="M10" i="9"/>
  <c r="G15" i="4" s="1"/>
  <c r="N8" i="9"/>
  <c r="H13" i="4" s="1"/>
  <c r="N9" i="9"/>
  <c r="H14" i="4" s="1"/>
  <c r="N10" i="9"/>
  <c r="H15" i="4" s="1"/>
  <c r="D23" i="9"/>
  <c r="B28" i="4" s="1"/>
  <c r="B23" i="9"/>
  <c r="A28" i="4" s="1"/>
  <c r="B24" i="9"/>
  <c r="A29" i="4" s="1"/>
  <c r="B25" i="9"/>
  <c r="A30" i="4" s="1"/>
  <c r="J23" i="9"/>
  <c r="J24" i="9"/>
  <c r="J25" i="9"/>
  <c r="K23" i="9"/>
  <c r="K24" i="9"/>
  <c r="K25" i="9"/>
  <c r="M23" i="9"/>
  <c r="G28" i="4" s="1"/>
  <c r="M24" i="9"/>
  <c r="G29" i="4" s="1"/>
  <c r="M25" i="9"/>
  <c r="G30" i="4" s="1"/>
  <c r="N23" i="9"/>
  <c r="H28" i="4" s="1"/>
  <c r="N24" i="9"/>
  <c r="H29" i="4" s="1"/>
  <c r="N25" i="9"/>
  <c r="H30" i="4" s="1"/>
  <c r="D11" i="9"/>
  <c r="B16" i="4" s="1"/>
  <c r="B11" i="9"/>
  <c r="A16" i="4" s="1"/>
  <c r="B12" i="9"/>
  <c r="A17" i="4" s="1"/>
  <c r="B13" i="9"/>
  <c r="A18" i="4" s="1"/>
  <c r="J11" i="9"/>
  <c r="J12" i="9"/>
  <c r="J13" i="9"/>
  <c r="K11" i="9"/>
  <c r="K12" i="9"/>
  <c r="K13" i="9"/>
  <c r="M11" i="9"/>
  <c r="G16" i="4" s="1"/>
  <c r="M12" i="9"/>
  <c r="G17" i="4" s="1"/>
  <c r="M13" i="9"/>
  <c r="G18" i="4" s="1"/>
  <c r="N11" i="9"/>
  <c r="H16" i="4" s="1"/>
  <c r="N12" i="9"/>
  <c r="H17" i="4" s="1"/>
  <c r="N13" i="9"/>
  <c r="H18" i="4" s="1"/>
  <c r="D59" i="9"/>
  <c r="B64" i="4" s="1"/>
  <c r="B59" i="9"/>
  <c r="A64" i="4" s="1"/>
  <c r="B60" i="9"/>
  <c r="A65" i="4" s="1"/>
  <c r="B61" i="9"/>
  <c r="A66" i="4" s="1"/>
  <c r="J59" i="9"/>
  <c r="J60" i="9"/>
  <c r="J61" i="9"/>
  <c r="K59" i="9"/>
  <c r="K60" i="9"/>
  <c r="K61" i="9"/>
  <c r="M59" i="9"/>
  <c r="G64" i="4" s="1"/>
  <c r="M60" i="9"/>
  <c r="G65" i="4" s="1"/>
  <c r="M61" i="9"/>
  <c r="G66" i="4" s="1"/>
  <c r="N59" i="9"/>
  <c r="H64" i="4" s="1"/>
  <c r="N60" i="9"/>
  <c r="H65" i="4" s="1"/>
  <c r="N61" i="9"/>
  <c r="H66" i="4" s="1"/>
  <c r="B58" i="4"/>
  <c r="B53" i="9"/>
  <c r="A58" i="4" s="1"/>
  <c r="B54" i="9"/>
  <c r="A59" i="4" s="1"/>
  <c r="B55" i="9"/>
  <c r="A60" i="4" s="1"/>
  <c r="J53" i="9"/>
  <c r="J54" i="9"/>
  <c r="J55" i="9"/>
  <c r="K53" i="9"/>
  <c r="K54" i="9"/>
  <c r="K55" i="9"/>
  <c r="M53" i="9"/>
  <c r="G58" i="4" s="1"/>
  <c r="M54" i="9"/>
  <c r="G59" i="4" s="1"/>
  <c r="M55" i="9"/>
  <c r="G60" i="4" s="1"/>
  <c r="N53" i="9"/>
  <c r="H58" i="4" s="1"/>
  <c r="N54" i="9"/>
  <c r="H59" i="4" s="1"/>
  <c r="N55" i="9"/>
  <c r="H60" i="4" s="1"/>
  <c r="F5" i="2"/>
  <c r="F11" i="8"/>
  <c r="F14" i="8"/>
  <c r="F15" i="8"/>
  <c r="F18" i="8"/>
  <c r="F19" i="8"/>
  <c r="E5" i="2"/>
  <c r="F9" i="8" s="1"/>
  <c r="E10" i="8"/>
  <c r="G10" i="8" s="1"/>
  <c r="E13" i="8"/>
  <c r="E14" i="8"/>
  <c r="E17" i="8"/>
  <c r="E18" i="8"/>
  <c r="E20" i="8"/>
  <c r="E21" i="8"/>
  <c r="D5" i="2"/>
  <c r="E9" i="8"/>
  <c r="D12" i="8"/>
  <c r="D13" i="8"/>
  <c r="D16" i="8"/>
  <c r="D17" i="8"/>
  <c r="D20" i="8"/>
  <c r="D21" i="8"/>
  <c r="C5" i="2"/>
  <c r="D9" i="8" s="1"/>
  <c r="C11" i="8"/>
  <c r="I11" i="8" s="1"/>
  <c r="C10" i="8"/>
  <c r="A7" i="2"/>
  <c r="A11" i="8" s="1"/>
  <c r="B11" i="8" s="1"/>
  <c r="A8" i="2"/>
  <c r="A12" i="8" s="1"/>
  <c r="B12" i="8" s="1"/>
  <c r="A9" i="2"/>
  <c r="A13" i="8" s="1"/>
  <c r="B13" i="8" s="1"/>
  <c r="A10" i="2"/>
  <c r="A14" i="8" s="1"/>
  <c r="B14" i="8" s="1"/>
  <c r="C2" i="11"/>
  <c r="A3" i="11"/>
  <c r="A5" i="11"/>
  <c r="B2" i="11"/>
  <c r="O2" i="9"/>
  <c r="B7" i="6" s="1"/>
  <c r="Q2" i="9"/>
  <c r="D7" i="7" s="1"/>
  <c r="J90" i="9"/>
  <c r="J91" i="9"/>
  <c r="K90" i="9"/>
  <c r="K91" i="9"/>
  <c r="M90" i="9"/>
  <c r="G95" i="4" s="1"/>
  <c r="M91" i="9"/>
  <c r="G96" i="4" s="1"/>
  <c r="N90" i="9"/>
  <c r="H95" i="4" s="1"/>
  <c r="N91" i="9"/>
  <c r="H96" i="4" s="1"/>
  <c r="G9" i="8"/>
  <c r="B2" i="2"/>
  <c r="B9" i="8"/>
  <c r="A9" i="8"/>
  <c r="A5" i="2"/>
  <c r="H9" i="8"/>
  <c r="C9" i="8"/>
  <c r="W2" i="9"/>
  <c r="V2" i="9"/>
  <c r="U2" i="9"/>
  <c r="J7" i="8" s="1"/>
  <c r="T2" i="9"/>
  <c r="I7" i="8" s="1"/>
  <c r="S2" i="9"/>
  <c r="H7" i="8" s="1"/>
  <c r="R2" i="9"/>
  <c r="G7" i="8" s="1"/>
  <c r="P2" i="9"/>
  <c r="C7" i="6" s="1"/>
  <c r="W1" i="9"/>
  <c r="V1" i="9"/>
  <c r="U1" i="9"/>
  <c r="J6" i="8" s="1"/>
  <c r="T1" i="9"/>
  <c r="I6" i="8" s="1"/>
  <c r="S1" i="9"/>
  <c r="H6" i="8" s="1"/>
  <c r="R1" i="9"/>
  <c r="G6" i="8" s="1"/>
  <c r="Q1" i="9"/>
  <c r="F6" i="8" s="1"/>
  <c r="P1" i="9"/>
  <c r="E6" i="8" s="1"/>
  <c r="O1" i="9"/>
  <c r="D6" i="8" s="1"/>
  <c r="B1" i="9" a="1"/>
  <c r="B1" i="9" s="1"/>
  <c r="A6" i="4" s="1"/>
  <c r="B6" i="5" s="1"/>
  <c r="J1" i="9"/>
  <c r="D6" i="4" s="1"/>
  <c r="C6" i="5" s="1"/>
  <c r="K1" i="9"/>
  <c r="E6" i="4" s="1"/>
  <c r="D6" i="5" s="1"/>
  <c r="M1" i="9"/>
  <c r="G6" i="4" s="1"/>
  <c r="E6" i="5" s="1"/>
  <c r="N1" i="9"/>
  <c r="H6" i="4" s="1"/>
  <c r="F6" i="5" s="1"/>
  <c r="I2" i="9"/>
  <c r="C7" i="4" s="1"/>
  <c r="I3" i="9"/>
  <c r="C8" i="4" s="1"/>
  <c r="I4" i="9"/>
  <c r="C9" i="4" s="1"/>
  <c r="I5" i="9"/>
  <c r="C10" i="4" s="1"/>
  <c r="I6" i="9"/>
  <c r="C11" i="4" s="1"/>
  <c r="I7" i="9"/>
  <c r="C12" i="4" s="1"/>
  <c r="I8" i="9"/>
  <c r="C13" i="4" s="1"/>
  <c r="I9" i="9"/>
  <c r="C14" i="4" s="1"/>
  <c r="I10" i="9"/>
  <c r="C15" i="4" s="1"/>
  <c r="I11" i="9"/>
  <c r="C16" i="4" s="1"/>
  <c r="I12" i="9"/>
  <c r="C17" i="4" s="1"/>
  <c r="I13" i="9"/>
  <c r="C18" i="4" s="1"/>
  <c r="I14" i="9"/>
  <c r="C19" i="4" s="1"/>
  <c r="I15" i="9"/>
  <c r="C20" i="4" s="1"/>
  <c r="I16" i="9"/>
  <c r="C21" i="4" s="1"/>
  <c r="I17" i="9"/>
  <c r="C22" i="4" s="1"/>
  <c r="I18" i="9"/>
  <c r="C23" i="4" s="1"/>
  <c r="I19" i="9"/>
  <c r="C24" i="4" s="1"/>
  <c r="I20" i="9"/>
  <c r="C25" i="4" s="1"/>
  <c r="I21" i="9"/>
  <c r="C26" i="4" s="1"/>
  <c r="I22" i="9"/>
  <c r="C27" i="4" s="1"/>
  <c r="I23" i="9"/>
  <c r="C28" i="4" s="1"/>
  <c r="I24" i="9"/>
  <c r="C29" i="4" s="1"/>
  <c r="I25" i="9"/>
  <c r="C30" i="4" s="1"/>
  <c r="I26" i="9"/>
  <c r="C31" i="4" s="1"/>
  <c r="I27" i="9"/>
  <c r="C32" i="4" s="1"/>
  <c r="I28" i="9"/>
  <c r="C33" i="4" s="1"/>
  <c r="I29" i="9"/>
  <c r="C34" i="4" s="1"/>
  <c r="I30" i="9"/>
  <c r="C35" i="4" s="1"/>
  <c r="I31" i="9"/>
  <c r="C36" i="4" s="1"/>
  <c r="I32" i="9"/>
  <c r="C37" i="4" s="1"/>
  <c r="I33" i="9"/>
  <c r="C38" i="4" s="1"/>
  <c r="I34" i="9"/>
  <c r="C39" i="4" s="1"/>
  <c r="I35" i="9"/>
  <c r="C40" i="4" s="1"/>
  <c r="I36" i="9"/>
  <c r="C41" i="4" s="1"/>
  <c r="I37" i="9"/>
  <c r="C42" i="4" s="1"/>
  <c r="I38" i="9"/>
  <c r="C43" i="4" s="1"/>
  <c r="I39" i="9"/>
  <c r="C44" i="4" s="1"/>
  <c r="I40" i="9"/>
  <c r="C45" i="4" s="1"/>
  <c r="I41" i="9"/>
  <c r="C46" i="4" s="1"/>
  <c r="I42" i="9"/>
  <c r="C47" i="4" s="1"/>
  <c r="I43" i="9"/>
  <c r="C48" i="4" s="1"/>
  <c r="I44" i="9"/>
  <c r="C49" i="4" s="1"/>
  <c r="I45" i="9"/>
  <c r="C50" i="4" s="1"/>
  <c r="I46" i="9"/>
  <c r="C51" i="4" s="1"/>
  <c r="I47" i="9"/>
  <c r="C52" i="4" s="1"/>
  <c r="I48" i="9"/>
  <c r="C53" i="4" s="1"/>
  <c r="I49" i="9"/>
  <c r="C54" i="4" s="1"/>
  <c r="I50" i="9"/>
  <c r="C55" i="4" s="1"/>
  <c r="I51" i="9"/>
  <c r="C56" i="4" s="1"/>
  <c r="I52" i="9"/>
  <c r="C57" i="4" s="1"/>
  <c r="I53" i="9"/>
  <c r="C58" i="4" s="1"/>
  <c r="I54" i="9"/>
  <c r="C59" i="4" s="1"/>
  <c r="I55" i="9"/>
  <c r="C60" i="4" s="1"/>
  <c r="I56" i="9"/>
  <c r="C61" i="4" s="1"/>
  <c r="I57" i="9"/>
  <c r="C62" i="4" s="1"/>
  <c r="I58" i="9"/>
  <c r="C63" i="4" s="1"/>
  <c r="I59" i="9"/>
  <c r="C64" i="4" s="1"/>
  <c r="I60" i="9"/>
  <c r="C65" i="4" s="1"/>
  <c r="I61" i="9"/>
  <c r="C66" i="4" s="1"/>
  <c r="I62" i="9"/>
  <c r="C67" i="4" s="1"/>
  <c r="I63" i="9"/>
  <c r="C68" i="4" s="1"/>
  <c r="I64" i="9"/>
  <c r="C69" i="4" s="1"/>
  <c r="I65" i="9"/>
  <c r="C70" i="4" s="1"/>
  <c r="I66" i="9"/>
  <c r="C71" i="4" s="1"/>
  <c r="I67" i="9"/>
  <c r="C72" i="4" s="1"/>
  <c r="I68" i="9"/>
  <c r="C73" i="4" s="1"/>
  <c r="I69" i="9"/>
  <c r="C74" i="4" s="1"/>
  <c r="I70" i="9"/>
  <c r="C75" i="4" s="1"/>
  <c r="I71" i="9"/>
  <c r="C76" i="4" s="1"/>
  <c r="I72" i="9"/>
  <c r="C77" i="4" s="1"/>
  <c r="I73" i="9"/>
  <c r="C78" i="4" s="1"/>
  <c r="I74" i="9"/>
  <c r="C79" i="4" s="1"/>
  <c r="I75" i="9"/>
  <c r="C80" i="4" s="1"/>
  <c r="I76" i="9"/>
  <c r="C81" i="4" s="1"/>
  <c r="I77" i="9"/>
  <c r="C82" i="4" s="1"/>
  <c r="I78" i="9"/>
  <c r="C83" i="4" s="1"/>
  <c r="I79" i="9"/>
  <c r="C84" i="4" s="1"/>
  <c r="I80" i="9"/>
  <c r="C85" i="4" s="1"/>
  <c r="I81" i="9"/>
  <c r="C86" i="4" s="1"/>
  <c r="I82" i="9"/>
  <c r="C87" i="4" s="1"/>
  <c r="I83" i="9"/>
  <c r="C88" i="4" s="1"/>
  <c r="I84" i="9"/>
  <c r="C89" i="4" s="1"/>
  <c r="I85" i="9"/>
  <c r="C90" i="4" s="1"/>
  <c r="I86" i="9"/>
  <c r="C91" i="4" s="1"/>
  <c r="I87" i="9"/>
  <c r="C92" i="4" s="1"/>
  <c r="I88" i="9"/>
  <c r="C93" i="4" s="1"/>
  <c r="I89" i="9"/>
  <c r="C94" i="4" s="1"/>
  <c r="I90" i="9"/>
  <c r="C95" i="4" s="1"/>
  <c r="I91" i="9"/>
  <c r="C96" i="4" s="1"/>
  <c r="I92" i="9"/>
  <c r="C97" i="4" s="1"/>
  <c r="I93" i="9"/>
  <c r="C98" i="4" s="1"/>
  <c r="I94" i="9"/>
  <c r="C99" i="4" s="1"/>
  <c r="I95" i="9"/>
  <c r="C100" i="4" s="1"/>
  <c r="I96" i="9"/>
  <c r="C101" i="4" s="1"/>
  <c r="I97" i="9"/>
  <c r="C102" i="4" s="1"/>
  <c r="I1" i="9"/>
  <c r="C6" i="4" s="1"/>
  <c r="D3" i="9"/>
  <c r="B8" i="4" s="1"/>
  <c r="D4" i="9"/>
  <c r="B9" i="4" s="1"/>
  <c r="D6" i="9"/>
  <c r="B11" i="4" s="1"/>
  <c r="F11" i="4" s="1"/>
  <c r="D7" i="9"/>
  <c r="B12" i="4" s="1"/>
  <c r="F12" i="4" s="1"/>
  <c r="D9" i="9"/>
  <c r="B14" i="4" s="1"/>
  <c r="F14" i="4" s="1"/>
  <c r="D10" i="9"/>
  <c r="B15" i="4" s="1"/>
  <c r="F15" i="4" s="1"/>
  <c r="D12" i="9"/>
  <c r="B17" i="4" s="1"/>
  <c r="F17" i="4" s="1"/>
  <c r="D13" i="9"/>
  <c r="B18" i="4" s="1"/>
  <c r="F18" i="4" s="1"/>
  <c r="D15" i="9"/>
  <c r="B20" i="4" s="1"/>
  <c r="D16" i="9"/>
  <c r="B21" i="4" s="1"/>
  <c r="D18" i="9"/>
  <c r="B23" i="4" s="1"/>
  <c r="F23" i="4" s="1"/>
  <c r="D19" i="9"/>
  <c r="B24" i="4" s="1"/>
  <c r="F24" i="4" s="1"/>
  <c r="D21" i="9"/>
  <c r="B26" i="4" s="1"/>
  <c r="F26" i="4" s="1"/>
  <c r="D22" i="9"/>
  <c r="B27" i="4" s="1"/>
  <c r="F27" i="4" s="1"/>
  <c r="D24" i="9"/>
  <c r="B29" i="4" s="1"/>
  <c r="F29" i="4" s="1"/>
  <c r="D25" i="9"/>
  <c r="B30" i="4" s="1"/>
  <c r="F30" i="4" s="1"/>
  <c r="D27" i="9"/>
  <c r="B32" i="4" s="1"/>
  <c r="D28" i="9"/>
  <c r="B33" i="4" s="1"/>
  <c r="D30" i="9"/>
  <c r="B35" i="4" s="1"/>
  <c r="F35" i="4" s="1"/>
  <c r="D31" i="9"/>
  <c r="B36" i="4" s="1"/>
  <c r="F36" i="4" s="1"/>
  <c r="D33" i="9"/>
  <c r="B38" i="4" s="1"/>
  <c r="F38" i="4" s="1"/>
  <c r="D34" i="9"/>
  <c r="B39" i="4" s="1"/>
  <c r="F39" i="4" s="1"/>
  <c r="D36" i="9"/>
  <c r="B41" i="4" s="1"/>
  <c r="F41" i="4" s="1"/>
  <c r="D37" i="9"/>
  <c r="B42" i="4" s="1"/>
  <c r="F42" i="4" s="1"/>
  <c r="D39" i="9"/>
  <c r="B44" i="4" s="1"/>
  <c r="D40" i="9"/>
  <c r="B45" i="4" s="1"/>
  <c r="D42" i="9"/>
  <c r="B47" i="4" s="1"/>
  <c r="F47" i="4" s="1"/>
  <c r="D43" i="9"/>
  <c r="B48" i="4" s="1"/>
  <c r="F48" i="4" s="1"/>
  <c r="D45" i="9"/>
  <c r="B50" i="4" s="1"/>
  <c r="F50" i="4" s="1"/>
  <c r="D46" i="9"/>
  <c r="B51" i="4" s="1"/>
  <c r="F51" i="4" s="1"/>
  <c r="D48" i="9"/>
  <c r="B53" i="4" s="1"/>
  <c r="F53" i="4" s="1"/>
  <c r="D49" i="9"/>
  <c r="B54" i="4" s="1"/>
  <c r="F54" i="4" s="1"/>
  <c r="D51" i="9"/>
  <c r="B56" i="4" s="1"/>
  <c r="D52" i="9"/>
  <c r="B57" i="4" s="1"/>
  <c r="B59" i="4"/>
  <c r="B60" i="4"/>
  <c r="D57" i="9"/>
  <c r="B62" i="4" s="1"/>
  <c r="F62" i="4" s="1"/>
  <c r="D58" i="9"/>
  <c r="B63" i="4" s="1"/>
  <c r="F63" i="4" s="1"/>
  <c r="D60" i="9"/>
  <c r="B65" i="4" s="1"/>
  <c r="F65" i="4" s="1"/>
  <c r="D61" i="9"/>
  <c r="B66" i="4" s="1"/>
  <c r="F66" i="4" s="1"/>
  <c r="D63" i="9"/>
  <c r="B68" i="4" s="1"/>
  <c r="D64" i="9"/>
  <c r="B69" i="4" s="1"/>
  <c r="B71" i="4"/>
  <c r="B72" i="4"/>
  <c r="D69" i="9"/>
  <c r="B74" i="4" s="1"/>
  <c r="F74" i="4" s="1"/>
  <c r="D70" i="9"/>
  <c r="B75" i="4" s="1"/>
  <c r="F75" i="4" s="1"/>
  <c r="D72" i="9"/>
  <c r="B77" i="4" s="1"/>
  <c r="F77" i="4" s="1"/>
  <c r="D73" i="9"/>
  <c r="B78" i="4" s="1"/>
  <c r="F78" i="4" s="1"/>
  <c r="D75" i="9"/>
  <c r="B80" i="4" s="1"/>
  <c r="D76" i="9"/>
  <c r="B81" i="4" s="1"/>
  <c r="D78" i="9"/>
  <c r="B83" i="4" s="1"/>
  <c r="F83" i="4" s="1"/>
  <c r="D79" i="9"/>
  <c r="B84" i="4" s="1"/>
  <c r="F84" i="4" s="1"/>
  <c r="D81" i="9"/>
  <c r="B86" i="4" s="1"/>
  <c r="F86" i="4" s="1"/>
  <c r="D82" i="9"/>
  <c r="B87" i="4" s="1"/>
  <c r="F87" i="4" s="1"/>
  <c r="D84" i="9"/>
  <c r="B89" i="4" s="1"/>
  <c r="F89" i="4" s="1"/>
  <c r="D85" i="9"/>
  <c r="B90" i="4" s="1"/>
  <c r="F90" i="4" s="1"/>
  <c r="B92" i="4"/>
  <c r="B93" i="4"/>
  <c r="D90" i="9"/>
  <c r="B95" i="4" s="1"/>
  <c r="F95" i="4" s="1"/>
  <c r="D91" i="9"/>
  <c r="B96" i="4" s="1"/>
  <c r="F96" i="4" s="1"/>
  <c r="D93" i="9"/>
  <c r="B98" i="4" s="1"/>
  <c r="F98" i="4" s="1"/>
  <c r="D94" i="9"/>
  <c r="B99" i="4" s="1"/>
  <c r="F99" i="4" s="1"/>
  <c r="D96" i="9"/>
  <c r="B101" i="4" s="1"/>
  <c r="F101" i="4" s="1"/>
  <c r="D97" i="9"/>
  <c r="B102" i="4" s="1"/>
  <c r="F102" i="4" s="1"/>
  <c r="D1" i="9"/>
  <c r="B6" i="4" s="1"/>
  <c r="A6" i="5" s="1"/>
  <c r="F3" i="4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1" i="9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1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7" i="9"/>
  <c r="Y88" i="9"/>
  <c r="Y89" i="9"/>
  <c r="Y90" i="9"/>
  <c r="Y91" i="9"/>
  <c r="Y92" i="9"/>
  <c r="Y93" i="9"/>
  <c r="Y94" i="9"/>
  <c r="Y95" i="9"/>
  <c r="Y96" i="9"/>
  <c r="Y97" i="9"/>
  <c r="Y1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1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1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1" i="9"/>
  <c r="B5" i="5"/>
  <c r="A12" i="11"/>
  <c r="E2" i="4"/>
  <c r="H7" i="7"/>
  <c r="A9" i="11"/>
  <c r="A7" i="11"/>
  <c r="A8" i="11"/>
  <c r="A10" i="11"/>
  <c r="J26" i="11" l="1"/>
  <c r="G26" i="2" s="1"/>
  <c r="G6" i="6"/>
  <c r="E7" i="8"/>
  <c r="D7" i="8"/>
  <c r="F6" i="6"/>
  <c r="A3" i="4"/>
  <c r="E2" i="5"/>
  <c r="B6" i="7"/>
  <c r="A2" i="4"/>
  <c r="E6" i="11"/>
  <c r="F6" i="11" s="1"/>
  <c r="A2" i="5"/>
  <c r="A3" i="5"/>
  <c r="G7" i="6"/>
  <c r="F6" i="7"/>
  <c r="B6" i="6"/>
  <c r="G7" i="7"/>
  <c r="E12" i="11"/>
  <c r="E8" i="11"/>
  <c r="E13" i="11"/>
  <c r="E11" i="11"/>
  <c r="E7" i="11"/>
  <c r="F7" i="11" s="1"/>
  <c r="E9" i="11"/>
  <c r="E10" i="11"/>
  <c r="F10" i="11" s="1"/>
  <c r="E14" i="11"/>
  <c r="F14" i="11" s="1"/>
  <c r="B17" i="10"/>
  <c r="A17" i="10" s="1"/>
  <c r="B2" i="5"/>
  <c r="H7" i="6"/>
  <c r="A14" i="11"/>
  <c r="B15" i="2"/>
  <c r="B15" i="11"/>
  <c r="A15" i="2"/>
  <c r="A19" i="8" s="1"/>
  <c r="B19" i="8" s="1"/>
  <c r="G15" i="10"/>
  <c r="C15" i="11" s="1"/>
  <c r="F7" i="7"/>
  <c r="E6" i="7"/>
  <c r="D2" i="5"/>
  <c r="I10" i="8"/>
  <c r="B7" i="5"/>
  <c r="A12" i="5"/>
  <c r="A7" i="5"/>
  <c r="B24" i="5"/>
  <c r="B12" i="5"/>
  <c r="B10" i="5"/>
  <c r="B9" i="5"/>
  <c r="E38" i="5"/>
  <c r="F38" i="5"/>
  <c r="F16" i="5"/>
  <c r="E7" i="5"/>
  <c r="A11" i="11"/>
  <c r="A27" i="11"/>
  <c r="A13" i="11"/>
  <c r="F7" i="5"/>
  <c r="F28" i="5"/>
  <c r="F15" i="5"/>
  <c r="F14" i="5"/>
  <c r="F13" i="5"/>
  <c r="E16" i="5"/>
  <c r="F9" i="5"/>
  <c r="E15" i="5"/>
  <c r="E9" i="5"/>
  <c r="G9" i="5" s="1"/>
  <c r="H99" i="4"/>
  <c r="F26" i="5" s="1"/>
  <c r="E7" i="7"/>
  <c r="H6" i="6"/>
  <c r="E3" i="5"/>
  <c r="F88" i="4"/>
  <c r="E34" i="5"/>
  <c r="F30" i="5"/>
  <c r="E30" i="5"/>
  <c r="G30" i="5" s="1"/>
  <c r="F29" i="5"/>
  <c r="E29" i="5"/>
  <c r="B29" i="5"/>
  <c r="E28" i="5"/>
  <c r="F27" i="5"/>
  <c r="E27" i="5"/>
  <c r="B27" i="5"/>
  <c r="E26" i="5"/>
  <c r="F25" i="5"/>
  <c r="E25" i="5"/>
  <c r="B25" i="5"/>
  <c r="F23" i="5"/>
  <c r="E23" i="5"/>
  <c r="G23" i="5" s="1"/>
  <c r="B15" i="5"/>
  <c r="E14" i="5"/>
  <c r="G14" i="5" s="1"/>
  <c r="B14" i="5"/>
  <c r="E13" i="5"/>
  <c r="B13" i="5"/>
  <c r="B23" i="5"/>
  <c r="B22" i="5"/>
  <c r="B21" i="5"/>
  <c r="G2" i="5"/>
  <c r="B18" i="5"/>
  <c r="B17" i="5"/>
  <c r="E9" i="6"/>
  <c r="E9" i="7"/>
  <c r="M9" i="8"/>
  <c r="H6" i="7"/>
  <c r="D3" i="4"/>
  <c r="F7" i="8"/>
  <c r="B38" i="5"/>
  <c r="E32" i="5"/>
  <c r="B30" i="5"/>
  <c r="B28" i="5"/>
  <c r="B26" i="5"/>
  <c r="B20" i="5"/>
  <c r="B11" i="5"/>
  <c r="B8" i="5"/>
  <c r="C2" i="4"/>
  <c r="E35" i="5"/>
  <c r="B19" i="5"/>
  <c r="E8" i="5"/>
  <c r="D6" i="7"/>
  <c r="D6" i="6"/>
  <c r="C2" i="5"/>
  <c r="E37" i="5"/>
  <c r="E36" i="5"/>
  <c r="E33" i="5"/>
  <c r="G33" i="5" s="1"/>
  <c r="B31" i="5"/>
  <c r="B16" i="5"/>
  <c r="E10" i="5"/>
  <c r="F37" i="5"/>
  <c r="F35" i="5"/>
  <c r="B34" i="5"/>
  <c r="F31" i="5"/>
  <c r="D2" i="4"/>
  <c r="B3" i="4"/>
  <c r="E3" i="4"/>
  <c r="G6" i="7"/>
  <c r="C3" i="4"/>
  <c r="F79" i="4" s="1"/>
  <c r="F2" i="4"/>
  <c r="G2" i="4"/>
  <c r="F2" i="5"/>
  <c r="F3" i="5"/>
  <c r="E6" i="6"/>
  <c r="C7" i="7"/>
  <c r="B7" i="7"/>
  <c r="B37" i="5"/>
  <c r="F34" i="5"/>
  <c r="B33" i="5"/>
  <c r="G3" i="5"/>
  <c r="C6" i="6"/>
  <c r="B36" i="5"/>
  <c r="F33" i="5"/>
  <c r="B32" i="5"/>
  <c r="B2" i="4"/>
  <c r="G3" i="4"/>
  <c r="F7" i="6"/>
  <c r="C6" i="7"/>
  <c r="B3" i="5"/>
  <c r="F36" i="5"/>
  <c r="B35" i="5"/>
  <c r="F32" i="5"/>
  <c r="L9" i="8"/>
  <c r="D9" i="6"/>
  <c r="F22" i="6" s="1"/>
  <c r="D9" i="7"/>
  <c r="C9" i="6"/>
  <c r="E22" i="6" s="1"/>
  <c r="K9" i="8"/>
  <c r="C9" i="7"/>
  <c r="E92" i="4"/>
  <c r="D92" i="4"/>
  <c r="E76" i="4"/>
  <c r="D76" i="4"/>
  <c r="E60" i="4"/>
  <c r="D60" i="4"/>
  <c r="E28" i="4"/>
  <c r="D28" i="4"/>
  <c r="E12" i="4"/>
  <c r="D12" i="4"/>
  <c r="E88" i="4"/>
  <c r="D88" i="4"/>
  <c r="E72" i="4"/>
  <c r="D72" i="4"/>
  <c r="E56" i="4"/>
  <c r="D56" i="4"/>
  <c r="E40" i="4"/>
  <c r="D40" i="4"/>
  <c r="E24" i="4"/>
  <c r="D24" i="4"/>
  <c r="E8" i="4"/>
  <c r="D8" i="4"/>
  <c r="E52" i="4"/>
  <c r="D52" i="4"/>
  <c r="E100" i="4"/>
  <c r="D100" i="4"/>
  <c r="E84" i="4"/>
  <c r="D84" i="4"/>
  <c r="E68" i="4"/>
  <c r="D68" i="4"/>
  <c r="E36" i="4"/>
  <c r="D36" i="4"/>
  <c r="E20" i="4"/>
  <c r="D20" i="4"/>
  <c r="E96" i="4"/>
  <c r="D96" i="4"/>
  <c r="E80" i="4"/>
  <c r="D80" i="4"/>
  <c r="E64" i="4"/>
  <c r="D64" i="4"/>
  <c r="E48" i="4"/>
  <c r="D48" i="4"/>
  <c r="E32" i="4"/>
  <c r="D32" i="4"/>
  <c r="E16" i="4"/>
  <c r="D16" i="4"/>
  <c r="E44" i="4"/>
  <c r="D44" i="4"/>
  <c r="D95" i="4"/>
  <c r="E95" i="4"/>
  <c r="D87" i="4"/>
  <c r="E87" i="4"/>
  <c r="D79" i="4"/>
  <c r="E79" i="4"/>
  <c r="D71" i="4"/>
  <c r="E71" i="4"/>
  <c r="D63" i="4"/>
  <c r="E63" i="4"/>
  <c r="D55" i="4"/>
  <c r="E55" i="4"/>
  <c r="D47" i="4"/>
  <c r="E47" i="4"/>
  <c r="D39" i="4"/>
  <c r="E39" i="4"/>
  <c r="D31" i="4"/>
  <c r="E31" i="4"/>
  <c r="D23" i="4"/>
  <c r="E23" i="4"/>
  <c r="D15" i="4"/>
  <c r="E15" i="4"/>
  <c r="D7" i="4"/>
  <c r="E7" i="4"/>
  <c r="E102" i="4"/>
  <c r="D102" i="4"/>
  <c r="D97" i="4"/>
  <c r="E97" i="4"/>
  <c r="E94" i="4"/>
  <c r="D94" i="4"/>
  <c r="D89" i="4"/>
  <c r="E89" i="4"/>
  <c r="E86" i="4"/>
  <c r="D86" i="4"/>
  <c r="D81" i="4"/>
  <c r="E81" i="4"/>
  <c r="E78" i="4"/>
  <c r="D78" i="4"/>
  <c r="D73" i="4"/>
  <c r="E73" i="4"/>
  <c r="E70" i="4"/>
  <c r="D70" i="4"/>
  <c r="D65" i="4"/>
  <c r="E65" i="4"/>
  <c r="E62" i="4"/>
  <c r="D62" i="4"/>
  <c r="D57" i="4"/>
  <c r="E57" i="4"/>
  <c r="E54" i="4"/>
  <c r="D54" i="4"/>
  <c r="D49" i="4"/>
  <c r="E49" i="4"/>
  <c r="E46" i="4"/>
  <c r="D46" i="4"/>
  <c r="D41" i="4"/>
  <c r="E41" i="4"/>
  <c r="E38" i="4"/>
  <c r="D38" i="4"/>
  <c r="D33" i="4"/>
  <c r="E33" i="4"/>
  <c r="E30" i="4"/>
  <c r="D30" i="4"/>
  <c r="D25" i="4"/>
  <c r="E25" i="4"/>
  <c r="E22" i="4"/>
  <c r="D22" i="4"/>
  <c r="D17" i="4"/>
  <c r="E17" i="4"/>
  <c r="E14" i="4"/>
  <c r="D14" i="4"/>
  <c r="D9" i="4"/>
  <c r="E9" i="4"/>
  <c r="D99" i="4"/>
  <c r="E99" i="4"/>
  <c r="D91" i="4"/>
  <c r="E91" i="4"/>
  <c r="D83" i="4"/>
  <c r="E83" i="4"/>
  <c r="D75" i="4"/>
  <c r="E75" i="4"/>
  <c r="D67" i="4"/>
  <c r="E67" i="4"/>
  <c r="D59" i="4"/>
  <c r="E59" i="4"/>
  <c r="D51" i="4"/>
  <c r="E51" i="4"/>
  <c r="D43" i="4"/>
  <c r="E43" i="4"/>
  <c r="D35" i="4"/>
  <c r="E35" i="4"/>
  <c r="D27" i="4"/>
  <c r="E27" i="4"/>
  <c r="D19" i="4"/>
  <c r="E19" i="4"/>
  <c r="D11" i="4"/>
  <c r="E11" i="4"/>
  <c r="E12" i="5"/>
  <c r="D101" i="4"/>
  <c r="E101" i="4"/>
  <c r="E98" i="4"/>
  <c r="D98" i="4"/>
  <c r="D93" i="4"/>
  <c r="E93" i="4"/>
  <c r="E90" i="4"/>
  <c r="D90" i="4"/>
  <c r="D85" i="4"/>
  <c r="E85" i="4"/>
  <c r="E82" i="4"/>
  <c r="D82" i="4"/>
  <c r="D77" i="4"/>
  <c r="E77" i="4"/>
  <c r="E74" i="4"/>
  <c r="D74" i="4"/>
  <c r="D69" i="4"/>
  <c r="E69" i="4"/>
  <c r="E66" i="4"/>
  <c r="D66" i="4"/>
  <c r="D61" i="4"/>
  <c r="E61" i="4"/>
  <c r="E58" i="4"/>
  <c r="D58" i="4"/>
  <c r="D53" i="4"/>
  <c r="E53" i="4"/>
  <c r="E50" i="4"/>
  <c r="D50" i="4"/>
  <c r="D45" i="4"/>
  <c r="E45" i="4"/>
  <c r="E42" i="4"/>
  <c r="D42" i="4"/>
  <c r="D37" i="4"/>
  <c r="E37" i="4"/>
  <c r="E34" i="4"/>
  <c r="D34" i="4"/>
  <c r="D29" i="4"/>
  <c r="E29" i="4"/>
  <c r="E26" i="4"/>
  <c r="D26" i="4"/>
  <c r="D21" i="4"/>
  <c r="E21" i="4"/>
  <c r="E18" i="4"/>
  <c r="D18" i="4"/>
  <c r="D13" i="4"/>
  <c r="E13" i="4"/>
  <c r="E10" i="4"/>
  <c r="D10" i="4"/>
  <c r="A18" i="5"/>
  <c r="F40" i="4"/>
  <c r="A13" i="5"/>
  <c r="F97" i="4"/>
  <c r="F85" i="4"/>
  <c r="F82" i="4"/>
  <c r="A14" i="5"/>
  <c r="F73" i="4"/>
  <c r="F49" i="4"/>
  <c r="F94" i="4"/>
  <c r="A15" i="5"/>
  <c r="F61" i="4"/>
  <c r="A23" i="5"/>
  <c r="F37" i="4"/>
  <c r="A16" i="5"/>
  <c r="A24" i="5"/>
  <c r="A21" i="5"/>
  <c r="F76" i="4"/>
  <c r="A19" i="5"/>
  <c r="N9" i="8"/>
  <c r="F9" i="7"/>
  <c r="B9" i="6"/>
  <c r="B9" i="7"/>
  <c r="J9" i="8"/>
  <c r="A37" i="5"/>
  <c r="F64" i="4"/>
  <c r="A36" i="5"/>
  <c r="F16" i="4"/>
  <c r="A35" i="5"/>
  <c r="F28" i="4"/>
  <c r="A34" i="5"/>
  <c r="F13" i="4"/>
  <c r="A33" i="5"/>
  <c r="F52" i="4"/>
  <c r="F25" i="4"/>
  <c r="A32" i="5"/>
  <c r="A38" i="5"/>
  <c r="E31" i="5"/>
  <c r="E11" i="5"/>
  <c r="C3" i="5"/>
  <c r="D7" i="6"/>
  <c r="D3" i="5"/>
  <c r="E7" i="6"/>
  <c r="F11" i="5"/>
  <c r="F12" i="5"/>
  <c r="F10" i="5"/>
  <c r="F8" i="5"/>
  <c r="I7" i="11"/>
  <c r="J7" i="11" s="1"/>
  <c r="I6" i="11"/>
  <c r="J6" i="11" s="1"/>
  <c r="A6" i="11"/>
  <c r="C15" i="5" l="1"/>
  <c r="C9" i="5"/>
  <c r="H12" i="11"/>
  <c r="H9" i="11"/>
  <c r="H10" i="11"/>
  <c r="H7" i="11"/>
  <c r="H6" i="11"/>
  <c r="H14" i="11"/>
  <c r="C31" i="5"/>
  <c r="C27" i="5"/>
  <c r="C13" i="5"/>
  <c r="D13" i="5" s="1"/>
  <c r="G13" i="5"/>
  <c r="G11" i="7" s="1"/>
  <c r="F11" i="11"/>
  <c r="H11" i="11" s="1"/>
  <c r="I11" i="11"/>
  <c r="J11" i="11" s="1"/>
  <c r="G11" i="2" s="1"/>
  <c r="H15" i="8" s="1"/>
  <c r="I14" i="11"/>
  <c r="J14" i="11" s="1"/>
  <c r="E15" i="11"/>
  <c r="F9" i="11"/>
  <c r="I9" i="11"/>
  <c r="J9" i="11" s="1"/>
  <c r="G9" i="2" s="1"/>
  <c r="H13" i="8" s="1"/>
  <c r="F12" i="11"/>
  <c r="I12" i="11"/>
  <c r="J12" i="11" s="1"/>
  <c r="G12" i="2" s="1"/>
  <c r="H16" i="8" s="1"/>
  <c r="I10" i="11"/>
  <c r="J10" i="11" s="1"/>
  <c r="G10" i="2" s="1"/>
  <c r="H14" i="8" s="1"/>
  <c r="F13" i="11"/>
  <c r="H13" i="11" s="1"/>
  <c r="I13" i="11"/>
  <c r="J13" i="11" s="1"/>
  <c r="G13" i="2" s="1"/>
  <c r="H17" i="8" s="1"/>
  <c r="F8" i="11"/>
  <c r="H8" i="11" s="1"/>
  <c r="I8" i="11"/>
  <c r="J8" i="11" s="1"/>
  <c r="G8" i="2" s="1"/>
  <c r="H12" i="8" s="1"/>
  <c r="G28" i="5"/>
  <c r="J11" i="8"/>
  <c r="B18" i="10"/>
  <c r="A18" i="10" s="1"/>
  <c r="N11" i="8"/>
  <c r="M11" i="8"/>
  <c r="B16" i="2"/>
  <c r="B16" i="11"/>
  <c r="G16" i="10"/>
  <c r="C16" i="11" s="1"/>
  <c r="A15" i="11"/>
  <c r="G7" i="5"/>
  <c r="C34" i="5"/>
  <c r="D34" i="5" s="1"/>
  <c r="C29" i="5"/>
  <c r="D29" i="5" s="1"/>
  <c r="C13" i="8"/>
  <c r="I13" i="8" s="1"/>
  <c r="C12" i="8"/>
  <c r="I12" i="8" s="1"/>
  <c r="F70" i="4"/>
  <c r="F71" i="4"/>
  <c r="F58" i="4"/>
  <c r="F60" i="4"/>
  <c r="F59" i="4"/>
  <c r="F72" i="4"/>
  <c r="G15" i="5"/>
  <c r="G12" i="7" s="1"/>
  <c r="G38" i="5"/>
  <c r="D19" i="6"/>
  <c r="G23" i="6"/>
  <c r="D27" i="5"/>
  <c r="C7" i="5"/>
  <c r="D7" i="5" s="1"/>
  <c r="C11" i="5"/>
  <c r="D11" i="5" s="1"/>
  <c r="C36" i="5"/>
  <c r="D36" i="5" s="1"/>
  <c r="C25" i="5"/>
  <c r="D25" i="5" s="1"/>
  <c r="C12" i="5"/>
  <c r="D12" i="5" s="1"/>
  <c r="C14" i="5"/>
  <c r="D14" i="5" s="1"/>
  <c r="D15" i="5"/>
  <c r="C38" i="5"/>
  <c r="D38" i="5" s="1"/>
  <c r="D9" i="5"/>
  <c r="C22" i="5"/>
  <c r="D22" i="5" s="1"/>
  <c r="C18" i="5"/>
  <c r="D18" i="5" s="1"/>
  <c r="D15" i="6" s="1"/>
  <c r="F28" i="6" s="1"/>
  <c r="C21" i="5"/>
  <c r="D21" i="5" s="1"/>
  <c r="D12" i="6" s="1"/>
  <c r="F25" i="6" s="1"/>
  <c r="C17" i="5"/>
  <c r="D17" i="5" s="1"/>
  <c r="D16" i="6" s="1"/>
  <c r="F29" i="6" s="1"/>
  <c r="C37" i="5"/>
  <c r="D37" i="5" s="1"/>
  <c r="C33" i="5"/>
  <c r="D33" i="5" s="1"/>
  <c r="C10" i="5"/>
  <c r="D10" i="5" s="1"/>
  <c r="C35" i="5"/>
  <c r="D35" i="5" s="1"/>
  <c r="C8" i="5"/>
  <c r="D8" i="5" s="1"/>
  <c r="C23" i="5"/>
  <c r="C13" i="7" s="1"/>
  <c r="D23" i="5"/>
  <c r="D13" i="7" s="1"/>
  <c r="C20" i="5"/>
  <c r="D20" i="5" s="1"/>
  <c r="D13" i="6" s="1"/>
  <c r="F26" i="6" s="1"/>
  <c r="C16" i="5"/>
  <c r="D16" i="5" s="1"/>
  <c r="C32" i="5"/>
  <c r="D32" i="5" s="1"/>
  <c r="L11" i="8" s="1"/>
  <c r="C30" i="5"/>
  <c r="D30" i="5" s="1"/>
  <c r="C28" i="5"/>
  <c r="D28" i="5" s="1"/>
  <c r="C26" i="5"/>
  <c r="D26" i="5" s="1"/>
  <c r="C24" i="5"/>
  <c r="D24" i="5" s="1"/>
  <c r="D10" i="6" s="1"/>
  <c r="F23" i="6" s="1"/>
  <c r="C19" i="5"/>
  <c r="D19" i="5" s="1"/>
  <c r="D14" i="6" s="1"/>
  <c r="F27" i="6" s="1"/>
  <c r="G28" i="6"/>
  <c r="G25" i="6"/>
  <c r="G26" i="5"/>
  <c r="G25" i="5"/>
  <c r="G27" i="5"/>
  <c r="G12" i="5"/>
  <c r="F55" i="4"/>
  <c r="F81" i="4"/>
  <c r="G26" i="6"/>
  <c r="G24" i="6"/>
  <c r="F43" i="4"/>
  <c r="F56" i="4"/>
  <c r="G34" i="5"/>
  <c r="F68" i="4"/>
  <c r="F8" i="4"/>
  <c r="F9" i="4"/>
  <c r="F19" i="4"/>
  <c r="F32" i="4"/>
  <c r="F80" i="4"/>
  <c r="F31" i="4"/>
  <c r="F45" i="4"/>
  <c r="G29" i="5"/>
  <c r="F20" i="4"/>
  <c r="F67" i="4"/>
  <c r="F7" i="4"/>
  <c r="G31" i="5"/>
  <c r="B10" i="7"/>
  <c r="F44" i="4"/>
  <c r="F57" i="4"/>
  <c r="G29" i="6"/>
  <c r="G37" i="5"/>
  <c r="G32" i="5"/>
  <c r="F21" i="4"/>
  <c r="F93" i="4"/>
  <c r="G35" i="5"/>
  <c r="F69" i="4"/>
  <c r="F33" i="4"/>
  <c r="G8" i="5"/>
  <c r="F92" i="4"/>
  <c r="G10" i="5"/>
  <c r="G36" i="5"/>
  <c r="F91" i="4"/>
  <c r="G27" i="6"/>
  <c r="L10" i="8"/>
  <c r="C12" i="7"/>
  <c r="D31" i="5"/>
  <c r="D11" i="6"/>
  <c r="F24" i="6" s="1"/>
  <c r="B14" i="7"/>
  <c r="E14" i="7"/>
  <c r="B15" i="6"/>
  <c r="B11" i="6"/>
  <c r="N10" i="8"/>
  <c r="E13" i="7"/>
  <c r="F13" i="7"/>
  <c r="B11" i="7"/>
  <c r="B16" i="6"/>
  <c r="M10" i="8"/>
  <c r="B14" i="6"/>
  <c r="E12" i="7"/>
  <c r="F12" i="7"/>
  <c r="E10" i="7"/>
  <c r="I10" i="7" s="1"/>
  <c r="B10" i="6"/>
  <c r="J10" i="8"/>
  <c r="B12" i="6"/>
  <c r="F10" i="7"/>
  <c r="G11" i="5"/>
  <c r="G10" i="7" s="1"/>
  <c r="B12" i="7"/>
  <c r="G13" i="7"/>
  <c r="B13" i="6"/>
  <c r="E11" i="7"/>
  <c r="I11" i="7" s="1"/>
  <c r="B13" i="7"/>
  <c r="F11" i="7"/>
  <c r="G14" i="2"/>
  <c r="H18" i="8" s="1"/>
  <c r="G7" i="2"/>
  <c r="H11" i="8" s="1"/>
  <c r="G6" i="2"/>
  <c r="H10" i="8" s="1"/>
  <c r="C14" i="8"/>
  <c r="I14" i="8" s="1"/>
  <c r="K10" i="8" l="1"/>
  <c r="O10" i="8" s="1"/>
  <c r="C16" i="6"/>
  <c r="E29" i="6" s="1"/>
  <c r="C13" i="6"/>
  <c r="E26" i="6" s="1"/>
  <c r="C10" i="6"/>
  <c r="E23" i="6" s="1"/>
  <c r="C15" i="6"/>
  <c r="E28" i="6" s="1"/>
  <c r="E16" i="11"/>
  <c r="F15" i="11"/>
  <c r="H15" i="11" s="1"/>
  <c r="I15" i="11"/>
  <c r="J15" i="11" s="1"/>
  <c r="G15" i="2" s="1"/>
  <c r="H19" i="8" s="1"/>
  <c r="D10" i="7"/>
  <c r="D12" i="7"/>
  <c r="D11" i="7"/>
  <c r="B19" i="10"/>
  <c r="K11" i="8"/>
  <c r="K12" i="8"/>
  <c r="M12" i="8"/>
  <c r="L12" i="8"/>
  <c r="J12" i="8"/>
  <c r="N12" i="8"/>
  <c r="M14" i="8"/>
  <c r="J14" i="8"/>
  <c r="K14" i="8"/>
  <c r="N14" i="8"/>
  <c r="L14" i="8"/>
  <c r="L13" i="8"/>
  <c r="K13" i="8"/>
  <c r="M13" i="8"/>
  <c r="J13" i="8"/>
  <c r="N13" i="8"/>
  <c r="B17" i="2"/>
  <c r="B17" i="11"/>
  <c r="G17" i="10"/>
  <c r="C17" i="11" s="1"/>
  <c r="A16" i="11"/>
  <c r="A16" i="2"/>
  <c r="A20" i="8" s="1"/>
  <c r="B20" i="8" s="1"/>
  <c r="C11" i="6"/>
  <c r="E24" i="6" s="1"/>
  <c r="G79" i="4"/>
  <c r="E17" i="5" s="1"/>
  <c r="E16" i="6" s="1"/>
  <c r="H79" i="4"/>
  <c r="F17" i="5" s="1"/>
  <c r="C12" i="6"/>
  <c r="E25" i="6" s="1"/>
  <c r="C14" i="6"/>
  <c r="E27" i="6" s="1"/>
  <c r="P10" i="8"/>
  <c r="C10" i="7"/>
  <c r="G19" i="4"/>
  <c r="E22" i="5" s="1"/>
  <c r="E11" i="6" s="1"/>
  <c r="G55" i="4"/>
  <c r="E19" i="5" s="1"/>
  <c r="E14" i="6" s="1"/>
  <c r="H14" i="6" s="1"/>
  <c r="G67" i="4"/>
  <c r="E18" i="5" s="1"/>
  <c r="E15" i="6" s="1"/>
  <c r="G43" i="4"/>
  <c r="E20" i="5" s="1"/>
  <c r="E13" i="6" s="1"/>
  <c r="H43" i="4"/>
  <c r="F20" i="5" s="1"/>
  <c r="G7" i="4"/>
  <c r="E24" i="5" s="1"/>
  <c r="E10" i="6" s="1"/>
  <c r="H10" i="6" s="1"/>
  <c r="H67" i="4"/>
  <c r="F18" i="5" s="1"/>
  <c r="H55" i="4"/>
  <c r="F19" i="5" s="1"/>
  <c r="H31" i="4"/>
  <c r="F21" i="5" s="1"/>
  <c r="H19" i="4"/>
  <c r="F22" i="5" s="1"/>
  <c r="H7" i="4"/>
  <c r="F24" i="5" s="1"/>
  <c r="G31" i="4"/>
  <c r="E21" i="5" s="1"/>
  <c r="E12" i="6" s="1"/>
  <c r="D14" i="7"/>
  <c r="C14" i="7"/>
  <c r="F14" i="7"/>
  <c r="C11" i="7"/>
  <c r="C15" i="8"/>
  <c r="I15" i="8" s="1"/>
  <c r="F16" i="11" l="1"/>
  <c r="I16" i="11"/>
  <c r="J16" i="11" s="1"/>
  <c r="G16" i="2" s="1"/>
  <c r="H20" i="8" s="1"/>
  <c r="H16" i="11"/>
  <c r="E17" i="11"/>
  <c r="B20" i="10"/>
  <c r="A19" i="10"/>
  <c r="P14" i="8"/>
  <c r="P11" i="8"/>
  <c r="O11" i="8"/>
  <c r="G17" i="5"/>
  <c r="F16" i="6" s="1"/>
  <c r="O14" i="8"/>
  <c r="Q14" i="8" s="1"/>
  <c r="P13" i="8"/>
  <c r="O13" i="8"/>
  <c r="L15" i="8"/>
  <c r="J15" i="8"/>
  <c r="M15" i="8"/>
  <c r="N15" i="8"/>
  <c r="K15" i="8"/>
  <c r="P12" i="8"/>
  <c r="O12" i="8"/>
  <c r="A17" i="2"/>
  <c r="A21" i="8" s="1"/>
  <c r="B21" i="8" s="1"/>
  <c r="A17" i="11"/>
  <c r="B18" i="2"/>
  <c r="G18" i="10"/>
  <c r="C18" i="11" s="1"/>
  <c r="B18" i="11"/>
  <c r="Q10" i="8"/>
  <c r="G22" i="5"/>
  <c r="F11" i="6" s="1"/>
  <c r="G18" i="5"/>
  <c r="F15" i="6" s="1"/>
  <c r="H15" i="6"/>
  <c r="G16" i="5"/>
  <c r="G14" i="7" s="1"/>
  <c r="H11" i="6"/>
  <c r="G19" i="5"/>
  <c r="F14" i="6" s="1"/>
  <c r="H12" i="6"/>
  <c r="H13" i="6"/>
  <c r="G20" i="5"/>
  <c r="F13" i="6" s="1"/>
  <c r="G21" i="5"/>
  <c r="F12" i="6" s="1"/>
  <c r="G24" i="5"/>
  <c r="F10" i="6" s="1"/>
  <c r="H16" i="6"/>
  <c r="C16" i="8"/>
  <c r="I16" i="8" s="1"/>
  <c r="F17" i="11" l="1"/>
  <c r="I17" i="11"/>
  <c r="J17" i="11" s="1"/>
  <c r="G17" i="2" s="1"/>
  <c r="H21" i="8" s="1"/>
  <c r="H17" i="11"/>
  <c r="E18" i="11"/>
  <c r="B21" i="10"/>
  <c r="A20" i="10"/>
  <c r="Q13" i="8"/>
  <c r="Q11" i="8"/>
  <c r="Q12" i="8"/>
  <c r="P15" i="8"/>
  <c r="O15" i="8"/>
  <c r="N16" i="8"/>
  <c r="K16" i="8"/>
  <c r="M16" i="8"/>
  <c r="L16" i="8"/>
  <c r="J16" i="8"/>
  <c r="B19" i="2"/>
  <c r="B19" i="11"/>
  <c r="G19" i="10"/>
  <c r="C19" i="11" s="1"/>
  <c r="A18" i="2"/>
  <c r="A22" i="8" s="1"/>
  <c r="B22" i="8" s="1"/>
  <c r="A18" i="11"/>
  <c r="C17" i="8"/>
  <c r="I17" i="8" s="1"/>
  <c r="F18" i="11" l="1"/>
  <c r="I18" i="11"/>
  <c r="J18" i="11" s="1"/>
  <c r="G18" i="2" s="1"/>
  <c r="H22" i="8" s="1"/>
  <c r="H18" i="11"/>
  <c r="E19" i="11"/>
  <c r="B22" i="10"/>
  <c r="A21" i="10"/>
  <c r="Q15" i="8"/>
  <c r="N17" i="8"/>
  <c r="L17" i="8"/>
  <c r="K17" i="8"/>
  <c r="M17" i="8"/>
  <c r="J17" i="8"/>
  <c r="P16" i="8"/>
  <c r="O16" i="8"/>
  <c r="Q16" i="8" s="1"/>
  <c r="B20" i="2"/>
  <c r="G20" i="10"/>
  <c r="C20" i="11" s="1"/>
  <c r="B20" i="11"/>
  <c r="A19" i="2"/>
  <c r="A23" i="8" s="1"/>
  <c r="B23" i="8" s="1"/>
  <c r="A19" i="11"/>
  <c r="C18" i="8"/>
  <c r="I18" i="8" s="1"/>
  <c r="F19" i="11" l="1"/>
  <c r="I19" i="11"/>
  <c r="J19" i="11" s="1"/>
  <c r="G19" i="2" s="1"/>
  <c r="H23" i="8" s="1"/>
  <c r="E20" i="11"/>
  <c r="B23" i="10"/>
  <c r="B24" i="10" s="1"/>
  <c r="A22" i="10"/>
  <c r="P17" i="8"/>
  <c r="O17" i="8"/>
  <c r="L18" i="8"/>
  <c r="M18" i="8"/>
  <c r="J18" i="8"/>
  <c r="K18" i="8"/>
  <c r="N18" i="8"/>
  <c r="B21" i="2"/>
  <c r="G21" i="10"/>
  <c r="C21" i="11" s="1"/>
  <c r="B21" i="11"/>
  <c r="A20" i="11"/>
  <c r="A20" i="2"/>
  <c r="A24" i="8" s="1"/>
  <c r="B24" i="8" s="1"/>
  <c r="C19" i="8"/>
  <c r="I19" i="8" s="1"/>
  <c r="G19" i="11" l="1"/>
  <c r="F20" i="11"/>
  <c r="I20" i="11"/>
  <c r="J20" i="11" s="1"/>
  <c r="G20" i="2" s="1"/>
  <c r="H24" i="8" s="1"/>
  <c r="H19" i="11"/>
  <c r="A24" i="10"/>
  <c r="B25" i="10"/>
  <c r="A25" i="10" s="1"/>
  <c r="E21" i="11"/>
  <c r="A23" i="10"/>
  <c r="G23" i="10"/>
  <c r="Q17" i="8"/>
  <c r="P18" i="8"/>
  <c r="O18" i="8"/>
  <c r="L19" i="8"/>
  <c r="J19" i="8"/>
  <c r="M19" i="8"/>
  <c r="N19" i="8"/>
  <c r="K19" i="8"/>
  <c r="B22" i="2"/>
  <c r="G22" i="10"/>
  <c r="C22" i="11" s="1"/>
  <c r="B22" i="11"/>
  <c r="A21" i="2"/>
  <c r="A25" i="8" s="1"/>
  <c r="B25" i="8" s="1"/>
  <c r="A21" i="11"/>
  <c r="C20" i="8"/>
  <c r="I20" i="8" s="1"/>
  <c r="F21" i="11" l="1"/>
  <c r="H21" i="11" s="1"/>
  <c r="I21" i="11"/>
  <c r="J21" i="11" s="1"/>
  <c r="G21" i="2" s="1"/>
  <c r="H25" i="8" s="1"/>
  <c r="H20" i="11"/>
  <c r="G20" i="11" s="1"/>
  <c r="E22" i="11"/>
  <c r="Q18" i="8"/>
  <c r="J20" i="8"/>
  <c r="N20" i="8"/>
  <c r="K20" i="8"/>
  <c r="M20" i="8"/>
  <c r="L20" i="8"/>
  <c r="P19" i="8"/>
  <c r="O19" i="8"/>
  <c r="Q19" i="8" s="1"/>
  <c r="A22" i="2"/>
  <c r="A26" i="8" s="1"/>
  <c r="B26" i="8" s="1"/>
  <c r="A22" i="11"/>
  <c r="B23" i="2"/>
  <c r="C23" i="11"/>
  <c r="B23" i="11"/>
  <c r="C21" i="8"/>
  <c r="I21" i="8" s="1"/>
  <c r="F22" i="11" l="1"/>
  <c r="I22" i="11"/>
  <c r="J22" i="11" s="1"/>
  <c r="G22" i="2" s="1"/>
  <c r="H26" i="8" s="1"/>
  <c r="G21" i="11"/>
  <c r="E23" i="11"/>
  <c r="P20" i="8"/>
  <c r="O20" i="8"/>
  <c r="M21" i="8"/>
  <c r="J21" i="8"/>
  <c r="N21" i="8"/>
  <c r="L21" i="8"/>
  <c r="K21" i="8"/>
  <c r="A23" i="2"/>
  <c r="A27" i="8" s="1"/>
  <c r="B27" i="8" s="1"/>
  <c r="A23" i="11"/>
  <c r="B24" i="2"/>
  <c r="B24" i="11"/>
  <c r="G24" i="10"/>
  <c r="C24" i="11" s="1"/>
  <c r="C22" i="8"/>
  <c r="I22" i="8" s="1"/>
  <c r="F23" i="11" l="1"/>
  <c r="I23" i="11"/>
  <c r="J23" i="11" s="1"/>
  <c r="G23" i="2" s="1"/>
  <c r="H27" i="8" s="1"/>
  <c r="G22" i="11"/>
  <c r="H22" i="11"/>
  <c r="E24" i="11"/>
  <c r="Q20" i="8"/>
  <c r="O21" i="8"/>
  <c r="P21" i="8"/>
  <c r="L22" i="8"/>
  <c r="M22" i="8"/>
  <c r="J22" i="8"/>
  <c r="K22" i="8"/>
  <c r="N22" i="8"/>
  <c r="B25" i="2"/>
  <c r="G25" i="10"/>
  <c r="C25" i="11" s="1"/>
  <c r="B25" i="11"/>
  <c r="A24" i="2"/>
  <c r="A28" i="8" s="1"/>
  <c r="B28" i="8" s="1"/>
  <c r="A24" i="11"/>
  <c r="C23" i="8"/>
  <c r="I23" i="8" s="1"/>
  <c r="F24" i="11" l="1"/>
  <c r="I24" i="11"/>
  <c r="J24" i="11" s="1"/>
  <c r="G24" i="2" s="1"/>
  <c r="H28" i="8" s="1"/>
  <c r="H24" i="11"/>
  <c r="H23" i="11"/>
  <c r="G23" i="11" s="1"/>
  <c r="E25" i="11"/>
  <c r="Q21" i="8"/>
  <c r="P22" i="8"/>
  <c r="K23" i="8"/>
  <c r="L23" i="8"/>
  <c r="J23" i="8"/>
  <c r="M23" i="8"/>
  <c r="N23" i="8"/>
  <c r="O22" i="8"/>
  <c r="A25" i="11"/>
  <c r="A25" i="2"/>
  <c r="A29" i="8" s="1"/>
  <c r="B29" i="8" s="1"/>
  <c r="C24" i="8"/>
  <c r="I24" i="8" s="1"/>
  <c r="Q22" i="8" l="1"/>
  <c r="F25" i="11"/>
  <c r="I25" i="11"/>
  <c r="J25" i="11" s="1"/>
  <c r="G25" i="2" s="1"/>
  <c r="H29" i="8" s="1"/>
  <c r="G24" i="11"/>
  <c r="P23" i="8"/>
  <c r="O23" i="8"/>
  <c r="L24" i="8"/>
  <c r="M24" i="8"/>
  <c r="K24" i="8"/>
  <c r="N24" i="8"/>
  <c r="J24" i="8"/>
  <c r="C25" i="8"/>
  <c r="I25" i="8" s="1"/>
  <c r="H25" i="11" l="1"/>
  <c r="G25" i="11" s="1"/>
  <c r="Q23" i="8"/>
  <c r="P24" i="8"/>
  <c r="O24" i="8"/>
  <c r="L25" i="8"/>
  <c r="M25" i="8"/>
  <c r="J25" i="8"/>
  <c r="K25" i="8"/>
  <c r="N25" i="8"/>
  <c r="C26" i="8"/>
  <c r="I26" i="8" s="1"/>
  <c r="Q24" i="8" l="1"/>
  <c r="K26" i="8"/>
  <c r="L26" i="8"/>
  <c r="J26" i="8"/>
  <c r="M26" i="8"/>
  <c r="N26" i="8"/>
  <c r="O25" i="8"/>
  <c r="P25" i="8"/>
  <c r="C27" i="8"/>
  <c r="I27" i="8" s="1"/>
  <c r="Q25" i="8" l="1"/>
  <c r="O26" i="8"/>
  <c r="M27" i="8"/>
  <c r="L27" i="8"/>
  <c r="J27" i="8"/>
  <c r="N27" i="8"/>
  <c r="K27" i="8"/>
  <c r="P26" i="8"/>
  <c r="C28" i="8"/>
  <c r="I28" i="8" s="1"/>
  <c r="C29" i="8"/>
  <c r="I29" i="8" s="1"/>
  <c r="Q26" i="8" l="1"/>
  <c r="O27" i="8"/>
  <c r="P27" i="8"/>
  <c r="K29" i="8"/>
  <c r="J29" i="8"/>
  <c r="N29" i="8"/>
  <c r="L29" i="8"/>
  <c r="M29" i="8"/>
  <c r="K28" i="8"/>
  <c r="J28" i="8"/>
  <c r="L28" i="8"/>
  <c r="N28" i="8"/>
  <c r="M28" i="8"/>
  <c r="G6" i="11"/>
  <c r="G8" i="11"/>
  <c r="G12" i="11"/>
  <c r="G17" i="11"/>
  <c r="G15" i="11"/>
  <c r="G18" i="11"/>
  <c r="G11" i="11"/>
  <c r="G13" i="11"/>
  <c r="G9" i="11"/>
  <c r="G16" i="11"/>
  <c r="G7" i="11"/>
  <c r="G10" i="11"/>
  <c r="G14" i="11"/>
  <c r="Q27" i="8" l="1"/>
  <c r="P28" i="8"/>
  <c r="O28" i="8"/>
  <c r="Q28" i="8" s="1"/>
  <c r="P29" i="8"/>
  <c r="O29" i="8"/>
  <c r="Q29" i="8" l="1"/>
</calcChain>
</file>

<file path=xl/comments1.xml><?xml version="1.0" encoding="utf-8"?>
<comments xmlns="http://schemas.openxmlformats.org/spreadsheetml/2006/main">
  <authors>
    <author>yi Feng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do we want to enter this? Will 1 extraction always tie to 1 PCR</t>
        </r>
      </text>
    </comment>
  </commentList>
</comments>
</file>

<file path=xl/comments2.xml><?xml version="1.0" encoding="utf-8"?>
<comments xmlns="http://schemas.openxmlformats.org/spreadsheetml/2006/main">
  <authors>
    <author>yi Feng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criteria for these? How many oor invalidate the run?</t>
        </r>
      </text>
    </comment>
  </commentList>
</comments>
</file>

<file path=xl/comments3.xml><?xml version="1.0" encoding="utf-8"?>
<comments xmlns="http://schemas.openxmlformats.org/spreadsheetml/2006/main">
  <authors>
    <author>yi Feng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will run be invalidated if QC fails? How to capture that?</t>
        </r>
      </text>
    </comment>
  </commentList>
</comments>
</file>

<file path=xl/sharedStrings.xml><?xml version="1.0" encoding="utf-8"?>
<sst xmlns="http://schemas.openxmlformats.org/spreadsheetml/2006/main" count="1353" uniqueCount="279">
  <si>
    <t>Sample Name</t>
  </si>
  <si>
    <t>NTC</t>
  </si>
  <si>
    <t>Run summary</t>
  </si>
  <si>
    <t>Run Result</t>
  </si>
  <si>
    <t>%RE</t>
  </si>
  <si>
    <t>Quantity nominal/10uL</t>
  </si>
  <si>
    <t>Extraction #</t>
  </si>
  <si>
    <t>Well</t>
  </si>
  <si>
    <t>Comments</t>
  </si>
  <si>
    <t>Animal ID</t>
  </si>
  <si>
    <t>Collection Date</t>
  </si>
  <si>
    <t>Storage (Freezer/Shelf/Rack/Box)</t>
  </si>
  <si>
    <t>Study Protocol#</t>
  </si>
  <si>
    <t xml:space="preserve">Extraction Date </t>
  </si>
  <si>
    <t>Extraction Sample #</t>
  </si>
  <si>
    <t>Attachment #________
Page ______ of _______,
Performed and Recorded by Initial/date___________</t>
  </si>
  <si>
    <t>PCR Run #</t>
  </si>
  <si>
    <t xml:space="preserve">Run Date </t>
  </si>
  <si>
    <t>Extraction #:</t>
  </si>
  <si>
    <t>CN/ug</t>
  </si>
  <si>
    <t>DNA/rxn (ng)</t>
  </si>
  <si>
    <t>vQC-H</t>
  </si>
  <si>
    <t>PC</t>
  </si>
  <si>
    <t>NC</t>
  </si>
  <si>
    <t>Std1</t>
  </si>
  <si>
    <t>Std2</t>
  </si>
  <si>
    <t>vQC-L</t>
  </si>
  <si>
    <t>Std3</t>
  </si>
  <si>
    <t>Std4</t>
  </si>
  <si>
    <t>Std5</t>
  </si>
  <si>
    <t>Std6</t>
  </si>
  <si>
    <t>Std7</t>
  </si>
  <si>
    <t>Performed</t>
  </si>
  <si>
    <t>Volume of Stock DNA (µL)</t>
  </si>
  <si>
    <t>Volume of TE (µL)</t>
  </si>
  <si>
    <t>Total Volume (µL)</t>
  </si>
  <si>
    <t>Concentration (ng/µL)</t>
  </si>
  <si>
    <t>Punch#</t>
  </si>
  <si>
    <t>Dil Fold</t>
  </si>
  <si>
    <t>Final Conc</t>
  </si>
  <si>
    <t>Quantity CV</t>
  </si>
  <si>
    <t>N/A</t>
  </si>
  <si>
    <t>Analyst
Print name/Signature/Date:____________________________________________________________
Second Scientist Review
Print name/Signature/Date:____________________________________________________________</t>
  </si>
  <si>
    <t>Fit</t>
  </si>
  <si>
    <t>Log Qty</t>
  </si>
  <si>
    <t>Qty %CV</t>
  </si>
  <si>
    <r>
      <t>Elution Volume (</t>
    </r>
    <r>
      <rPr>
        <b/>
        <sz val="11"/>
        <color indexed="8"/>
        <rFont val="Times New Roman"/>
        <family val="1"/>
      </rPr>
      <t>µ</t>
    </r>
    <r>
      <rPr>
        <b/>
        <sz val="11"/>
        <rFont val="Times New Roman"/>
        <family val="1"/>
      </rPr>
      <t>L)</t>
    </r>
  </si>
  <si>
    <r>
      <t>Elution Volume (</t>
    </r>
    <r>
      <rPr>
        <sz val="11"/>
        <color indexed="8"/>
        <rFont val="Times New Roman"/>
        <family val="1"/>
      </rPr>
      <t>µ</t>
    </r>
    <r>
      <rPr>
        <sz val="11"/>
        <rFont val="Times New Roman"/>
        <family val="1"/>
      </rPr>
      <t>L)</t>
    </r>
  </si>
  <si>
    <t>Analyst
Print name/Signature/Date:_________________________________________________________
Second Scientist Review
Print name/Signature/Date:_________________________________________________________</t>
  </si>
  <si>
    <t>Quantity Nominal</t>
  </si>
  <si>
    <t>Back Calc Quantity</t>
  </si>
  <si>
    <t>Standard Curve Valid?</t>
  </si>
  <si>
    <t>Analyst
Print name/Signature/Date:__________________________________________________________
Second Scientist Review
Print name/Signature/Date:____________________________________________________________</t>
  </si>
  <si>
    <t>Flag</t>
  </si>
  <si>
    <t>Attachment #________
Page _____of ______,
Performed and Recorded by Initial/date________</t>
  </si>
  <si>
    <t>Sample Extraction Information</t>
  </si>
  <si>
    <t>DNA Dilution Worksheet</t>
  </si>
  <si>
    <t>PCR Sample Information</t>
  </si>
  <si>
    <t>Analyst Print name/Signature/Date___________________________
Second Scientist Review
Print name/Signature/Date:__________________________________</t>
  </si>
  <si>
    <t>Standard Curve Summary</t>
  </si>
  <si>
    <t>Analyst Print name/Signature/Date_______________________________
Second Scientist Review
Print name/Signature/Date:_____________________________________</t>
  </si>
  <si>
    <t>Control Summary</t>
  </si>
  <si>
    <t>Sample Result Summary</t>
  </si>
  <si>
    <t>= Copy/rxn &lt; 10</t>
  </si>
  <si>
    <t>ND = Not Determined
EXV = Extravariable</t>
  </si>
  <si>
    <t>= %CV &gt; 35%</t>
  </si>
  <si>
    <t>= %CV &gt; 25%</t>
  </si>
  <si>
    <t>Tissue or Sample Type</t>
  </si>
  <si>
    <t>2377-009</t>
  </si>
  <si>
    <t>Superficial VA/VL thalamus (right)</t>
  </si>
  <si>
    <t>Deep VA/VL thalamus (right)</t>
  </si>
  <si>
    <t>Superficial VA/VL thalamus (left)</t>
  </si>
  <si>
    <t>Deep VA/VL thalamus (left)</t>
  </si>
  <si>
    <t>Block Type</t>
  </si>
  <si>
    <t>96-Well Block (0.2mL)</t>
  </si>
  <si>
    <t xml:space="preserve">Calibration Background is expired </t>
  </si>
  <si>
    <t>No</t>
  </si>
  <si>
    <t>Calibration Background performed on</t>
  </si>
  <si>
    <t>06-14-2018</t>
  </si>
  <si>
    <t>Calibration Normalization FAM-ROX is expired</t>
  </si>
  <si>
    <t>Calibration Normalization FAM-ROX performed on</t>
  </si>
  <si>
    <t>03-09-2018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</si>
  <si>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</si>
  <si>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</si>
  <si>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</si>
  <si>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</si>
  <si>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</si>
  <si>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</si>
  <si>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</si>
  <si>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</si>
  <si>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</si>
  <si>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</si>
  <si>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</si>
  <si>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</si>
  <si>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</si>
  <si>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</si>
  <si>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</si>
  <si>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</si>
  <si>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</si>
  <si>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</si>
  <si>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</si>
  <si>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</si>
  <si>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</si>
  <si>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2018-06-19 14:48:47 PM EDT</t>
  </si>
  <si>
    <t>Date Modified</t>
  </si>
  <si>
    <t>2018-06-19 16:57:33 PM EDT</t>
  </si>
  <si>
    <t>Experiment Barcode</t>
  </si>
  <si>
    <t>Experiment Comment</t>
  </si>
  <si>
    <t>Experiment File Name</t>
  </si>
  <si>
    <t>T:\ADV\Non-clinical Sample Analysis\TPP1 2377-009 AAV2-CAG-TTP1 NHP GLP Tox\TPP1 qPCR\TPP1 Tox Study Files\qPCR Runs\Batch 4\2018-06-19 2377-009 TPP1 qPCR Run 4.eds</t>
  </si>
  <si>
    <t>Experiment Name</t>
  </si>
  <si>
    <t>2018-06-19 2377-009 TPP1 qPCR Run 4</t>
  </si>
  <si>
    <t>Experiment Run Start Time</t>
  </si>
  <si>
    <t>2018-06-19 16:41:10 PM EDT</t>
  </si>
  <si>
    <t>Experiment Run Stop Time</t>
  </si>
  <si>
    <t>2018-06-19 18:13:30 PM EDT</t>
  </si>
  <si>
    <t>Experiment Type</t>
  </si>
  <si>
    <t>Standard Curve</t>
  </si>
  <si>
    <t>Instrument Name</t>
  </si>
  <si>
    <t>278870909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</si>
  <si>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</si>
  <si>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</si>
  <si>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</si>
  <si>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</si>
  <si>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</si>
  <si>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</si>
  <si>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</si>
  <si>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</si>
  <si>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</si>
  <si>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</si>
  <si>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</si>
  <si>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</si>
  <si>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 Position</t>
  </si>
  <si>
    <t>Omit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</si>
  <si>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</si>
  <si>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</si>
  <si>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</si>
  <si>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</si>
  <si>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</si>
  <si>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</si>
  <si>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</si>
  <si>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</si>
  <si>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</si>
  <si>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</si>
  <si>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</si>
  <si>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</si>
  <si>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</si>
  <si>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</si>
  <si>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</si>
  <si>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</si>
  <si>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</si>
  <si>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</si>
  <si>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</si>
  <si>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EXPFAIL</t>
  </si>
  <si>
    <t>HIGHSD</t>
  </si>
  <si>
    <t>NOAMP</t>
  </si>
  <si>
    <t>A1</t>
  </si>
  <si>
    <t>Target 1</t>
  </si>
  <si>
    <t>STANDARD</t>
  </si>
  <si>
    <t>FAM</t>
  </si>
  <si>
    <t>NFQ-MGB</t>
  </si>
  <si>
    <t/>
  </si>
  <si>
    <t>A2</t>
  </si>
  <si>
    <t>A3</t>
  </si>
  <si>
    <t>A4</t>
  </si>
  <si>
    <t>UNKNOWN</t>
  </si>
  <si>
    <t>A5</t>
  </si>
  <si>
    <t>A6</t>
  </si>
  <si>
    <t>A7</t>
  </si>
  <si>
    <t>S1</t>
  </si>
  <si>
    <t>A8</t>
  </si>
  <si>
    <t>A9</t>
  </si>
  <si>
    <t>A10</t>
  </si>
  <si>
    <t>S9</t>
  </si>
  <si>
    <t>Undetermined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</si>
  <si>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</si>
  <si>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</si>
  <si>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</si>
  <si>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</si>
  <si>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</si>
  <si>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</si>
  <si>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</si>
  <si>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</si>
  <si>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</si>
  <si>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S2</t>
  </si>
  <si>
    <t>B8</t>
  </si>
  <si>
    <t>B9</t>
  </si>
  <si>
    <t>B10</t>
  </si>
  <si>
    <t>S10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</si>
  <si>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</si>
  <si>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</si>
  <si>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</si>
  <si>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</si>
  <si>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</si>
  <si>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</si>
  <si>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</si>
  <si>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</si>
  <si>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</si>
  <si>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S3</t>
  </si>
  <si>
    <t>C8</t>
  </si>
  <si>
    <t>C9</t>
  </si>
  <si>
    <t>C10</t>
  </si>
  <si>
    <t>S11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</si>
  <si>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</si>
  <si>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</si>
  <si>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</si>
  <si>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</si>
  <si>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</si>
  <si>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</si>
  <si>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</si>
  <si>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</si>
  <si>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</si>
  <si>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S4</t>
  </si>
  <si>
    <t>D8</t>
  </si>
  <si>
    <t>D9</t>
  </si>
  <si>
    <t>D10</t>
  </si>
  <si>
    <t>S12</t>
  </si>
  <si>
    <t>D11</t>
  </si>
  <si>
    <t>D12</t>
  </si>
  <si>
    <t>E1</t>
  </si>
  <si>
    <t>E2</t>
  </si>
  <si>
    <t>E3</t>
  </si>
  <si>
    <t>E4</t>
  </si>
  <si>
    <t>S17</t>
  </si>
  <si>
    <t>E5</t>
  </si>
  <si>
    <t>E6</t>
  </si>
  <si>
    <t>E7</t>
  </si>
  <si>
    <t>S5</t>
  </si>
  <si>
    <t>E8</t>
  </si>
  <si>
    <t>E9</t>
  </si>
  <si>
    <t>E10</t>
  </si>
  <si>
    <t>S13</t>
  </si>
  <si>
    <t>E11</t>
  </si>
  <si>
    <t>E12</t>
  </si>
  <si>
    <t>F1</t>
  </si>
  <si>
    <t>F2</t>
  </si>
  <si>
    <t>F3</t>
  </si>
  <si>
    <t>F4</t>
  </si>
  <si>
    <t>S18</t>
  </si>
  <si>
    <t>F5</t>
  </si>
  <si>
    <t>F6</t>
  </si>
  <si>
    <t>F7</t>
  </si>
  <si>
    <t>S6</t>
  </si>
  <si>
    <t>F8</t>
  </si>
  <si>
    <t>F9</t>
  </si>
  <si>
    <t>F10</t>
  </si>
  <si>
    <t>S14</t>
  </si>
  <si>
    <t>F11</t>
  </si>
  <si>
    <t>F12</t>
  </si>
  <si>
    <t>G1</t>
  </si>
  <si>
    <t>G2</t>
  </si>
  <si>
    <t>G3</t>
  </si>
  <si>
    <t>G4</t>
  </si>
  <si>
    <t>S19</t>
  </si>
  <si>
    <t>G5</t>
  </si>
  <si>
    <t>G6</t>
  </si>
  <si>
    <t>G7</t>
  </si>
  <si>
    <t>S7</t>
  </si>
  <si>
    <t>G8</t>
  </si>
  <si>
    <t>G9</t>
  </si>
  <si>
    <t>G10</t>
  </si>
  <si>
    <t>S15</t>
  </si>
  <si>
    <t>G11</t>
  </si>
  <si>
    <t>G12</t>
  </si>
  <si>
    <t>H1</t>
  </si>
  <si>
    <t>H2</t>
  </si>
  <si>
    <t>H3</t>
  </si>
  <si>
    <t>H4</t>
  </si>
  <si>
    <t>S20</t>
  </si>
  <si>
    <t>H5</t>
  </si>
  <si>
    <t>H6</t>
  </si>
  <si>
    <t>H7</t>
  </si>
  <si>
    <t>S8</t>
  </si>
  <si>
    <t>H8</t>
  </si>
  <si>
    <t>H9</t>
  </si>
  <si>
    <t>H10</t>
  </si>
  <si>
    <t>S16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</si>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</sst>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0"/>
    <numFmt numFmtId="165" formatCode="ddmmmyyyy"/>
    <numFmt numFmtId="166" formatCode="0.000"/>
    <numFmt numFmtId="167" formatCode="0.0"/>
    <numFmt numFmtId="168" formatCode="0.0%"/>
    <numFmt numFmtId="169" formatCode="0.0000"/>
  </numFmts>
  <fonts count="2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6"/>
      <color theme="1"/>
      <name val="Times New Roman"/>
      <family val="1"/>
    </font>
    <font>
      <sz val="2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2" xfId="0" applyBorder="1"/>
    <xf numFmtId="1" fontId="0" fillId="0" borderId="0" xfId="0" applyNumberFormat="1" applyAlignment="1">
      <alignment horizontal="center" vertical="center"/>
    </xf>
    <xf numFmtId="0" fontId="5" fillId="0" borderId="2" xfId="0" applyFont="1" applyBorder="1" applyAlignment="1" applyProtection="1">
      <alignment vertical="center" wrapText="1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</xf>
    <xf numFmtId="165" fontId="5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vertical="center"/>
    </xf>
    <xf numFmtId="0" fontId="6" fillId="0" borderId="22" xfId="0" applyFont="1" applyFill="1" applyBorder="1" applyAlignment="1" applyProtection="1">
      <alignment horizontal="right"/>
    </xf>
    <xf numFmtId="0" fontId="6" fillId="0" borderId="9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right"/>
    </xf>
    <xf numFmtId="169" fontId="0" fillId="0" borderId="0" xfId="0" applyNumberFormat="1"/>
    <xf numFmtId="166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2" xfId="0" applyNumberFormat="1" applyBorder="1"/>
    <xf numFmtId="169" fontId="0" fillId="0" borderId="2" xfId="0" applyNumberFormat="1" applyBorder="1"/>
    <xf numFmtId="2" fontId="0" fillId="0" borderId="2" xfId="0" applyNumberFormat="1" applyFill="1" applyBorder="1"/>
    <xf numFmtId="0" fontId="9" fillId="0" borderId="2" xfId="0" applyFont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10" fillId="0" borderId="0" xfId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vertical="center" wrapText="1"/>
    </xf>
    <xf numFmtId="0" fontId="13" fillId="0" borderId="2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vertical="center"/>
    </xf>
    <xf numFmtId="0" fontId="10" fillId="0" borderId="0" xfId="1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horizontal="center" vertical="center"/>
    </xf>
    <xf numFmtId="10" fontId="10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1" applyFont="1" applyBorder="1" applyAlignment="1" applyProtection="1">
      <alignment vertical="center" wrapText="1"/>
    </xf>
    <xf numFmtId="0" fontId="6" fillId="0" borderId="2" xfId="0" applyFont="1" applyBorder="1" applyAlignment="1" applyProtection="1">
      <alignment horizontal="center" vertical="center"/>
    </xf>
    <xf numFmtId="10" fontId="6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Protection="1"/>
    <xf numFmtId="165" fontId="5" fillId="0" borderId="2" xfId="0" applyNumberFormat="1" applyFont="1" applyBorder="1" applyAlignment="1" applyProtection="1">
      <alignment horizontal="center" vertical="center" wrapText="1"/>
    </xf>
    <xf numFmtId="0" fontId="7" fillId="2" borderId="19" xfId="0" applyFont="1" applyFill="1" applyBorder="1" applyAlignment="1" applyProtection="1">
      <alignment horizontal="center" vertical="center" wrapText="1"/>
    </xf>
    <xf numFmtId="0" fontId="7" fillId="2" borderId="20" xfId="0" applyFont="1" applyFill="1" applyBorder="1" applyAlignment="1" applyProtection="1">
      <alignment horizontal="center" vertical="center" wrapText="1"/>
    </xf>
    <xf numFmtId="0" fontId="7" fillId="2" borderId="20" xfId="0" quotePrefix="1" applyNumberFormat="1" applyFont="1" applyFill="1" applyBorder="1" applyAlignment="1" applyProtection="1">
      <alignment horizontal="center" vertical="center" wrapText="1"/>
    </xf>
    <xf numFmtId="0" fontId="7" fillId="2" borderId="21" xfId="0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16" xfId="0" applyFont="1" applyFill="1" applyBorder="1" applyProtection="1"/>
    <xf numFmtId="0" fontId="6" fillId="0" borderId="7" xfId="0" applyFont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6" fillId="0" borderId="17" xfId="0" applyFont="1" applyFill="1" applyBorder="1" applyProtection="1"/>
    <xf numFmtId="0" fontId="5" fillId="0" borderId="2" xfId="0" quotePrefix="1" applyNumberFormat="1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0" fontId="6" fillId="0" borderId="18" xfId="0" applyFont="1" applyFill="1" applyBorder="1" applyProtection="1"/>
    <xf numFmtId="0" fontId="6" fillId="0" borderId="0" xfId="0" applyFont="1" applyAlignment="1" applyProtection="1">
      <alignment horizontal="center"/>
    </xf>
    <xf numFmtId="2" fontId="6" fillId="0" borderId="0" xfId="0" applyNumberFormat="1" applyFont="1" applyProtection="1"/>
    <xf numFmtId="0" fontId="6" fillId="0" borderId="0" xfId="0" applyFont="1" applyBorder="1" applyProtection="1"/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center"/>
    </xf>
    <xf numFmtId="0" fontId="6" fillId="0" borderId="17" xfId="0" applyFont="1" applyBorder="1" applyProtection="1"/>
    <xf numFmtId="0" fontId="6" fillId="0" borderId="23" xfId="0" applyFont="1" applyBorder="1" applyProtection="1"/>
    <xf numFmtId="0" fontId="6" fillId="2" borderId="8" xfId="0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/>
    </xf>
    <xf numFmtId="0" fontId="6" fillId="0" borderId="18" xfId="0" applyFont="1" applyBorder="1" applyProtection="1"/>
    <xf numFmtId="165" fontId="6" fillId="0" borderId="0" xfId="0" applyNumberFormat="1" applyFont="1" applyProtection="1"/>
    <xf numFmtId="0" fontId="6" fillId="2" borderId="2" xfId="0" applyFont="1" applyFill="1" applyBorder="1" applyAlignment="1" applyProtection="1">
      <alignment horizontal="center" vertical="center" wrapText="1"/>
    </xf>
    <xf numFmtId="165" fontId="6" fillId="2" borderId="2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left" vertical="center"/>
    </xf>
    <xf numFmtId="0" fontId="6" fillId="0" borderId="2" xfId="0" applyFont="1" applyBorder="1" applyProtection="1"/>
    <xf numFmtId="165" fontId="6" fillId="0" borderId="2" xfId="0" applyNumberFormat="1" applyFont="1" applyBorder="1" applyAlignment="1" applyProtection="1">
      <alignment horizontal="center" vertical="center"/>
    </xf>
    <xf numFmtId="2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165" fontId="9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Protection="1"/>
    <xf numFmtId="2" fontId="2" fillId="0" borderId="0" xfId="0" applyNumberFormat="1" applyFont="1" applyProtection="1"/>
    <xf numFmtId="0" fontId="11" fillId="0" borderId="0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10" fontId="2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left" vertical="center"/>
    </xf>
    <xf numFmtId="2" fontId="2" fillId="0" borderId="2" xfId="0" applyNumberFormat="1" applyFont="1" applyBorder="1" applyAlignment="1" applyProtection="1">
      <alignment horizontal="center" vertical="center"/>
    </xf>
    <xf numFmtId="10" fontId="2" fillId="0" borderId="2" xfId="0" applyNumberFormat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10" fontId="2" fillId="0" borderId="0" xfId="0" applyNumberFormat="1" applyFont="1" applyAlignment="1" applyProtection="1">
      <alignment horizontal="center" vertical="center"/>
    </xf>
    <xf numFmtId="0" fontId="12" fillId="2" borderId="2" xfId="0" applyFont="1" applyFill="1" applyBorder="1" applyAlignment="1" applyProtection="1">
      <alignment horizontal="center" vertical="center" wrapText="1"/>
    </xf>
    <xf numFmtId="2" fontId="12" fillId="2" borderId="2" xfId="0" applyNumberFormat="1" applyFont="1" applyFill="1" applyBorder="1" applyAlignment="1" applyProtection="1">
      <alignment horizontal="center" vertical="center" wrapText="1"/>
    </xf>
    <xf numFmtId="10" fontId="12" fillId="2" borderId="2" xfId="0" applyNumberFormat="1" applyFont="1" applyFill="1" applyBorder="1" applyAlignment="1" applyProtection="1">
      <alignment horizontal="center" vertical="center" wrapText="1"/>
    </xf>
    <xf numFmtId="166" fontId="2" fillId="0" borderId="2" xfId="0" applyNumberFormat="1" applyFont="1" applyBorder="1" applyAlignment="1" applyProtection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</xf>
    <xf numFmtId="168" fontId="2" fillId="0" borderId="2" xfId="2" applyNumberFormat="1" applyFont="1" applyBorder="1" applyAlignment="1" applyProtection="1">
      <alignment horizontal="center" vertical="center"/>
    </xf>
    <xf numFmtId="0" fontId="2" fillId="0" borderId="0" xfId="0" quotePrefix="1" applyFont="1" applyAlignment="1" applyProtection="1">
      <alignment horizontal="right" vertical="center"/>
    </xf>
    <xf numFmtId="2" fontId="2" fillId="0" borderId="0" xfId="0" applyNumberFormat="1" applyFont="1" applyAlignment="1" applyProtection="1">
      <alignment horizontal="center" vertical="center" wrapText="1"/>
    </xf>
    <xf numFmtId="0" fontId="7" fillId="0" borderId="0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horizontal="center" vertical="center" wrapText="1"/>
    </xf>
    <xf numFmtId="2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/>
    </xf>
    <xf numFmtId="2" fontId="6" fillId="0" borderId="2" xfId="0" applyNumberFormat="1" applyFont="1" applyBorder="1" applyAlignment="1" applyProtection="1">
      <alignment horizontal="center" vertical="center"/>
    </xf>
    <xf numFmtId="166" fontId="6" fillId="0" borderId="2" xfId="0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10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wrapText="1"/>
    </xf>
    <xf numFmtId="1" fontId="6" fillId="0" borderId="2" xfId="0" applyNumberFormat="1" applyFont="1" applyBorder="1" applyAlignment="1" applyProtection="1">
      <alignment horizontal="center" vertical="center"/>
    </xf>
    <xf numFmtId="10" fontId="6" fillId="0" borderId="2" xfId="0" applyNumberFormat="1" applyFont="1" applyBorder="1" applyAlignment="1" applyProtection="1">
      <alignment horizontal="center" vertical="center"/>
    </xf>
    <xf numFmtId="167" fontId="6" fillId="0" borderId="2" xfId="0" applyNumberFormat="1" applyFont="1" applyBorder="1" applyAlignment="1" applyProtection="1">
      <alignment horizontal="center" vertical="center"/>
    </xf>
    <xf numFmtId="0" fontId="6" fillId="0" borderId="2" xfId="0" applyNumberFormat="1" applyFont="1" applyBorder="1" applyAlignment="1" applyProtection="1">
      <alignment horizontal="center" vertical="center"/>
    </xf>
    <xf numFmtId="10" fontId="6" fillId="0" borderId="0" xfId="0" applyNumberFormat="1" applyFont="1" applyProtection="1"/>
    <xf numFmtId="165" fontId="13" fillId="0" borderId="2" xfId="0" applyNumberFormat="1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2" fontId="6" fillId="0" borderId="0" xfId="0" applyNumberFormat="1" applyFont="1" applyAlignment="1" applyProtection="1">
      <alignment horizontal="center"/>
    </xf>
    <xf numFmtId="1" fontId="6" fillId="0" borderId="0" xfId="0" applyNumberFormat="1" applyFont="1" applyAlignment="1" applyProtection="1">
      <alignment horizontal="center"/>
    </xf>
    <xf numFmtId="2" fontId="6" fillId="0" borderId="0" xfId="0" applyNumberFormat="1" applyFont="1" applyAlignment="1" applyProtection="1">
      <alignment horizontal="center" vertical="center"/>
    </xf>
    <xf numFmtId="1" fontId="6" fillId="0" borderId="0" xfId="0" applyNumberFormat="1" applyFont="1" applyAlignment="1" applyProtection="1">
      <alignment horizontal="center" vertical="center"/>
    </xf>
    <xf numFmtId="2" fontId="6" fillId="0" borderId="0" xfId="0" applyNumberFormat="1" applyFont="1" applyAlignment="1" applyProtection="1">
      <alignment horizontal="center" vertical="center" wrapText="1"/>
    </xf>
    <xf numFmtId="1" fontId="6" fillId="0" borderId="0" xfId="0" applyNumberFormat="1" applyFont="1" applyAlignment="1" applyProtection="1">
      <alignment horizontal="center" vertical="center" wrapText="1"/>
    </xf>
    <xf numFmtId="166" fontId="6" fillId="0" borderId="2" xfId="0" applyNumberFormat="1" applyFont="1" applyBorder="1" applyAlignment="1" applyProtection="1">
      <alignment vertical="center"/>
    </xf>
    <xf numFmtId="167" fontId="6" fillId="0" borderId="2" xfId="2" applyNumberFormat="1" applyFont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center" vertical="center" wrapText="1"/>
    </xf>
    <xf numFmtId="2" fontId="7" fillId="2" borderId="2" xfId="0" applyNumberFormat="1" applyFont="1" applyFill="1" applyBorder="1" applyAlignment="1" applyProtection="1">
      <alignment horizontal="center" vertical="center" wrapText="1"/>
    </xf>
    <xf numFmtId="1" fontId="7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quotePrefix="1" applyNumberFormat="1" applyFont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 wrapText="1"/>
    </xf>
    <xf numFmtId="165" fontId="6" fillId="0" borderId="2" xfId="0" applyNumberFormat="1" applyFont="1" applyBorder="1" applyAlignment="1" applyProtection="1">
      <alignment horizontal="center" vertical="center" wrapText="1"/>
    </xf>
    <xf numFmtId="49" fontId="6" fillId="0" borderId="2" xfId="0" applyNumberFormat="1" applyFont="1" applyBorder="1" applyAlignment="1" applyProtection="1">
      <alignment horizontal="center" vertical="center" wrapText="1"/>
    </xf>
    <xf numFmtId="0" fontId="6" fillId="3" borderId="0" xfId="0" applyFont="1" applyFill="1" applyAlignment="1" applyProtection="1">
      <alignment horizontal="center"/>
    </xf>
    <xf numFmtId="0" fontId="6" fillId="0" borderId="0" xfId="0" quotePrefix="1" applyFont="1" applyAlignment="1" applyProtection="1">
      <alignment horizontal="left" vertical="center"/>
    </xf>
    <xf numFmtId="0" fontId="6" fillId="4" borderId="0" xfId="0" applyFont="1" applyFill="1" applyAlignment="1" applyProtection="1">
      <alignment horizontal="center"/>
    </xf>
    <xf numFmtId="0" fontId="6" fillId="0" borderId="0" xfId="0" quotePrefix="1" applyFont="1" applyAlignment="1" applyProtection="1">
      <alignment horizontal="left"/>
    </xf>
    <xf numFmtId="0" fontId="6" fillId="5" borderId="0" xfId="0" applyFont="1" applyFill="1" applyAlignment="1" applyProtection="1">
      <alignment horizontal="center"/>
    </xf>
    <xf numFmtId="166" fontId="0" fillId="0" borderId="0" xfId="0" applyNumberFormat="1"/>
    <xf numFmtId="164" fontId="0" fillId="0" borderId="0" xfId="0" applyNumberFormat="1"/>
    <xf numFmtId="0" fontId="6" fillId="0" borderId="0" xfId="0" quotePrefix="1" applyFont="1" applyProtection="1"/>
    <xf numFmtId="0" fontId="6" fillId="2" borderId="25" xfId="0" applyFont="1" applyFill="1" applyBorder="1" applyAlignment="1" applyProtection="1">
      <alignment horizontal="center" vertical="center" wrapText="1"/>
    </xf>
    <xf numFmtId="0" fontId="6" fillId="0" borderId="22" xfId="0" applyFont="1" applyFill="1" applyBorder="1" applyAlignment="1" applyProtection="1">
      <alignment horizontal="center" vertical="center"/>
    </xf>
    <xf numFmtId="0" fontId="6" fillId="0" borderId="22" xfId="0" applyFont="1" applyFill="1" applyBorder="1" applyAlignment="1" applyProtection="1">
      <alignment horizontal="center"/>
    </xf>
    <xf numFmtId="0" fontId="6" fillId="2" borderId="26" xfId="0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 wrapText="1"/>
    </xf>
    <xf numFmtId="2" fontId="6" fillId="2" borderId="27" xfId="0" applyNumberFormat="1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/>
    </xf>
    <xf numFmtId="0" fontId="6" fillId="2" borderId="28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right" vertical="center"/>
    </xf>
    <xf numFmtId="165" fontId="7" fillId="2" borderId="20" xfId="0" applyNumberFormat="1" applyFont="1" applyFill="1" applyBorder="1" applyAlignment="1" applyProtection="1">
      <alignment horizontal="center" vertical="center" wrapText="1"/>
    </xf>
    <xf numFmtId="165" fontId="5" fillId="0" borderId="2" xfId="0" quotePrefix="1" applyNumberFormat="1" applyFont="1" applyFill="1" applyBorder="1" applyAlignment="1" applyProtection="1">
      <alignment horizontal="center" vertical="center"/>
    </xf>
    <xf numFmtId="165" fontId="5" fillId="0" borderId="9" xfId="0" applyNumberFormat="1" applyFont="1" applyFill="1" applyBorder="1" applyAlignment="1" applyProtection="1">
      <alignment horizontal="center" vertical="center"/>
    </xf>
    <xf numFmtId="167" fontId="6" fillId="2" borderId="27" xfId="0" applyNumberFormat="1" applyFont="1" applyFill="1" applyBorder="1" applyAlignment="1" applyProtection="1">
      <alignment horizontal="center" vertical="center" wrapText="1"/>
    </xf>
    <xf numFmtId="167" fontId="6" fillId="0" borderId="2" xfId="0" applyNumberFormat="1" applyFont="1" applyBorder="1" applyAlignment="1" applyProtection="1">
      <alignment horizontal="center"/>
      <protection locked="0"/>
    </xf>
    <xf numFmtId="167" fontId="6" fillId="0" borderId="2" xfId="0" applyNumberFormat="1" applyFont="1" applyFill="1" applyBorder="1" applyAlignment="1" applyProtection="1">
      <alignment horizontal="center" vertical="center"/>
      <protection locked="0"/>
    </xf>
    <xf numFmtId="167" fontId="6" fillId="0" borderId="24" xfId="0" applyNumberFormat="1" applyFont="1" applyBorder="1" applyAlignment="1" applyProtection="1">
      <alignment horizontal="center" vertical="center"/>
    </xf>
    <xf numFmtId="167" fontId="6" fillId="0" borderId="2" xfId="0" applyNumberFormat="1" applyFont="1" applyFill="1" applyBorder="1" applyAlignment="1" applyProtection="1">
      <alignment horizontal="center" vertical="center"/>
    </xf>
    <xf numFmtId="0" fontId="19" fillId="0" borderId="2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vertical="center"/>
    </xf>
    <xf numFmtId="1" fontId="6" fillId="0" borderId="2" xfId="0" applyNumberFormat="1" applyFont="1" applyFill="1" applyBorder="1" applyAlignment="1" applyProtection="1">
      <alignment horizontal="right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165" fontId="5" fillId="0" borderId="2" xfId="0" applyNumberFormat="1" applyFont="1" applyBorder="1" applyAlignment="1" applyProtection="1">
      <alignment horizontal="center" vertical="center"/>
      <protection locked="0"/>
    </xf>
    <xf numFmtId="0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/>
      <protection locked="0"/>
    </xf>
    <xf numFmtId="167" fontId="6" fillId="0" borderId="9" xfId="0" applyNumberFormat="1" applyFont="1" applyFill="1" applyBorder="1" applyAlignment="1" applyProtection="1">
      <alignment horizontal="center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  <xf numFmtId="0" fontId="6" fillId="0" borderId="2" xfId="0" applyFont="1" applyFill="1" applyBorder="1" applyProtection="1">
      <protection locked="0"/>
    </xf>
    <xf numFmtId="0" fontId="6" fillId="2" borderId="20" xfId="0" applyFont="1" applyFill="1" applyBorder="1" applyAlignment="1" applyProtection="1">
      <alignment horizontal="center" vertical="center" wrapText="1"/>
    </xf>
    <xf numFmtId="167" fontId="6" fillId="0" borderId="2" xfId="0" quotePrefix="1" applyNumberFormat="1" applyFont="1" applyBorder="1" applyAlignment="1" applyProtection="1">
      <alignment horizontal="center" vertical="center"/>
    </xf>
    <xf numFmtId="169" fontId="2" fillId="0" borderId="2" xfId="0" applyNumberFormat="1" applyFont="1" applyBorder="1" applyAlignment="1" applyProtection="1">
      <alignment horizontal="center" vertical="center"/>
    </xf>
    <xf numFmtId="169" fontId="6" fillId="0" borderId="2" xfId="0" applyNumberFormat="1" applyFont="1" applyBorder="1" applyAlignment="1" applyProtection="1">
      <alignment horizontal="center" vertical="center"/>
    </xf>
    <xf numFmtId="0" fontId="16" fillId="0" borderId="14" xfId="0" applyFont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7" fillId="0" borderId="0" xfId="0" applyFont="1" applyAlignment="1" applyProtection="1">
      <alignment horizontal="center"/>
    </xf>
    <xf numFmtId="0" fontId="6" fillId="0" borderId="10" xfId="1" applyFont="1" applyBorder="1" applyAlignment="1" applyProtection="1">
      <alignment horizontal="left" vertical="center" wrapText="1"/>
      <protection locked="0"/>
    </xf>
    <xf numFmtId="0" fontId="6" fillId="0" borderId="11" xfId="1" applyFont="1" applyBorder="1" applyAlignment="1" applyProtection="1">
      <alignment horizontal="left" vertical="center" wrapText="1"/>
      <protection locked="0"/>
    </xf>
    <xf numFmtId="0" fontId="6" fillId="0" borderId="12" xfId="1" applyFont="1" applyBorder="1" applyAlignment="1" applyProtection="1">
      <alignment horizontal="left" vertical="center" wrapText="1"/>
      <protection locked="0"/>
    </xf>
    <xf numFmtId="0" fontId="6" fillId="0" borderId="13" xfId="1" applyFont="1" applyBorder="1" applyAlignment="1" applyProtection="1">
      <alignment horizontal="left" vertical="center" wrapText="1"/>
      <protection locked="0"/>
    </xf>
    <xf numFmtId="0" fontId="6" fillId="0" borderId="14" xfId="1" applyFont="1" applyBorder="1" applyAlignment="1" applyProtection="1">
      <alignment horizontal="left" vertical="center" wrapText="1"/>
      <protection locked="0"/>
    </xf>
    <xf numFmtId="0" fontId="6" fillId="0" borderId="15" xfId="1" applyFont="1" applyBorder="1" applyAlignment="1" applyProtection="1">
      <alignment horizontal="left" vertical="center" wrapText="1"/>
      <protection locked="0"/>
    </xf>
    <xf numFmtId="0" fontId="6" fillId="0" borderId="10" xfId="1" applyFont="1" applyBorder="1" applyAlignment="1" applyProtection="1">
      <alignment horizontal="left" vertical="center" wrapText="1"/>
    </xf>
    <xf numFmtId="0" fontId="6" fillId="0" borderId="11" xfId="1" applyFont="1" applyBorder="1" applyAlignment="1" applyProtection="1">
      <alignment horizontal="left" vertical="center" wrapText="1"/>
    </xf>
    <xf numFmtId="0" fontId="6" fillId="0" borderId="12" xfId="1" applyFont="1" applyBorder="1" applyAlignment="1" applyProtection="1">
      <alignment horizontal="left" vertical="center" wrapText="1"/>
    </xf>
    <xf numFmtId="0" fontId="6" fillId="0" borderId="13" xfId="1" applyFont="1" applyBorder="1" applyAlignment="1" applyProtection="1">
      <alignment horizontal="left" vertical="center" wrapText="1"/>
    </xf>
    <xf numFmtId="0" fontId="6" fillId="0" borderId="14" xfId="1" applyFont="1" applyBorder="1" applyAlignment="1" applyProtection="1">
      <alignment horizontal="left" vertical="center" wrapText="1"/>
    </xf>
    <xf numFmtId="0" fontId="6" fillId="0" borderId="15" xfId="1" applyFont="1" applyBorder="1" applyAlignment="1" applyProtection="1">
      <alignment horizontal="left" vertical="center" wrapText="1"/>
    </xf>
    <xf numFmtId="0" fontId="6" fillId="0" borderId="2" xfId="1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0" fontId="9" fillId="0" borderId="4" xfId="0" applyFont="1" applyBorder="1" applyAlignment="1" applyProtection="1">
      <alignment horizontal="left" vertical="center" wrapText="1"/>
    </xf>
    <xf numFmtId="0" fontId="11" fillId="0" borderId="3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/>
    </xf>
    <xf numFmtId="0" fontId="10" fillId="0" borderId="2" xfId="1" applyFont="1" applyBorder="1" applyAlignment="1" applyProtection="1">
      <alignment horizontal="left" vertical="center" wrapText="1"/>
    </xf>
    <xf numFmtId="0" fontId="7" fillId="0" borderId="3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16" fillId="0" borderId="14" xfId="0" applyFont="1" applyBorder="1" applyAlignment="1" applyProtection="1">
      <alignment horizontal="center"/>
    </xf>
    <xf numFmtId="0" fontId="6" fillId="0" borderId="11" xfId="0" applyFont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left" vertical="center" wrapText="1"/>
    </xf>
    <xf numFmtId="0" fontId="13" fillId="0" borderId="3" xfId="0" applyFont="1" applyBorder="1" applyAlignment="1" applyProtection="1">
      <alignment horizontal="left" vertical="center" wrapText="1"/>
    </xf>
    <xf numFmtId="0" fontId="13" fillId="0" borderId="4" xfId="0" applyFont="1" applyBorder="1" applyAlignment="1" applyProtection="1">
      <alignment horizontal="left" vertical="center" wrapText="1"/>
    </xf>
    <xf numFmtId="0" fontId="7" fillId="0" borderId="2" xfId="0" applyFont="1" applyBorder="1" applyAlignment="1" applyProtection="1">
      <alignment horizontal="center" vertical="center"/>
    </xf>
    <xf numFmtId="0" fontId="14" fillId="0" borderId="2" xfId="1" applyFont="1" applyBorder="1" applyAlignment="1" applyProtection="1">
      <alignment horizontal="left" vertical="center" wrapText="1"/>
    </xf>
  </cellXfs>
  <cellStyles count="3">
    <cellStyle name="Normal" xfId="0" builtinId="0"/>
    <cellStyle name="Normal 5" xfId="1"/>
    <cellStyle name="Percent" xfId="2" builtinId="5"/>
  </cellStyles>
  <dxfs count="35"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 tint="0.3499862666707357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Standard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Standards!$E$22</c:f>
              <c:strCache>
                <c:ptCount val="1"/>
                <c:pt idx="0">
                  <c:v>Ct 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96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Standards!$D$10:$D$16</c:f>
                <c:numCache>
                  <c:formatCode>General</c:formatCode>
                  <c:ptCount val="7"/>
                  <c:pt idx="0">
                    <c:v>5.2178897894918919E-3</c:v>
                  </c:pt>
                  <c:pt idx="1">
                    <c:v>5.1226191222667694E-2</c:v>
                  </c:pt>
                  <c:pt idx="2">
                    <c:v>2.9122710227966309E-2</c:v>
                  </c:pt>
                  <c:pt idx="3">
                    <c:v>4.7316860407590866E-2</c:v>
                  </c:pt>
                  <c:pt idx="4">
                    <c:v>0.6135791540145874</c:v>
                  </c:pt>
                  <c:pt idx="5">
                    <c:v>0.45334646105766296</c:v>
                  </c:pt>
                  <c:pt idx="6">
                    <c:v>0.9775080680847168</c:v>
                  </c:pt>
                </c:numCache>
              </c:numRef>
            </c:plus>
            <c:minus>
              <c:numRef>
                <c:f>Standards!$D$10:$D$16</c:f>
                <c:numCache>
                  <c:formatCode>General</c:formatCode>
                  <c:ptCount val="7"/>
                  <c:pt idx="0">
                    <c:v>5.2178897894918919E-3</c:v>
                  </c:pt>
                  <c:pt idx="1">
                    <c:v>5.1226191222667694E-2</c:v>
                  </c:pt>
                  <c:pt idx="2">
                    <c:v>2.9122710227966309E-2</c:v>
                  </c:pt>
                  <c:pt idx="3">
                    <c:v>4.7316860407590866E-2</c:v>
                  </c:pt>
                  <c:pt idx="4">
                    <c:v>0.6135791540145874</c:v>
                  </c:pt>
                  <c:pt idx="5">
                    <c:v>0.45334646105766296</c:v>
                  </c:pt>
                  <c:pt idx="6">
                    <c:v>0.9775080680847168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Standards!$D$23:$D$29</c:f>
              <c:numCache>
                <c:formatCode>0.00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1.3979400086720377</c:v>
                </c:pt>
                <c:pt idx="5">
                  <c:v>0.79588001734407521</c:v>
                </c:pt>
                <c:pt idx="6">
                  <c:v>0.49485002168009401</c:v>
                </c:pt>
              </c:numCache>
            </c:numRef>
          </c:xVal>
          <c:yVal>
            <c:numRef>
              <c:f>Standards!$E$23:$E$29</c:f>
              <c:numCache>
                <c:formatCode>0.00</c:formatCode>
                <c:ptCount val="7"/>
                <c:pt idx="0">
                  <c:v>10.242051124572754</c:v>
                </c:pt>
                <c:pt idx="1">
                  <c:v>17.534658432006836</c:v>
                </c:pt>
                <c:pt idx="2">
                  <c:v>24.630180358886719</c:v>
                </c:pt>
                <c:pt idx="3">
                  <c:v>31.681243896484375</c:v>
                </c:pt>
                <c:pt idx="4">
                  <c:v>34.247604370117188</c:v>
                </c:pt>
                <c:pt idx="5">
                  <c:v>35.954044342041016</c:v>
                </c:pt>
                <c:pt idx="6">
                  <c:v>36.774368286132813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5-4C3E-B2C5-B4EDA39C2977}"/>
            </c:ext>
          </c:extLst>
        </c:ser>
        <c:ser>
          <c:idx val="1"/>
          <c:order val="1"/>
          <c:tx>
            <c:v>Fit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Standards!$D$23:$D$29</c:f>
              <c:numCache>
                <c:formatCode>0.00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1.3979400086720377</c:v>
                </c:pt>
                <c:pt idx="5">
                  <c:v>0.79588001734407521</c:v>
                </c:pt>
                <c:pt idx="6">
                  <c:v>0.49485002168009401</c:v>
                </c:pt>
              </c:numCache>
            </c:numRef>
          </c:xVal>
          <c:yVal>
            <c:numRef>
              <c:f>Standards!$G$23:$G$29</c:f>
              <c:numCache>
                <c:formatCode>General</c:formatCode>
                <c:ptCount val="7"/>
                <c:pt idx="0">
                  <c:v>10.343</c:v>
                </c:pt>
                <c:pt idx="1">
                  <c:v>17.466999999999999</c:v>
                </c:pt>
                <c:pt idx="2">
                  <c:v>24.591000000000001</c:v>
                </c:pt>
                <c:pt idx="3">
                  <c:v>31.715</c:v>
                </c:pt>
                <c:pt idx="4">
                  <c:v>33.859537689110198</c:v>
                </c:pt>
                <c:pt idx="5">
                  <c:v>36.004075378220406</c:v>
                </c:pt>
                <c:pt idx="6">
                  <c:v>37.076344222775504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55-4C3E-B2C5-B4EDA39C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4752"/>
        <c:axId val="470162784"/>
      </c:scatterChart>
      <c:valAx>
        <c:axId val="47016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Log Copy Number/rxn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62784"/>
        <c:crosses val="autoZero"/>
        <c:crossBetween val="midCat"/>
      </c:valAx>
      <c:valAx>
        <c:axId val="4701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Cq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6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456974</xdr:colOff>
      <xdr:row>20</xdr:row>
      <xdr:rowOff>160936</xdr:rowOff>
    </xdr:from>
    <xdr:to>
      <xdr:col>7</xdr:col>
      <xdr:colOff>576808</xdr:colOff>
      <xdr:row>37</xdr:row>
      <xdr:rowOff>74983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66E0C-C062-4391-806E-9F8C66F72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29"/>
  <sheetViews>
    <sheetView topLeftCell="A13" zoomScale="80" zoomScaleNormal="80" workbookViewId="0">
      <selection activeCell="L11" sqref="L11"/>
    </sheetView>
  </sheetViews>
  <sheetFormatPr defaultColWidth="8.69140625" defaultRowHeight="14.15" x14ac:dyDescent="0.35"/>
  <cols>
    <col min="1" max="1" width="12.3828125" style="35" customWidth="1"/>
    <col min="2" max="2" width="10.69140625" style="41" customWidth="1"/>
    <col min="3" max="3" width="10.3828125" style="35" customWidth="1"/>
    <col min="4" max="4" width="16.53515625" style="49" customWidth="1"/>
    <col min="5" max="5" width="47.69140625" style="35" customWidth="1"/>
    <col min="6" max="6" width="15.53515625" style="62" customWidth="1"/>
    <col min="7" max="7" width="9.69140625" style="35" customWidth="1"/>
    <col min="8" max="8" width="13.69140625" style="35" customWidth="1"/>
    <col min="9" max="9" width="23.3828125" style="35" customWidth="1"/>
    <col min="10" max="16384" width="8.69140625" style="35"/>
  </cols>
  <sheetData>
    <row r="1" spans="1:9" ht="25.3" x14ac:dyDescent="0.35">
      <c r="A1" s="165" t="s">
        <v>55</v>
      </c>
      <c r="B1" s="165"/>
      <c r="C1" s="165"/>
      <c r="D1" s="165"/>
      <c r="E1" s="165"/>
      <c r="F1" s="165"/>
      <c r="G1" s="165"/>
      <c r="H1" s="165"/>
      <c r="I1" s="165"/>
    </row>
    <row r="2" spans="1:9" ht="33.75" customHeight="1" x14ac:dyDescent="0.35">
      <c r="A2" s="6" t="s">
        <v>12</v>
      </c>
      <c r="B2" s="7" t="s">
        <v>68</v>
      </c>
      <c r="C2" s="8" t="s">
        <v>13</v>
      </c>
      <c r="D2" s="9">
        <v>43270</v>
      </c>
      <c r="E2" s="172" t="s">
        <v>42</v>
      </c>
      <c r="F2" s="173"/>
      <c r="G2" s="173"/>
      <c r="H2" s="173"/>
      <c r="I2" s="174"/>
    </row>
    <row r="3" spans="1:9" ht="57.65" customHeight="1" x14ac:dyDescent="0.35">
      <c r="A3" s="10" t="s">
        <v>18</v>
      </c>
      <c r="B3" s="7">
        <v>4</v>
      </c>
      <c r="C3" s="169" t="s">
        <v>15</v>
      </c>
      <c r="D3" s="170"/>
      <c r="E3" s="175"/>
      <c r="F3" s="176"/>
      <c r="G3" s="176"/>
      <c r="H3" s="176"/>
      <c r="I3" s="177"/>
    </row>
    <row r="4" spans="1:9" ht="14.7" customHeight="1" thickBot="1" x14ac:dyDescent="0.4">
      <c r="B4" s="171"/>
      <c r="C4" s="171"/>
      <c r="D4" s="171"/>
      <c r="E4" s="171"/>
      <c r="F4" s="171"/>
      <c r="G4" s="171"/>
      <c r="H4" s="171"/>
      <c r="I4" s="171"/>
    </row>
    <row r="5" spans="1:9" s="41" customFormat="1" ht="50.15" customHeight="1" thickBot="1" x14ac:dyDescent="0.35">
      <c r="A5" s="37" t="s">
        <v>6</v>
      </c>
      <c r="B5" s="38" t="s">
        <v>14</v>
      </c>
      <c r="C5" s="39" t="s">
        <v>37</v>
      </c>
      <c r="D5" s="39" t="s">
        <v>9</v>
      </c>
      <c r="E5" s="39" t="s">
        <v>67</v>
      </c>
      <c r="F5" s="141" t="s">
        <v>10</v>
      </c>
      <c r="G5" s="38" t="s">
        <v>46</v>
      </c>
      <c r="H5" s="38" t="s">
        <v>11</v>
      </c>
      <c r="I5" s="40" t="s">
        <v>8</v>
      </c>
    </row>
    <row r="6" spans="1:9" x14ac:dyDescent="0.35">
      <c r="A6" s="43">
        <f>IF($B$3="","N/A",$B$3)</f>
        <v>4</v>
      </c>
      <c r="B6" s="44">
        <v>1</v>
      </c>
      <c r="C6" s="152">
        <v>37</v>
      </c>
      <c r="D6" s="152">
        <v>1014</v>
      </c>
      <c r="E6" s="152" t="s">
        <v>69</v>
      </c>
      <c r="F6" s="153">
        <v>43235</v>
      </c>
      <c r="G6" s="44">
        <f>IF(B6="N/A", "N/A",100)</f>
        <v>100</v>
      </c>
      <c r="H6" s="166"/>
      <c r="I6" s="42"/>
    </row>
    <row r="7" spans="1:9" x14ac:dyDescent="0.35">
      <c r="A7" s="43">
        <f>IF(OR(B7="N/A",$B$3=""),"N/A",$B$3)</f>
        <v>4</v>
      </c>
      <c r="B7" s="44">
        <f>IF(OR(D7="",D7="N/A"),"N/A",B6+1)</f>
        <v>2</v>
      </c>
      <c r="C7" s="152">
        <v>37</v>
      </c>
      <c r="D7" s="152">
        <v>1015</v>
      </c>
      <c r="E7" s="152" t="s">
        <v>69</v>
      </c>
      <c r="F7" s="153">
        <v>43216</v>
      </c>
      <c r="G7" s="44">
        <f>IF(B7="N/A", "N/A",100)</f>
        <v>100</v>
      </c>
      <c r="H7" s="167"/>
      <c r="I7" s="45"/>
    </row>
    <row r="8" spans="1:9" x14ac:dyDescent="0.35">
      <c r="A8" s="43">
        <f t="shared" ref="A8:A27" si="0">IF(OR(B8="N/A",$B$3=""),"N/A",$B$3)</f>
        <v>4</v>
      </c>
      <c r="B8" s="44">
        <f t="shared" ref="B8:B25" si="1">IF(OR(D8="",D8="N/A"),"N/A",B7+1)</f>
        <v>3</v>
      </c>
      <c r="C8" s="152">
        <v>37</v>
      </c>
      <c r="D8" s="152">
        <v>1018</v>
      </c>
      <c r="E8" s="152" t="s">
        <v>69</v>
      </c>
      <c r="F8" s="153">
        <v>43216</v>
      </c>
      <c r="G8" s="44">
        <f t="shared" ref="G8:G25" si="2">IF(B8="N/A", "N/A",100)</f>
        <v>100</v>
      </c>
      <c r="H8" s="167"/>
      <c r="I8" s="45"/>
    </row>
    <row r="9" spans="1:9" x14ac:dyDescent="0.35">
      <c r="A9" s="43">
        <f t="shared" si="0"/>
        <v>4</v>
      </c>
      <c r="B9" s="44">
        <f t="shared" si="1"/>
        <v>4</v>
      </c>
      <c r="C9" s="152">
        <v>37</v>
      </c>
      <c r="D9" s="152">
        <v>1019</v>
      </c>
      <c r="E9" s="152" t="s">
        <v>69</v>
      </c>
      <c r="F9" s="153">
        <v>43215</v>
      </c>
      <c r="G9" s="44">
        <f t="shared" si="2"/>
        <v>100</v>
      </c>
      <c r="H9" s="167"/>
      <c r="I9" s="45"/>
    </row>
    <row r="10" spans="1:9" x14ac:dyDescent="0.35">
      <c r="A10" s="43">
        <f t="shared" si="0"/>
        <v>4</v>
      </c>
      <c r="B10" s="44">
        <f>IF(OR(D10="",D10="N/A"),"N/A",B9+1)</f>
        <v>5</v>
      </c>
      <c r="C10" s="152">
        <v>37</v>
      </c>
      <c r="D10" s="152">
        <v>1020</v>
      </c>
      <c r="E10" s="152" t="s">
        <v>69</v>
      </c>
      <c r="F10" s="153">
        <v>43217</v>
      </c>
      <c r="G10" s="44">
        <f t="shared" si="2"/>
        <v>100</v>
      </c>
      <c r="H10" s="167"/>
      <c r="I10" s="45"/>
    </row>
    <row r="11" spans="1:9" x14ac:dyDescent="0.35">
      <c r="A11" s="43">
        <f t="shared" si="0"/>
        <v>4</v>
      </c>
      <c r="B11" s="44">
        <f>IF(OR(D11="",D11="N/A"),"N/A",B10+1)</f>
        <v>6</v>
      </c>
      <c r="C11" s="152">
        <v>38</v>
      </c>
      <c r="D11" s="152">
        <v>1014</v>
      </c>
      <c r="E11" s="152" t="s">
        <v>70</v>
      </c>
      <c r="F11" s="153">
        <v>43235</v>
      </c>
      <c r="G11" s="44">
        <f t="shared" si="2"/>
        <v>100</v>
      </c>
      <c r="H11" s="167"/>
      <c r="I11" s="45"/>
    </row>
    <row r="12" spans="1:9" x14ac:dyDescent="0.35">
      <c r="A12" s="43">
        <f t="shared" si="0"/>
        <v>4</v>
      </c>
      <c r="B12" s="44">
        <f t="shared" si="1"/>
        <v>7</v>
      </c>
      <c r="C12" s="152">
        <v>38</v>
      </c>
      <c r="D12" s="152">
        <v>1015</v>
      </c>
      <c r="E12" s="152" t="s">
        <v>70</v>
      </c>
      <c r="F12" s="153">
        <v>43216</v>
      </c>
      <c r="G12" s="44">
        <f t="shared" si="2"/>
        <v>100</v>
      </c>
      <c r="H12" s="167"/>
      <c r="I12" s="45"/>
    </row>
    <row r="13" spans="1:9" x14ac:dyDescent="0.35">
      <c r="A13" s="43">
        <f t="shared" si="0"/>
        <v>4</v>
      </c>
      <c r="B13" s="44">
        <f t="shared" si="1"/>
        <v>8</v>
      </c>
      <c r="C13" s="152">
        <v>38</v>
      </c>
      <c r="D13" s="152">
        <v>1018</v>
      </c>
      <c r="E13" s="152" t="s">
        <v>70</v>
      </c>
      <c r="F13" s="153">
        <v>43216</v>
      </c>
      <c r="G13" s="44">
        <f t="shared" si="2"/>
        <v>100</v>
      </c>
      <c r="H13" s="167"/>
      <c r="I13" s="45"/>
    </row>
    <row r="14" spans="1:9" x14ac:dyDescent="0.35">
      <c r="A14" s="43">
        <f t="shared" si="0"/>
        <v>4</v>
      </c>
      <c r="B14" s="44">
        <f t="shared" si="1"/>
        <v>9</v>
      </c>
      <c r="C14" s="152">
        <v>38</v>
      </c>
      <c r="D14" s="152">
        <v>1019</v>
      </c>
      <c r="E14" s="152" t="s">
        <v>70</v>
      </c>
      <c r="F14" s="153">
        <v>43215</v>
      </c>
      <c r="G14" s="44">
        <f t="shared" si="2"/>
        <v>100</v>
      </c>
      <c r="H14" s="167"/>
      <c r="I14" s="45"/>
    </row>
    <row r="15" spans="1:9" x14ac:dyDescent="0.35">
      <c r="A15" s="43">
        <f t="shared" si="0"/>
        <v>4</v>
      </c>
      <c r="B15" s="44">
        <f t="shared" si="1"/>
        <v>10</v>
      </c>
      <c r="C15" s="152">
        <v>38</v>
      </c>
      <c r="D15" s="152">
        <v>1020</v>
      </c>
      <c r="E15" s="152" t="s">
        <v>70</v>
      </c>
      <c r="F15" s="153">
        <v>43217</v>
      </c>
      <c r="G15" s="44">
        <f t="shared" si="2"/>
        <v>100</v>
      </c>
      <c r="H15" s="167"/>
      <c r="I15" s="45"/>
    </row>
    <row r="16" spans="1:9" x14ac:dyDescent="0.35">
      <c r="A16" s="43">
        <f t="shared" si="0"/>
        <v>4</v>
      </c>
      <c r="B16" s="44">
        <f t="shared" si="1"/>
        <v>11</v>
      </c>
      <c r="C16" s="152">
        <v>39</v>
      </c>
      <c r="D16" s="152">
        <v>1014</v>
      </c>
      <c r="E16" s="152" t="s">
        <v>71</v>
      </c>
      <c r="F16" s="153">
        <v>43235</v>
      </c>
      <c r="G16" s="44">
        <f t="shared" si="2"/>
        <v>100</v>
      </c>
      <c r="H16" s="167"/>
      <c r="I16" s="45"/>
    </row>
    <row r="17" spans="1:9" x14ac:dyDescent="0.35">
      <c r="A17" s="43">
        <f t="shared" si="0"/>
        <v>4</v>
      </c>
      <c r="B17" s="44">
        <f t="shared" si="1"/>
        <v>12</v>
      </c>
      <c r="C17" s="152">
        <v>39</v>
      </c>
      <c r="D17" s="152">
        <v>1015</v>
      </c>
      <c r="E17" s="152" t="s">
        <v>71</v>
      </c>
      <c r="F17" s="153">
        <v>43216</v>
      </c>
      <c r="G17" s="44">
        <f t="shared" si="2"/>
        <v>100</v>
      </c>
      <c r="H17" s="167"/>
      <c r="I17" s="45"/>
    </row>
    <row r="18" spans="1:9" x14ac:dyDescent="0.35">
      <c r="A18" s="43">
        <f t="shared" si="0"/>
        <v>4</v>
      </c>
      <c r="B18" s="44">
        <f t="shared" si="1"/>
        <v>13</v>
      </c>
      <c r="C18" s="152">
        <v>39</v>
      </c>
      <c r="D18" s="152">
        <v>1018</v>
      </c>
      <c r="E18" s="152" t="s">
        <v>71</v>
      </c>
      <c r="F18" s="153">
        <v>43216</v>
      </c>
      <c r="G18" s="44">
        <f t="shared" si="2"/>
        <v>100</v>
      </c>
      <c r="H18" s="167"/>
      <c r="I18" s="45"/>
    </row>
    <row r="19" spans="1:9" x14ac:dyDescent="0.35">
      <c r="A19" s="43">
        <f t="shared" si="0"/>
        <v>4</v>
      </c>
      <c r="B19" s="44">
        <f t="shared" si="1"/>
        <v>14</v>
      </c>
      <c r="C19" s="152">
        <v>39</v>
      </c>
      <c r="D19" s="152">
        <v>1019</v>
      </c>
      <c r="E19" s="152" t="s">
        <v>71</v>
      </c>
      <c r="F19" s="153">
        <v>43215</v>
      </c>
      <c r="G19" s="44">
        <f t="shared" si="2"/>
        <v>100</v>
      </c>
      <c r="H19" s="167"/>
      <c r="I19" s="45"/>
    </row>
    <row r="20" spans="1:9" x14ac:dyDescent="0.35">
      <c r="A20" s="43">
        <f t="shared" si="0"/>
        <v>4</v>
      </c>
      <c r="B20" s="44">
        <f t="shared" si="1"/>
        <v>15</v>
      </c>
      <c r="C20" s="152">
        <v>39</v>
      </c>
      <c r="D20" s="152">
        <v>1020</v>
      </c>
      <c r="E20" s="152" t="s">
        <v>71</v>
      </c>
      <c r="F20" s="153">
        <v>43217</v>
      </c>
      <c r="G20" s="44">
        <f t="shared" si="2"/>
        <v>100</v>
      </c>
      <c r="H20" s="167"/>
      <c r="I20" s="45"/>
    </row>
    <row r="21" spans="1:9" x14ac:dyDescent="0.35">
      <c r="A21" s="43">
        <f t="shared" si="0"/>
        <v>4</v>
      </c>
      <c r="B21" s="44">
        <f t="shared" si="1"/>
        <v>16</v>
      </c>
      <c r="C21" s="152">
        <v>40</v>
      </c>
      <c r="D21" s="152">
        <v>1014</v>
      </c>
      <c r="E21" s="152" t="s">
        <v>72</v>
      </c>
      <c r="F21" s="153">
        <v>43235</v>
      </c>
      <c r="G21" s="44">
        <f t="shared" si="2"/>
        <v>100</v>
      </c>
      <c r="H21" s="167"/>
      <c r="I21" s="45"/>
    </row>
    <row r="22" spans="1:9" x14ac:dyDescent="0.35">
      <c r="A22" s="43">
        <f t="shared" si="0"/>
        <v>4</v>
      </c>
      <c r="B22" s="44">
        <f t="shared" si="1"/>
        <v>17</v>
      </c>
      <c r="C22" s="152">
        <v>40</v>
      </c>
      <c r="D22" s="152">
        <v>1015</v>
      </c>
      <c r="E22" s="152" t="s">
        <v>72</v>
      </c>
      <c r="F22" s="153">
        <v>43216</v>
      </c>
      <c r="G22" s="44">
        <f t="shared" si="2"/>
        <v>100</v>
      </c>
      <c r="H22" s="167"/>
      <c r="I22" s="45"/>
    </row>
    <row r="23" spans="1:9" x14ac:dyDescent="0.35">
      <c r="A23" s="43">
        <f t="shared" si="0"/>
        <v>4</v>
      </c>
      <c r="B23" s="44">
        <f t="shared" si="1"/>
        <v>18</v>
      </c>
      <c r="C23" s="152">
        <v>40</v>
      </c>
      <c r="D23" s="152">
        <v>1018</v>
      </c>
      <c r="E23" s="152" t="s">
        <v>72</v>
      </c>
      <c r="F23" s="153">
        <v>43216</v>
      </c>
      <c r="G23" s="44">
        <f>IF(B23="N/A", "N/A",100)</f>
        <v>100</v>
      </c>
      <c r="H23" s="167"/>
      <c r="I23" s="45"/>
    </row>
    <row r="24" spans="1:9" x14ac:dyDescent="0.35">
      <c r="A24" s="43">
        <f t="shared" si="0"/>
        <v>4</v>
      </c>
      <c r="B24" s="44">
        <f t="shared" si="1"/>
        <v>19</v>
      </c>
      <c r="C24" s="152">
        <v>40</v>
      </c>
      <c r="D24" s="152">
        <v>1019</v>
      </c>
      <c r="E24" s="152" t="s">
        <v>72</v>
      </c>
      <c r="F24" s="153">
        <v>43215</v>
      </c>
      <c r="G24" s="44">
        <f t="shared" si="2"/>
        <v>100</v>
      </c>
      <c r="H24" s="167"/>
      <c r="I24" s="45"/>
    </row>
    <row r="25" spans="1:9" x14ac:dyDescent="0.35">
      <c r="A25" s="43">
        <f t="shared" si="0"/>
        <v>4</v>
      </c>
      <c r="B25" s="44">
        <f t="shared" si="1"/>
        <v>20</v>
      </c>
      <c r="C25" s="152">
        <v>40</v>
      </c>
      <c r="D25" s="152">
        <v>1020</v>
      </c>
      <c r="E25" s="152" t="s">
        <v>72</v>
      </c>
      <c r="F25" s="153">
        <v>43217</v>
      </c>
      <c r="G25" s="44">
        <f t="shared" si="2"/>
        <v>100</v>
      </c>
      <c r="H25" s="167"/>
      <c r="I25" s="45"/>
    </row>
    <row r="26" spans="1:9" x14ac:dyDescent="0.35">
      <c r="A26" s="43">
        <f t="shared" si="0"/>
        <v>4</v>
      </c>
      <c r="B26" s="44" t="s">
        <v>22</v>
      </c>
      <c r="C26" s="46" t="s">
        <v>41</v>
      </c>
      <c r="D26" s="46" t="s">
        <v>41</v>
      </c>
      <c r="E26" s="46" t="s">
        <v>41</v>
      </c>
      <c r="F26" s="142" t="s">
        <v>41</v>
      </c>
      <c r="G26" s="44">
        <v>100</v>
      </c>
      <c r="H26" s="167"/>
      <c r="I26" s="45"/>
    </row>
    <row r="27" spans="1:9" ht="14.6" thickBot="1" x14ac:dyDescent="0.4">
      <c r="A27" s="43">
        <f t="shared" si="0"/>
        <v>4</v>
      </c>
      <c r="B27" s="47" t="s">
        <v>23</v>
      </c>
      <c r="C27" s="47" t="s">
        <v>41</v>
      </c>
      <c r="D27" s="47" t="s">
        <v>41</v>
      </c>
      <c r="E27" s="47" t="s">
        <v>41</v>
      </c>
      <c r="F27" s="143" t="s">
        <v>41</v>
      </c>
      <c r="G27" s="47">
        <v>100</v>
      </c>
      <c r="H27" s="168"/>
      <c r="I27" s="48"/>
    </row>
    <row r="29" spans="1:9" ht="26.5" customHeight="1" x14ac:dyDescent="0.35"/>
  </sheetData>
  <sheetProtection algorithmName="SHA-512" hashValue="gaddXHW+GtVTgEOpwGlo+KKH/qM0Kak1J+XT5R1EwYpie3Zoz0o7gD+8SqpYxXZvHdIAkqOEPp4sYYZf0daQCg==" saltValue="5T+SHKp1gLaRz5BZaBgncw==" spinCount="100000" sheet="1" objects="1" scenarios="1" formatColumns="0" formatRows="0"/>
  <mergeCells count="5">
    <mergeCell ref="A1:I1"/>
    <mergeCell ref="H6:H27"/>
    <mergeCell ref="C3:D3"/>
    <mergeCell ref="B4:I4"/>
    <mergeCell ref="E2:I3"/>
  </mergeCells>
  <conditionalFormatting sqref="B2:B3">
    <cfRule type="expression" dxfId="34" priority="6">
      <formula>B2=""</formula>
    </cfRule>
  </conditionalFormatting>
  <conditionalFormatting sqref="D2">
    <cfRule type="expression" dxfId="33" priority="5">
      <formula>D2=""</formula>
    </cfRule>
  </conditionalFormatting>
  <conditionalFormatting sqref="C6:F25">
    <cfRule type="cellIs" dxfId="32" priority="2" operator="equal">
      <formula>""</formula>
    </cfRule>
  </conditionalFormatting>
  <pageMargins left="0.75" right="0.75" top="1" bottom="1" header="0.5" footer="0.5"/>
  <pageSetup scale="77" orientation="landscape" verticalDpi="300" r:id="rId1"/>
  <headerFooter alignWithMargins="0">
    <oddFooter>&amp;C&amp;"Times New Roman,Regular"&amp;11&amp;F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O29"/>
  <sheetViews>
    <sheetView zoomScale="90" zoomScaleNormal="90" workbookViewId="0">
      <selection activeCell="O20" sqref="O20"/>
    </sheetView>
  </sheetViews>
  <sheetFormatPr defaultColWidth="8.69140625" defaultRowHeight="14.15" x14ac:dyDescent="0.35"/>
  <cols>
    <col min="1" max="1" width="12.3046875" style="35" customWidth="1"/>
    <col min="2" max="2" width="10.69140625" style="41" customWidth="1"/>
    <col min="3" max="3" width="14.69140625" style="35" customWidth="1"/>
    <col min="4" max="5" width="14.69140625" style="49" customWidth="1"/>
    <col min="6" max="6" width="15.69140625" style="50" customWidth="1"/>
    <col min="7" max="7" width="10.3046875" style="35" customWidth="1"/>
    <col min="8" max="8" width="8.3046875" style="35" customWidth="1"/>
    <col min="9" max="9" width="8.3046875" style="35" hidden="1" customWidth="1"/>
    <col min="10" max="10" width="8.53515625" style="35" customWidth="1"/>
    <col min="11" max="11" width="23.3828125" style="35" customWidth="1"/>
    <col min="12" max="12" width="10.69140625" style="35" customWidth="1"/>
    <col min="13" max="16384" width="8.69140625" style="35"/>
  </cols>
  <sheetData>
    <row r="1" spans="1:15" ht="25.3" x14ac:dyDescent="0.35">
      <c r="A1" s="165" t="s">
        <v>56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</row>
    <row r="2" spans="1:15" ht="33.75" customHeight="1" x14ac:dyDescent="0.35">
      <c r="A2" s="6" t="s">
        <v>12</v>
      </c>
      <c r="B2" s="8" t="str">
        <f>'Extraction  Information'!B2</f>
        <v>2377-009</v>
      </c>
      <c r="C2" s="8" t="str">
        <f>'Extraction  Information'!C2</f>
        <v xml:space="preserve">Extraction Date </v>
      </c>
      <c r="D2" s="36">
        <f>'Extraction  Information'!D2</f>
        <v>43270</v>
      </c>
      <c r="E2" s="178" t="s">
        <v>48</v>
      </c>
      <c r="F2" s="179"/>
      <c r="G2" s="179"/>
      <c r="H2" s="179"/>
      <c r="I2" s="179"/>
      <c r="J2" s="179"/>
      <c r="K2" s="179"/>
      <c r="L2" s="180"/>
    </row>
    <row r="3" spans="1:15" ht="66.25" customHeight="1" x14ac:dyDescent="0.35">
      <c r="A3" s="10" t="str">
        <f>'Extraction  Information'!A3</f>
        <v>Extraction #:</v>
      </c>
      <c r="B3" s="8">
        <f>'Extraction  Information'!B3</f>
        <v>4</v>
      </c>
      <c r="C3" s="169" t="s">
        <v>15</v>
      </c>
      <c r="D3" s="170"/>
      <c r="E3" s="181"/>
      <c r="F3" s="182"/>
      <c r="G3" s="182"/>
      <c r="H3" s="182"/>
      <c r="I3" s="182"/>
      <c r="J3" s="182"/>
      <c r="K3" s="182"/>
      <c r="L3" s="183"/>
    </row>
    <row r="4" spans="1:15" ht="14.6" thickBot="1" x14ac:dyDescent="0.4">
      <c r="H4" s="51"/>
      <c r="I4" s="51"/>
      <c r="J4" s="51"/>
      <c r="K4" s="51"/>
    </row>
    <row r="5" spans="1:15" s="41" customFormat="1" ht="42.75" customHeight="1" thickBot="1" x14ac:dyDescent="0.35">
      <c r="A5" s="132" t="str">
        <f>'Extraction  Information'!A5</f>
        <v>Extraction #</v>
      </c>
      <c r="B5" s="135" t="s">
        <v>14</v>
      </c>
      <c r="C5" s="136" t="s">
        <v>47</v>
      </c>
      <c r="D5" s="144" t="s">
        <v>36</v>
      </c>
      <c r="E5" s="161" t="s">
        <v>38</v>
      </c>
      <c r="F5" s="136" t="s">
        <v>33</v>
      </c>
      <c r="G5" s="136" t="s">
        <v>34</v>
      </c>
      <c r="H5" s="136" t="s">
        <v>35</v>
      </c>
      <c r="I5" s="136" t="s">
        <v>39</v>
      </c>
      <c r="J5" s="137" t="s">
        <v>20</v>
      </c>
      <c r="K5" s="138" t="s">
        <v>8</v>
      </c>
      <c r="L5" s="139" t="s">
        <v>32</v>
      </c>
    </row>
    <row r="6" spans="1:15" x14ac:dyDescent="0.35">
      <c r="A6" s="52">
        <f>'Extraction  Information'!A6</f>
        <v>4</v>
      </c>
      <c r="B6" s="133">
        <v>1</v>
      </c>
      <c r="C6" s="134">
        <f>IF(ISBLANK('Extraction  Information'!G6), "",'Extraction  Information'!G6)</f>
        <v>100</v>
      </c>
      <c r="D6" s="145">
        <v>69</v>
      </c>
      <c r="E6" s="162">
        <f>IF(OR(C6="N/A", C6="NA"),"N/A",IF(ISBLANK(D6), "", IF(D6&lt;10, "&lt;1", D6/10)))</f>
        <v>6.9</v>
      </c>
      <c r="F6" s="11">
        <f t="shared" ref="F6:F25" si="0">IF(E6="N/A","N/A",(IF(ISBLANK(D6), "",IF(E6="&lt;1", "N/A", ROUNDUP(IF(50/E6&lt;5, 5, 50/E6),0)))))</f>
        <v>8</v>
      </c>
      <c r="G6" s="148">
        <f t="shared" ref="G6:G25" si="1">IF(F6="N/A","N/A",IF(ISBLANK(D6), "", IF(H6="N/A", "N/A", H6 - F6)))</f>
        <v>47.2</v>
      </c>
      <c r="H6" s="148">
        <f>IF(C6="N/A","N/A",IF(ISBLANK(D6), "",IF(E6="&lt;1","N/A",F6*E6)))</f>
        <v>55.2</v>
      </c>
      <c r="I6" s="11">
        <f t="shared" ref="I6:I26" si="2">IF(ISBLANK(D6), "",IF(E6="&lt;1",D6,10))</f>
        <v>10</v>
      </c>
      <c r="J6" s="140">
        <f t="shared" ref="J6:J15" si="3">IF(C6="N/A","N/A",IF(ISBLANK(D6), "", 10*I6))</f>
        <v>100</v>
      </c>
      <c r="K6" s="157"/>
      <c r="L6" s="57"/>
      <c r="O6" s="131"/>
    </row>
    <row r="7" spans="1:15" x14ac:dyDescent="0.35">
      <c r="A7" s="53">
        <f>'Extraction  Information'!A7</f>
        <v>4</v>
      </c>
      <c r="B7" s="54">
        <f>'Extraction  Information'!B7</f>
        <v>2</v>
      </c>
      <c r="C7" s="54">
        <f>IF(ISBLANK('Extraction  Information'!G7), "",'Extraction  Information'!G7)</f>
        <v>100</v>
      </c>
      <c r="D7" s="146">
        <v>74.900000000000006</v>
      </c>
      <c r="E7" s="162">
        <f t="shared" ref="E7:E25" si="4">IF(OR(C7="N/A", C7="NA"),"N/A",IF(ISBLANK(D7), "", IF(D7&lt;10, "&lt;1", D7/10)))</f>
        <v>7.49</v>
      </c>
      <c r="F7" s="140">
        <f t="shared" si="0"/>
        <v>7</v>
      </c>
      <c r="G7" s="148">
        <f t="shared" si="1"/>
        <v>45.43</v>
      </c>
      <c r="H7" s="148">
        <f t="shared" ref="H7:H25" si="5">IF(C7="N/A","N/A",IF(ISBLANK(D7), "",IF(E7="&lt;1","N/A",F7*E7)))</f>
        <v>52.43</v>
      </c>
      <c r="I7" s="140">
        <f t="shared" si="2"/>
        <v>10</v>
      </c>
      <c r="J7" s="140">
        <f t="shared" si="3"/>
        <v>100</v>
      </c>
      <c r="K7" s="158"/>
      <c r="L7" s="56"/>
    </row>
    <row r="8" spans="1:15" x14ac:dyDescent="0.35">
      <c r="A8" s="53">
        <f>'Extraction  Information'!A8</f>
        <v>4</v>
      </c>
      <c r="B8" s="54">
        <f>'Extraction  Information'!B8</f>
        <v>3</v>
      </c>
      <c r="C8" s="54">
        <f>IF(ISBLANK('Extraction  Information'!G8), "",'Extraction  Information'!G8)</f>
        <v>100</v>
      </c>
      <c r="D8" s="146">
        <v>70.900000000000006</v>
      </c>
      <c r="E8" s="162">
        <f t="shared" si="4"/>
        <v>7.0900000000000007</v>
      </c>
      <c r="F8" s="140">
        <f t="shared" si="0"/>
        <v>8</v>
      </c>
      <c r="G8" s="148">
        <f t="shared" si="1"/>
        <v>48.720000000000006</v>
      </c>
      <c r="H8" s="148">
        <f t="shared" si="5"/>
        <v>56.720000000000006</v>
      </c>
      <c r="I8" s="140">
        <f t="shared" si="2"/>
        <v>10</v>
      </c>
      <c r="J8" s="140">
        <f t="shared" si="3"/>
        <v>100</v>
      </c>
      <c r="K8" s="158"/>
      <c r="L8" s="56"/>
    </row>
    <row r="9" spans="1:15" x14ac:dyDescent="0.35">
      <c r="A9" s="53">
        <f>'Extraction  Information'!A9</f>
        <v>4</v>
      </c>
      <c r="B9" s="54">
        <f>'Extraction  Information'!B9</f>
        <v>4</v>
      </c>
      <c r="C9" s="54">
        <f>IF(ISBLANK('Extraction  Information'!G9), "",'Extraction  Information'!G9)</f>
        <v>100</v>
      </c>
      <c r="D9" s="146">
        <v>86.6</v>
      </c>
      <c r="E9" s="162">
        <f t="shared" si="4"/>
        <v>8.66</v>
      </c>
      <c r="F9" s="151">
        <f t="shared" si="0"/>
        <v>6</v>
      </c>
      <c r="G9" s="148">
        <f t="shared" si="1"/>
        <v>45.96</v>
      </c>
      <c r="H9" s="148">
        <f t="shared" si="5"/>
        <v>51.96</v>
      </c>
      <c r="I9" s="140">
        <f t="shared" si="2"/>
        <v>10</v>
      </c>
      <c r="J9" s="140">
        <f t="shared" si="3"/>
        <v>100</v>
      </c>
      <c r="K9" s="158"/>
      <c r="L9" s="56"/>
    </row>
    <row r="10" spans="1:15" x14ac:dyDescent="0.35">
      <c r="A10" s="53">
        <f>'Extraction  Information'!A10</f>
        <v>4</v>
      </c>
      <c r="B10" s="54">
        <f>'Extraction  Information'!B10</f>
        <v>5</v>
      </c>
      <c r="C10" s="54">
        <f>IF(ISBLANK('Extraction  Information'!G10), "",'Extraction  Information'!G10)</f>
        <v>100</v>
      </c>
      <c r="D10" s="145">
        <v>85.1</v>
      </c>
      <c r="E10" s="162">
        <f t="shared" si="4"/>
        <v>8.51</v>
      </c>
      <c r="F10" s="140">
        <f t="shared" si="0"/>
        <v>6</v>
      </c>
      <c r="G10" s="148">
        <f t="shared" si="1"/>
        <v>45.06</v>
      </c>
      <c r="H10" s="148">
        <f t="shared" si="5"/>
        <v>51.06</v>
      </c>
      <c r="I10" s="140">
        <f t="shared" si="2"/>
        <v>10</v>
      </c>
      <c r="J10" s="140">
        <f t="shared" si="3"/>
        <v>100</v>
      </c>
      <c r="K10" s="158"/>
      <c r="L10" s="56"/>
    </row>
    <row r="11" spans="1:15" x14ac:dyDescent="0.35">
      <c r="A11" s="53">
        <f>'Extraction  Information'!A11</f>
        <v>4</v>
      </c>
      <c r="B11" s="54">
        <f>'Extraction  Information'!B11</f>
        <v>6</v>
      </c>
      <c r="C11" s="54">
        <f>IF(ISBLANK('Extraction  Information'!G11), "",'Extraction  Information'!G11)</f>
        <v>100</v>
      </c>
      <c r="D11" s="146">
        <v>70</v>
      </c>
      <c r="E11" s="162">
        <f t="shared" si="4"/>
        <v>7</v>
      </c>
      <c r="F11" s="140">
        <f t="shared" si="0"/>
        <v>8</v>
      </c>
      <c r="G11" s="148">
        <f t="shared" si="1"/>
        <v>48</v>
      </c>
      <c r="H11" s="148">
        <f t="shared" si="5"/>
        <v>56</v>
      </c>
      <c r="I11" s="140">
        <f t="shared" si="2"/>
        <v>10</v>
      </c>
      <c r="J11" s="140">
        <f t="shared" si="3"/>
        <v>100</v>
      </c>
      <c r="K11" s="158"/>
      <c r="L11" s="56"/>
    </row>
    <row r="12" spans="1:15" x14ac:dyDescent="0.35">
      <c r="A12" s="53">
        <f>'Extraction  Information'!A12</f>
        <v>4</v>
      </c>
      <c r="B12" s="54">
        <f>'Extraction  Information'!B12</f>
        <v>7</v>
      </c>
      <c r="C12" s="54">
        <f>IF(ISBLANK('Extraction  Information'!G12), "",'Extraction  Information'!G12)</f>
        <v>100</v>
      </c>
      <c r="D12" s="146">
        <v>64.599999999999994</v>
      </c>
      <c r="E12" s="162">
        <f t="shared" si="4"/>
        <v>6.4599999999999991</v>
      </c>
      <c r="F12" s="140">
        <f t="shared" si="0"/>
        <v>8</v>
      </c>
      <c r="G12" s="148">
        <f t="shared" si="1"/>
        <v>43.679999999999993</v>
      </c>
      <c r="H12" s="148">
        <f t="shared" si="5"/>
        <v>51.679999999999993</v>
      </c>
      <c r="I12" s="140">
        <f t="shared" si="2"/>
        <v>10</v>
      </c>
      <c r="J12" s="140">
        <f t="shared" si="3"/>
        <v>100</v>
      </c>
      <c r="K12" s="158"/>
      <c r="L12" s="56"/>
    </row>
    <row r="13" spans="1:15" x14ac:dyDescent="0.35">
      <c r="A13" s="53">
        <f>'Extraction  Information'!A13</f>
        <v>4</v>
      </c>
      <c r="B13" s="54">
        <f>'Extraction  Information'!B13</f>
        <v>8</v>
      </c>
      <c r="C13" s="54">
        <f>IF(ISBLANK('Extraction  Information'!G13), "",'Extraction  Information'!G13)</f>
        <v>100</v>
      </c>
      <c r="D13" s="146">
        <v>72.2</v>
      </c>
      <c r="E13" s="162">
        <f t="shared" si="4"/>
        <v>7.2200000000000006</v>
      </c>
      <c r="F13" s="140">
        <f t="shared" si="0"/>
        <v>7</v>
      </c>
      <c r="G13" s="148">
        <f t="shared" si="1"/>
        <v>43.540000000000006</v>
      </c>
      <c r="H13" s="148">
        <f t="shared" si="5"/>
        <v>50.540000000000006</v>
      </c>
      <c r="I13" s="140">
        <f t="shared" si="2"/>
        <v>10</v>
      </c>
      <c r="J13" s="140">
        <f t="shared" si="3"/>
        <v>100</v>
      </c>
      <c r="K13" s="158"/>
      <c r="L13" s="56"/>
    </row>
    <row r="14" spans="1:15" x14ac:dyDescent="0.35">
      <c r="A14" s="53">
        <f>'Extraction  Information'!A14</f>
        <v>4</v>
      </c>
      <c r="B14" s="54">
        <f>'Extraction  Information'!B14</f>
        <v>9</v>
      </c>
      <c r="C14" s="54">
        <f>IF(ISBLANK('Extraction  Information'!G14), "",'Extraction  Information'!G14)</f>
        <v>100</v>
      </c>
      <c r="D14" s="145">
        <v>73.400000000000006</v>
      </c>
      <c r="E14" s="162">
        <f t="shared" si="4"/>
        <v>7.3400000000000007</v>
      </c>
      <c r="F14" s="140">
        <f t="shared" si="0"/>
        <v>7</v>
      </c>
      <c r="G14" s="148">
        <f t="shared" si="1"/>
        <v>44.38</v>
      </c>
      <c r="H14" s="148">
        <f t="shared" si="5"/>
        <v>51.38</v>
      </c>
      <c r="I14" s="140">
        <f t="shared" si="2"/>
        <v>10</v>
      </c>
      <c r="J14" s="140">
        <f t="shared" si="3"/>
        <v>100</v>
      </c>
      <c r="K14" s="158"/>
      <c r="L14" s="56"/>
    </row>
    <row r="15" spans="1:15" x14ac:dyDescent="0.35">
      <c r="A15" s="53">
        <f>'Extraction  Information'!A15</f>
        <v>4</v>
      </c>
      <c r="B15" s="54">
        <f>'Extraction  Information'!B15</f>
        <v>10</v>
      </c>
      <c r="C15" s="54">
        <f>IF(ISBLANK('Extraction  Information'!G15), "",'Extraction  Information'!G15)</f>
        <v>100</v>
      </c>
      <c r="D15" s="146">
        <v>74</v>
      </c>
      <c r="E15" s="162">
        <f t="shared" si="4"/>
        <v>7.4</v>
      </c>
      <c r="F15" s="140">
        <f t="shared" si="0"/>
        <v>7</v>
      </c>
      <c r="G15" s="148">
        <f t="shared" si="1"/>
        <v>44.800000000000004</v>
      </c>
      <c r="H15" s="148">
        <f t="shared" si="5"/>
        <v>51.800000000000004</v>
      </c>
      <c r="I15" s="140">
        <f t="shared" si="2"/>
        <v>10</v>
      </c>
      <c r="J15" s="140">
        <f t="shared" si="3"/>
        <v>100</v>
      </c>
      <c r="K15" s="158"/>
      <c r="L15" s="56"/>
    </row>
    <row r="16" spans="1:15" x14ac:dyDescent="0.35">
      <c r="A16" s="53">
        <f>'Extraction  Information'!A16</f>
        <v>4</v>
      </c>
      <c r="B16" s="54">
        <f>'Extraction  Information'!B16</f>
        <v>11</v>
      </c>
      <c r="C16" s="54">
        <f>IF(ISBLANK('Extraction  Information'!G16), "",'Extraction  Information'!G16)</f>
        <v>100</v>
      </c>
      <c r="D16" s="146">
        <v>62.5</v>
      </c>
      <c r="E16" s="162">
        <f t="shared" si="4"/>
        <v>6.25</v>
      </c>
      <c r="F16" s="140">
        <f t="shared" si="0"/>
        <v>8</v>
      </c>
      <c r="G16" s="148">
        <f t="shared" si="1"/>
        <v>42</v>
      </c>
      <c r="H16" s="148">
        <f t="shared" si="5"/>
        <v>50</v>
      </c>
      <c r="I16" s="140">
        <f t="shared" si="2"/>
        <v>10</v>
      </c>
      <c r="J16" s="140">
        <f>IF(C16="N/A","N/A",IF(ISBLANK(D16), "", 10*I16))</f>
        <v>100</v>
      </c>
      <c r="K16" s="158"/>
      <c r="L16" s="56"/>
    </row>
    <row r="17" spans="1:12" x14ac:dyDescent="0.35">
      <c r="A17" s="53">
        <f>'Extraction  Information'!A17</f>
        <v>4</v>
      </c>
      <c r="B17" s="54">
        <f>'Extraction  Information'!B17</f>
        <v>12</v>
      </c>
      <c r="C17" s="54">
        <f>IF(ISBLANK('Extraction  Information'!G17), "",'Extraction  Information'!G17)</f>
        <v>100</v>
      </c>
      <c r="D17" s="146">
        <v>73.3</v>
      </c>
      <c r="E17" s="162">
        <f t="shared" si="4"/>
        <v>7.33</v>
      </c>
      <c r="F17" s="140">
        <f t="shared" si="0"/>
        <v>7</v>
      </c>
      <c r="G17" s="148">
        <f t="shared" si="1"/>
        <v>44.31</v>
      </c>
      <c r="H17" s="148">
        <f t="shared" si="5"/>
        <v>51.31</v>
      </c>
      <c r="I17" s="140">
        <f t="shared" si="2"/>
        <v>10</v>
      </c>
      <c r="J17" s="140">
        <f t="shared" ref="J17:J25" si="6">IF(C17="N/A","N/A",IF(ISBLANK(D17), "", 10*I17))</f>
        <v>100</v>
      </c>
      <c r="K17" s="158"/>
      <c r="L17" s="56"/>
    </row>
    <row r="18" spans="1:12" x14ac:dyDescent="0.35">
      <c r="A18" s="53">
        <f>'Extraction  Information'!A18</f>
        <v>4</v>
      </c>
      <c r="B18" s="54">
        <f>'Extraction  Information'!B18</f>
        <v>13</v>
      </c>
      <c r="C18" s="54">
        <f>IF(ISBLANK('Extraction  Information'!G18), "",'Extraction  Information'!G18)</f>
        <v>100</v>
      </c>
      <c r="D18" s="145">
        <v>70.2</v>
      </c>
      <c r="E18" s="162">
        <f t="shared" si="4"/>
        <v>7.0200000000000005</v>
      </c>
      <c r="F18" s="140">
        <f t="shared" si="0"/>
        <v>8</v>
      </c>
      <c r="G18" s="148">
        <f t="shared" si="1"/>
        <v>48.160000000000004</v>
      </c>
      <c r="H18" s="148">
        <f t="shared" si="5"/>
        <v>56.160000000000004</v>
      </c>
      <c r="I18" s="140">
        <f>IF(ISBLANK(D18), "",IF(E18="&lt;1",D18,10))</f>
        <v>10</v>
      </c>
      <c r="J18" s="140">
        <f t="shared" si="6"/>
        <v>100</v>
      </c>
      <c r="K18" s="158"/>
      <c r="L18" s="56"/>
    </row>
    <row r="19" spans="1:12" x14ac:dyDescent="0.35">
      <c r="A19" s="53">
        <f>'Extraction  Information'!A19</f>
        <v>4</v>
      </c>
      <c r="B19" s="54">
        <f>'Extraction  Information'!B19</f>
        <v>14</v>
      </c>
      <c r="C19" s="54">
        <f>IF(ISBLANK('Extraction  Information'!G19), "",'Extraction  Information'!G19)</f>
        <v>100</v>
      </c>
      <c r="D19" s="146">
        <v>73.5</v>
      </c>
      <c r="E19" s="162">
        <f t="shared" si="4"/>
        <v>7.35</v>
      </c>
      <c r="F19" s="140">
        <f>IF(E19="N/A","N/A",(IF(ISBLANK(D19), "",IF(E19="&lt;1", "N/A", ROUNDUP(IF(50/E19&lt;5, 5, 50/E19),0)))))</f>
        <v>7</v>
      </c>
      <c r="G19" s="148">
        <f>IF(F19="N/A","N/A",IF(ISBLANK(D19), "", IF(H19="N/A", "N/A", H19 - F19)))</f>
        <v>44.449999999999996</v>
      </c>
      <c r="H19" s="148">
        <f t="shared" si="5"/>
        <v>51.449999999999996</v>
      </c>
      <c r="I19" s="140">
        <f t="shared" si="2"/>
        <v>10</v>
      </c>
      <c r="J19" s="140">
        <f t="shared" si="6"/>
        <v>100</v>
      </c>
      <c r="K19" s="158"/>
      <c r="L19" s="56"/>
    </row>
    <row r="20" spans="1:12" x14ac:dyDescent="0.35">
      <c r="A20" s="53">
        <f>'Extraction  Information'!A20</f>
        <v>4</v>
      </c>
      <c r="B20" s="54">
        <f>'Extraction  Information'!B20</f>
        <v>15</v>
      </c>
      <c r="C20" s="54">
        <f>IF(ISBLANK('Extraction  Information'!G20), "",'Extraction  Information'!G20)</f>
        <v>100</v>
      </c>
      <c r="D20" s="146">
        <v>80</v>
      </c>
      <c r="E20" s="162">
        <f t="shared" si="4"/>
        <v>8</v>
      </c>
      <c r="F20" s="140">
        <f>IF(E20="N/A","N/A",(IF(ISBLANK(D20), "",IF(E20="&lt;1", "N/A", ROUNDUP(IF(50/E20&lt;5, 5, 50/E20),0)))))</f>
        <v>7</v>
      </c>
      <c r="G20" s="148">
        <f t="shared" si="1"/>
        <v>49</v>
      </c>
      <c r="H20" s="148">
        <f t="shared" si="5"/>
        <v>56</v>
      </c>
      <c r="I20" s="140">
        <f t="shared" si="2"/>
        <v>10</v>
      </c>
      <c r="J20" s="140">
        <f t="shared" si="6"/>
        <v>100</v>
      </c>
      <c r="K20" s="158"/>
      <c r="L20" s="56"/>
    </row>
    <row r="21" spans="1:12" x14ac:dyDescent="0.35">
      <c r="A21" s="53">
        <f>'Extraction  Information'!A21</f>
        <v>4</v>
      </c>
      <c r="B21" s="54">
        <f>'Extraction  Information'!B21</f>
        <v>16</v>
      </c>
      <c r="C21" s="54">
        <f>IF(ISBLANK('Extraction  Information'!G21), "",'Extraction  Information'!G21)</f>
        <v>100</v>
      </c>
      <c r="D21" s="146">
        <v>70.5</v>
      </c>
      <c r="E21" s="162">
        <f t="shared" si="4"/>
        <v>7.05</v>
      </c>
      <c r="F21" s="140">
        <f t="shared" si="0"/>
        <v>8</v>
      </c>
      <c r="G21" s="148">
        <f t="shared" si="1"/>
        <v>48.4</v>
      </c>
      <c r="H21" s="148">
        <f t="shared" si="5"/>
        <v>56.4</v>
      </c>
      <c r="I21" s="140">
        <f t="shared" si="2"/>
        <v>10</v>
      </c>
      <c r="J21" s="140">
        <f t="shared" si="6"/>
        <v>100</v>
      </c>
      <c r="K21" s="158"/>
      <c r="L21" s="56"/>
    </row>
    <row r="22" spans="1:12" x14ac:dyDescent="0.35">
      <c r="A22" s="53">
        <f>'Extraction  Information'!A22</f>
        <v>4</v>
      </c>
      <c r="B22" s="54">
        <f>'Extraction  Information'!B22</f>
        <v>17</v>
      </c>
      <c r="C22" s="54">
        <f>IF(ISBLANK('Extraction  Information'!G22), "",'Extraction  Information'!G22)</f>
        <v>100</v>
      </c>
      <c r="D22" s="145">
        <v>74</v>
      </c>
      <c r="E22" s="162">
        <f t="shared" si="4"/>
        <v>7.4</v>
      </c>
      <c r="F22" s="140">
        <f t="shared" si="0"/>
        <v>7</v>
      </c>
      <c r="G22" s="148">
        <f t="shared" si="1"/>
        <v>44.800000000000004</v>
      </c>
      <c r="H22" s="148">
        <f t="shared" si="5"/>
        <v>51.800000000000004</v>
      </c>
      <c r="I22" s="140">
        <f t="shared" si="2"/>
        <v>10</v>
      </c>
      <c r="J22" s="140">
        <f t="shared" si="6"/>
        <v>100</v>
      </c>
      <c r="K22" s="158"/>
      <c r="L22" s="56"/>
    </row>
    <row r="23" spans="1:12" x14ac:dyDescent="0.35">
      <c r="A23" s="53">
        <f>'Extraction  Information'!A23</f>
        <v>4</v>
      </c>
      <c r="B23" s="54">
        <f>'Extraction  Information'!B23</f>
        <v>18</v>
      </c>
      <c r="C23" s="54">
        <f>IF(ISBLANK('Extraction  Information'!G23), "",'Extraction  Information'!G23)</f>
        <v>100</v>
      </c>
      <c r="D23" s="146">
        <v>85.7</v>
      </c>
      <c r="E23" s="162">
        <f t="shared" si="4"/>
        <v>8.57</v>
      </c>
      <c r="F23" s="140">
        <f t="shared" si="0"/>
        <v>6</v>
      </c>
      <c r="G23" s="148">
        <f t="shared" si="1"/>
        <v>45.42</v>
      </c>
      <c r="H23" s="148">
        <f t="shared" si="5"/>
        <v>51.42</v>
      </c>
      <c r="I23" s="140">
        <f t="shared" si="2"/>
        <v>10</v>
      </c>
      <c r="J23" s="140">
        <f t="shared" si="6"/>
        <v>100</v>
      </c>
      <c r="K23" s="158"/>
      <c r="L23" s="56"/>
    </row>
    <row r="24" spans="1:12" x14ac:dyDescent="0.35">
      <c r="A24" s="53">
        <f>'Extraction  Information'!A24</f>
        <v>4</v>
      </c>
      <c r="B24" s="54">
        <f>'Extraction  Information'!B24</f>
        <v>19</v>
      </c>
      <c r="C24" s="54">
        <f>IF(ISBLANK('Extraction  Information'!G24), "",'Extraction  Information'!G24)</f>
        <v>100</v>
      </c>
      <c r="D24" s="146">
        <v>74.7</v>
      </c>
      <c r="E24" s="162">
        <f t="shared" si="4"/>
        <v>7.4700000000000006</v>
      </c>
      <c r="F24" s="140">
        <f t="shared" si="0"/>
        <v>7</v>
      </c>
      <c r="G24" s="148">
        <f t="shared" si="1"/>
        <v>45.290000000000006</v>
      </c>
      <c r="H24" s="148">
        <f t="shared" si="5"/>
        <v>52.290000000000006</v>
      </c>
      <c r="I24" s="140">
        <f t="shared" si="2"/>
        <v>10</v>
      </c>
      <c r="J24" s="140">
        <f t="shared" si="6"/>
        <v>100</v>
      </c>
      <c r="K24" s="158"/>
      <c r="L24" s="56"/>
    </row>
    <row r="25" spans="1:12" x14ac:dyDescent="0.35">
      <c r="A25" s="53">
        <f>'Extraction  Information'!A25</f>
        <v>4</v>
      </c>
      <c r="B25" s="54">
        <f>'Extraction  Information'!B25</f>
        <v>20</v>
      </c>
      <c r="C25" s="54">
        <f>IF(ISBLANK('Extraction  Information'!G25), "",'Extraction  Information'!G25)</f>
        <v>100</v>
      </c>
      <c r="D25" s="146">
        <v>81.900000000000006</v>
      </c>
      <c r="E25" s="162">
        <f t="shared" si="4"/>
        <v>8.1900000000000013</v>
      </c>
      <c r="F25" s="140">
        <f t="shared" si="0"/>
        <v>7</v>
      </c>
      <c r="G25" s="148">
        <f t="shared" si="1"/>
        <v>50.330000000000013</v>
      </c>
      <c r="H25" s="148">
        <f t="shared" si="5"/>
        <v>57.330000000000013</v>
      </c>
      <c r="I25" s="140">
        <f t="shared" si="2"/>
        <v>10</v>
      </c>
      <c r="J25" s="140">
        <f t="shared" si="6"/>
        <v>100</v>
      </c>
      <c r="K25" s="158"/>
      <c r="L25" s="56"/>
    </row>
    <row r="26" spans="1:12" x14ac:dyDescent="0.35">
      <c r="A26" s="53">
        <f>'Extraction  Information'!A26</f>
        <v>4</v>
      </c>
      <c r="B26" s="54" t="s">
        <v>22</v>
      </c>
      <c r="C26" s="55">
        <f>IF(ISBLANK('Extraction  Information'!G26), "",'Extraction  Information'!G26)</f>
        <v>100</v>
      </c>
      <c r="D26" s="145">
        <v>74.7</v>
      </c>
      <c r="E26" s="162">
        <f>IF(OR(D26="N/A", D26="NA"),"N/A",IF(ISBLANK(D26), "conc. missing", IF(D26&lt;10, "&lt;1", D26/10)))</f>
        <v>7.4700000000000006</v>
      </c>
      <c r="F26" s="11">
        <f>IF(ISBLANK(D26), "conc. missing",IF(E26="&lt;1", "N/A", ROUNDUP(IF(50/E26&lt;5, 5, 50/E26),0)))</f>
        <v>7</v>
      </c>
      <c r="G26" s="148">
        <f>IF(ISBLANK(D26),"conc. missing", IF(H26="N/A", "N/A", H26 - F26))</f>
        <v>45.290000000000006</v>
      </c>
      <c r="H26" s="148">
        <f>IF(ISBLANK(D26), "conc. missing",IF(E26="&lt;1","N/A",F26*E26))</f>
        <v>52.290000000000006</v>
      </c>
      <c r="I26" s="11">
        <f t="shared" si="2"/>
        <v>10</v>
      </c>
      <c r="J26" s="11">
        <f>IF(ISBLANK(D26), "conc. missing", 10*I26)</f>
        <v>100</v>
      </c>
      <c r="K26" s="158"/>
      <c r="L26" s="57"/>
    </row>
    <row r="27" spans="1:12" ht="14.6" thickBot="1" x14ac:dyDescent="0.4">
      <c r="A27" s="58">
        <f>'Extraction  Information'!A27</f>
        <v>4</v>
      </c>
      <c r="B27" s="59" t="s">
        <v>23</v>
      </c>
      <c r="C27" s="60">
        <f>IF(ISBLANK('Extraction  Information'!G27), "",'Extraction  Information'!G27)</f>
        <v>100</v>
      </c>
      <c r="D27" s="156" t="s">
        <v>41</v>
      </c>
      <c r="E27" s="147" t="s">
        <v>41</v>
      </c>
      <c r="F27" s="12" t="s">
        <v>41</v>
      </c>
      <c r="G27" s="148" t="s">
        <v>41</v>
      </c>
      <c r="H27" s="148" t="s">
        <v>41</v>
      </c>
      <c r="I27" s="13">
        <f t="shared" ref="I27" si="7">IF(ISBLANK(D27), "",IF(E27="&lt;1",D27,10))</f>
        <v>10</v>
      </c>
      <c r="J27" s="13" t="s">
        <v>41</v>
      </c>
      <c r="K27" s="159"/>
      <c r="L27" s="61"/>
    </row>
    <row r="28" spans="1:12" x14ac:dyDescent="0.35">
      <c r="D28" s="155"/>
    </row>
    <row r="29" spans="1:12" x14ac:dyDescent="0.35">
      <c r="D29" s="155"/>
    </row>
  </sheetData>
  <sheetProtection algorithmName="SHA-512" hashValue="FBTwrjg0Ejdmsgw9i62kYOGSY2Ws08ZRlwu5qTvMMDgTHnayePEmKkEmNACS+oUSJxbbmssryoW4yHCAImPJRg==" saltValue="dfqY3oSSwEV15rgbmxm0jQ==" spinCount="100000" sheet="1" objects="1" scenarios="1" formatColumns="0" formatRows="0"/>
  <mergeCells count="3">
    <mergeCell ref="C3:D3"/>
    <mergeCell ref="E2:L3"/>
    <mergeCell ref="A1:L1"/>
  </mergeCells>
  <conditionalFormatting sqref="D2">
    <cfRule type="expression" dxfId="31" priority="10">
      <formula>D2=""</formula>
    </cfRule>
  </conditionalFormatting>
  <conditionalFormatting sqref="C27">
    <cfRule type="expression" dxfId="30" priority="7">
      <formula>C27=""</formula>
    </cfRule>
  </conditionalFormatting>
  <conditionalFormatting sqref="D6:D26">
    <cfRule type="expression" dxfId="29" priority="5">
      <formula>D6=""</formula>
    </cfRule>
  </conditionalFormatting>
  <conditionalFormatting sqref="B7:D25 F7:F25 I7:I15 J6:J15 I16:J25">
    <cfRule type="cellIs" dxfId="28" priority="4" operator="equal">
      <formula>"N/A"</formula>
    </cfRule>
  </conditionalFormatting>
  <conditionalFormatting sqref="G6:H27">
    <cfRule type="cellIs" dxfId="27" priority="3" operator="equal">
      <formula>"N/A"</formula>
    </cfRule>
  </conditionalFormatting>
  <conditionalFormatting sqref="E26:J26">
    <cfRule type="expression" dxfId="26" priority="1">
      <formula>E$26="conc. Missing"</formula>
    </cfRule>
  </conditionalFormatting>
  <pageMargins left="0.75" right="0.75" top="1" bottom="1" header="0.5" footer="0.5"/>
  <pageSetup scale="85" orientation="landscape" r:id="rId1"/>
  <headerFooter alignWithMargins="0">
    <oddFooter>&amp;C&amp;"Times New Roman,Regular"&amp;11&amp;F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27"/>
  <sheetViews>
    <sheetView zoomScale="80" zoomScaleNormal="80" zoomScaleSheetLayoutView="84" workbookViewId="0">
      <selection activeCell="B3" sqref="B3"/>
    </sheetView>
  </sheetViews>
  <sheetFormatPr defaultColWidth="8.69140625" defaultRowHeight="14.15" x14ac:dyDescent="0.35"/>
  <cols>
    <col min="1" max="1" width="12.3046875" style="35" customWidth="1"/>
    <col min="2" max="2" width="10.69140625" style="41" customWidth="1"/>
    <col min="3" max="3" width="9.3046875" style="35" customWidth="1"/>
    <col min="4" max="4" width="15.3046875" style="49" customWidth="1"/>
    <col min="5" max="5" width="39" style="35" customWidth="1"/>
    <col min="6" max="6" width="12.3046875" style="62" customWidth="1"/>
    <col min="7" max="7" width="14.3046875" style="35" customWidth="1"/>
    <col min="8" max="8" width="17.69140625" style="35" customWidth="1"/>
    <col min="9" max="9" width="10.69140625" style="35" customWidth="1"/>
    <col min="10" max="16384" width="8.69140625" style="35"/>
  </cols>
  <sheetData>
    <row r="1" spans="1:9" ht="25.3" x14ac:dyDescent="0.35">
      <c r="A1" s="165" t="s">
        <v>57</v>
      </c>
      <c r="B1" s="165"/>
      <c r="C1" s="165"/>
      <c r="D1" s="165"/>
      <c r="E1" s="165"/>
      <c r="F1" s="165"/>
      <c r="G1" s="165"/>
      <c r="H1" s="165"/>
      <c r="I1" s="165"/>
    </row>
    <row r="2" spans="1:9" ht="33.75" customHeight="1" x14ac:dyDescent="0.35">
      <c r="A2" s="6" t="s">
        <v>12</v>
      </c>
      <c r="B2" s="8" t="str">
        <f>'Extraction  Information'!B2</f>
        <v>2377-009</v>
      </c>
      <c r="C2" s="8" t="s">
        <v>17</v>
      </c>
      <c r="D2" s="9">
        <v>43270</v>
      </c>
      <c r="E2" s="184" t="s">
        <v>42</v>
      </c>
      <c r="F2" s="184"/>
      <c r="G2" s="184"/>
      <c r="H2" s="184"/>
      <c r="I2" s="184"/>
    </row>
    <row r="3" spans="1:9" ht="74.900000000000006" customHeight="1" x14ac:dyDescent="0.35">
      <c r="A3" s="10" t="s">
        <v>16</v>
      </c>
      <c r="B3" s="8">
        <f>'Extraction  Information'!B3</f>
        <v>4</v>
      </c>
      <c r="C3" s="169" t="s">
        <v>15</v>
      </c>
      <c r="D3" s="170"/>
      <c r="E3" s="184"/>
      <c r="F3" s="184"/>
      <c r="G3" s="184"/>
      <c r="H3" s="184"/>
      <c r="I3" s="184"/>
    </row>
    <row r="4" spans="1:9" x14ac:dyDescent="0.35">
      <c r="G4" s="51"/>
      <c r="H4" s="51"/>
    </row>
    <row r="5" spans="1:9" s="65" customFormat="1" ht="42.75" customHeight="1" x14ac:dyDescent="0.3">
      <c r="A5" s="63" t="str">
        <f>'Extraction  Information'!A5</f>
        <v>Extraction #</v>
      </c>
      <c r="B5" s="63" t="s">
        <v>14</v>
      </c>
      <c r="C5" s="63" t="str">
        <f>'Extraction  Information'!C5</f>
        <v>Punch#</v>
      </c>
      <c r="D5" s="63" t="str">
        <f>'Extraction  Information'!D5</f>
        <v>Animal ID</v>
      </c>
      <c r="E5" s="63" t="str">
        <f>'Extraction  Information'!E5</f>
        <v>Tissue or Sample Type</v>
      </c>
      <c r="F5" s="64" t="str">
        <f>'Extraction  Information'!F5</f>
        <v>Collection Date</v>
      </c>
      <c r="G5" s="63" t="s">
        <v>20</v>
      </c>
      <c r="H5" s="63" t="s">
        <v>8</v>
      </c>
      <c r="I5" s="63" t="s">
        <v>32</v>
      </c>
    </row>
    <row r="6" spans="1:9" x14ac:dyDescent="0.35">
      <c r="A6" s="63">
        <f>'Extraction  Information'!A6</f>
        <v>4</v>
      </c>
      <c r="B6" s="54">
        <f>'Extraction  Information'!B6</f>
        <v>1</v>
      </c>
      <c r="C6" s="33">
        <f>IF(ISBLANK('Extraction  Information'!C6), "N/A", 'Extraction  Information'!C6)</f>
        <v>37</v>
      </c>
      <c r="D6" s="33">
        <f>IF(ISBLANK('Extraction  Information'!D6), "N/A",'Extraction  Information'!D6)</f>
        <v>1014</v>
      </c>
      <c r="E6" s="66" t="str">
        <f>IF(ISBLANK('Extraction  Information'!E6), "N/A", 'Extraction  Information'!E6)</f>
        <v>Superficial VA/VL thalamus (right)</v>
      </c>
      <c r="F6" s="68">
        <f>IF(ISBLANK('Extraction  Information'!F6), "N/A", 'Extraction  Information'!F6)</f>
        <v>43235</v>
      </c>
      <c r="G6" s="33">
        <f>IF('Dilution '!J6="", "N/A", 'Dilution '!J6)</f>
        <v>100</v>
      </c>
      <c r="H6" s="160"/>
      <c r="I6" s="67"/>
    </row>
    <row r="7" spans="1:9" x14ac:dyDescent="0.35">
      <c r="A7" s="63">
        <f>'Extraction  Information'!A7</f>
        <v>4</v>
      </c>
      <c r="B7" s="54">
        <f>'Extraction  Information'!B7</f>
        <v>2</v>
      </c>
      <c r="C7" s="33">
        <f>IF(ISBLANK('Extraction  Information'!C7), "N/A", 'Extraction  Information'!C7)</f>
        <v>37</v>
      </c>
      <c r="D7" s="33">
        <f>IF(ISBLANK('Extraction  Information'!D7), "N/A",'Extraction  Information'!D7)</f>
        <v>1015</v>
      </c>
      <c r="E7" s="66" t="str">
        <f>IF(ISBLANK('Extraction  Information'!E7), "N/A", 'Extraction  Information'!E7)</f>
        <v>Superficial VA/VL thalamus (right)</v>
      </c>
      <c r="F7" s="68">
        <f>IF(ISBLANK('Extraction  Information'!F7), "N/A", 'Extraction  Information'!F7)</f>
        <v>43216</v>
      </c>
      <c r="G7" s="33">
        <f>IF('Dilution '!J7="", "N/A", 'Dilution '!J7)</f>
        <v>100</v>
      </c>
      <c r="H7" s="160"/>
      <c r="I7" s="67"/>
    </row>
    <row r="8" spans="1:9" x14ac:dyDescent="0.35">
      <c r="A8" s="63">
        <f>'Extraction  Information'!A8</f>
        <v>4</v>
      </c>
      <c r="B8" s="54">
        <f>'Extraction  Information'!B8</f>
        <v>3</v>
      </c>
      <c r="C8" s="33">
        <f>IF(ISBLANK('Extraction  Information'!C8), "N/A", 'Extraction  Information'!C8)</f>
        <v>37</v>
      </c>
      <c r="D8" s="33">
        <f>IF(ISBLANK('Extraction  Information'!D8), "N/A",'Extraction  Information'!D8)</f>
        <v>1018</v>
      </c>
      <c r="E8" s="66" t="str">
        <f>IF(ISBLANK('Extraction  Information'!E8), "N/A", 'Extraction  Information'!E8)</f>
        <v>Superficial VA/VL thalamus (right)</v>
      </c>
      <c r="F8" s="68">
        <f>IF(ISBLANK('Extraction  Information'!F8), "N/A", 'Extraction  Information'!F8)</f>
        <v>43216</v>
      </c>
      <c r="G8" s="33">
        <f>IF('Dilution '!J8="", "N/A", 'Dilution '!J8)</f>
        <v>100</v>
      </c>
      <c r="H8" s="160"/>
      <c r="I8" s="67"/>
    </row>
    <row r="9" spans="1:9" x14ac:dyDescent="0.35">
      <c r="A9" s="63">
        <f>'Extraction  Information'!A9</f>
        <v>4</v>
      </c>
      <c r="B9" s="54">
        <f>'Extraction  Information'!B9</f>
        <v>4</v>
      </c>
      <c r="C9" s="33">
        <f>IF(ISBLANK('Extraction  Information'!C9), "N/A", 'Extraction  Information'!C9)</f>
        <v>37</v>
      </c>
      <c r="D9" s="33">
        <f>IF(ISBLANK('Extraction  Information'!D9), "N/A",'Extraction  Information'!D9)</f>
        <v>1019</v>
      </c>
      <c r="E9" s="66" t="str">
        <f>IF(ISBLANK('Extraction  Information'!E9), "N/A", 'Extraction  Information'!E9)</f>
        <v>Superficial VA/VL thalamus (right)</v>
      </c>
      <c r="F9" s="68">
        <f>IF(ISBLANK('Extraction  Information'!F9), "N/A", 'Extraction  Information'!F9)</f>
        <v>43215</v>
      </c>
      <c r="G9" s="33">
        <f>IF('Dilution '!J9="", "N/A", 'Dilution '!J9)</f>
        <v>100</v>
      </c>
      <c r="H9" s="160"/>
      <c r="I9" s="67"/>
    </row>
    <row r="10" spans="1:9" x14ac:dyDescent="0.35">
      <c r="A10" s="63">
        <f>'Extraction  Information'!A10</f>
        <v>4</v>
      </c>
      <c r="B10" s="54">
        <f>'Extraction  Information'!B10</f>
        <v>5</v>
      </c>
      <c r="C10" s="33">
        <f>IF(ISBLANK('Extraction  Information'!C10), "N/A", 'Extraction  Information'!C10)</f>
        <v>37</v>
      </c>
      <c r="D10" s="33">
        <f>IF(ISBLANK('Extraction  Information'!D10), "N/A",'Extraction  Information'!D10)</f>
        <v>1020</v>
      </c>
      <c r="E10" s="66" t="str">
        <f>IF(ISBLANK('Extraction  Information'!E10), "N/A", 'Extraction  Information'!E10)</f>
        <v>Superficial VA/VL thalamus (right)</v>
      </c>
      <c r="F10" s="68">
        <f>IF(ISBLANK('Extraction  Information'!F10), "N/A", 'Extraction  Information'!F10)</f>
        <v>43217</v>
      </c>
      <c r="G10" s="33">
        <f>IF('Dilution '!J10="", "N/A", 'Dilution '!J10)</f>
        <v>100</v>
      </c>
      <c r="H10" s="160"/>
      <c r="I10" s="67"/>
    </row>
    <row r="11" spans="1:9" x14ac:dyDescent="0.35">
      <c r="A11" s="63">
        <f>'Extraction  Information'!A11</f>
        <v>4</v>
      </c>
      <c r="B11" s="54">
        <f>'Extraction  Information'!B11</f>
        <v>6</v>
      </c>
      <c r="C11" s="33">
        <f>IF(ISBLANK('Extraction  Information'!C11), "N/A", 'Extraction  Information'!C11)</f>
        <v>38</v>
      </c>
      <c r="D11" s="33">
        <f>IF(ISBLANK('Extraction  Information'!D11), "N/A",'Extraction  Information'!D11)</f>
        <v>1014</v>
      </c>
      <c r="E11" s="66" t="str">
        <f>IF(ISBLANK('Extraction  Information'!E11), "N/A", 'Extraction  Information'!E11)</f>
        <v>Deep VA/VL thalamus (right)</v>
      </c>
      <c r="F11" s="68">
        <f>IF(ISBLANK('Extraction  Information'!F11), "N/A", 'Extraction  Information'!F11)</f>
        <v>43235</v>
      </c>
      <c r="G11" s="33">
        <f>IF('Dilution '!J11="", "N/A", 'Dilution '!J11)</f>
        <v>100</v>
      </c>
      <c r="H11" s="160"/>
      <c r="I11" s="67"/>
    </row>
    <row r="12" spans="1:9" x14ac:dyDescent="0.35">
      <c r="A12" s="63">
        <f>'Extraction  Information'!A12</f>
        <v>4</v>
      </c>
      <c r="B12" s="54">
        <f>'Extraction  Information'!B12</f>
        <v>7</v>
      </c>
      <c r="C12" s="33">
        <f>IF(ISBLANK('Extraction  Information'!C12), "N/A", 'Extraction  Information'!C12)</f>
        <v>38</v>
      </c>
      <c r="D12" s="33">
        <f>IF(ISBLANK('Extraction  Information'!D12), "N/A",'Extraction  Information'!D12)</f>
        <v>1015</v>
      </c>
      <c r="E12" s="66" t="str">
        <f>IF(ISBLANK('Extraction  Information'!E12), "N/A", 'Extraction  Information'!E12)</f>
        <v>Deep VA/VL thalamus (right)</v>
      </c>
      <c r="F12" s="68">
        <f>IF(ISBLANK('Extraction  Information'!F12), "N/A", 'Extraction  Information'!F12)</f>
        <v>43216</v>
      </c>
      <c r="G12" s="33">
        <f>IF('Dilution '!J12="", "N/A", 'Dilution '!J12)</f>
        <v>100</v>
      </c>
      <c r="H12" s="160"/>
      <c r="I12" s="67"/>
    </row>
    <row r="13" spans="1:9" x14ac:dyDescent="0.35">
      <c r="A13" s="63">
        <f>'Extraction  Information'!A13</f>
        <v>4</v>
      </c>
      <c r="B13" s="54">
        <f>'Extraction  Information'!B13</f>
        <v>8</v>
      </c>
      <c r="C13" s="33">
        <f>IF(ISBLANK('Extraction  Information'!C13), "N/A", 'Extraction  Information'!C13)</f>
        <v>38</v>
      </c>
      <c r="D13" s="33">
        <f>IF(ISBLANK('Extraction  Information'!D13), "N/A",'Extraction  Information'!D13)</f>
        <v>1018</v>
      </c>
      <c r="E13" s="66" t="str">
        <f>IF(ISBLANK('Extraction  Information'!E13), "N/A", 'Extraction  Information'!E13)</f>
        <v>Deep VA/VL thalamus (right)</v>
      </c>
      <c r="F13" s="68">
        <f>IF(ISBLANK('Extraction  Information'!F13), "N/A", 'Extraction  Information'!F13)</f>
        <v>43216</v>
      </c>
      <c r="G13" s="33">
        <f>IF('Dilution '!J13="", "N/A", 'Dilution '!J13)</f>
        <v>100</v>
      </c>
      <c r="H13" s="160"/>
      <c r="I13" s="67"/>
    </row>
    <row r="14" spans="1:9" x14ac:dyDescent="0.35">
      <c r="A14" s="63">
        <f>'Extraction  Information'!A14</f>
        <v>4</v>
      </c>
      <c r="B14" s="54">
        <f>'Extraction  Information'!B14</f>
        <v>9</v>
      </c>
      <c r="C14" s="33">
        <f>IF(ISBLANK('Extraction  Information'!C14), "N/A", 'Extraction  Information'!C14)</f>
        <v>38</v>
      </c>
      <c r="D14" s="33">
        <f>IF(ISBLANK('Extraction  Information'!D14), "N/A",'Extraction  Information'!D14)</f>
        <v>1019</v>
      </c>
      <c r="E14" s="66" t="str">
        <f>IF(ISBLANK('Extraction  Information'!E14), "N/A", 'Extraction  Information'!E14)</f>
        <v>Deep VA/VL thalamus (right)</v>
      </c>
      <c r="F14" s="68">
        <f>IF(ISBLANK('Extraction  Information'!F14), "N/A", 'Extraction  Information'!F14)</f>
        <v>43215</v>
      </c>
      <c r="G14" s="33">
        <f>IF('Dilution '!J14="", "N/A", 'Dilution '!J14)</f>
        <v>100</v>
      </c>
      <c r="H14" s="160"/>
      <c r="I14" s="67"/>
    </row>
    <row r="15" spans="1:9" x14ac:dyDescent="0.35">
      <c r="A15" s="63">
        <f>'Extraction  Information'!A15</f>
        <v>4</v>
      </c>
      <c r="B15" s="54">
        <f>'Extraction  Information'!B15</f>
        <v>10</v>
      </c>
      <c r="C15" s="33">
        <f>IF(ISBLANK('Extraction  Information'!C15), "N/A", 'Extraction  Information'!C15)</f>
        <v>38</v>
      </c>
      <c r="D15" s="33">
        <f>IF(ISBLANK('Extraction  Information'!D15), "N/A",'Extraction  Information'!D15)</f>
        <v>1020</v>
      </c>
      <c r="E15" s="66" t="str">
        <f>IF(ISBLANK('Extraction  Information'!E15), "N/A", 'Extraction  Information'!E15)</f>
        <v>Deep VA/VL thalamus (right)</v>
      </c>
      <c r="F15" s="68">
        <f>IF(ISBLANK('Extraction  Information'!F15), "N/A", 'Extraction  Information'!F15)</f>
        <v>43217</v>
      </c>
      <c r="G15" s="33">
        <f>IF('Dilution '!J15="", "N/A", 'Dilution '!J15)</f>
        <v>100</v>
      </c>
      <c r="H15" s="160"/>
      <c r="I15" s="67"/>
    </row>
    <row r="16" spans="1:9" x14ac:dyDescent="0.35">
      <c r="A16" s="63">
        <f>'Extraction  Information'!A16</f>
        <v>4</v>
      </c>
      <c r="B16" s="54">
        <f>'Extraction  Information'!B16</f>
        <v>11</v>
      </c>
      <c r="C16" s="33">
        <f>IF(ISBLANK('Extraction  Information'!C16), "N/A", 'Extraction  Information'!C16)</f>
        <v>39</v>
      </c>
      <c r="D16" s="33">
        <f>IF(ISBLANK('Extraction  Information'!D16), "N/A",'Extraction  Information'!D16)</f>
        <v>1014</v>
      </c>
      <c r="E16" s="66" t="str">
        <f>IF(ISBLANK('Extraction  Information'!E16), "N/A", 'Extraction  Information'!E16)</f>
        <v>Superficial VA/VL thalamus (left)</v>
      </c>
      <c r="F16" s="68">
        <f>IF(ISBLANK('Extraction  Information'!F16), "N/A", 'Extraction  Information'!F16)</f>
        <v>43235</v>
      </c>
      <c r="G16" s="33">
        <f>IF('Dilution '!J16="", "N/A", 'Dilution '!J16)</f>
        <v>100</v>
      </c>
      <c r="H16" s="160"/>
      <c r="I16" s="67"/>
    </row>
    <row r="17" spans="1:9" x14ac:dyDescent="0.35">
      <c r="A17" s="63">
        <f>'Extraction  Information'!A17</f>
        <v>4</v>
      </c>
      <c r="B17" s="54">
        <f>'Extraction  Information'!B17</f>
        <v>12</v>
      </c>
      <c r="C17" s="33">
        <f>IF(ISBLANK('Extraction  Information'!C17), "N/A", 'Extraction  Information'!C17)</f>
        <v>39</v>
      </c>
      <c r="D17" s="33">
        <f>IF(ISBLANK('Extraction  Information'!D17), "N/A",'Extraction  Information'!D17)</f>
        <v>1015</v>
      </c>
      <c r="E17" s="66" t="str">
        <f>IF(ISBLANK('Extraction  Information'!E17), "N/A", 'Extraction  Information'!E17)</f>
        <v>Superficial VA/VL thalamus (left)</v>
      </c>
      <c r="F17" s="68">
        <f>IF(ISBLANK('Extraction  Information'!F17), "N/A", 'Extraction  Information'!F17)</f>
        <v>43216</v>
      </c>
      <c r="G17" s="33">
        <f>IF('Dilution '!J17="", "N/A", 'Dilution '!J17)</f>
        <v>100</v>
      </c>
      <c r="H17" s="160"/>
      <c r="I17" s="67"/>
    </row>
    <row r="18" spans="1:9" x14ac:dyDescent="0.35">
      <c r="A18" s="63">
        <f>'Extraction  Information'!A18</f>
        <v>4</v>
      </c>
      <c r="B18" s="54">
        <f>'Extraction  Information'!B18</f>
        <v>13</v>
      </c>
      <c r="C18" s="33">
        <f>IF(ISBLANK('Extraction  Information'!C18), "N/A", 'Extraction  Information'!C18)</f>
        <v>39</v>
      </c>
      <c r="D18" s="33">
        <f>IF(ISBLANK('Extraction  Information'!D18), "N/A",'Extraction  Information'!D18)</f>
        <v>1018</v>
      </c>
      <c r="E18" s="66" t="str">
        <f>IF(ISBLANK('Extraction  Information'!E18), "N/A", 'Extraction  Information'!E18)</f>
        <v>Superficial VA/VL thalamus (left)</v>
      </c>
      <c r="F18" s="68">
        <f>IF(ISBLANK('Extraction  Information'!F18), "N/A", 'Extraction  Information'!F18)</f>
        <v>43216</v>
      </c>
      <c r="G18" s="33">
        <f>IF('Dilution '!J18="", "N/A", 'Dilution '!J18)</f>
        <v>100</v>
      </c>
      <c r="H18" s="160"/>
      <c r="I18" s="67"/>
    </row>
    <row r="19" spans="1:9" x14ac:dyDescent="0.35">
      <c r="A19" s="63">
        <f>'Extraction  Information'!A19</f>
        <v>4</v>
      </c>
      <c r="B19" s="54">
        <f>'Extraction  Information'!B19</f>
        <v>14</v>
      </c>
      <c r="C19" s="33">
        <f>IF(ISBLANK('Extraction  Information'!C19), "N/A", 'Extraction  Information'!C19)</f>
        <v>39</v>
      </c>
      <c r="D19" s="33">
        <f>IF(ISBLANK('Extraction  Information'!D19), "N/A",'Extraction  Information'!D19)</f>
        <v>1019</v>
      </c>
      <c r="E19" s="66" t="str">
        <f>IF(ISBLANK('Extraction  Information'!E19), "N/A", 'Extraction  Information'!E19)</f>
        <v>Superficial VA/VL thalamus (left)</v>
      </c>
      <c r="F19" s="68">
        <f>IF(ISBLANK('Extraction  Information'!F19), "N/A", 'Extraction  Information'!F19)</f>
        <v>43215</v>
      </c>
      <c r="G19" s="33">
        <f>IF('Dilution '!J19="", "N/A", 'Dilution '!J19)</f>
        <v>100</v>
      </c>
      <c r="H19" s="160"/>
      <c r="I19" s="67"/>
    </row>
    <row r="20" spans="1:9" x14ac:dyDescent="0.35">
      <c r="A20" s="63">
        <f>'Extraction  Information'!A20</f>
        <v>4</v>
      </c>
      <c r="B20" s="54">
        <f>'Extraction  Information'!B20</f>
        <v>15</v>
      </c>
      <c r="C20" s="33">
        <f>IF(ISBLANK('Extraction  Information'!C20), "N/A", 'Extraction  Information'!C20)</f>
        <v>39</v>
      </c>
      <c r="D20" s="33">
        <f>IF(ISBLANK('Extraction  Information'!D20), "N/A",'Extraction  Information'!D20)</f>
        <v>1020</v>
      </c>
      <c r="E20" s="66" t="str">
        <f>IF(ISBLANK('Extraction  Information'!E20), "N/A", 'Extraction  Information'!E20)</f>
        <v>Superficial VA/VL thalamus (left)</v>
      </c>
      <c r="F20" s="68">
        <f>IF(ISBLANK('Extraction  Information'!F20), "N/A", 'Extraction  Information'!F20)</f>
        <v>43217</v>
      </c>
      <c r="G20" s="33">
        <f>IF('Dilution '!J20="", "N/A", 'Dilution '!J20)</f>
        <v>100</v>
      </c>
      <c r="H20" s="160"/>
      <c r="I20" s="67"/>
    </row>
    <row r="21" spans="1:9" x14ac:dyDescent="0.35">
      <c r="A21" s="63">
        <f>'Extraction  Information'!A21</f>
        <v>4</v>
      </c>
      <c r="B21" s="54">
        <f>'Extraction  Information'!B21</f>
        <v>16</v>
      </c>
      <c r="C21" s="33">
        <f>IF(ISBLANK('Extraction  Information'!C21), "N/A", 'Extraction  Information'!C21)</f>
        <v>40</v>
      </c>
      <c r="D21" s="33">
        <f>IF(ISBLANK('Extraction  Information'!D21), "N/A",'Extraction  Information'!D21)</f>
        <v>1014</v>
      </c>
      <c r="E21" s="66" t="str">
        <f>IF(ISBLANK('Extraction  Information'!E21), "N/A", 'Extraction  Information'!E21)</f>
        <v>Deep VA/VL thalamus (left)</v>
      </c>
      <c r="F21" s="68">
        <f>IF(ISBLANK('Extraction  Information'!F21), "N/A", 'Extraction  Information'!F21)</f>
        <v>43235</v>
      </c>
      <c r="G21" s="33">
        <f>IF('Dilution '!J21="", "N/A", 'Dilution '!J21)</f>
        <v>100</v>
      </c>
      <c r="H21" s="160"/>
      <c r="I21" s="67"/>
    </row>
    <row r="22" spans="1:9" x14ac:dyDescent="0.35">
      <c r="A22" s="63">
        <f>'Extraction  Information'!A22</f>
        <v>4</v>
      </c>
      <c r="B22" s="54">
        <f>'Extraction  Information'!B22</f>
        <v>17</v>
      </c>
      <c r="C22" s="33">
        <f>IF(ISBLANK('Extraction  Information'!C22), "N/A", 'Extraction  Information'!C22)</f>
        <v>40</v>
      </c>
      <c r="D22" s="33">
        <f>IF(ISBLANK('Extraction  Information'!D22), "N/A",'Extraction  Information'!D22)</f>
        <v>1015</v>
      </c>
      <c r="E22" s="66" t="str">
        <f>IF(ISBLANK('Extraction  Information'!E22), "N/A", 'Extraction  Information'!E22)</f>
        <v>Deep VA/VL thalamus (left)</v>
      </c>
      <c r="F22" s="68">
        <f>IF(ISBLANK('Extraction  Information'!F22), "N/A", 'Extraction  Information'!F22)</f>
        <v>43216</v>
      </c>
      <c r="G22" s="33">
        <f>IF('Dilution '!J22="", "N/A", 'Dilution '!J22)</f>
        <v>100</v>
      </c>
      <c r="H22" s="160"/>
      <c r="I22" s="67"/>
    </row>
    <row r="23" spans="1:9" x14ac:dyDescent="0.35">
      <c r="A23" s="63">
        <f>'Extraction  Information'!A23</f>
        <v>4</v>
      </c>
      <c r="B23" s="54">
        <f>'Extraction  Information'!B23</f>
        <v>18</v>
      </c>
      <c r="C23" s="33">
        <f>IF(ISBLANK('Extraction  Information'!C23), "N/A", 'Extraction  Information'!C23)</f>
        <v>40</v>
      </c>
      <c r="D23" s="33">
        <f>IF(ISBLANK('Extraction  Information'!D23), "N/A",'Extraction  Information'!D23)</f>
        <v>1018</v>
      </c>
      <c r="E23" s="66" t="str">
        <f>IF(ISBLANK('Extraction  Information'!E23), "N/A", 'Extraction  Information'!E23)</f>
        <v>Deep VA/VL thalamus (left)</v>
      </c>
      <c r="F23" s="68">
        <f>IF(ISBLANK('Extraction  Information'!F23), "N/A", 'Extraction  Information'!F23)</f>
        <v>43216</v>
      </c>
      <c r="G23" s="33">
        <f>IF('Dilution '!J23="", "N/A", 'Dilution '!J23)</f>
        <v>100</v>
      </c>
      <c r="H23" s="160"/>
      <c r="I23" s="67"/>
    </row>
    <row r="24" spans="1:9" x14ac:dyDescent="0.35">
      <c r="A24" s="63">
        <f>'Extraction  Information'!A24</f>
        <v>4</v>
      </c>
      <c r="B24" s="54">
        <f>'Extraction  Information'!B24</f>
        <v>19</v>
      </c>
      <c r="C24" s="33">
        <f>IF(ISBLANK('Extraction  Information'!C24), "N/A", 'Extraction  Information'!C24)</f>
        <v>40</v>
      </c>
      <c r="D24" s="33">
        <f>IF(ISBLANK('Extraction  Information'!D24), "N/A",'Extraction  Information'!D24)</f>
        <v>1019</v>
      </c>
      <c r="E24" s="66" t="str">
        <f>IF(ISBLANK('Extraction  Information'!E24), "N/A", 'Extraction  Information'!E24)</f>
        <v>Deep VA/VL thalamus (left)</v>
      </c>
      <c r="F24" s="68">
        <f>IF(ISBLANK('Extraction  Information'!F24), "N/A", 'Extraction  Information'!F24)</f>
        <v>43215</v>
      </c>
      <c r="G24" s="33">
        <f>IF('Dilution '!J24="", "N/A", 'Dilution '!J24)</f>
        <v>100</v>
      </c>
      <c r="H24" s="160"/>
      <c r="I24" s="67"/>
    </row>
    <row r="25" spans="1:9" x14ac:dyDescent="0.35">
      <c r="A25" s="63">
        <f>'Extraction  Information'!A25</f>
        <v>4</v>
      </c>
      <c r="B25" s="54">
        <f>'Extraction  Information'!B25</f>
        <v>20</v>
      </c>
      <c r="C25" s="33">
        <f>IF(ISBLANK('Extraction  Information'!C25), "N/A", 'Extraction  Information'!C25)</f>
        <v>40</v>
      </c>
      <c r="D25" s="33">
        <f>IF(ISBLANK('Extraction  Information'!D25), "N/A",'Extraction  Information'!D25)</f>
        <v>1020</v>
      </c>
      <c r="E25" s="66" t="str">
        <f>IF(ISBLANK('Extraction  Information'!E25), "N/A", 'Extraction  Information'!E25)</f>
        <v>Deep VA/VL thalamus (left)</v>
      </c>
      <c r="F25" s="68">
        <f>IF(ISBLANK('Extraction  Information'!F25), "N/A", 'Extraction  Information'!F25)</f>
        <v>43217</v>
      </c>
      <c r="G25" s="33">
        <f>IF('Dilution '!J25="", "N/A", 'Dilution '!J25)</f>
        <v>100</v>
      </c>
      <c r="H25" s="160"/>
      <c r="I25" s="67"/>
    </row>
    <row r="26" spans="1:9" x14ac:dyDescent="0.35">
      <c r="A26" s="63">
        <f>'Extraction  Information'!A26</f>
        <v>4</v>
      </c>
      <c r="B26" s="54" t="s">
        <v>22</v>
      </c>
      <c r="C26" s="33" t="str">
        <f>IF(ISBLANK('Extraction  Information'!C26), "", 'Extraction  Information'!C26)</f>
        <v>N/A</v>
      </c>
      <c r="D26" s="33" t="str">
        <f>IF(ISBLANK('Extraction  Information'!D26), "",'Extraction  Information'!D26)</f>
        <v>N/A</v>
      </c>
      <c r="E26" s="66" t="str">
        <f>IF(ISBLANK('Extraction  Information'!E26), "", 'Extraction  Information'!E26)</f>
        <v>N/A</v>
      </c>
      <c r="F26" s="68" t="str">
        <f>IF(ISBLANK('Extraction  Information'!F26), "", 'Extraction  Information'!F26)</f>
        <v>N/A</v>
      </c>
      <c r="G26" s="33">
        <f>IF(ISBLANK('Dilution '!J26), "", 'Dilution '!J26)</f>
        <v>100</v>
      </c>
      <c r="H26" s="160"/>
      <c r="I26" s="67"/>
    </row>
    <row r="27" spans="1:9" x14ac:dyDescent="0.35">
      <c r="A27" s="63">
        <f>'Extraction  Information'!A27</f>
        <v>4</v>
      </c>
      <c r="B27" s="54" t="s">
        <v>23</v>
      </c>
      <c r="C27" s="33" t="str">
        <f>IF(ISBLANK('Extraction  Information'!C27), "", 'Extraction  Information'!C27)</f>
        <v>N/A</v>
      </c>
      <c r="D27" s="33" t="str">
        <f>IF(ISBLANK('Extraction  Information'!D27), "",'Extraction  Information'!D27)</f>
        <v>N/A</v>
      </c>
      <c r="E27" s="66" t="str">
        <f>IF(ISBLANK('Extraction  Information'!E27), "", 'Extraction  Information'!E27)</f>
        <v>N/A</v>
      </c>
      <c r="F27" s="68" t="str">
        <f>IF(ISBLANK('Extraction  Information'!F27), "", 'Extraction  Information'!F27)</f>
        <v>N/A</v>
      </c>
      <c r="G27" s="33" t="str">
        <f>IF(ISBLANK('Dilution '!J27), "", 'Dilution '!J27)</f>
        <v>N/A</v>
      </c>
      <c r="H27" s="160"/>
      <c r="I27" s="67"/>
    </row>
  </sheetData>
  <sheetProtection algorithmName="SHA-512" hashValue="wl47eevKhr1vDmu2EyKKPf+FHRWmKn7ozsIbRsrgMTPZQ5+s2bMfHTtIwtCHkNCnuFXmnRk1SdCrUBoPMQjBrA==" saltValue="0X/1/9i1tEIvKs/fEu5h/g==" spinCount="100000" sheet="1" objects="1" scenarios="1" formatColumns="0" formatRows="0"/>
  <mergeCells count="3">
    <mergeCell ref="C3:D3"/>
    <mergeCell ref="E2:I3"/>
    <mergeCell ref="A1:I1"/>
  </mergeCells>
  <conditionalFormatting sqref="B2:B3">
    <cfRule type="expression" dxfId="25" priority="12">
      <formula>B2=""</formula>
    </cfRule>
  </conditionalFormatting>
  <conditionalFormatting sqref="D2">
    <cfRule type="cellIs" dxfId="24" priority="2" operator="equal">
      <formula>""""""</formula>
    </cfRule>
    <cfRule type="expression" dxfId="23" priority="7">
      <formula>D2=""</formula>
    </cfRule>
  </conditionalFormatting>
  <pageMargins left="0.75" right="0.75" top="1" bottom="1" header="0.5" footer="0.5"/>
  <pageSetup scale="87" orientation="landscape" horizontalDpi="300" verticalDpi="300" r:id="rId1"/>
  <headerFooter alignWithMargins="0">
    <oddFooter>&amp;C&amp;"Times New Roman,Regular"&amp;11&amp;F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A139"/>
  <sheetViews>
    <sheetView zoomScale="70" zoomScaleNormal="70" workbookViewId="0">
      <selection sqref="A1:XFD1048576"/>
    </sheetView>
  </sheetViews>
  <sheetFormatPr defaultRowHeight="12.45" x14ac:dyDescent="0.3"/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76</v>
      </c>
    </row>
    <row r="3" spans="1:2" x14ac:dyDescent="0.3">
      <c r="A3" t="s">
        <v>77</v>
      </c>
      <c r="B3" t="s">
        <v>78</v>
      </c>
    </row>
    <row r="4" spans="1:2" x14ac:dyDescent="0.3">
      <c r="A4" t="s">
        <v>79</v>
      </c>
      <c r="B4" t="s">
        <v>76</v>
      </c>
    </row>
    <row r="5" spans="1:2" x14ac:dyDescent="0.3">
      <c r="A5" t="s">
        <v>80</v>
      </c>
      <c r="B5" t="s">
        <v>81</v>
      </c>
    </row>
    <row r="6" spans="1:2" x14ac:dyDescent="0.3">
      <c r="A6" t="s">
        <v>82</v>
      </c>
      <c r="B6" t="s">
        <v>76</v>
      </c>
    </row>
    <row r="7" spans="1:2" x14ac:dyDescent="0.3">
      <c r="A7" t="s">
        <v>83</v>
      </c>
      <c r="B7" t="s">
        <v>81</v>
      </c>
    </row>
    <row r="8" spans="1:2" x14ac:dyDescent="0.3">
      <c r="A8" t="s">
        <v>84</v>
      </c>
      <c r="B8" t="s">
        <v>76</v>
      </c>
    </row>
    <row r="9" spans="1:2" x14ac:dyDescent="0.3">
      <c r="A9" t="s">
        <v>85</v>
      </c>
      <c r="B9" t="s">
        <v>81</v>
      </c>
    </row>
    <row r="10" spans="1:2" x14ac:dyDescent="0.3">
      <c r="A10" t="s">
        <v>86</v>
      </c>
      <c r="B10" t="s">
        <v>76</v>
      </c>
    </row>
    <row r="11" spans="1:2" x14ac:dyDescent="0.3">
      <c r="A11" t="s">
        <v>87</v>
      </c>
      <c r="B11" t="s">
        <v>81</v>
      </c>
    </row>
    <row r="12" spans="1:2" x14ac:dyDescent="0.3">
      <c r="A12" t="s">
        <v>88</v>
      </c>
      <c r="B12" t="s">
        <v>76</v>
      </c>
    </row>
    <row r="13" spans="1:2" x14ac:dyDescent="0.3">
      <c r="A13" t="s">
        <v>89</v>
      </c>
      <c r="B13" t="s">
        <v>81</v>
      </c>
    </row>
    <row r="14" spans="1:2" x14ac:dyDescent="0.3">
      <c r="A14" t="s">
        <v>90</v>
      </c>
      <c r="B14" t="s">
        <v>76</v>
      </c>
    </row>
    <row r="15" spans="1:2" x14ac:dyDescent="0.3">
      <c r="A15" t="s">
        <v>91</v>
      </c>
      <c r="B15" t="s">
        <v>81</v>
      </c>
    </row>
    <row r="16" spans="1:2" x14ac:dyDescent="0.3">
      <c r="A16" t="s">
        <v>92</v>
      </c>
      <c r="B16" t="s">
        <v>76</v>
      </c>
    </row>
    <row r="17" spans="1:2" x14ac:dyDescent="0.3">
      <c r="A17" t="s">
        <v>93</v>
      </c>
      <c r="B17" t="s">
        <v>81</v>
      </c>
    </row>
    <row r="18" spans="1:2" x14ac:dyDescent="0.3">
      <c r="A18" t="s">
        <v>94</v>
      </c>
      <c r="B18" t="s">
        <v>76</v>
      </c>
    </row>
    <row r="19" spans="1:2" x14ac:dyDescent="0.3">
      <c r="A19" t="s">
        <v>95</v>
      </c>
      <c r="B19" t="s">
        <v>81</v>
      </c>
    </row>
    <row r="20" spans="1:2" x14ac:dyDescent="0.3">
      <c r="A20" t="s">
        <v>96</v>
      </c>
      <c r="B20" t="s">
        <v>76</v>
      </c>
    </row>
    <row r="21" spans="1:2" x14ac:dyDescent="0.3">
      <c r="A21" t="s">
        <v>97</v>
      </c>
      <c r="B21" t="s">
        <v>81</v>
      </c>
    </row>
    <row r="22" spans="1:2" x14ac:dyDescent="0.3">
      <c r="A22" t="s">
        <v>98</v>
      </c>
      <c r="B22" t="s">
        <v>76</v>
      </c>
    </row>
    <row r="23" spans="1:2" x14ac:dyDescent="0.3">
      <c r="A23" t="s">
        <v>99</v>
      </c>
      <c r="B23" t="s">
        <v>81</v>
      </c>
    </row>
    <row r="24" spans="1:2" x14ac:dyDescent="0.3">
      <c r="A24" t="s">
        <v>100</v>
      </c>
      <c r="B24" t="s">
        <v>101</v>
      </c>
    </row>
    <row r="25" spans="1:2" x14ac:dyDescent="0.3">
      <c r="A25" t="s">
        <v>102</v>
      </c>
      <c r="B25" t="s">
        <v>103</v>
      </c>
    </row>
    <row r="26" spans="1:2" x14ac:dyDescent="0.3">
      <c r="A26" t="s">
        <v>104</v>
      </c>
      <c r="B26" t="s">
        <v>105</v>
      </c>
    </row>
    <row r="27" spans="1:2" x14ac:dyDescent="0.3">
      <c r="A27" t="s">
        <v>106</v>
      </c>
    </row>
    <row r="28" spans="1:2" x14ac:dyDescent="0.3">
      <c r="A28" t="s">
        <v>107</v>
      </c>
    </row>
    <row r="29" spans="1:2" x14ac:dyDescent="0.3">
      <c r="A29" t="s">
        <v>108</v>
      </c>
      <c r="B29" t="s">
        <v>109</v>
      </c>
    </row>
    <row r="30" spans="1:2" x14ac:dyDescent="0.3">
      <c r="A30" t="s">
        <v>110</v>
      </c>
      <c r="B30" t="s">
        <v>111</v>
      </c>
    </row>
    <row r="31" spans="1:2" x14ac:dyDescent="0.3">
      <c r="A31" t="s">
        <v>112</v>
      </c>
      <c r="B31" t="s">
        <v>113</v>
      </c>
    </row>
    <row r="32" spans="1:2" x14ac:dyDescent="0.3">
      <c r="A32" t="s">
        <v>114</v>
      </c>
      <c r="B32" t="s">
        <v>115</v>
      </c>
    </row>
    <row r="33" spans="1:27" x14ac:dyDescent="0.3">
      <c r="A33" t="s">
        <v>116</v>
      </c>
      <c r="B33" t="s">
        <v>117</v>
      </c>
    </row>
    <row r="34" spans="1:27" x14ac:dyDescent="0.3">
      <c r="A34" t="s">
        <v>118</v>
      </c>
      <c r="B34" t="s">
        <v>119</v>
      </c>
    </row>
    <row r="35" spans="1:27" x14ac:dyDescent="0.3">
      <c r="A35" t="s">
        <v>120</v>
      </c>
      <c r="B35" t="s">
        <v>119</v>
      </c>
    </row>
    <row r="36" spans="1:27" x14ac:dyDescent="0.3">
      <c r="A36" t="s">
        <v>121</v>
      </c>
      <c r="B36" t="s">
        <v>122</v>
      </c>
    </row>
    <row r="37" spans="1:27" x14ac:dyDescent="0.3">
      <c r="A37" t="s">
        <v>123</v>
      </c>
      <c r="B37" t="s">
        <v>124</v>
      </c>
    </row>
    <row r="38" spans="1:27" x14ac:dyDescent="0.3">
      <c r="A38" t="s">
        <v>125</v>
      </c>
      <c r="B38" t="s">
        <v>126</v>
      </c>
    </row>
    <row r="39" spans="1:27" x14ac:dyDescent="0.3">
      <c r="A39" t="s">
        <v>127</v>
      </c>
      <c r="B39" t="s">
        <v>128</v>
      </c>
    </row>
    <row r="40" spans="1:27" x14ac:dyDescent="0.3">
      <c r="A40" t="s">
        <v>129</v>
      </c>
      <c r="B40" t="s">
        <v>130</v>
      </c>
    </row>
    <row r="41" spans="1:27" x14ac:dyDescent="0.3">
      <c r="A41" t="s">
        <v>131</v>
      </c>
    </row>
    <row r="43" spans="1:27" x14ac:dyDescent="0.3">
      <c r="A43" t="s">
        <v>7</v>
      </c>
      <c r="B43" t="s">
        <v>132</v>
      </c>
      <c r="C43" t="s">
        <v>133</v>
      </c>
      <c r="D43" t="s">
        <v>0</v>
      </c>
      <c r="E43" t="s">
        <v>134</v>
      </c>
      <c r="F43" t="s">
        <v>135</v>
      </c>
      <c r="G43" t="s">
        <v>136</v>
      </c>
      <c r="H43" t="s">
        <v>137</v>
      </c>
      <c r="I43" t="s">
        <v>138</v>
      </c>
      <c r="J43" t="s">
        <v>139</v>
      </c>
      <c r="K43" t="s">
        <v>140</v>
      </c>
      <c r="L43" t="s">
        <v>141</v>
      </c>
      <c r="M43" t="s">
        <v>142</v>
      </c>
      <c r="N43" t="s">
        <v>143</v>
      </c>
      <c r="O43" t="s">
        <v>144</v>
      </c>
      <c r="P43" t="s">
        <v>145</v>
      </c>
      <c r="Q43" t="s">
        <v>146</v>
      </c>
      <c r="R43" t="s">
        <v>147</v>
      </c>
      <c r="S43" t="s">
        <v>148</v>
      </c>
      <c r="T43" t="s">
        <v>149</v>
      </c>
      <c r="U43" t="s">
        <v>150</v>
      </c>
      <c r="V43" t="s">
        <v>151</v>
      </c>
      <c r="W43" t="s">
        <v>152</v>
      </c>
      <c r="X43" t="s">
        <v>8</v>
      </c>
      <c r="Y43" t="s">
        <v>153</v>
      </c>
      <c r="Z43" t="s">
        <v>154</v>
      </c>
      <c r="AA43" t="s">
        <v>155</v>
      </c>
    </row>
    <row r="44" spans="1:27" x14ac:dyDescent="0.3">
      <c r="A44">
        <v>1</v>
      </c>
      <c r="B44" t="s">
        <v>156</v>
      </c>
      <c r="C44" t="b">
        <v>0</v>
      </c>
      <c r="D44" t="s">
        <v>24</v>
      </c>
      <c r="E44" t="s">
        <v>157</v>
      </c>
      <c r="F44" t="s">
        <v>158</v>
      </c>
      <c r="G44" t="s">
        <v>159</v>
      </c>
      <c r="H44" t="s">
        <v>160</v>
      </c>
      <c r="I44" s="130">
        <v>10.239593505859375</v>
      </c>
      <c r="J44" s="130">
        <v>10.242051124572754</v>
      </c>
      <c r="K44" s="130">
        <v>5.2178897894918919E-3</v>
      </c>
      <c r="L44" s="130">
        <v>100000000</v>
      </c>
      <c r="M44" t="s">
        <v>161</v>
      </c>
      <c r="N44" t="s">
        <v>161</v>
      </c>
      <c r="O44" s="130">
        <v>38.839199066162109</v>
      </c>
      <c r="P44" s="130">
        <v>0.99790000915527344</v>
      </c>
      <c r="Q44" s="130">
        <v>-3.5617001056671143</v>
      </c>
      <c r="R44" s="130">
        <v>90.881927490234375</v>
      </c>
      <c r="S44" t="b">
        <v>0</v>
      </c>
      <c r="T44" s="130">
        <v>0.06</v>
      </c>
      <c r="U44" t="b">
        <v>1</v>
      </c>
      <c r="V44">
        <v>3</v>
      </c>
      <c r="W44">
        <v>7</v>
      </c>
      <c r="X44" t="s">
        <v>161</v>
      </c>
      <c r="Y44" t="s">
        <v>161</v>
      </c>
      <c r="Z44" t="s">
        <v>161</v>
      </c>
      <c r="AA44" t="s">
        <v>161</v>
      </c>
    </row>
    <row r="45" spans="1:27" x14ac:dyDescent="0.3">
      <c r="A45">
        <v>2</v>
      </c>
      <c r="B45" t="s">
        <v>162</v>
      </c>
      <c r="C45" t="b">
        <v>0</v>
      </c>
      <c r="D45" t="s">
        <v>24</v>
      </c>
      <c r="E45" t="s">
        <v>157</v>
      </c>
      <c r="F45" t="s">
        <v>158</v>
      </c>
      <c r="G45" t="s">
        <v>159</v>
      </c>
      <c r="H45" t="s">
        <v>160</v>
      </c>
      <c r="I45" s="130">
        <v>10.238515853881836</v>
      </c>
      <c r="J45" s="130">
        <v>10.242051124572754</v>
      </c>
      <c r="K45" s="130">
        <v>5.2178897894918919E-3</v>
      </c>
      <c r="L45" s="130">
        <v>100000000</v>
      </c>
      <c r="M45" t="s">
        <v>161</v>
      </c>
      <c r="N45" t="s">
        <v>161</v>
      </c>
      <c r="O45" s="130">
        <v>38.839199066162109</v>
      </c>
      <c r="P45" s="130">
        <v>0.99790000915527344</v>
      </c>
      <c r="Q45" s="130">
        <v>-3.5617001056671143</v>
      </c>
      <c r="R45" s="130">
        <v>90.881927490234375</v>
      </c>
      <c r="S45" t="b">
        <v>0</v>
      </c>
      <c r="T45" s="130">
        <v>0.06</v>
      </c>
      <c r="U45" t="b">
        <v>1</v>
      </c>
      <c r="V45">
        <v>3</v>
      </c>
      <c r="W45">
        <v>7</v>
      </c>
      <c r="X45" t="s">
        <v>161</v>
      </c>
      <c r="Y45" t="s">
        <v>161</v>
      </c>
      <c r="Z45" t="s">
        <v>161</v>
      </c>
      <c r="AA45" t="s">
        <v>161</v>
      </c>
    </row>
    <row r="46" spans="1:27" x14ac:dyDescent="0.3">
      <c r="A46">
        <v>3</v>
      </c>
      <c r="B46" t="s">
        <v>163</v>
      </c>
      <c r="C46" t="b">
        <v>0</v>
      </c>
      <c r="D46" t="s">
        <v>24</v>
      </c>
      <c r="E46" t="s">
        <v>157</v>
      </c>
      <c r="F46" t="s">
        <v>158</v>
      </c>
      <c r="G46" t="s">
        <v>159</v>
      </c>
      <c r="H46" t="s">
        <v>160</v>
      </c>
      <c r="I46" s="130">
        <v>10.248044013977051</v>
      </c>
      <c r="J46" s="130">
        <v>10.242051124572754</v>
      </c>
      <c r="K46" s="130">
        <v>5.2178897894918919E-3</v>
      </c>
      <c r="L46" s="130">
        <v>100000000</v>
      </c>
      <c r="M46" t="s">
        <v>161</v>
      </c>
      <c r="N46" t="s">
        <v>161</v>
      </c>
      <c r="O46" s="130">
        <v>38.839199066162109</v>
      </c>
      <c r="P46" s="130">
        <v>0.99790000915527344</v>
      </c>
      <c r="Q46" s="130">
        <v>-3.5617001056671143</v>
      </c>
      <c r="R46" s="130">
        <v>90.881927490234375</v>
      </c>
      <c r="S46" t="b">
        <v>0</v>
      </c>
      <c r="T46" s="130">
        <v>0.06</v>
      </c>
      <c r="U46" t="b">
        <v>1</v>
      </c>
      <c r="V46">
        <v>3</v>
      </c>
      <c r="W46">
        <v>7</v>
      </c>
      <c r="X46" t="s">
        <v>161</v>
      </c>
      <c r="Y46" t="s">
        <v>161</v>
      </c>
      <c r="Z46" t="s">
        <v>161</v>
      </c>
      <c r="AA46" t="s">
        <v>161</v>
      </c>
    </row>
    <row r="47" spans="1:27" x14ac:dyDescent="0.3">
      <c r="A47">
        <v>4</v>
      </c>
      <c r="B47" t="s">
        <v>164</v>
      </c>
      <c r="C47" t="b">
        <v>0</v>
      </c>
      <c r="D47" t="s">
        <v>21</v>
      </c>
      <c r="E47" t="s">
        <v>157</v>
      </c>
      <c r="F47" t="s">
        <v>165</v>
      </c>
      <c r="G47" t="s">
        <v>159</v>
      </c>
      <c r="H47" t="s">
        <v>160</v>
      </c>
      <c r="I47" s="130">
        <v>21.985010147094727</v>
      </c>
      <c r="J47" s="130">
        <v>21.917350769042969</v>
      </c>
      <c r="K47" s="130">
        <v>8.9137129485607147E-2</v>
      </c>
      <c r="L47" s="130">
        <v>53958.92578125</v>
      </c>
      <c r="M47" s="130">
        <v>56434.50390625</v>
      </c>
      <c r="N47" s="130">
        <v>3295.573974609375</v>
      </c>
      <c r="O47" s="130">
        <v>38.839199066162109</v>
      </c>
      <c r="P47" s="130">
        <v>0.99790000915527344</v>
      </c>
      <c r="Q47" s="130">
        <v>-3.5617001056671143</v>
      </c>
      <c r="R47" s="130">
        <v>90.881927490234375</v>
      </c>
      <c r="S47" t="b">
        <v>0</v>
      </c>
      <c r="T47" s="130">
        <v>0.06</v>
      </c>
      <c r="U47" t="b">
        <v>1</v>
      </c>
      <c r="V47">
        <v>3</v>
      </c>
      <c r="W47">
        <v>18</v>
      </c>
      <c r="X47" t="s">
        <v>161</v>
      </c>
      <c r="Y47" t="s">
        <v>161</v>
      </c>
      <c r="Z47" t="s">
        <v>161</v>
      </c>
      <c r="AA47" t="s">
        <v>161</v>
      </c>
    </row>
    <row r="48" spans="1:27" x14ac:dyDescent="0.3">
      <c r="A48">
        <v>5</v>
      </c>
      <c r="B48" t="s">
        <v>166</v>
      </c>
      <c r="C48" t="b">
        <v>0</v>
      </c>
      <c r="D48" t="s">
        <v>21</v>
      </c>
      <c r="E48" t="s">
        <v>157</v>
      </c>
      <c r="F48" t="s">
        <v>165</v>
      </c>
      <c r="G48" t="s">
        <v>159</v>
      </c>
      <c r="H48" t="s">
        <v>160</v>
      </c>
      <c r="I48" s="130">
        <v>21.816349029541016</v>
      </c>
      <c r="J48" s="130">
        <v>21.917350769042969</v>
      </c>
      <c r="K48" s="130">
        <v>8.9137129485607147E-2</v>
      </c>
      <c r="L48" s="130">
        <v>60175.1796875</v>
      </c>
      <c r="M48" s="130">
        <v>56434.50390625</v>
      </c>
      <c r="N48" s="130">
        <v>3295.573974609375</v>
      </c>
      <c r="O48" s="130">
        <v>38.839199066162109</v>
      </c>
      <c r="P48" s="130">
        <v>0.99790000915527344</v>
      </c>
      <c r="Q48" s="130">
        <v>-3.5617001056671143</v>
      </c>
      <c r="R48" s="130">
        <v>90.881927490234375</v>
      </c>
      <c r="S48" t="b">
        <v>0</v>
      </c>
      <c r="T48" s="130">
        <v>0.06</v>
      </c>
      <c r="U48" t="b">
        <v>1</v>
      </c>
      <c r="V48">
        <v>3</v>
      </c>
      <c r="W48">
        <v>18</v>
      </c>
      <c r="X48" t="s">
        <v>161</v>
      </c>
      <c r="Y48" t="s">
        <v>161</v>
      </c>
      <c r="Z48" t="s">
        <v>161</v>
      </c>
      <c r="AA48" t="s">
        <v>161</v>
      </c>
    </row>
    <row r="49" spans="1:27" x14ac:dyDescent="0.3">
      <c r="A49">
        <v>6</v>
      </c>
      <c r="B49" t="s">
        <v>167</v>
      </c>
      <c r="C49" t="b">
        <v>0</v>
      </c>
      <c r="D49" t="s">
        <v>21</v>
      </c>
      <c r="E49" t="s">
        <v>157</v>
      </c>
      <c r="F49" t="s">
        <v>165</v>
      </c>
      <c r="G49" t="s">
        <v>159</v>
      </c>
      <c r="H49" t="s">
        <v>160</v>
      </c>
      <c r="I49" s="130">
        <v>21.950693130493164</v>
      </c>
      <c r="J49" s="130">
        <v>21.917350769042969</v>
      </c>
      <c r="K49" s="130">
        <v>8.9137129485607147E-2</v>
      </c>
      <c r="L49" s="130">
        <v>55169.40625</v>
      </c>
      <c r="M49" s="130">
        <v>56434.50390625</v>
      </c>
      <c r="N49" s="130">
        <v>3295.573974609375</v>
      </c>
      <c r="O49" s="130">
        <v>38.839199066162109</v>
      </c>
      <c r="P49" s="130">
        <v>0.99790000915527344</v>
      </c>
      <c r="Q49" s="130">
        <v>-3.5617001056671143</v>
      </c>
      <c r="R49" s="130">
        <v>90.881927490234375</v>
      </c>
      <c r="S49" t="b">
        <v>0</v>
      </c>
      <c r="T49" s="130">
        <v>0.06</v>
      </c>
      <c r="U49" t="b">
        <v>1</v>
      </c>
      <c r="V49">
        <v>3</v>
      </c>
      <c r="W49">
        <v>18</v>
      </c>
      <c r="X49" t="s">
        <v>161</v>
      </c>
      <c r="Y49" t="s">
        <v>161</v>
      </c>
      <c r="Z49" t="s">
        <v>161</v>
      </c>
      <c r="AA49" t="s">
        <v>161</v>
      </c>
    </row>
    <row r="50" spans="1:27" x14ac:dyDescent="0.3">
      <c r="A50">
        <v>7</v>
      </c>
      <c r="B50" t="s">
        <v>168</v>
      </c>
      <c r="C50" t="b">
        <v>0</v>
      </c>
      <c r="D50" t="s">
        <v>169</v>
      </c>
      <c r="E50" t="s">
        <v>157</v>
      </c>
      <c r="F50" t="s">
        <v>165</v>
      </c>
      <c r="G50" t="s">
        <v>159</v>
      </c>
      <c r="H50" t="s">
        <v>160</v>
      </c>
      <c r="I50" s="130">
        <v>29.401041030883789</v>
      </c>
      <c r="J50" s="130">
        <v>29.432229995727539</v>
      </c>
      <c r="K50" s="130">
        <v>7.047589123249054E-2</v>
      </c>
      <c r="L50" s="130">
        <v>446.58367919921875</v>
      </c>
      <c r="M50" s="130">
        <v>437.96939086914063</v>
      </c>
      <c r="N50" s="130">
        <v>19.705486297607422</v>
      </c>
      <c r="O50" s="130">
        <v>38.839199066162109</v>
      </c>
      <c r="P50" s="130">
        <v>0.99790000915527344</v>
      </c>
      <c r="Q50" s="130">
        <v>-3.5617001056671143</v>
      </c>
      <c r="R50" s="130">
        <v>90.881927490234375</v>
      </c>
      <c r="S50" t="b">
        <v>0</v>
      </c>
      <c r="T50" s="130">
        <v>0.06</v>
      </c>
      <c r="U50" t="b">
        <v>1</v>
      </c>
      <c r="V50">
        <v>3</v>
      </c>
      <c r="W50">
        <v>26</v>
      </c>
      <c r="X50" t="s">
        <v>161</v>
      </c>
      <c r="Y50" t="s">
        <v>161</v>
      </c>
      <c r="Z50" t="s">
        <v>161</v>
      </c>
      <c r="AA50" t="s">
        <v>161</v>
      </c>
    </row>
    <row r="51" spans="1:27" x14ac:dyDescent="0.3">
      <c r="A51">
        <v>8</v>
      </c>
      <c r="B51" t="s">
        <v>170</v>
      </c>
      <c r="C51" t="b">
        <v>0</v>
      </c>
      <c r="D51" t="s">
        <v>169</v>
      </c>
      <c r="E51" t="s">
        <v>157</v>
      </c>
      <c r="F51" t="s">
        <v>165</v>
      </c>
      <c r="G51" t="s">
        <v>159</v>
      </c>
      <c r="H51" t="s">
        <v>160</v>
      </c>
      <c r="I51" s="130">
        <v>29.382732391357422</v>
      </c>
      <c r="J51" s="130">
        <v>29.432229995727539</v>
      </c>
      <c r="K51" s="130">
        <v>7.047589123249054E-2</v>
      </c>
      <c r="L51" s="130">
        <v>451.90097045898438</v>
      </c>
      <c r="M51" s="130">
        <v>437.96939086914063</v>
      </c>
      <c r="N51" s="130">
        <v>19.705486297607422</v>
      </c>
      <c r="O51" s="130">
        <v>38.839199066162109</v>
      </c>
      <c r="P51" s="130">
        <v>0.99790000915527344</v>
      </c>
      <c r="Q51" s="130">
        <v>-3.5617001056671143</v>
      </c>
      <c r="R51" s="130">
        <v>90.881927490234375</v>
      </c>
      <c r="S51" t="b">
        <v>0</v>
      </c>
      <c r="T51" s="130">
        <v>0.06</v>
      </c>
      <c r="U51" t="b">
        <v>1</v>
      </c>
      <c r="V51">
        <v>3</v>
      </c>
      <c r="W51">
        <v>26</v>
      </c>
      <c r="X51" t="s">
        <v>161</v>
      </c>
      <c r="Y51" t="s">
        <v>161</v>
      </c>
      <c r="Z51" t="s">
        <v>161</v>
      </c>
      <c r="AA51" t="s">
        <v>161</v>
      </c>
    </row>
    <row r="52" spans="1:27" x14ac:dyDescent="0.3">
      <c r="A52">
        <v>9</v>
      </c>
      <c r="B52" t="s">
        <v>171</v>
      </c>
      <c r="C52" t="b">
        <v>0</v>
      </c>
      <c r="D52" t="s">
        <v>169</v>
      </c>
      <c r="E52" t="s">
        <v>157</v>
      </c>
      <c r="F52" t="s">
        <v>165</v>
      </c>
      <c r="G52" t="s">
        <v>159</v>
      </c>
      <c r="H52" t="s">
        <v>160</v>
      </c>
      <c r="I52" s="130">
        <v>29.512920379638672</v>
      </c>
      <c r="J52" s="130">
        <v>29.432229995727539</v>
      </c>
      <c r="K52" s="130">
        <v>7.047589123249054E-2</v>
      </c>
      <c r="L52" s="130">
        <v>415.42349243164063</v>
      </c>
      <c r="M52" s="130">
        <v>437.96939086914063</v>
      </c>
      <c r="N52" s="130">
        <v>19.705486297607422</v>
      </c>
      <c r="O52" s="130">
        <v>38.839199066162109</v>
      </c>
      <c r="P52" s="130">
        <v>0.99790000915527344</v>
      </c>
      <c r="Q52" s="130">
        <v>-3.5617001056671143</v>
      </c>
      <c r="R52" s="130">
        <v>90.881927490234375</v>
      </c>
      <c r="S52" t="b">
        <v>0</v>
      </c>
      <c r="T52" s="130">
        <v>0.06</v>
      </c>
      <c r="U52" t="b">
        <v>1</v>
      </c>
      <c r="V52">
        <v>3</v>
      </c>
      <c r="W52">
        <v>26</v>
      </c>
      <c r="X52" t="s">
        <v>161</v>
      </c>
      <c r="Y52" t="s">
        <v>161</v>
      </c>
      <c r="Z52" t="s">
        <v>161</v>
      </c>
      <c r="AA52" t="s">
        <v>161</v>
      </c>
    </row>
    <row r="53" spans="1:27" x14ac:dyDescent="0.3">
      <c r="A53">
        <v>10</v>
      </c>
      <c r="B53" t="s">
        <v>172</v>
      </c>
      <c r="C53" t="b">
        <v>0</v>
      </c>
      <c r="D53" t="s">
        <v>173</v>
      </c>
      <c r="E53" t="s">
        <v>157</v>
      </c>
      <c r="F53" t="s">
        <v>165</v>
      </c>
      <c r="G53" t="s">
        <v>159</v>
      </c>
      <c r="H53" t="s">
        <v>160</v>
      </c>
      <c r="I53" t="s">
        <v>174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s="130">
        <v>38.839199066162109</v>
      </c>
      <c r="P53" s="130">
        <v>0.99790000915527344</v>
      </c>
      <c r="Q53" s="130">
        <v>-3.5617001056671143</v>
      </c>
      <c r="R53" s="130">
        <v>90.881927490234375</v>
      </c>
      <c r="S53" t="b">
        <v>0</v>
      </c>
      <c r="T53" s="130">
        <v>0.06</v>
      </c>
      <c r="U53" t="b">
        <v>1</v>
      </c>
      <c r="V53">
        <v>3</v>
      </c>
      <c r="W53">
        <v>39</v>
      </c>
      <c r="X53" t="s">
        <v>161</v>
      </c>
      <c r="Y53" t="s">
        <v>161</v>
      </c>
      <c r="Z53" t="s">
        <v>161</v>
      </c>
      <c r="AA53" t="s">
        <v>161</v>
      </c>
    </row>
    <row r="54" spans="1:27" x14ac:dyDescent="0.3">
      <c r="A54">
        <v>11</v>
      </c>
      <c r="B54" t="s">
        <v>175</v>
      </c>
      <c r="C54" t="b">
        <v>0</v>
      </c>
      <c r="D54" t="s">
        <v>173</v>
      </c>
      <c r="E54" t="s">
        <v>157</v>
      </c>
      <c r="F54" t="s">
        <v>165</v>
      </c>
      <c r="G54" t="s">
        <v>159</v>
      </c>
      <c r="H54" t="s">
        <v>160</v>
      </c>
      <c r="I54" t="s">
        <v>174</v>
      </c>
      <c r="J54" t="s">
        <v>161</v>
      </c>
      <c r="K54" t="s">
        <v>161</v>
      </c>
      <c r="L54" t="s">
        <v>161</v>
      </c>
      <c r="M54" t="s">
        <v>161</v>
      </c>
      <c r="N54" t="s">
        <v>161</v>
      </c>
      <c r="O54" s="130">
        <v>38.839199066162109</v>
      </c>
      <c r="P54" s="130">
        <v>0.99790000915527344</v>
      </c>
      <c r="Q54" s="130">
        <v>-3.5617001056671143</v>
      </c>
      <c r="R54" s="130">
        <v>90.881927490234375</v>
      </c>
      <c r="S54" t="b">
        <v>0</v>
      </c>
      <c r="T54" s="130">
        <v>0.06</v>
      </c>
      <c r="U54" t="b">
        <v>1</v>
      </c>
      <c r="V54">
        <v>3</v>
      </c>
      <c r="W54">
        <v>39</v>
      </c>
      <c r="X54" t="s">
        <v>161</v>
      </c>
      <c r="Y54" t="s">
        <v>161</v>
      </c>
      <c r="Z54" t="s">
        <v>161</v>
      </c>
      <c r="AA54" t="s">
        <v>161</v>
      </c>
    </row>
    <row r="55" spans="1:27" x14ac:dyDescent="0.3">
      <c r="A55">
        <v>12</v>
      </c>
      <c r="B55" t="s">
        <v>176</v>
      </c>
      <c r="C55" t="b">
        <v>0</v>
      </c>
      <c r="D55" t="s">
        <v>173</v>
      </c>
      <c r="E55" t="s">
        <v>157</v>
      </c>
      <c r="F55" t="s">
        <v>165</v>
      </c>
      <c r="G55" t="s">
        <v>159</v>
      </c>
      <c r="H55" t="s">
        <v>160</v>
      </c>
      <c r="I55" t="s">
        <v>174</v>
      </c>
      <c r="J55" t="s">
        <v>161</v>
      </c>
      <c r="K55" t="s">
        <v>161</v>
      </c>
      <c r="L55" t="s">
        <v>161</v>
      </c>
      <c r="M55" t="s">
        <v>161</v>
      </c>
      <c r="N55" t="s">
        <v>161</v>
      </c>
      <c r="O55" s="130">
        <v>38.839199066162109</v>
      </c>
      <c r="P55" s="130">
        <v>0.99790000915527344</v>
      </c>
      <c r="Q55" s="130">
        <v>-3.5617001056671143</v>
      </c>
      <c r="R55" s="130">
        <v>90.881927490234375</v>
      </c>
      <c r="S55" t="b">
        <v>0</v>
      </c>
      <c r="T55" s="130">
        <v>0.06</v>
      </c>
      <c r="U55" t="b">
        <v>1</v>
      </c>
      <c r="V55">
        <v>3</v>
      </c>
      <c r="W55">
        <v>39</v>
      </c>
      <c r="X55" t="s">
        <v>161</v>
      </c>
      <c r="Y55" t="s">
        <v>161</v>
      </c>
      <c r="Z55" t="s">
        <v>161</v>
      </c>
      <c r="AA55" t="s">
        <v>161</v>
      </c>
    </row>
    <row r="56" spans="1:27" x14ac:dyDescent="0.3">
      <c r="A56">
        <v>13</v>
      </c>
      <c r="B56" t="s">
        <v>177</v>
      </c>
      <c r="C56" t="b">
        <v>0</v>
      </c>
      <c r="D56" t="s">
        <v>25</v>
      </c>
      <c r="E56" t="s">
        <v>157</v>
      </c>
      <c r="F56" t="s">
        <v>158</v>
      </c>
      <c r="G56" t="s">
        <v>159</v>
      </c>
      <c r="H56" t="s">
        <v>160</v>
      </c>
      <c r="I56" s="130">
        <v>17.554143905639648</v>
      </c>
      <c r="J56" s="130">
        <v>17.534658432006836</v>
      </c>
      <c r="K56" s="130">
        <v>5.1226191222667694E-2</v>
      </c>
      <c r="L56" s="130">
        <v>1000000</v>
      </c>
      <c r="M56" t="s">
        <v>161</v>
      </c>
      <c r="N56" t="s">
        <v>161</v>
      </c>
      <c r="O56" s="130">
        <v>38.839199066162109</v>
      </c>
      <c r="P56" s="130">
        <v>0.99790000915527344</v>
      </c>
      <c r="Q56" s="130">
        <v>-3.5617001056671143</v>
      </c>
      <c r="R56" s="130">
        <v>90.881927490234375</v>
      </c>
      <c r="S56" t="b">
        <v>0</v>
      </c>
      <c r="T56" s="130">
        <v>0.06</v>
      </c>
      <c r="U56" t="b">
        <v>1</v>
      </c>
      <c r="V56">
        <v>3</v>
      </c>
      <c r="W56">
        <v>14</v>
      </c>
      <c r="X56" t="s">
        <v>161</v>
      </c>
      <c r="Y56" t="s">
        <v>161</v>
      </c>
      <c r="Z56" t="s">
        <v>161</v>
      </c>
      <c r="AA56" t="s">
        <v>161</v>
      </c>
    </row>
    <row r="57" spans="1:27" x14ac:dyDescent="0.3">
      <c r="A57">
        <v>14</v>
      </c>
      <c r="B57" t="s">
        <v>178</v>
      </c>
      <c r="C57" t="b">
        <v>0</v>
      </c>
      <c r="D57" t="s">
        <v>25</v>
      </c>
      <c r="E57" t="s">
        <v>157</v>
      </c>
      <c r="F57" t="s">
        <v>158</v>
      </c>
      <c r="G57" t="s">
        <v>159</v>
      </c>
      <c r="H57" t="s">
        <v>160</v>
      </c>
      <c r="I57" s="130">
        <v>17.476547241210938</v>
      </c>
      <c r="J57" s="130">
        <v>17.534658432006836</v>
      </c>
      <c r="K57" s="130">
        <v>5.1226191222667694E-2</v>
      </c>
      <c r="L57" s="130">
        <v>1000000</v>
      </c>
      <c r="M57" t="s">
        <v>161</v>
      </c>
      <c r="N57" t="s">
        <v>161</v>
      </c>
      <c r="O57" s="130">
        <v>38.839199066162109</v>
      </c>
      <c r="P57" s="130">
        <v>0.99790000915527344</v>
      </c>
      <c r="Q57" s="130">
        <v>-3.5617001056671143</v>
      </c>
      <c r="R57" s="130">
        <v>90.881927490234375</v>
      </c>
      <c r="S57" t="b">
        <v>0</v>
      </c>
      <c r="T57" s="130">
        <v>0.06</v>
      </c>
      <c r="U57" t="b">
        <v>1</v>
      </c>
      <c r="V57">
        <v>3</v>
      </c>
      <c r="W57">
        <v>14</v>
      </c>
      <c r="X57" t="s">
        <v>161</v>
      </c>
      <c r="Y57" t="s">
        <v>161</v>
      </c>
      <c r="Z57" t="s">
        <v>161</v>
      </c>
      <c r="AA57" t="s">
        <v>161</v>
      </c>
    </row>
    <row r="58" spans="1:27" x14ac:dyDescent="0.3">
      <c r="A58">
        <v>15</v>
      </c>
      <c r="B58" t="s">
        <v>179</v>
      </c>
      <c r="C58" t="b">
        <v>0</v>
      </c>
      <c r="D58" t="s">
        <v>25</v>
      </c>
      <c r="E58" t="s">
        <v>157</v>
      </c>
      <c r="F58" t="s">
        <v>158</v>
      </c>
      <c r="G58" t="s">
        <v>159</v>
      </c>
      <c r="H58" t="s">
        <v>160</v>
      </c>
      <c r="I58" s="130">
        <v>17.573280334472656</v>
      </c>
      <c r="J58" s="130">
        <v>17.534658432006836</v>
      </c>
      <c r="K58" s="130">
        <v>5.1226191222667694E-2</v>
      </c>
      <c r="L58" s="130">
        <v>1000000</v>
      </c>
      <c r="M58" t="s">
        <v>161</v>
      </c>
      <c r="N58" t="s">
        <v>161</v>
      </c>
      <c r="O58" s="130">
        <v>38.839199066162109</v>
      </c>
      <c r="P58" s="130">
        <v>0.99790000915527344</v>
      </c>
      <c r="Q58" s="130">
        <v>-3.5617001056671143</v>
      </c>
      <c r="R58" s="130">
        <v>90.881927490234375</v>
      </c>
      <c r="S58" t="b">
        <v>0</v>
      </c>
      <c r="T58" s="130">
        <v>0.06</v>
      </c>
      <c r="U58" t="b">
        <v>1</v>
      </c>
      <c r="V58">
        <v>3</v>
      </c>
      <c r="W58">
        <v>14</v>
      </c>
      <c r="X58" t="s">
        <v>161</v>
      </c>
      <c r="Y58" t="s">
        <v>161</v>
      </c>
      <c r="Z58" t="s">
        <v>161</v>
      </c>
      <c r="AA58" t="s">
        <v>161</v>
      </c>
    </row>
    <row r="59" spans="1:27" x14ac:dyDescent="0.3">
      <c r="A59">
        <v>16</v>
      </c>
      <c r="B59" t="s">
        <v>180</v>
      </c>
      <c r="C59" t="b">
        <v>0</v>
      </c>
      <c r="D59" t="s">
        <v>26</v>
      </c>
      <c r="E59" t="s">
        <v>157</v>
      </c>
      <c r="F59" t="s">
        <v>165</v>
      </c>
      <c r="G59" t="s">
        <v>159</v>
      </c>
      <c r="H59" t="s">
        <v>160</v>
      </c>
      <c r="I59" s="130">
        <v>32.573337554931641</v>
      </c>
      <c r="J59" s="130">
        <v>32.424755096435547</v>
      </c>
      <c r="K59" s="130">
        <v>0.13229411840438843</v>
      </c>
      <c r="L59" s="130">
        <v>57.442539215087891</v>
      </c>
      <c r="M59" s="130">
        <v>63.38629150390625</v>
      </c>
      <c r="N59" s="130">
        <v>5.3135037422180176</v>
      </c>
      <c r="O59" s="130">
        <v>38.839199066162109</v>
      </c>
      <c r="P59" s="130">
        <v>0.99790000915527344</v>
      </c>
      <c r="Q59" s="130">
        <v>-3.5617001056671143</v>
      </c>
      <c r="R59" s="130">
        <v>90.881927490234375</v>
      </c>
      <c r="S59" t="b">
        <v>0</v>
      </c>
      <c r="T59" s="130">
        <v>0.06</v>
      </c>
      <c r="U59" t="b">
        <v>1</v>
      </c>
      <c r="V59">
        <v>3</v>
      </c>
      <c r="W59">
        <v>29</v>
      </c>
      <c r="X59" t="s">
        <v>161</v>
      </c>
      <c r="Y59" t="s">
        <v>161</v>
      </c>
      <c r="Z59" t="s">
        <v>161</v>
      </c>
      <c r="AA59" t="s">
        <v>161</v>
      </c>
    </row>
    <row r="60" spans="1:27" x14ac:dyDescent="0.3">
      <c r="A60">
        <v>17</v>
      </c>
      <c r="B60" t="s">
        <v>181</v>
      </c>
      <c r="C60" t="b">
        <v>0</v>
      </c>
      <c r="D60" t="s">
        <v>26</v>
      </c>
      <c r="E60" t="s">
        <v>157</v>
      </c>
      <c r="F60" t="s">
        <v>165</v>
      </c>
      <c r="G60" t="s">
        <v>159</v>
      </c>
      <c r="H60" t="s">
        <v>160</v>
      </c>
      <c r="I60" s="130">
        <v>32.381191253662109</v>
      </c>
      <c r="J60" s="130">
        <v>32.424755096435547</v>
      </c>
      <c r="K60" s="130">
        <v>0.13229411840438843</v>
      </c>
      <c r="L60" s="130">
        <v>65.040153503417969</v>
      </c>
      <c r="M60" s="130">
        <v>63.38629150390625</v>
      </c>
      <c r="N60" s="130">
        <v>5.3135037422180176</v>
      </c>
      <c r="O60" s="130">
        <v>38.839199066162109</v>
      </c>
      <c r="P60" s="130">
        <v>0.99790000915527344</v>
      </c>
      <c r="Q60" s="130">
        <v>-3.5617001056671143</v>
      </c>
      <c r="R60" s="130">
        <v>90.881927490234375</v>
      </c>
      <c r="S60" t="b">
        <v>0</v>
      </c>
      <c r="T60" s="130">
        <v>0.06</v>
      </c>
      <c r="U60" t="b">
        <v>1</v>
      </c>
      <c r="V60">
        <v>3</v>
      </c>
      <c r="W60">
        <v>28</v>
      </c>
      <c r="X60" t="s">
        <v>161</v>
      </c>
      <c r="Y60" t="s">
        <v>161</v>
      </c>
      <c r="Z60" t="s">
        <v>161</v>
      </c>
      <c r="AA60" t="s">
        <v>161</v>
      </c>
    </row>
    <row r="61" spans="1:27" x14ac:dyDescent="0.3">
      <c r="A61">
        <v>18</v>
      </c>
      <c r="B61" t="s">
        <v>182</v>
      </c>
      <c r="C61" t="b">
        <v>0</v>
      </c>
      <c r="D61" t="s">
        <v>26</v>
      </c>
      <c r="E61" t="s">
        <v>157</v>
      </c>
      <c r="F61" t="s">
        <v>165</v>
      </c>
      <c r="G61" t="s">
        <v>159</v>
      </c>
      <c r="H61" t="s">
        <v>160</v>
      </c>
      <c r="I61" s="130">
        <v>32.319736480712891</v>
      </c>
      <c r="J61" s="130">
        <v>32.424755096435547</v>
      </c>
      <c r="K61" s="130">
        <v>0.13229411840438843</v>
      </c>
      <c r="L61" s="130">
        <v>67.676185607910156</v>
      </c>
      <c r="M61" s="130">
        <v>63.38629150390625</v>
      </c>
      <c r="N61" s="130">
        <v>5.3135037422180176</v>
      </c>
      <c r="O61" s="130">
        <v>38.839199066162109</v>
      </c>
      <c r="P61" s="130">
        <v>0.99790000915527344</v>
      </c>
      <c r="Q61" s="130">
        <v>-3.5617001056671143</v>
      </c>
      <c r="R61" s="130">
        <v>90.881927490234375</v>
      </c>
      <c r="S61" t="b">
        <v>0</v>
      </c>
      <c r="T61" s="130">
        <v>0.06</v>
      </c>
      <c r="U61" t="b">
        <v>1</v>
      </c>
      <c r="V61">
        <v>3</v>
      </c>
      <c r="W61">
        <v>28</v>
      </c>
      <c r="X61" t="s">
        <v>161</v>
      </c>
      <c r="Y61" t="s">
        <v>161</v>
      </c>
      <c r="Z61" t="s">
        <v>161</v>
      </c>
      <c r="AA61" t="s">
        <v>161</v>
      </c>
    </row>
    <row r="62" spans="1:27" x14ac:dyDescent="0.3">
      <c r="A62">
        <v>19</v>
      </c>
      <c r="B62" t="s">
        <v>183</v>
      </c>
      <c r="C62" t="b">
        <v>0</v>
      </c>
      <c r="D62" t="s">
        <v>184</v>
      </c>
      <c r="E62" t="s">
        <v>157</v>
      </c>
      <c r="F62" t="s">
        <v>165</v>
      </c>
      <c r="G62" t="s">
        <v>159</v>
      </c>
      <c r="H62" t="s">
        <v>160</v>
      </c>
      <c r="I62" s="130">
        <v>23.861700057983398</v>
      </c>
      <c r="J62" s="130">
        <v>28.840736389160156</v>
      </c>
      <c r="K62" s="130">
        <v>8.7113132476806641</v>
      </c>
      <c r="L62" s="130">
        <v>16038.1708984375</v>
      </c>
      <c r="M62" s="130">
        <v>11052.1181640625</v>
      </c>
      <c r="N62" s="130">
        <v>9585.77734375</v>
      </c>
      <c r="O62" s="130">
        <v>38.839199066162109</v>
      </c>
      <c r="P62" s="130">
        <v>0.99790000915527344</v>
      </c>
      <c r="Q62" s="130">
        <v>-3.5617001056671143</v>
      </c>
      <c r="R62" s="130">
        <v>90.881927490234375</v>
      </c>
      <c r="S62" t="b">
        <v>0</v>
      </c>
      <c r="T62" s="130">
        <v>0.06</v>
      </c>
      <c r="U62" t="b">
        <v>1</v>
      </c>
      <c r="V62">
        <v>3</v>
      </c>
      <c r="W62">
        <v>20</v>
      </c>
      <c r="X62" t="s">
        <v>161</v>
      </c>
      <c r="Y62" t="s">
        <v>161</v>
      </c>
      <c r="Z62" t="s">
        <v>161</v>
      </c>
      <c r="AA62" t="s">
        <v>161</v>
      </c>
    </row>
    <row r="63" spans="1:27" x14ac:dyDescent="0.3">
      <c r="A63">
        <v>20</v>
      </c>
      <c r="B63" t="s">
        <v>185</v>
      </c>
      <c r="C63" t="b">
        <v>0</v>
      </c>
      <c r="D63" t="s">
        <v>184</v>
      </c>
      <c r="E63" t="s">
        <v>157</v>
      </c>
      <c r="F63" t="s">
        <v>165</v>
      </c>
      <c r="G63" t="s">
        <v>159</v>
      </c>
      <c r="H63" t="s">
        <v>160</v>
      </c>
      <c r="I63" s="130">
        <v>23.760980606079102</v>
      </c>
      <c r="J63" s="130">
        <v>28.840736389160156</v>
      </c>
      <c r="K63" s="130">
        <v>8.7113132476806641</v>
      </c>
      <c r="L63" s="130">
        <v>17117.22265625</v>
      </c>
      <c r="M63" s="130">
        <v>11052.1181640625</v>
      </c>
      <c r="N63" s="130">
        <v>9585.77734375</v>
      </c>
      <c r="O63" s="130">
        <v>38.839199066162109</v>
      </c>
      <c r="P63" s="130">
        <v>0.99790000915527344</v>
      </c>
      <c r="Q63" s="130">
        <v>-3.5617001056671143</v>
      </c>
      <c r="R63" s="130">
        <v>90.881927490234375</v>
      </c>
      <c r="S63" t="b">
        <v>0</v>
      </c>
      <c r="T63" s="130">
        <v>0.06</v>
      </c>
      <c r="U63" t="b">
        <v>1</v>
      </c>
      <c r="V63">
        <v>3</v>
      </c>
      <c r="W63">
        <v>20</v>
      </c>
      <c r="X63" t="s">
        <v>161</v>
      </c>
      <c r="Y63" t="s">
        <v>161</v>
      </c>
      <c r="Z63" t="s">
        <v>161</v>
      </c>
      <c r="AA63" t="s">
        <v>161</v>
      </c>
    </row>
    <row r="64" spans="1:27" x14ac:dyDescent="0.3">
      <c r="A64">
        <v>21</v>
      </c>
      <c r="B64" t="s">
        <v>186</v>
      </c>
      <c r="C64" t="b">
        <v>0</v>
      </c>
      <c r="D64" t="s">
        <v>184</v>
      </c>
      <c r="E64" t="s">
        <v>157</v>
      </c>
      <c r="F64" t="s">
        <v>165</v>
      </c>
      <c r="G64" t="s">
        <v>159</v>
      </c>
      <c r="H64" t="s">
        <v>160</v>
      </c>
      <c r="I64" s="130">
        <v>38.899524688720703</v>
      </c>
      <c r="J64" s="130">
        <v>28.840736389160156</v>
      </c>
      <c r="K64" s="130">
        <v>8.7113132476806641</v>
      </c>
      <c r="L64" s="130">
        <v>0.96175169944763184</v>
      </c>
      <c r="M64" s="130">
        <v>11052.1181640625</v>
      </c>
      <c r="N64" s="130">
        <v>9585.77734375</v>
      </c>
      <c r="O64" s="130">
        <v>38.839199066162109</v>
      </c>
      <c r="P64" s="130">
        <v>0.99790000915527344</v>
      </c>
      <c r="Q64" s="130">
        <v>-3.5617001056671143</v>
      </c>
      <c r="R64" s="130">
        <v>90.881927490234375</v>
      </c>
      <c r="S64" t="b">
        <v>0</v>
      </c>
      <c r="T64" s="130">
        <v>0.06</v>
      </c>
      <c r="U64" t="b">
        <v>1</v>
      </c>
      <c r="V64">
        <v>3</v>
      </c>
      <c r="W64">
        <v>35</v>
      </c>
      <c r="X64" t="s">
        <v>161</v>
      </c>
      <c r="Y64" t="s">
        <v>161</v>
      </c>
      <c r="Z64" t="s">
        <v>161</v>
      </c>
      <c r="AA64" t="s">
        <v>161</v>
      </c>
    </row>
    <row r="65" spans="1:27" x14ac:dyDescent="0.3">
      <c r="A65">
        <v>22</v>
      </c>
      <c r="B65" t="s">
        <v>187</v>
      </c>
      <c r="C65" t="b">
        <v>0</v>
      </c>
      <c r="D65" t="s">
        <v>188</v>
      </c>
      <c r="E65" t="s">
        <v>157</v>
      </c>
      <c r="F65" t="s">
        <v>165</v>
      </c>
      <c r="G65" t="s">
        <v>159</v>
      </c>
      <c r="H65" t="s">
        <v>160</v>
      </c>
      <c r="I65" s="130">
        <v>28.000461578369141</v>
      </c>
      <c r="J65" s="130">
        <v>28.014974594116211</v>
      </c>
      <c r="K65" s="130">
        <v>5.4768681526184082E-2</v>
      </c>
      <c r="L65" s="130">
        <v>1104.425048828125</v>
      </c>
      <c r="M65" s="130">
        <v>1094.568359375</v>
      </c>
      <c r="N65" s="130">
        <v>38.495220184326172</v>
      </c>
      <c r="O65" s="130">
        <v>38.839199066162109</v>
      </c>
      <c r="P65" s="130">
        <v>0.99790000915527344</v>
      </c>
      <c r="Q65" s="130">
        <v>-3.5617001056671143</v>
      </c>
      <c r="R65" s="130">
        <v>90.881927490234375</v>
      </c>
      <c r="S65" t="b">
        <v>0</v>
      </c>
      <c r="T65" s="130">
        <v>0.06</v>
      </c>
      <c r="U65" t="b">
        <v>1</v>
      </c>
      <c r="V65">
        <v>3</v>
      </c>
      <c r="W65">
        <v>24</v>
      </c>
      <c r="X65" t="s">
        <v>161</v>
      </c>
      <c r="Y65" t="s">
        <v>161</v>
      </c>
      <c r="Z65" t="s">
        <v>161</v>
      </c>
      <c r="AA65" t="s">
        <v>161</v>
      </c>
    </row>
    <row r="66" spans="1:27" x14ac:dyDescent="0.3">
      <c r="A66">
        <v>23</v>
      </c>
      <c r="B66" t="s">
        <v>189</v>
      </c>
      <c r="C66" t="b">
        <v>0</v>
      </c>
      <c r="D66" t="s">
        <v>188</v>
      </c>
      <c r="E66" t="s">
        <v>157</v>
      </c>
      <c r="F66" t="s">
        <v>165</v>
      </c>
      <c r="G66" t="s">
        <v>159</v>
      </c>
      <c r="H66" t="s">
        <v>160</v>
      </c>
      <c r="I66" s="130">
        <v>27.96891975402832</v>
      </c>
      <c r="J66" s="130">
        <v>28.014974594116211</v>
      </c>
      <c r="K66" s="130">
        <v>5.4768681526184082E-2</v>
      </c>
      <c r="L66" s="130">
        <v>1127.1768798828125</v>
      </c>
      <c r="M66" s="130">
        <v>1094.568359375</v>
      </c>
      <c r="N66" s="130">
        <v>38.495220184326172</v>
      </c>
      <c r="O66" s="130">
        <v>38.839199066162109</v>
      </c>
      <c r="P66" s="130">
        <v>0.99790000915527344</v>
      </c>
      <c r="Q66" s="130">
        <v>-3.5617001056671143</v>
      </c>
      <c r="R66" s="130">
        <v>90.881927490234375</v>
      </c>
      <c r="S66" t="b">
        <v>0</v>
      </c>
      <c r="T66" s="130">
        <v>0.06</v>
      </c>
      <c r="U66" t="b">
        <v>1</v>
      </c>
      <c r="V66">
        <v>3</v>
      </c>
      <c r="W66">
        <v>24</v>
      </c>
      <c r="X66" t="s">
        <v>161</v>
      </c>
      <c r="Y66" t="s">
        <v>161</v>
      </c>
      <c r="Z66" t="s">
        <v>161</v>
      </c>
      <c r="AA66" t="s">
        <v>161</v>
      </c>
    </row>
    <row r="67" spans="1:27" x14ac:dyDescent="0.3">
      <c r="A67">
        <v>24</v>
      </c>
      <c r="B67" t="s">
        <v>190</v>
      </c>
      <c r="C67" t="b">
        <v>0</v>
      </c>
      <c r="D67" t="s">
        <v>188</v>
      </c>
      <c r="E67" t="s">
        <v>157</v>
      </c>
      <c r="F67" t="s">
        <v>165</v>
      </c>
      <c r="G67" t="s">
        <v>159</v>
      </c>
      <c r="H67" t="s">
        <v>160</v>
      </c>
      <c r="I67" s="130">
        <v>28.075534820556641</v>
      </c>
      <c r="J67" s="130">
        <v>28.014974594116211</v>
      </c>
      <c r="K67" s="130">
        <v>5.4768681526184082E-2</v>
      </c>
      <c r="L67" s="130">
        <v>1052.1031494140625</v>
      </c>
      <c r="M67" s="130">
        <v>1094.568359375</v>
      </c>
      <c r="N67" s="130">
        <v>38.495220184326172</v>
      </c>
      <c r="O67" s="130">
        <v>38.839199066162109</v>
      </c>
      <c r="P67" s="130">
        <v>0.99790000915527344</v>
      </c>
      <c r="Q67" s="130">
        <v>-3.5617001056671143</v>
      </c>
      <c r="R67" s="130">
        <v>90.881927490234375</v>
      </c>
      <c r="S67" t="b">
        <v>0</v>
      </c>
      <c r="T67" s="130">
        <v>0.06</v>
      </c>
      <c r="U67" t="b">
        <v>1</v>
      </c>
      <c r="V67">
        <v>3</v>
      </c>
      <c r="W67">
        <v>24</v>
      </c>
      <c r="X67" t="s">
        <v>161</v>
      </c>
      <c r="Y67" t="s">
        <v>161</v>
      </c>
      <c r="Z67" t="s">
        <v>161</v>
      </c>
      <c r="AA67" t="s">
        <v>161</v>
      </c>
    </row>
    <row r="68" spans="1:27" x14ac:dyDescent="0.3">
      <c r="A68">
        <v>25</v>
      </c>
      <c r="B68" t="s">
        <v>191</v>
      </c>
      <c r="C68" t="b">
        <v>0</v>
      </c>
      <c r="D68" t="s">
        <v>27</v>
      </c>
      <c r="E68" t="s">
        <v>157</v>
      </c>
      <c r="F68" t="s">
        <v>158</v>
      </c>
      <c r="G68" t="s">
        <v>159</v>
      </c>
      <c r="H68" t="s">
        <v>160</v>
      </c>
      <c r="I68" s="130">
        <v>24.656457901000977</v>
      </c>
      <c r="J68" s="130">
        <v>24.630180358886719</v>
      </c>
      <c r="K68" s="130">
        <v>2.9122710227966309E-2</v>
      </c>
      <c r="L68" s="130">
        <v>10000</v>
      </c>
      <c r="M68" t="s">
        <v>161</v>
      </c>
      <c r="N68" t="s">
        <v>161</v>
      </c>
      <c r="O68" s="130">
        <v>38.839199066162109</v>
      </c>
      <c r="P68" s="130">
        <v>0.99790000915527344</v>
      </c>
      <c r="Q68" s="130">
        <v>-3.5617001056671143</v>
      </c>
      <c r="R68" s="130">
        <v>90.881927490234375</v>
      </c>
      <c r="S68" t="b">
        <v>0</v>
      </c>
      <c r="T68" s="130">
        <v>0.06</v>
      </c>
      <c r="U68" t="b">
        <v>1</v>
      </c>
      <c r="V68">
        <v>3</v>
      </c>
      <c r="W68">
        <v>21</v>
      </c>
      <c r="X68" t="s">
        <v>161</v>
      </c>
      <c r="Y68" t="s">
        <v>161</v>
      </c>
      <c r="Z68" t="s">
        <v>161</v>
      </c>
      <c r="AA68" t="s">
        <v>161</v>
      </c>
    </row>
    <row r="69" spans="1:27" x14ac:dyDescent="0.3">
      <c r="A69">
        <v>26</v>
      </c>
      <c r="B69" t="s">
        <v>192</v>
      </c>
      <c r="C69" t="b">
        <v>0</v>
      </c>
      <c r="D69" t="s">
        <v>27</v>
      </c>
      <c r="E69" t="s">
        <v>157</v>
      </c>
      <c r="F69" t="s">
        <v>158</v>
      </c>
      <c r="G69" t="s">
        <v>159</v>
      </c>
      <c r="H69" t="s">
        <v>160</v>
      </c>
      <c r="I69" s="130">
        <v>24.598869323730469</v>
      </c>
      <c r="J69" s="130">
        <v>24.630180358886719</v>
      </c>
      <c r="K69" s="130">
        <v>2.9122710227966309E-2</v>
      </c>
      <c r="L69" s="130">
        <v>10000</v>
      </c>
      <c r="M69" t="s">
        <v>161</v>
      </c>
      <c r="N69" t="s">
        <v>161</v>
      </c>
      <c r="O69" s="130">
        <v>38.839199066162109</v>
      </c>
      <c r="P69" s="130">
        <v>0.99790000915527344</v>
      </c>
      <c r="Q69" s="130">
        <v>-3.5617001056671143</v>
      </c>
      <c r="R69" s="130">
        <v>90.881927490234375</v>
      </c>
      <c r="S69" t="b">
        <v>0</v>
      </c>
      <c r="T69" s="130">
        <v>0.06</v>
      </c>
      <c r="U69" t="b">
        <v>1</v>
      </c>
      <c r="V69">
        <v>3</v>
      </c>
      <c r="W69">
        <v>21</v>
      </c>
      <c r="X69" t="s">
        <v>161</v>
      </c>
      <c r="Y69" t="s">
        <v>161</v>
      </c>
      <c r="Z69" t="s">
        <v>161</v>
      </c>
      <c r="AA69" t="s">
        <v>161</v>
      </c>
    </row>
    <row r="70" spans="1:27" x14ac:dyDescent="0.3">
      <c r="A70">
        <v>27</v>
      </c>
      <c r="B70" t="s">
        <v>193</v>
      </c>
      <c r="C70" t="b">
        <v>0</v>
      </c>
      <c r="D70" t="s">
        <v>27</v>
      </c>
      <c r="E70" t="s">
        <v>157</v>
      </c>
      <c r="F70" t="s">
        <v>158</v>
      </c>
      <c r="G70" t="s">
        <v>159</v>
      </c>
      <c r="H70" t="s">
        <v>160</v>
      </c>
      <c r="I70" s="130">
        <v>24.635217666625977</v>
      </c>
      <c r="J70" s="130">
        <v>24.630180358886719</v>
      </c>
      <c r="K70" s="130">
        <v>2.9122710227966309E-2</v>
      </c>
      <c r="L70" s="130">
        <v>10000</v>
      </c>
      <c r="M70" t="s">
        <v>161</v>
      </c>
      <c r="N70" t="s">
        <v>161</v>
      </c>
      <c r="O70" s="130">
        <v>38.839199066162109</v>
      </c>
      <c r="P70" s="130">
        <v>0.99790000915527344</v>
      </c>
      <c r="Q70" s="130">
        <v>-3.5617001056671143</v>
      </c>
      <c r="R70" s="130">
        <v>90.881927490234375</v>
      </c>
      <c r="S70" t="b">
        <v>0</v>
      </c>
      <c r="T70" s="130">
        <v>0.06</v>
      </c>
      <c r="U70" t="b">
        <v>1</v>
      </c>
      <c r="V70">
        <v>3</v>
      </c>
      <c r="W70">
        <v>21</v>
      </c>
      <c r="X70" t="s">
        <v>161</v>
      </c>
      <c r="Y70" t="s">
        <v>161</v>
      </c>
      <c r="Z70" t="s">
        <v>161</v>
      </c>
      <c r="AA70" t="s">
        <v>161</v>
      </c>
    </row>
    <row r="71" spans="1:27" x14ac:dyDescent="0.3">
      <c r="A71">
        <v>28</v>
      </c>
      <c r="B71" t="s">
        <v>194</v>
      </c>
      <c r="C71" t="b">
        <v>0</v>
      </c>
      <c r="D71" t="s">
        <v>22</v>
      </c>
      <c r="E71" t="s">
        <v>157</v>
      </c>
      <c r="F71" t="s">
        <v>165</v>
      </c>
      <c r="G71" t="s">
        <v>159</v>
      </c>
      <c r="H71" t="s">
        <v>160</v>
      </c>
      <c r="I71" s="130">
        <v>25.893693923950195</v>
      </c>
      <c r="J71" s="130">
        <v>25.958913803100586</v>
      </c>
      <c r="K71" s="130">
        <v>7.3149226605892181E-2</v>
      </c>
      <c r="L71" s="130">
        <v>4311.6396484375</v>
      </c>
      <c r="M71" s="130">
        <v>4136.69287109375</v>
      </c>
      <c r="N71" s="130">
        <v>194.29771423339844</v>
      </c>
      <c r="O71" s="130">
        <v>38.839199066162109</v>
      </c>
      <c r="P71" s="130">
        <v>0.99790000915527344</v>
      </c>
      <c r="Q71" s="130">
        <v>-3.5617001056671143</v>
      </c>
      <c r="R71" s="130">
        <v>90.881927490234375</v>
      </c>
      <c r="S71" t="b">
        <v>0</v>
      </c>
      <c r="T71" s="130">
        <v>0.06</v>
      </c>
      <c r="U71" t="b">
        <v>1</v>
      </c>
      <c r="V71">
        <v>3</v>
      </c>
      <c r="W71">
        <v>22</v>
      </c>
      <c r="X71" t="s">
        <v>161</v>
      </c>
      <c r="Y71" t="s">
        <v>161</v>
      </c>
      <c r="Z71" t="s">
        <v>161</v>
      </c>
      <c r="AA71" t="s">
        <v>161</v>
      </c>
    </row>
    <row r="72" spans="1:27" x14ac:dyDescent="0.3">
      <c r="A72">
        <v>29</v>
      </c>
      <c r="B72" t="s">
        <v>195</v>
      </c>
      <c r="C72" t="b">
        <v>0</v>
      </c>
      <c r="D72" t="s">
        <v>22</v>
      </c>
      <c r="E72" t="s">
        <v>157</v>
      </c>
      <c r="F72" t="s">
        <v>165</v>
      </c>
      <c r="G72" t="s">
        <v>159</v>
      </c>
      <c r="H72" t="s">
        <v>160</v>
      </c>
      <c r="I72" s="130">
        <v>26.038005828857422</v>
      </c>
      <c r="J72" s="130">
        <v>25.958913803100586</v>
      </c>
      <c r="K72" s="130">
        <v>7.3149226605892181E-2</v>
      </c>
      <c r="L72" s="130">
        <v>3927.577392578125</v>
      </c>
      <c r="M72" s="130">
        <v>4136.69287109375</v>
      </c>
      <c r="N72" s="130">
        <v>194.29771423339844</v>
      </c>
      <c r="O72" s="130">
        <v>38.839199066162109</v>
      </c>
      <c r="P72" s="130">
        <v>0.99790000915527344</v>
      </c>
      <c r="Q72" s="130">
        <v>-3.5617001056671143</v>
      </c>
      <c r="R72" s="130">
        <v>90.881927490234375</v>
      </c>
      <c r="S72" t="b">
        <v>0</v>
      </c>
      <c r="T72" s="130">
        <v>0.06</v>
      </c>
      <c r="U72" t="b">
        <v>1</v>
      </c>
      <c r="V72">
        <v>3</v>
      </c>
      <c r="W72">
        <v>22</v>
      </c>
      <c r="X72" t="s">
        <v>161</v>
      </c>
      <c r="Y72" t="s">
        <v>161</v>
      </c>
      <c r="Z72" t="s">
        <v>161</v>
      </c>
      <c r="AA72" t="s">
        <v>161</v>
      </c>
    </row>
    <row r="73" spans="1:27" x14ac:dyDescent="0.3">
      <c r="A73">
        <v>30</v>
      </c>
      <c r="B73" t="s">
        <v>196</v>
      </c>
      <c r="C73" t="b">
        <v>0</v>
      </c>
      <c r="D73" t="s">
        <v>22</v>
      </c>
      <c r="E73" t="s">
        <v>157</v>
      </c>
      <c r="F73" t="s">
        <v>165</v>
      </c>
      <c r="G73" t="s">
        <v>159</v>
      </c>
      <c r="H73" t="s">
        <v>160</v>
      </c>
      <c r="I73" s="130">
        <v>25.945041656494141</v>
      </c>
      <c r="J73" s="130">
        <v>25.958913803100586</v>
      </c>
      <c r="K73" s="130">
        <v>7.3149226605892181E-2</v>
      </c>
      <c r="L73" s="130">
        <v>4170.8623046875</v>
      </c>
      <c r="M73" s="130">
        <v>4136.69287109375</v>
      </c>
      <c r="N73" s="130">
        <v>194.29771423339844</v>
      </c>
      <c r="O73" s="130">
        <v>38.839199066162109</v>
      </c>
      <c r="P73" s="130">
        <v>0.99790000915527344</v>
      </c>
      <c r="Q73" s="130">
        <v>-3.5617001056671143</v>
      </c>
      <c r="R73" s="130">
        <v>90.881927490234375</v>
      </c>
      <c r="S73" t="b">
        <v>0</v>
      </c>
      <c r="T73" s="130">
        <v>0.06</v>
      </c>
      <c r="U73" t="b">
        <v>1</v>
      </c>
      <c r="V73">
        <v>3</v>
      </c>
      <c r="W73">
        <v>22</v>
      </c>
      <c r="X73" t="s">
        <v>161</v>
      </c>
      <c r="Y73" t="s">
        <v>161</v>
      </c>
      <c r="Z73" t="s">
        <v>161</v>
      </c>
      <c r="AA73" t="s">
        <v>161</v>
      </c>
    </row>
    <row r="74" spans="1:27" x14ac:dyDescent="0.3">
      <c r="A74">
        <v>31</v>
      </c>
      <c r="B74" t="s">
        <v>197</v>
      </c>
      <c r="C74" t="b">
        <v>0</v>
      </c>
      <c r="D74" t="s">
        <v>198</v>
      </c>
      <c r="E74" t="s">
        <v>157</v>
      </c>
      <c r="F74" t="s">
        <v>165</v>
      </c>
      <c r="G74" t="s">
        <v>159</v>
      </c>
      <c r="H74" t="s">
        <v>160</v>
      </c>
      <c r="I74" s="130">
        <v>28.942293167114258</v>
      </c>
      <c r="J74" s="130">
        <v>28.871322631835938</v>
      </c>
      <c r="K74" s="130">
        <v>8.7415799498558044E-2</v>
      </c>
      <c r="L74" s="130">
        <v>600.76287841796875</v>
      </c>
      <c r="M74" s="130">
        <v>629.643310546875</v>
      </c>
      <c r="N74" s="130">
        <v>35.983180999755859</v>
      </c>
      <c r="O74" s="130">
        <v>38.839199066162109</v>
      </c>
      <c r="P74" s="130">
        <v>0.99790000915527344</v>
      </c>
      <c r="Q74" s="130">
        <v>-3.5617001056671143</v>
      </c>
      <c r="R74" s="130">
        <v>90.881927490234375</v>
      </c>
      <c r="S74" t="b">
        <v>0</v>
      </c>
      <c r="T74" s="130">
        <v>0.06</v>
      </c>
      <c r="U74" t="b">
        <v>1</v>
      </c>
      <c r="V74">
        <v>3</v>
      </c>
      <c r="W74">
        <v>25</v>
      </c>
      <c r="X74" t="s">
        <v>161</v>
      </c>
      <c r="Y74" t="s">
        <v>161</v>
      </c>
      <c r="Z74" t="s">
        <v>161</v>
      </c>
      <c r="AA74" t="s">
        <v>161</v>
      </c>
    </row>
    <row r="75" spans="1:27" x14ac:dyDescent="0.3">
      <c r="A75">
        <v>32</v>
      </c>
      <c r="B75" t="s">
        <v>199</v>
      </c>
      <c r="C75" t="b">
        <v>0</v>
      </c>
      <c r="D75" t="s">
        <v>198</v>
      </c>
      <c r="E75" t="s">
        <v>157</v>
      </c>
      <c r="F75" t="s">
        <v>165</v>
      </c>
      <c r="G75" t="s">
        <v>159</v>
      </c>
      <c r="H75" t="s">
        <v>160</v>
      </c>
      <c r="I75" s="130">
        <v>28.898000717163086</v>
      </c>
      <c r="J75" s="130">
        <v>28.871322631835938</v>
      </c>
      <c r="K75" s="130">
        <v>8.7415799498558044E-2</v>
      </c>
      <c r="L75" s="130">
        <v>618.21405029296875</v>
      </c>
      <c r="M75" s="130">
        <v>629.643310546875</v>
      </c>
      <c r="N75" s="130">
        <v>35.983180999755859</v>
      </c>
      <c r="O75" s="130">
        <v>38.839199066162109</v>
      </c>
      <c r="P75" s="130">
        <v>0.99790000915527344</v>
      </c>
      <c r="Q75" s="130">
        <v>-3.5617001056671143</v>
      </c>
      <c r="R75" s="130">
        <v>90.881927490234375</v>
      </c>
      <c r="S75" t="b">
        <v>0</v>
      </c>
      <c r="T75" s="130">
        <v>0.06</v>
      </c>
      <c r="U75" t="b">
        <v>1</v>
      </c>
      <c r="V75">
        <v>3</v>
      </c>
      <c r="W75">
        <v>25</v>
      </c>
      <c r="X75" t="s">
        <v>161</v>
      </c>
      <c r="Y75" t="s">
        <v>161</v>
      </c>
      <c r="Z75" t="s">
        <v>161</v>
      </c>
      <c r="AA75" t="s">
        <v>161</v>
      </c>
    </row>
    <row r="76" spans="1:27" x14ac:dyDescent="0.3">
      <c r="A76">
        <v>33</v>
      </c>
      <c r="B76" t="s">
        <v>200</v>
      </c>
      <c r="C76" t="b">
        <v>0</v>
      </c>
      <c r="D76" t="s">
        <v>198</v>
      </c>
      <c r="E76" t="s">
        <v>157</v>
      </c>
      <c r="F76" t="s">
        <v>165</v>
      </c>
      <c r="G76" t="s">
        <v>159</v>
      </c>
      <c r="H76" t="s">
        <v>160</v>
      </c>
      <c r="I76" s="130">
        <v>28.773677825927734</v>
      </c>
      <c r="J76" s="130">
        <v>28.871322631835938</v>
      </c>
      <c r="K76" s="130">
        <v>8.7415799498558044E-2</v>
      </c>
      <c r="L76" s="130">
        <v>669.9530029296875</v>
      </c>
      <c r="M76" s="130">
        <v>629.643310546875</v>
      </c>
      <c r="N76" s="130">
        <v>35.983180999755859</v>
      </c>
      <c r="O76" s="130">
        <v>38.839199066162109</v>
      </c>
      <c r="P76" s="130">
        <v>0.99790000915527344</v>
      </c>
      <c r="Q76" s="130">
        <v>-3.5617001056671143</v>
      </c>
      <c r="R76" s="130">
        <v>90.881927490234375</v>
      </c>
      <c r="S76" t="b">
        <v>0</v>
      </c>
      <c r="T76" s="130">
        <v>0.06</v>
      </c>
      <c r="U76" t="b">
        <v>1</v>
      </c>
      <c r="V76">
        <v>3</v>
      </c>
      <c r="W76">
        <v>25</v>
      </c>
      <c r="X76" t="s">
        <v>161</v>
      </c>
      <c r="Y76" t="s">
        <v>161</v>
      </c>
      <c r="Z76" t="s">
        <v>161</v>
      </c>
      <c r="AA76" t="s">
        <v>161</v>
      </c>
    </row>
    <row r="77" spans="1:27" x14ac:dyDescent="0.3">
      <c r="A77">
        <v>34</v>
      </c>
      <c r="B77" t="s">
        <v>201</v>
      </c>
      <c r="C77" t="b">
        <v>0</v>
      </c>
      <c r="D77" t="s">
        <v>202</v>
      </c>
      <c r="E77" t="s">
        <v>157</v>
      </c>
      <c r="F77" t="s">
        <v>165</v>
      </c>
      <c r="G77" t="s">
        <v>159</v>
      </c>
      <c r="H77" t="s">
        <v>160</v>
      </c>
      <c r="I77" s="130">
        <v>27.813383102416992</v>
      </c>
      <c r="J77" s="130">
        <v>27.868906021118164</v>
      </c>
      <c r="K77" s="130">
        <v>7.1536779403686523E-2</v>
      </c>
      <c r="L77" s="130">
        <v>1246.4111328125</v>
      </c>
      <c r="M77" s="130">
        <v>1203.3153076171875</v>
      </c>
      <c r="N77" s="130">
        <v>55.037094116210938</v>
      </c>
      <c r="O77" s="130">
        <v>38.839199066162109</v>
      </c>
      <c r="P77" s="130">
        <v>0.99790000915527344</v>
      </c>
      <c r="Q77" s="130">
        <v>-3.5617001056671143</v>
      </c>
      <c r="R77" s="130">
        <v>90.881927490234375</v>
      </c>
      <c r="S77" t="b">
        <v>0</v>
      </c>
      <c r="T77" s="130">
        <v>0.06</v>
      </c>
      <c r="U77" t="b">
        <v>1</v>
      </c>
      <c r="V77">
        <v>3</v>
      </c>
      <c r="W77">
        <v>23</v>
      </c>
      <c r="X77" t="s">
        <v>161</v>
      </c>
      <c r="Y77" t="s">
        <v>161</v>
      </c>
      <c r="Z77" t="s">
        <v>161</v>
      </c>
      <c r="AA77" t="s">
        <v>161</v>
      </c>
    </row>
    <row r="78" spans="1:27" x14ac:dyDescent="0.3">
      <c r="A78">
        <v>35</v>
      </c>
      <c r="B78" t="s">
        <v>203</v>
      </c>
      <c r="C78" t="b">
        <v>0</v>
      </c>
      <c r="D78" t="s">
        <v>202</v>
      </c>
      <c r="E78" t="s">
        <v>157</v>
      </c>
      <c r="F78" t="s">
        <v>165</v>
      </c>
      <c r="G78" t="s">
        <v>159</v>
      </c>
      <c r="H78" t="s">
        <v>160</v>
      </c>
      <c r="I78" s="130">
        <v>27.949634552001953</v>
      </c>
      <c r="J78" s="130">
        <v>27.868906021118164</v>
      </c>
      <c r="K78" s="130">
        <v>7.1536779403686523E-2</v>
      </c>
      <c r="L78" s="130">
        <v>1141.318115234375</v>
      </c>
      <c r="M78" s="130">
        <v>1203.3153076171875</v>
      </c>
      <c r="N78" s="130">
        <v>55.037094116210938</v>
      </c>
      <c r="O78" s="130">
        <v>38.839199066162109</v>
      </c>
      <c r="P78" s="130">
        <v>0.99790000915527344</v>
      </c>
      <c r="Q78" s="130">
        <v>-3.5617001056671143</v>
      </c>
      <c r="R78" s="130">
        <v>90.881927490234375</v>
      </c>
      <c r="S78" t="b">
        <v>0</v>
      </c>
      <c r="T78" s="130">
        <v>0.06</v>
      </c>
      <c r="U78" t="b">
        <v>1</v>
      </c>
      <c r="V78">
        <v>3</v>
      </c>
      <c r="W78">
        <v>24</v>
      </c>
      <c r="X78" t="s">
        <v>161</v>
      </c>
      <c r="Y78" t="s">
        <v>161</v>
      </c>
      <c r="Z78" t="s">
        <v>161</v>
      </c>
      <c r="AA78" t="s">
        <v>161</v>
      </c>
    </row>
    <row r="79" spans="1:27" x14ac:dyDescent="0.3">
      <c r="A79">
        <v>36</v>
      </c>
      <c r="B79" t="s">
        <v>204</v>
      </c>
      <c r="C79" t="b">
        <v>0</v>
      </c>
      <c r="D79" t="s">
        <v>202</v>
      </c>
      <c r="E79" t="s">
        <v>157</v>
      </c>
      <c r="F79" t="s">
        <v>165</v>
      </c>
      <c r="G79" t="s">
        <v>159</v>
      </c>
      <c r="H79" t="s">
        <v>160</v>
      </c>
      <c r="I79" s="130">
        <v>27.843704223632813</v>
      </c>
      <c r="J79" s="130">
        <v>27.868906021118164</v>
      </c>
      <c r="K79" s="130">
        <v>7.1536779403686523E-2</v>
      </c>
      <c r="L79" s="130">
        <v>1222.2166748046875</v>
      </c>
      <c r="M79" s="130">
        <v>1203.3153076171875</v>
      </c>
      <c r="N79" s="130">
        <v>55.037094116210938</v>
      </c>
      <c r="O79" s="130">
        <v>38.839199066162109</v>
      </c>
      <c r="P79" s="130">
        <v>0.99790000915527344</v>
      </c>
      <c r="Q79" s="130">
        <v>-3.5617001056671143</v>
      </c>
      <c r="R79" s="130">
        <v>90.881927490234375</v>
      </c>
      <c r="S79" t="b">
        <v>0</v>
      </c>
      <c r="T79" s="130">
        <v>0.06</v>
      </c>
      <c r="U79" t="b">
        <v>1</v>
      </c>
      <c r="V79">
        <v>3</v>
      </c>
      <c r="W79">
        <v>24</v>
      </c>
      <c r="X79" t="s">
        <v>161</v>
      </c>
      <c r="Y79" t="s">
        <v>161</v>
      </c>
      <c r="Z79" t="s">
        <v>161</v>
      </c>
      <c r="AA79" t="s">
        <v>161</v>
      </c>
    </row>
    <row r="80" spans="1:27" x14ac:dyDescent="0.3">
      <c r="A80">
        <v>37</v>
      </c>
      <c r="B80" t="s">
        <v>205</v>
      </c>
      <c r="C80" t="b">
        <v>0</v>
      </c>
      <c r="D80" t="s">
        <v>28</v>
      </c>
      <c r="E80" t="s">
        <v>157</v>
      </c>
      <c r="F80" t="s">
        <v>158</v>
      </c>
      <c r="G80" t="s">
        <v>159</v>
      </c>
      <c r="H80" t="s">
        <v>160</v>
      </c>
      <c r="I80" s="130">
        <v>31.637319564819336</v>
      </c>
      <c r="J80" s="130">
        <v>31.681243896484375</v>
      </c>
      <c r="K80" s="130">
        <v>4.7316860407590866E-2</v>
      </c>
      <c r="L80" s="130">
        <v>100</v>
      </c>
      <c r="M80" t="s">
        <v>161</v>
      </c>
      <c r="N80" t="s">
        <v>161</v>
      </c>
      <c r="O80" s="130">
        <v>38.839199066162109</v>
      </c>
      <c r="P80" s="130">
        <v>0.99790000915527344</v>
      </c>
      <c r="Q80" s="130">
        <v>-3.5617001056671143</v>
      </c>
      <c r="R80" s="130">
        <v>90.881927490234375</v>
      </c>
      <c r="S80" t="b">
        <v>0</v>
      </c>
      <c r="T80" s="130">
        <v>0.06</v>
      </c>
      <c r="U80" t="b">
        <v>1</v>
      </c>
      <c r="V80">
        <v>3</v>
      </c>
      <c r="W80">
        <v>28</v>
      </c>
      <c r="X80" t="s">
        <v>161</v>
      </c>
      <c r="Y80" t="s">
        <v>161</v>
      </c>
      <c r="Z80" t="s">
        <v>161</v>
      </c>
      <c r="AA80" t="s">
        <v>161</v>
      </c>
    </row>
    <row r="81" spans="1:27" x14ac:dyDescent="0.3">
      <c r="A81">
        <v>38</v>
      </c>
      <c r="B81" t="s">
        <v>206</v>
      </c>
      <c r="C81" t="b">
        <v>0</v>
      </c>
      <c r="D81" t="s">
        <v>28</v>
      </c>
      <c r="E81" t="s">
        <v>157</v>
      </c>
      <c r="F81" t="s">
        <v>158</v>
      </c>
      <c r="G81" t="s">
        <v>159</v>
      </c>
      <c r="H81" t="s">
        <v>160</v>
      </c>
      <c r="I81" s="130">
        <v>31.731346130371094</v>
      </c>
      <c r="J81" s="130">
        <v>31.681243896484375</v>
      </c>
      <c r="K81" s="130">
        <v>4.7316860407590866E-2</v>
      </c>
      <c r="L81" s="130">
        <v>100</v>
      </c>
      <c r="M81" t="s">
        <v>161</v>
      </c>
      <c r="N81" t="s">
        <v>161</v>
      </c>
      <c r="O81" s="130">
        <v>38.839199066162109</v>
      </c>
      <c r="P81" s="130">
        <v>0.99790000915527344</v>
      </c>
      <c r="Q81" s="130">
        <v>-3.5617001056671143</v>
      </c>
      <c r="R81" s="130">
        <v>90.881927490234375</v>
      </c>
      <c r="S81" t="b">
        <v>0</v>
      </c>
      <c r="T81" s="130">
        <v>0.06</v>
      </c>
      <c r="U81" t="b">
        <v>1</v>
      </c>
      <c r="V81">
        <v>3</v>
      </c>
      <c r="W81">
        <v>28</v>
      </c>
      <c r="X81" t="s">
        <v>161</v>
      </c>
      <c r="Y81" t="s">
        <v>161</v>
      </c>
      <c r="Z81" t="s">
        <v>161</v>
      </c>
      <c r="AA81" t="s">
        <v>161</v>
      </c>
    </row>
    <row r="82" spans="1:27" x14ac:dyDescent="0.3">
      <c r="A82">
        <v>39</v>
      </c>
      <c r="B82" t="s">
        <v>207</v>
      </c>
      <c r="C82" t="b">
        <v>0</v>
      </c>
      <c r="D82" t="s">
        <v>28</v>
      </c>
      <c r="E82" t="s">
        <v>157</v>
      </c>
      <c r="F82" t="s">
        <v>158</v>
      </c>
      <c r="G82" t="s">
        <v>159</v>
      </c>
      <c r="H82" t="s">
        <v>160</v>
      </c>
      <c r="I82" s="130">
        <v>31.675064086914063</v>
      </c>
      <c r="J82" s="130">
        <v>31.681243896484375</v>
      </c>
      <c r="K82" s="130">
        <v>4.7316860407590866E-2</v>
      </c>
      <c r="L82" s="130">
        <v>100</v>
      </c>
      <c r="M82" t="s">
        <v>161</v>
      </c>
      <c r="N82" t="s">
        <v>161</v>
      </c>
      <c r="O82" s="130">
        <v>38.839199066162109</v>
      </c>
      <c r="P82" s="130">
        <v>0.99790000915527344</v>
      </c>
      <c r="Q82" s="130">
        <v>-3.5617001056671143</v>
      </c>
      <c r="R82" s="130">
        <v>90.881927490234375</v>
      </c>
      <c r="S82" t="b">
        <v>0</v>
      </c>
      <c r="T82" s="130">
        <v>0.06</v>
      </c>
      <c r="U82" t="b">
        <v>1</v>
      </c>
      <c r="V82">
        <v>3</v>
      </c>
      <c r="W82">
        <v>28</v>
      </c>
      <c r="X82" t="s">
        <v>161</v>
      </c>
      <c r="Y82" t="s">
        <v>161</v>
      </c>
      <c r="Z82" t="s">
        <v>161</v>
      </c>
      <c r="AA82" t="s">
        <v>161</v>
      </c>
    </row>
    <row r="83" spans="1:27" x14ac:dyDescent="0.3">
      <c r="A83">
        <v>40</v>
      </c>
      <c r="B83" t="s">
        <v>208</v>
      </c>
      <c r="C83" t="b">
        <v>0</v>
      </c>
      <c r="D83" t="s">
        <v>23</v>
      </c>
      <c r="E83" t="s">
        <v>157</v>
      </c>
      <c r="F83" t="s">
        <v>165</v>
      </c>
      <c r="G83" t="s">
        <v>159</v>
      </c>
      <c r="H83" t="s">
        <v>160</v>
      </c>
      <c r="I83" t="s">
        <v>174</v>
      </c>
      <c r="J83" t="s">
        <v>161</v>
      </c>
      <c r="K83" t="s">
        <v>161</v>
      </c>
      <c r="L83" t="s">
        <v>161</v>
      </c>
      <c r="M83" t="s">
        <v>161</v>
      </c>
      <c r="N83" t="s">
        <v>161</v>
      </c>
      <c r="O83" s="130">
        <v>38.839199066162109</v>
      </c>
      <c r="P83" s="130">
        <v>0.99790000915527344</v>
      </c>
      <c r="Q83" s="130">
        <v>-3.5617001056671143</v>
      </c>
      <c r="R83" s="130">
        <v>90.881927490234375</v>
      </c>
      <c r="S83" t="b">
        <v>0</v>
      </c>
      <c r="T83" s="130">
        <v>0.06</v>
      </c>
      <c r="U83" t="b">
        <v>1</v>
      </c>
      <c r="V83">
        <v>3</v>
      </c>
      <c r="W83">
        <v>39</v>
      </c>
      <c r="X83" t="s">
        <v>161</v>
      </c>
      <c r="Y83" t="s">
        <v>161</v>
      </c>
      <c r="Z83" t="s">
        <v>161</v>
      </c>
      <c r="AA83" t="s">
        <v>161</v>
      </c>
    </row>
    <row r="84" spans="1:27" x14ac:dyDescent="0.3">
      <c r="A84">
        <v>41</v>
      </c>
      <c r="B84" t="s">
        <v>209</v>
      </c>
      <c r="C84" t="b">
        <v>0</v>
      </c>
      <c r="D84" t="s">
        <v>23</v>
      </c>
      <c r="E84" t="s">
        <v>157</v>
      </c>
      <c r="F84" t="s">
        <v>165</v>
      </c>
      <c r="G84" t="s">
        <v>159</v>
      </c>
      <c r="H84" t="s">
        <v>160</v>
      </c>
      <c r="I84" t="s">
        <v>174</v>
      </c>
      <c r="J84" t="s">
        <v>161</v>
      </c>
      <c r="K84" t="s">
        <v>161</v>
      </c>
      <c r="L84" t="s">
        <v>161</v>
      </c>
      <c r="M84" t="s">
        <v>161</v>
      </c>
      <c r="N84" t="s">
        <v>161</v>
      </c>
      <c r="O84" s="130">
        <v>38.839199066162109</v>
      </c>
      <c r="P84" s="130">
        <v>0.99790000915527344</v>
      </c>
      <c r="Q84" s="130">
        <v>-3.5617001056671143</v>
      </c>
      <c r="R84" s="130">
        <v>90.881927490234375</v>
      </c>
      <c r="S84" t="b">
        <v>0</v>
      </c>
      <c r="T84" s="130">
        <v>0.06</v>
      </c>
      <c r="U84" t="b">
        <v>1</v>
      </c>
      <c r="V84">
        <v>3</v>
      </c>
      <c r="W84">
        <v>39</v>
      </c>
      <c r="X84" t="s">
        <v>161</v>
      </c>
      <c r="Y84" t="s">
        <v>161</v>
      </c>
      <c r="Z84" t="s">
        <v>161</v>
      </c>
      <c r="AA84" t="s">
        <v>161</v>
      </c>
    </row>
    <row r="85" spans="1:27" x14ac:dyDescent="0.3">
      <c r="A85">
        <v>42</v>
      </c>
      <c r="B85" t="s">
        <v>210</v>
      </c>
      <c r="C85" t="b">
        <v>0</v>
      </c>
      <c r="D85" t="s">
        <v>23</v>
      </c>
      <c r="E85" t="s">
        <v>157</v>
      </c>
      <c r="F85" t="s">
        <v>165</v>
      </c>
      <c r="G85" t="s">
        <v>159</v>
      </c>
      <c r="H85" t="s">
        <v>160</v>
      </c>
      <c r="I85" t="s">
        <v>174</v>
      </c>
      <c r="J85" t="s">
        <v>161</v>
      </c>
      <c r="K85" t="s">
        <v>161</v>
      </c>
      <c r="L85" t="s">
        <v>161</v>
      </c>
      <c r="M85" t="s">
        <v>161</v>
      </c>
      <c r="N85" t="s">
        <v>161</v>
      </c>
      <c r="O85" s="130">
        <v>38.839199066162109</v>
      </c>
      <c r="P85" s="130">
        <v>0.99790000915527344</v>
      </c>
      <c r="Q85" s="130">
        <v>-3.5617001056671143</v>
      </c>
      <c r="R85" s="130">
        <v>90.881927490234375</v>
      </c>
      <c r="S85" t="b">
        <v>0</v>
      </c>
      <c r="T85" s="130">
        <v>0.06</v>
      </c>
      <c r="U85" t="b">
        <v>1</v>
      </c>
      <c r="V85">
        <v>3</v>
      </c>
      <c r="W85">
        <v>39</v>
      </c>
      <c r="X85" t="s">
        <v>161</v>
      </c>
      <c r="Y85" t="s">
        <v>161</v>
      </c>
      <c r="Z85" t="s">
        <v>161</v>
      </c>
      <c r="AA85" t="s">
        <v>161</v>
      </c>
    </row>
    <row r="86" spans="1:27" x14ac:dyDescent="0.3">
      <c r="A86">
        <v>43</v>
      </c>
      <c r="B86" t="s">
        <v>211</v>
      </c>
      <c r="C86" t="b">
        <v>0</v>
      </c>
      <c r="D86" t="s">
        <v>212</v>
      </c>
      <c r="E86" t="s">
        <v>157</v>
      </c>
      <c r="F86" t="s">
        <v>165</v>
      </c>
      <c r="G86" t="s">
        <v>159</v>
      </c>
      <c r="H86" t="s">
        <v>160</v>
      </c>
      <c r="I86" t="s">
        <v>174</v>
      </c>
      <c r="J86" t="s">
        <v>161</v>
      </c>
      <c r="K86" t="s">
        <v>161</v>
      </c>
      <c r="L86" t="s">
        <v>161</v>
      </c>
      <c r="M86" t="s">
        <v>161</v>
      </c>
      <c r="N86" t="s">
        <v>161</v>
      </c>
      <c r="O86" s="130">
        <v>38.839199066162109</v>
      </c>
      <c r="P86" s="130">
        <v>0.99790000915527344</v>
      </c>
      <c r="Q86" s="130">
        <v>-3.5617001056671143</v>
      </c>
      <c r="R86" s="130">
        <v>90.881927490234375</v>
      </c>
      <c r="S86" t="b">
        <v>0</v>
      </c>
      <c r="T86" s="130">
        <v>0.06</v>
      </c>
      <c r="U86" t="b">
        <v>1</v>
      </c>
      <c r="V86">
        <v>3</v>
      </c>
      <c r="W86">
        <v>39</v>
      </c>
      <c r="X86" t="s">
        <v>161</v>
      </c>
      <c r="Y86" t="s">
        <v>161</v>
      </c>
      <c r="Z86" t="s">
        <v>161</v>
      </c>
      <c r="AA86" t="s">
        <v>161</v>
      </c>
    </row>
    <row r="87" spans="1:27" x14ac:dyDescent="0.3">
      <c r="A87">
        <v>44</v>
      </c>
      <c r="B87" t="s">
        <v>213</v>
      </c>
      <c r="C87" t="b">
        <v>0</v>
      </c>
      <c r="D87" t="s">
        <v>212</v>
      </c>
      <c r="E87" t="s">
        <v>157</v>
      </c>
      <c r="F87" t="s">
        <v>165</v>
      </c>
      <c r="G87" t="s">
        <v>159</v>
      </c>
      <c r="H87" t="s">
        <v>160</v>
      </c>
      <c r="I87" t="s">
        <v>174</v>
      </c>
      <c r="J87" t="s">
        <v>161</v>
      </c>
      <c r="K87" t="s">
        <v>161</v>
      </c>
      <c r="L87" t="s">
        <v>161</v>
      </c>
      <c r="M87" t="s">
        <v>161</v>
      </c>
      <c r="N87" t="s">
        <v>161</v>
      </c>
      <c r="O87" s="130">
        <v>38.839199066162109</v>
      </c>
      <c r="P87" s="130">
        <v>0.99790000915527344</v>
      </c>
      <c r="Q87" s="130">
        <v>-3.5617001056671143</v>
      </c>
      <c r="R87" s="130">
        <v>90.881927490234375</v>
      </c>
      <c r="S87" t="b">
        <v>0</v>
      </c>
      <c r="T87" s="130">
        <v>0.06</v>
      </c>
      <c r="U87" t="b">
        <v>1</v>
      </c>
      <c r="V87">
        <v>3</v>
      </c>
      <c r="W87">
        <v>39</v>
      </c>
      <c r="X87" t="s">
        <v>161</v>
      </c>
      <c r="Y87" t="s">
        <v>161</v>
      </c>
      <c r="Z87" t="s">
        <v>161</v>
      </c>
      <c r="AA87" t="s">
        <v>161</v>
      </c>
    </row>
    <row r="88" spans="1:27" x14ac:dyDescent="0.3">
      <c r="A88">
        <v>45</v>
      </c>
      <c r="B88" t="s">
        <v>214</v>
      </c>
      <c r="C88" t="b">
        <v>0</v>
      </c>
      <c r="D88" t="s">
        <v>212</v>
      </c>
      <c r="E88" t="s">
        <v>157</v>
      </c>
      <c r="F88" t="s">
        <v>165</v>
      </c>
      <c r="G88" t="s">
        <v>159</v>
      </c>
      <c r="H88" t="s">
        <v>160</v>
      </c>
      <c r="I88" t="s">
        <v>174</v>
      </c>
      <c r="J88" t="s">
        <v>161</v>
      </c>
      <c r="K88" t="s">
        <v>161</v>
      </c>
      <c r="L88" t="s">
        <v>161</v>
      </c>
      <c r="M88" t="s">
        <v>161</v>
      </c>
      <c r="N88" t="s">
        <v>161</v>
      </c>
      <c r="O88" s="130">
        <v>38.839199066162109</v>
      </c>
      <c r="P88" s="130">
        <v>0.99790000915527344</v>
      </c>
      <c r="Q88" s="130">
        <v>-3.5617001056671143</v>
      </c>
      <c r="R88" s="130">
        <v>90.881927490234375</v>
      </c>
      <c r="S88" t="b">
        <v>0</v>
      </c>
      <c r="T88" s="130">
        <v>0.06</v>
      </c>
      <c r="U88" t="b">
        <v>1</v>
      </c>
      <c r="V88">
        <v>3</v>
      </c>
      <c r="W88">
        <v>39</v>
      </c>
      <c r="X88" t="s">
        <v>161</v>
      </c>
      <c r="Y88" t="s">
        <v>161</v>
      </c>
      <c r="Z88" t="s">
        <v>161</v>
      </c>
      <c r="AA88" t="s">
        <v>161</v>
      </c>
    </row>
    <row r="89" spans="1:27" x14ac:dyDescent="0.3">
      <c r="A89">
        <v>46</v>
      </c>
      <c r="B89" t="s">
        <v>215</v>
      </c>
      <c r="C89" t="b">
        <v>0</v>
      </c>
      <c r="D89" t="s">
        <v>216</v>
      </c>
      <c r="E89" t="s">
        <v>157</v>
      </c>
      <c r="F89" t="s">
        <v>165</v>
      </c>
      <c r="G89" t="s">
        <v>159</v>
      </c>
      <c r="H89" t="s">
        <v>160</v>
      </c>
      <c r="I89" s="130">
        <v>23.776941299438477</v>
      </c>
      <c r="J89" s="130">
        <v>23.743074417114258</v>
      </c>
      <c r="K89" s="130">
        <v>0.14938697218894958</v>
      </c>
      <c r="L89" s="130">
        <v>16941.509765625</v>
      </c>
      <c r="M89" s="130">
        <v>17370.955078125</v>
      </c>
      <c r="N89" s="130">
        <v>1701.49169921875</v>
      </c>
      <c r="O89" s="130">
        <v>38.839199066162109</v>
      </c>
      <c r="P89" s="130">
        <v>0.99790000915527344</v>
      </c>
      <c r="Q89" s="130">
        <v>-3.5617001056671143</v>
      </c>
      <c r="R89" s="130">
        <v>90.881927490234375</v>
      </c>
      <c r="S89" t="b">
        <v>0</v>
      </c>
      <c r="T89" s="130">
        <v>0.06</v>
      </c>
      <c r="U89" t="b">
        <v>1</v>
      </c>
      <c r="V89">
        <v>3</v>
      </c>
      <c r="W89">
        <v>20</v>
      </c>
      <c r="X89" t="s">
        <v>161</v>
      </c>
      <c r="Y89" t="s">
        <v>161</v>
      </c>
      <c r="Z89" t="s">
        <v>161</v>
      </c>
      <c r="AA89" t="s">
        <v>161</v>
      </c>
    </row>
    <row r="90" spans="1:27" x14ac:dyDescent="0.3">
      <c r="A90">
        <v>47</v>
      </c>
      <c r="B90" t="s">
        <v>217</v>
      </c>
      <c r="C90" t="b">
        <v>0</v>
      </c>
      <c r="D90" t="s">
        <v>216</v>
      </c>
      <c r="E90" t="s">
        <v>157</v>
      </c>
      <c r="F90" t="s">
        <v>165</v>
      </c>
      <c r="G90" t="s">
        <v>159</v>
      </c>
      <c r="H90" t="s">
        <v>160</v>
      </c>
      <c r="I90" s="130">
        <v>23.579662322998047</v>
      </c>
      <c r="J90" s="130">
        <v>23.743074417114258</v>
      </c>
      <c r="K90" s="130">
        <v>0.14938697218894958</v>
      </c>
      <c r="L90" s="130">
        <v>19246.02734375</v>
      </c>
      <c r="M90" s="130">
        <v>17370.955078125</v>
      </c>
      <c r="N90" s="130">
        <v>1701.49169921875</v>
      </c>
      <c r="O90" s="130">
        <v>38.839199066162109</v>
      </c>
      <c r="P90" s="130">
        <v>0.99790000915527344</v>
      </c>
      <c r="Q90" s="130">
        <v>-3.5617001056671143</v>
      </c>
      <c r="R90" s="130">
        <v>90.881927490234375</v>
      </c>
      <c r="S90" t="b">
        <v>0</v>
      </c>
      <c r="T90" s="130">
        <v>0.06</v>
      </c>
      <c r="U90" t="b">
        <v>1</v>
      </c>
      <c r="V90">
        <v>3</v>
      </c>
      <c r="W90">
        <v>20</v>
      </c>
      <c r="X90" t="s">
        <v>161</v>
      </c>
      <c r="Y90" t="s">
        <v>161</v>
      </c>
      <c r="Z90" t="s">
        <v>161</v>
      </c>
      <c r="AA90" t="s">
        <v>161</v>
      </c>
    </row>
    <row r="91" spans="1:27" x14ac:dyDescent="0.3">
      <c r="A91">
        <v>48</v>
      </c>
      <c r="B91" t="s">
        <v>218</v>
      </c>
      <c r="C91" t="b">
        <v>0</v>
      </c>
      <c r="D91" t="s">
        <v>216</v>
      </c>
      <c r="E91" t="s">
        <v>157</v>
      </c>
      <c r="F91" t="s">
        <v>165</v>
      </c>
      <c r="G91" t="s">
        <v>159</v>
      </c>
      <c r="H91" t="s">
        <v>160</v>
      </c>
      <c r="I91" s="130">
        <v>23.872621536254883</v>
      </c>
      <c r="J91" s="130">
        <v>23.743074417114258</v>
      </c>
      <c r="K91" s="130">
        <v>0.14938697218894958</v>
      </c>
      <c r="L91" s="130">
        <v>15925.3310546875</v>
      </c>
      <c r="M91" s="130">
        <v>17370.955078125</v>
      </c>
      <c r="N91" s="130">
        <v>1701.49169921875</v>
      </c>
      <c r="O91" s="130">
        <v>38.839199066162109</v>
      </c>
      <c r="P91" s="130">
        <v>0.99790000915527344</v>
      </c>
      <c r="Q91" s="130">
        <v>-3.5617001056671143</v>
      </c>
      <c r="R91" s="130">
        <v>90.881927490234375</v>
      </c>
      <c r="S91" t="b">
        <v>0</v>
      </c>
      <c r="T91" s="130">
        <v>0.06</v>
      </c>
      <c r="U91" t="b">
        <v>1</v>
      </c>
      <c r="V91">
        <v>3</v>
      </c>
      <c r="W91">
        <v>20</v>
      </c>
      <c r="X91" t="s">
        <v>161</v>
      </c>
      <c r="Y91" t="s">
        <v>161</v>
      </c>
      <c r="Z91" t="s">
        <v>161</v>
      </c>
      <c r="AA91" t="s">
        <v>161</v>
      </c>
    </row>
    <row r="92" spans="1:27" x14ac:dyDescent="0.3">
      <c r="A92">
        <v>49</v>
      </c>
      <c r="B92" t="s">
        <v>219</v>
      </c>
      <c r="C92" t="b">
        <v>0</v>
      </c>
      <c r="D92" t="s">
        <v>29</v>
      </c>
      <c r="E92" t="s">
        <v>157</v>
      </c>
      <c r="F92" t="s">
        <v>158</v>
      </c>
      <c r="G92" t="s">
        <v>159</v>
      </c>
      <c r="H92" t="s">
        <v>160</v>
      </c>
      <c r="I92" s="130">
        <v>33.560329437255859</v>
      </c>
      <c r="J92" s="130">
        <v>34.247604370117188</v>
      </c>
      <c r="K92" s="130">
        <v>0.6135791540145874</v>
      </c>
      <c r="L92" s="130">
        <v>25</v>
      </c>
      <c r="M92" t="s">
        <v>161</v>
      </c>
      <c r="N92" t="s">
        <v>161</v>
      </c>
      <c r="O92" s="130">
        <v>38.839199066162109</v>
      </c>
      <c r="P92" s="130">
        <v>0.99790000915527344</v>
      </c>
      <c r="Q92" s="130">
        <v>-3.5617001056671143</v>
      </c>
      <c r="R92" s="130">
        <v>90.881927490234375</v>
      </c>
      <c r="S92" t="b">
        <v>0</v>
      </c>
      <c r="T92" s="130">
        <v>0.06</v>
      </c>
      <c r="U92" t="b">
        <v>1</v>
      </c>
      <c r="V92">
        <v>3</v>
      </c>
      <c r="W92">
        <v>30</v>
      </c>
      <c r="X92" t="s">
        <v>161</v>
      </c>
      <c r="Y92" t="s">
        <v>161</v>
      </c>
      <c r="Z92" t="s">
        <v>161</v>
      </c>
      <c r="AA92" t="s">
        <v>161</v>
      </c>
    </row>
    <row r="93" spans="1:27" x14ac:dyDescent="0.3">
      <c r="A93">
        <v>50</v>
      </c>
      <c r="B93" t="s">
        <v>220</v>
      </c>
      <c r="C93" t="b">
        <v>0</v>
      </c>
      <c r="D93" t="s">
        <v>29</v>
      </c>
      <c r="E93" t="s">
        <v>157</v>
      </c>
      <c r="F93" t="s">
        <v>158</v>
      </c>
      <c r="G93" t="s">
        <v>159</v>
      </c>
      <c r="H93" t="s">
        <v>160</v>
      </c>
      <c r="I93" s="130">
        <v>34.442180633544922</v>
      </c>
      <c r="J93" s="130">
        <v>34.247604370117188</v>
      </c>
      <c r="K93" s="130">
        <v>0.6135791540145874</v>
      </c>
      <c r="L93" s="130">
        <v>25</v>
      </c>
      <c r="M93" t="s">
        <v>161</v>
      </c>
      <c r="N93" t="s">
        <v>161</v>
      </c>
      <c r="O93" s="130">
        <v>38.839199066162109</v>
      </c>
      <c r="P93" s="130">
        <v>0.99790000915527344</v>
      </c>
      <c r="Q93" s="130">
        <v>-3.5617001056671143</v>
      </c>
      <c r="R93" s="130">
        <v>90.881927490234375</v>
      </c>
      <c r="S93" t="b">
        <v>0</v>
      </c>
      <c r="T93" s="130">
        <v>0.06</v>
      </c>
      <c r="U93" t="b">
        <v>1</v>
      </c>
      <c r="V93">
        <v>3</v>
      </c>
      <c r="W93">
        <v>31</v>
      </c>
      <c r="X93" t="s">
        <v>161</v>
      </c>
      <c r="Y93" t="s">
        <v>161</v>
      </c>
      <c r="Z93" t="s">
        <v>161</v>
      </c>
      <c r="AA93" t="s">
        <v>161</v>
      </c>
    </row>
    <row r="94" spans="1:27" x14ac:dyDescent="0.3">
      <c r="A94">
        <v>51</v>
      </c>
      <c r="B94" t="s">
        <v>221</v>
      </c>
      <c r="C94" t="b">
        <v>0</v>
      </c>
      <c r="D94" t="s">
        <v>29</v>
      </c>
      <c r="E94" t="s">
        <v>157</v>
      </c>
      <c r="F94" t="s">
        <v>158</v>
      </c>
      <c r="G94" t="s">
        <v>159</v>
      </c>
      <c r="H94" t="s">
        <v>160</v>
      </c>
      <c r="I94" s="130">
        <v>34.740303039550781</v>
      </c>
      <c r="J94" s="130">
        <v>34.247604370117188</v>
      </c>
      <c r="K94" s="130">
        <v>0.6135791540145874</v>
      </c>
      <c r="L94" s="130">
        <v>25</v>
      </c>
      <c r="M94" t="s">
        <v>161</v>
      </c>
      <c r="N94" t="s">
        <v>161</v>
      </c>
      <c r="O94" s="130">
        <v>38.839199066162109</v>
      </c>
      <c r="P94" s="130">
        <v>0.99790000915527344</v>
      </c>
      <c r="Q94" s="130">
        <v>-3.5617001056671143</v>
      </c>
      <c r="R94" s="130">
        <v>90.881927490234375</v>
      </c>
      <c r="S94" t="b">
        <v>0</v>
      </c>
      <c r="T94" s="130">
        <v>0.06</v>
      </c>
      <c r="U94" t="b">
        <v>1</v>
      </c>
      <c r="V94">
        <v>3</v>
      </c>
      <c r="W94">
        <v>31</v>
      </c>
      <c r="X94" t="s">
        <v>161</v>
      </c>
      <c r="Y94" t="s">
        <v>161</v>
      </c>
      <c r="Z94" t="s">
        <v>161</v>
      </c>
      <c r="AA94" t="s">
        <v>161</v>
      </c>
    </row>
    <row r="95" spans="1:27" x14ac:dyDescent="0.3">
      <c r="A95">
        <v>52</v>
      </c>
      <c r="B95" t="s">
        <v>222</v>
      </c>
      <c r="C95" t="b">
        <v>0</v>
      </c>
      <c r="D95" t="s">
        <v>223</v>
      </c>
      <c r="E95" t="s">
        <v>157</v>
      </c>
      <c r="F95" t="s">
        <v>165</v>
      </c>
      <c r="G95" t="s">
        <v>159</v>
      </c>
      <c r="H95" t="s">
        <v>160</v>
      </c>
      <c r="I95" s="130">
        <v>24.000673294067383</v>
      </c>
      <c r="J95" s="130">
        <v>23.993017196655273</v>
      </c>
      <c r="K95" s="130">
        <v>9.8878256976604462E-2</v>
      </c>
      <c r="L95" s="130">
        <v>14660.0693359375</v>
      </c>
      <c r="M95" s="130">
        <v>14752.93359375</v>
      </c>
      <c r="N95" s="130">
        <v>946.041748046875</v>
      </c>
      <c r="O95" s="130">
        <v>38.839199066162109</v>
      </c>
      <c r="P95" s="130">
        <v>0.99790000915527344</v>
      </c>
      <c r="Q95" s="130">
        <v>-3.5617001056671143</v>
      </c>
      <c r="R95" s="130">
        <v>90.881927490234375</v>
      </c>
      <c r="S95" t="b">
        <v>0</v>
      </c>
      <c r="T95" s="130">
        <v>0.06</v>
      </c>
      <c r="U95" t="b">
        <v>1</v>
      </c>
      <c r="V95">
        <v>3</v>
      </c>
      <c r="W95">
        <v>20</v>
      </c>
      <c r="X95" t="s">
        <v>161</v>
      </c>
      <c r="Y95" t="s">
        <v>161</v>
      </c>
      <c r="Z95" t="s">
        <v>161</v>
      </c>
      <c r="AA95" t="s">
        <v>161</v>
      </c>
    </row>
    <row r="96" spans="1:27" x14ac:dyDescent="0.3">
      <c r="A96">
        <v>53</v>
      </c>
      <c r="B96" t="s">
        <v>224</v>
      </c>
      <c r="C96" t="b">
        <v>0</v>
      </c>
      <c r="D96" t="s">
        <v>223</v>
      </c>
      <c r="E96" t="s">
        <v>157</v>
      </c>
      <c r="F96" t="s">
        <v>165</v>
      </c>
      <c r="G96" t="s">
        <v>159</v>
      </c>
      <c r="H96" t="s">
        <v>160</v>
      </c>
      <c r="I96" s="130">
        <v>23.890533447265625</v>
      </c>
      <c r="J96" s="130">
        <v>23.993017196655273</v>
      </c>
      <c r="K96" s="130">
        <v>9.8878256976604462E-2</v>
      </c>
      <c r="L96" s="130">
        <v>15741.982421875</v>
      </c>
      <c r="M96" s="130">
        <v>14752.93359375</v>
      </c>
      <c r="N96" s="130">
        <v>946.041748046875</v>
      </c>
      <c r="O96" s="130">
        <v>38.839199066162109</v>
      </c>
      <c r="P96" s="130">
        <v>0.99790000915527344</v>
      </c>
      <c r="Q96" s="130">
        <v>-3.5617001056671143</v>
      </c>
      <c r="R96" s="130">
        <v>90.881927490234375</v>
      </c>
      <c r="S96" t="b">
        <v>0</v>
      </c>
      <c r="T96" s="130">
        <v>0.06</v>
      </c>
      <c r="U96" t="b">
        <v>1</v>
      </c>
      <c r="V96">
        <v>3</v>
      </c>
      <c r="W96">
        <v>20</v>
      </c>
      <c r="X96" t="s">
        <v>161</v>
      </c>
      <c r="Y96" t="s">
        <v>161</v>
      </c>
      <c r="Z96" t="s">
        <v>161</v>
      </c>
      <c r="AA96" t="s">
        <v>161</v>
      </c>
    </row>
    <row r="97" spans="1:27" x14ac:dyDescent="0.3">
      <c r="A97">
        <v>54</v>
      </c>
      <c r="B97" t="s">
        <v>225</v>
      </c>
      <c r="C97" t="b">
        <v>0</v>
      </c>
      <c r="D97" t="s">
        <v>223</v>
      </c>
      <c r="E97" t="s">
        <v>157</v>
      </c>
      <c r="F97" t="s">
        <v>165</v>
      </c>
      <c r="G97" t="s">
        <v>159</v>
      </c>
      <c r="H97" t="s">
        <v>160</v>
      </c>
      <c r="I97" s="130">
        <v>24.087844848632813</v>
      </c>
      <c r="J97" s="130">
        <v>23.993017196655273</v>
      </c>
      <c r="K97" s="130">
        <v>9.8878256976604462E-2</v>
      </c>
      <c r="L97" s="130">
        <v>13856.748046875</v>
      </c>
      <c r="M97" s="130">
        <v>14752.93359375</v>
      </c>
      <c r="N97" s="130">
        <v>946.041748046875</v>
      </c>
      <c r="O97" s="130">
        <v>38.839199066162109</v>
      </c>
      <c r="P97" s="130">
        <v>0.99790000915527344</v>
      </c>
      <c r="Q97" s="130">
        <v>-3.5617001056671143</v>
      </c>
      <c r="R97" s="130">
        <v>90.881927490234375</v>
      </c>
      <c r="S97" t="b">
        <v>0</v>
      </c>
      <c r="T97" s="130">
        <v>0.06</v>
      </c>
      <c r="U97" t="b">
        <v>1</v>
      </c>
      <c r="V97">
        <v>3</v>
      </c>
      <c r="W97">
        <v>20</v>
      </c>
      <c r="X97" t="s">
        <v>161</v>
      </c>
      <c r="Y97" t="s">
        <v>161</v>
      </c>
      <c r="Z97" t="s">
        <v>161</v>
      </c>
      <c r="AA97" t="s">
        <v>161</v>
      </c>
    </row>
    <row r="98" spans="1:27" x14ac:dyDescent="0.3">
      <c r="A98">
        <v>55</v>
      </c>
      <c r="B98" t="s">
        <v>226</v>
      </c>
      <c r="C98" t="b">
        <v>0</v>
      </c>
      <c r="D98" t="s">
        <v>227</v>
      </c>
      <c r="E98" t="s">
        <v>157</v>
      </c>
      <c r="F98" t="s">
        <v>165</v>
      </c>
      <c r="G98" t="s">
        <v>159</v>
      </c>
      <c r="H98" t="s">
        <v>160</v>
      </c>
      <c r="I98" s="130">
        <v>29.319738388061523</v>
      </c>
      <c r="J98" s="130">
        <v>29.226083755493164</v>
      </c>
      <c r="K98" s="130">
        <v>0.14311209321022034</v>
      </c>
      <c r="L98" s="130">
        <v>470.68435668945313</v>
      </c>
      <c r="M98" s="130">
        <v>501.51510620117188</v>
      </c>
      <c r="N98" s="130">
        <v>47.535221099853516</v>
      </c>
      <c r="O98" s="130">
        <v>38.839199066162109</v>
      </c>
      <c r="P98" s="130">
        <v>0.99790000915527344</v>
      </c>
      <c r="Q98" s="130">
        <v>-3.5617001056671143</v>
      </c>
      <c r="R98" s="130">
        <v>90.881927490234375</v>
      </c>
      <c r="S98" t="b">
        <v>0</v>
      </c>
      <c r="T98" s="130">
        <v>0.06</v>
      </c>
      <c r="U98" t="b">
        <v>1</v>
      </c>
      <c r="V98">
        <v>3</v>
      </c>
      <c r="W98">
        <v>25</v>
      </c>
      <c r="X98" t="s">
        <v>161</v>
      </c>
      <c r="Y98" t="s">
        <v>161</v>
      </c>
      <c r="Z98" t="s">
        <v>161</v>
      </c>
      <c r="AA98" t="s">
        <v>161</v>
      </c>
    </row>
    <row r="99" spans="1:27" x14ac:dyDescent="0.3">
      <c r="A99">
        <v>56</v>
      </c>
      <c r="B99" t="s">
        <v>228</v>
      </c>
      <c r="C99" t="b">
        <v>0</v>
      </c>
      <c r="D99" t="s">
        <v>227</v>
      </c>
      <c r="E99" t="s">
        <v>157</v>
      </c>
      <c r="F99" t="s">
        <v>165</v>
      </c>
      <c r="G99" t="s">
        <v>159</v>
      </c>
      <c r="H99" t="s">
        <v>160</v>
      </c>
      <c r="I99" s="130">
        <v>29.061347961425781</v>
      </c>
      <c r="J99" s="130">
        <v>29.226083755493164</v>
      </c>
      <c r="K99" s="130">
        <v>0.14311209321022034</v>
      </c>
      <c r="L99" s="130">
        <v>556.258544921875</v>
      </c>
      <c r="M99" s="130">
        <v>501.51510620117188</v>
      </c>
      <c r="N99" s="130">
        <v>47.535221099853516</v>
      </c>
      <c r="O99" s="130">
        <v>38.839199066162109</v>
      </c>
      <c r="P99" s="130">
        <v>0.99790000915527344</v>
      </c>
      <c r="Q99" s="130">
        <v>-3.5617001056671143</v>
      </c>
      <c r="R99" s="130">
        <v>90.881927490234375</v>
      </c>
      <c r="S99" t="b">
        <v>0</v>
      </c>
      <c r="T99" s="130">
        <v>0.06</v>
      </c>
      <c r="U99" t="b">
        <v>1</v>
      </c>
      <c r="V99">
        <v>3</v>
      </c>
      <c r="W99">
        <v>25</v>
      </c>
      <c r="X99" t="s">
        <v>161</v>
      </c>
      <c r="Y99" t="s">
        <v>161</v>
      </c>
      <c r="Z99" t="s">
        <v>161</v>
      </c>
      <c r="AA99" t="s">
        <v>161</v>
      </c>
    </row>
    <row r="100" spans="1:27" x14ac:dyDescent="0.3">
      <c r="A100">
        <v>57</v>
      </c>
      <c r="B100" t="s">
        <v>229</v>
      </c>
      <c r="C100" t="b">
        <v>0</v>
      </c>
      <c r="D100" t="s">
        <v>227</v>
      </c>
      <c r="E100" t="s">
        <v>157</v>
      </c>
      <c r="F100" t="s">
        <v>165</v>
      </c>
      <c r="G100" t="s">
        <v>159</v>
      </c>
      <c r="H100" t="s">
        <v>160</v>
      </c>
      <c r="I100" s="130">
        <v>29.297168731689453</v>
      </c>
      <c r="J100" s="130">
        <v>29.226083755493164</v>
      </c>
      <c r="K100" s="130">
        <v>0.14311209321022034</v>
      </c>
      <c r="L100" s="130">
        <v>477.60244750976563</v>
      </c>
      <c r="M100" s="130">
        <v>501.51510620117188</v>
      </c>
      <c r="N100" s="130">
        <v>47.535221099853516</v>
      </c>
      <c r="O100" s="130">
        <v>38.839199066162109</v>
      </c>
      <c r="P100" s="130">
        <v>0.99790000915527344</v>
      </c>
      <c r="Q100" s="130">
        <v>-3.5617001056671143</v>
      </c>
      <c r="R100" s="130">
        <v>90.881927490234375</v>
      </c>
      <c r="S100" t="b">
        <v>0</v>
      </c>
      <c r="T100" s="130">
        <v>0.06</v>
      </c>
      <c r="U100" t="b">
        <v>1</v>
      </c>
      <c r="V100">
        <v>3</v>
      </c>
      <c r="W100">
        <v>26</v>
      </c>
      <c r="X100" t="s">
        <v>161</v>
      </c>
      <c r="Y100" t="s">
        <v>161</v>
      </c>
      <c r="Z100" t="s">
        <v>161</v>
      </c>
      <c r="AA100" t="s">
        <v>161</v>
      </c>
    </row>
    <row r="101" spans="1:27" x14ac:dyDescent="0.3">
      <c r="A101">
        <v>58</v>
      </c>
      <c r="B101" t="s">
        <v>230</v>
      </c>
      <c r="C101" t="b">
        <v>0</v>
      </c>
      <c r="D101" t="s">
        <v>231</v>
      </c>
      <c r="E101" t="s">
        <v>157</v>
      </c>
      <c r="F101" t="s">
        <v>165</v>
      </c>
      <c r="G101" t="s">
        <v>159</v>
      </c>
      <c r="H101" t="s">
        <v>160</v>
      </c>
      <c r="I101" s="130">
        <v>28.978511810302734</v>
      </c>
      <c r="J101" s="130">
        <v>28.866662979125977</v>
      </c>
      <c r="K101" s="130">
        <v>0.12932389974594116</v>
      </c>
      <c r="L101" s="130">
        <v>586.85955810546875</v>
      </c>
      <c r="M101" s="130">
        <v>632.34979248046875</v>
      </c>
      <c r="N101" s="130">
        <v>53.537433624267578</v>
      </c>
      <c r="O101" s="130">
        <v>38.839199066162109</v>
      </c>
      <c r="P101" s="130">
        <v>0.99790000915527344</v>
      </c>
      <c r="Q101" s="130">
        <v>-3.5617001056671143</v>
      </c>
      <c r="R101" s="130">
        <v>90.881927490234375</v>
      </c>
      <c r="S101" t="b">
        <v>0</v>
      </c>
      <c r="T101" s="130">
        <v>0.06</v>
      </c>
      <c r="U101" t="b">
        <v>1</v>
      </c>
      <c r="V101">
        <v>3</v>
      </c>
      <c r="W101">
        <v>25</v>
      </c>
      <c r="X101" t="s">
        <v>161</v>
      </c>
      <c r="Y101" t="s">
        <v>161</v>
      </c>
      <c r="Z101" t="s">
        <v>161</v>
      </c>
      <c r="AA101" t="s">
        <v>161</v>
      </c>
    </row>
    <row r="102" spans="1:27" x14ac:dyDescent="0.3">
      <c r="A102">
        <v>59</v>
      </c>
      <c r="B102" t="s">
        <v>232</v>
      </c>
      <c r="C102" t="b">
        <v>0</v>
      </c>
      <c r="D102" t="s">
        <v>231</v>
      </c>
      <c r="E102" t="s">
        <v>157</v>
      </c>
      <c r="F102" t="s">
        <v>165</v>
      </c>
      <c r="G102" t="s">
        <v>159</v>
      </c>
      <c r="H102" t="s">
        <v>160</v>
      </c>
      <c r="I102" s="130">
        <v>28.725053787231445</v>
      </c>
      <c r="J102" s="130">
        <v>28.866662979125977</v>
      </c>
      <c r="K102" s="130">
        <v>0.12932389974594116</v>
      </c>
      <c r="L102" s="130">
        <v>691.3472900390625</v>
      </c>
      <c r="M102" s="130">
        <v>632.34979248046875</v>
      </c>
      <c r="N102" s="130">
        <v>53.537433624267578</v>
      </c>
      <c r="O102" s="130">
        <v>38.839199066162109</v>
      </c>
      <c r="P102" s="130">
        <v>0.99790000915527344</v>
      </c>
      <c r="Q102" s="130">
        <v>-3.5617001056671143</v>
      </c>
      <c r="R102" s="130">
        <v>90.881927490234375</v>
      </c>
      <c r="S102" t="b">
        <v>0</v>
      </c>
      <c r="T102" s="130">
        <v>0.06</v>
      </c>
      <c r="U102" t="b">
        <v>1</v>
      </c>
      <c r="V102">
        <v>3</v>
      </c>
      <c r="W102">
        <v>25</v>
      </c>
      <c r="X102" t="s">
        <v>161</v>
      </c>
      <c r="Y102" t="s">
        <v>161</v>
      </c>
      <c r="Z102" t="s">
        <v>161</v>
      </c>
      <c r="AA102" t="s">
        <v>161</v>
      </c>
    </row>
    <row r="103" spans="1:27" x14ac:dyDescent="0.3">
      <c r="A103">
        <v>60</v>
      </c>
      <c r="B103" t="s">
        <v>233</v>
      </c>
      <c r="C103" t="b">
        <v>0</v>
      </c>
      <c r="D103" t="s">
        <v>231</v>
      </c>
      <c r="E103" t="s">
        <v>157</v>
      </c>
      <c r="F103" t="s">
        <v>165</v>
      </c>
      <c r="G103" t="s">
        <v>159</v>
      </c>
      <c r="H103" t="s">
        <v>160</v>
      </c>
      <c r="I103" s="130">
        <v>28.896429061889648</v>
      </c>
      <c r="J103" s="130">
        <v>28.866662979125977</v>
      </c>
      <c r="K103" s="130">
        <v>0.12932389974594116</v>
      </c>
      <c r="L103" s="130">
        <v>618.84246826171875</v>
      </c>
      <c r="M103" s="130">
        <v>632.34979248046875</v>
      </c>
      <c r="N103" s="130">
        <v>53.537433624267578</v>
      </c>
      <c r="O103" s="130">
        <v>38.839199066162109</v>
      </c>
      <c r="P103" s="130">
        <v>0.99790000915527344</v>
      </c>
      <c r="Q103" s="130">
        <v>-3.5617001056671143</v>
      </c>
      <c r="R103" s="130">
        <v>90.881927490234375</v>
      </c>
      <c r="S103" t="b">
        <v>0</v>
      </c>
      <c r="T103" s="130">
        <v>0.06</v>
      </c>
      <c r="U103" t="b">
        <v>1</v>
      </c>
      <c r="V103">
        <v>3</v>
      </c>
      <c r="W103">
        <v>25</v>
      </c>
      <c r="X103" t="s">
        <v>161</v>
      </c>
      <c r="Y103" t="s">
        <v>161</v>
      </c>
      <c r="Z103" t="s">
        <v>161</v>
      </c>
      <c r="AA103" t="s">
        <v>161</v>
      </c>
    </row>
    <row r="104" spans="1:27" x14ac:dyDescent="0.3">
      <c r="A104">
        <v>61</v>
      </c>
      <c r="B104" t="s">
        <v>234</v>
      </c>
      <c r="C104" t="b">
        <v>0</v>
      </c>
      <c r="D104" t="s">
        <v>30</v>
      </c>
      <c r="E104" t="s">
        <v>157</v>
      </c>
      <c r="F104" t="s">
        <v>158</v>
      </c>
      <c r="G104" t="s">
        <v>159</v>
      </c>
      <c r="H104" t="s">
        <v>160</v>
      </c>
      <c r="I104" s="130">
        <v>35.826911926269531</v>
      </c>
      <c r="J104" s="130">
        <v>35.954044342041016</v>
      </c>
      <c r="K104" s="130">
        <v>0.45334646105766296</v>
      </c>
      <c r="L104" s="130">
        <v>6.25</v>
      </c>
      <c r="M104" t="s">
        <v>161</v>
      </c>
      <c r="N104" t="s">
        <v>161</v>
      </c>
      <c r="O104" s="130">
        <v>38.839199066162109</v>
      </c>
      <c r="P104" s="130">
        <v>0.99790000915527344</v>
      </c>
      <c r="Q104" s="130">
        <v>-3.5617001056671143</v>
      </c>
      <c r="R104" s="130">
        <v>90.881927490234375</v>
      </c>
      <c r="S104" t="b">
        <v>0</v>
      </c>
      <c r="T104" s="130">
        <v>0.06</v>
      </c>
      <c r="U104" t="b">
        <v>1</v>
      </c>
      <c r="V104">
        <v>3</v>
      </c>
      <c r="W104">
        <v>32</v>
      </c>
      <c r="X104" t="s">
        <v>161</v>
      </c>
      <c r="Y104" t="s">
        <v>161</v>
      </c>
      <c r="Z104" t="s">
        <v>161</v>
      </c>
      <c r="AA104" t="s">
        <v>161</v>
      </c>
    </row>
    <row r="105" spans="1:27" x14ac:dyDescent="0.3">
      <c r="A105">
        <v>62</v>
      </c>
      <c r="B105" t="s">
        <v>235</v>
      </c>
      <c r="C105" t="b">
        <v>0</v>
      </c>
      <c r="D105" t="s">
        <v>30</v>
      </c>
      <c r="E105" t="s">
        <v>157</v>
      </c>
      <c r="F105" t="s">
        <v>158</v>
      </c>
      <c r="G105" t="s">
        <v>159</v>
      </c>
      <c r="H105" t="s">
        <v>160</v>
      </c>
      <c r="I105" s="130">
        <v>36.457386016845703</v>
      </c>
      <c r="J105" s="130">
        <v>35.954044342041016</v>
      </c>
      <c r="K105" s="130">
        <v>0.45334646105766296</v>
      </c>
      <c r="L105" s="130">
        <v>6.25</v>
      </c>
      <c r="M105" t="s">
        <v>161</v>
      </c>
      <c r="N105" t="s">
        <v>161</v>
      </c>
      <c r="O105" s="130">
        <v>38.839199066162109</v>
      </c>
      <c r="P105" s="130">
        <v>0.99790000915527344</v>
      </c>
      <c r="Q105" s="130">
        <v>-3.5617001056671143</v>
      </c>
      <c r="R105" s="130">
        <v>90.881927490234375</v>
      </c>
      <c r="S105" t="b">
        <v>0</v>
      </c>
      <c r="T105" s="130">
        <v>0.06</v>
      </c>
      <c r="U105" t="b">
        <v>1</v>
      </c>
      <c r="V105">
        <v>3</v>
      </c>
      <c r="W105">
        <v>32</v>
      </c>
      <c r="X105" t="s">
        <v>161</v>
      </c>
      <c r="Y105" t="s">
        <v>161</v>
      </c>
      <c r="Z105" t="s">
        <v>161</v>
      </c>
      <c r="AA105" t="s">
        <v>161</v>
      </c>
    </row>
    <row r="106" spans="1:27" x14ac:dyDescent="0.3">
      <c r="A106">
        <v>63</v>
      </c>
      <c r="B106" t="s">
        <v>236</v>
      </c>
      <c r="C106" t="b">
        <v>0</v>
      </c>
      <c r="D106" t="s">
        <v>30</v>
      </c>
      <c r="E106" t="s">
        <v>157</v>
      </c>
      <c r="F106" t="s">
        <v>158</v>
      </c>
      <c r="G106" t="s">
        <v>159</v>
      </c>
      <c r="H106" t="s">
        <v>160</v>
      </c>
      <c r="I106" s="130">
        <v>35.577838897705078</v>
      </c>
      <c r="J106" s="130">
        <v>35.954044342041016</v>
      </c>
      <c r="K106" s="130">
        <v>0.45334646105766296</v>
      </c>
      <c r="L106" s="130">
        <v>6.25</v>
      </c>
      <c r="M106" t="s">
        <v>161</v>
      </c>
      <c r="N106" t="s">
        <v>161</v>
      </c>
      <c r="O106" s="130">
        <v>38.839199066162109</v>
      </c>
      <c r="P106" s="130">
        <v>0.99790000915527344</v>
      </c>
      <c r="Q106" s="130">
        <v>-3.5617001056671143</v>
      </c>
      <c r="R106" s="130">
        <v>90.881927490234375</v>
      </c>
      <c r="S106" t="b">
        <v>0</v>
      </c>
      <c r="T106" s="130">
        <v>0.06</v>
      </c>
      <c r="U106" t="b">
        <v>1</v>
      </c>
      <c r="V106">
        <v>3</v>
      </c>
      <c r="W106">
        <v>32</v>
      </c>
      <c r="X106" t="s">
        <v>161</v>
      </c>
      <c r="Y106" t="s">
        <v>161</v>
      </c>
      <c r="Z106" t="s">
        <v>161</v>
      </c>
      <c r="AA106" t="s">
        <v>161</v>
      </c>
    </row>
    <row r="107" spans="1:27" x14ac:dyDescent="0.3">
      <c r="A107">
        <v>64</v>
      </c>
      <c r="B107" t="s">
        <v>237</v>
      </c>
      <c r="C107" t="b">
        <v>0</v>
      </c>
      <c r="D107" t="s">
        <v>238</v>
      </c>
      <c r="E107" t="s">
        <v>157</v>
      </c>
      <c r="F107" t="s">
        <v>165</v>
      </c>
      <c r="G107" t="s">
        <v>159</v>
      </c>
      <c r="H107" t="s">
        <v>160</v>
      </c>
      <c r="I107" s="130">
        <v>29.129312515258789</v>
      </c>
      <c r="J107" s="130">
        <v>29.083112716674805</v>
      </c>
      <c r="K107" s="130">
        <v>4.2538080364465714E-2</v>
      </c>
      <c r="L107" s="130">
        <v>532.3468017578125</v>
      </c>
      <c r="M107" s="130">
        <v>548.62481689453125</v>
      </c>
      <c r="N107" s="130">
        <v>15.025064468383789</v>
      </c>
      <c r="O107" s="130">
        <v>38.839199066162109</v>
      </c>
      <c r="P107" s="130">
        <v>0.99790000915527344</v>
      </c>
      <c r="Q107" s="130">
        <v>-3.5617001056671143</v>
      </c>
      <c r="R107" s="130">
        <v>90.881927490234375</v>
      </c>
      <c r="S107" t="b">
        <v>0</v>
      </c>
      <c r="T107" s="130">
        <v>0.06</v>
      </c>
      <c r="U107" t="b">
        <v>1</v>
      </c>
      <c r="V107">
        <v>3</v>
      </c>
      <c r="W107">
        <v>25</v>
      </c>
      <c r="X107" t="s">
        <v>161</v>
      </c>
      <c r="Y107" t="s">
        <v>161</v>
      </c>
      <c r="Z107" t="s">
        <v>161</v>
      </c>
      <c r="AA107" t="s">
        <v>161</v>
      </c>
    </row>
    <row r="108" spans="1:27" x14ac:dyDescent="0.3">
      <c r="A108">
        <v>65</v>
      </c>
      <c r="B108" t="s">
        <v>239</v>
      </c>
      <c r="C108" t="b">
        <v>0</v>
      </c>
      <c r="D108" t="s">
        <v>238</v>
      </c>
      <c r="E108" t="s">
        <v>157</v>
      </c>
      <c r="F108" t="s">
        <v>165</v>
      </c>
      <c r="G108" t="s">
        <v>159</v>
      </c>
      <c r="H108" t="s">
        <v>160</v>
      </c>
      <c r="I108" s="130">
        <v>29.074453353881836</v>
      </c>
      <c r="J108" s="130">
        <v>29.083112716674805</v>
      </c>
      <c r="K108" s="130">
        <v>4.2538080364465714E-2</v>
      </c>
      <c r="L108" s="130">
        <v>551.56561279296875</v>
      </c>
      <c r="M108" s="130">
        <v>548.62481689453125</v>
      </c>
      <c r="N108" s="130">
        <v>15.025064468383789</v>
      </c>
      <c r="O108" s="130">
        <v>38.839199066162109</v>
      </c>
      <c r="P108" s="130">
        <v>0.99790000915527344</v>
      </c>
      <c r="Q108" s="130">
        <v>-3.5617001056671143</v>
      </c>
      <c r="R108" s="130">
        <v>90.881927490234375</v>
      </c>
      <c r="S108" t="b">
        <v>0</v>
      </c>
      <c r="T108" s="130">
        <v>0.06</v>
      </c>
      <c r="U108" t="b">
        <v>1</v>
      </c>
      <c r="V108">
        <v>3</v>
      </c>
      <c r="W108">
        <v>25</v>
      </c>
      <c r="X108" t="s">
        <v>161</v>
      </c>
      <c r="Y108" t="s">
        <v>161</v>
      </c>
      <c r="Z108" t="s">
        <v>161</v>
      </c>
      <c r="AA108" t="s">
        <v>161</v>
      </c>
    </row>
    <row r="109" spans="1:27" x14ac:dyDescent="0.3">
      <c r="A109">
        <v>66</v>
      </c>
      <c r="B109" t="s">
        <v>240</v>
      </c>
      <c r="C109" t="b">
        <v>0</v>
      </c>
      <c r="D109" t="s">
        <v>238</v>
      </c>
      <c r="E109" t="s">
        <v>157</v>
      </c>
      <c r="F109" t="s">
        <v>165</v>
      </c>
      <c r="G109" t="s">
        <v>159</v>
      </c>
      <c r="H109" t="s">
        <v>160</v>
      </c>
      <c r="I109" s="130">
        <v>29.045568466186523</v>
      </c>
      <c r="J109" s="130">
        <v>29.083112716674805</v>
      </c>
      <c r="K109" s="130">
        <v>4.2538080364465714E-2</v>
      </c>
      <c r="L109" s="130">
        <v>561.96209716796875</v>
      </c>
      <c r="M109" s="130">
        <v>548.62481689453125</v>
      </c>
      <c r="N109" s="130">
        <v>15.025064468383789</v>
      </c>
      <c r="O109" s="130">
        <v>38.839199066162109</v>
      </c>
      <c r="P109" s="130">
        <v>0.99790000915527344</v>
      </c>
      <c r="Q109" s="130">
        <v>-3.5617001056671143</v>
      </c>
      <c r="R109" s="130">
        <v>90.881927490234375</v>
      </c>
      <c r="S109" t="b">
        <v>0</v>
      </c>
      <c r="T109" s="130">
        <v>0.06</v>
      </c>
      <c r="U109" t="b">
        <v>1</v>
      </c>
      <c r="V109">
        <v>3</v>
      </c>
      <c r="W109">
        <v>25</v>
      </c>
      <c r="X109" t="s">
        <v>161</v>
      </c>
      <c r="Y109" t="s">
        <v>161</v>
      </c>
      <c r="Z109" t="s">
        <v>161</v>
      </c>
      <c r="AA109" t="s">
        <v>161</v>
      </c>
    </row>
    <row r="110" spans="1:27" x14ac:dyDescent="0.3">
      <c r="A110">
        <v>67</v>
      </c>
      <c r="B110" t="s">
        <v>241</v>
      </c>
      <c r="C110" t="b">
        <v>0</v>
      </c>
      <c r="D110" t="s">
        <v>242</v>
      </c>
      <c r="E110" t="s">
        <v>157</v>
      </c>
      <c r="F110" t="s">
        <v>165</v>
      </c>
      <c r="G110" t="s">
        <v>159</v>
      </c>
      <c r="H110" t="s">
        <v>160</v>
      </c>
      <c r="I110" s="130">
        <v>28.87266731262207</v>
      </c>
      <c r="J110" s="130">
        <v>28.873823165893555</v>
      </c>
      <c r="K110" s="130">
        <v>2.2169813513755798E-2</v>
      </c>
      <c r="L110" s="130">
        <v>628.42230224609375</v>
      </c>
      <c r="M110" s="130">
        <v>627.99560546875</v>
      </c>
      <c r="N110" s="130">
        <v>8.9954462051391602</v>
      </c>
      <c r="O110" s="130">
        <v>38.839199066162109</v>
      </c>
      <c r="P110" s="130">
        <v>0.99790000915527344</v>
      </c>
      <c r="Q110" s="130">
        <v>-3.5617001056671143</v>
      </c>
      <c r="R110" s="130">
        <v>90.881927490234375</v>
      </c>
      <c r="S110" t="b">
        <v>0</v>
      </c>
      <c r="T110" s="130">
        <v>0.06</v>
      </c>
      <c r="U110" t="b">
        <v>1</v>
      </c>
      <c r="V110">
        <v>3</v>
      </c>
      <c r="W110">
        <v>25</v>
      </c>
      <c r="X110" t="s">
        <v>161</v>
      </c>
      <c r="Y110" t="s">
        <v>161</v>
      </c>
      <c r="Z110" t="s">
        <v>161</v>
      </c>
      <c r="AA110" t="s">
        <v>161</v>
      </c>
    </row>
    <row r="111" spans="1:27" x14ac:dyDescent="0.3">
      <c r="A111">
        <v>68</v>
      </c>
      <c r="B111" t="s">
        <v>243</v>
      </c>
      <c r="C111" t="b">
        <v>0</v>
      </c>
      <c r="D111" t="s">
        <v>242</v>
      </c>
      <c r="E111" t="s">
        <v>157</v>
      </c>
      <c r="F111" t="s">
        <v>165</v>
      </c>
      <c r="G111" t="s">
        <v>159</v>
      </c>
      <c r="H111" t="s">
        <v>160</v>
      </c>
      <c r="I111" s="130">
        <v>28.896549224853516</v>
      </c>
      <c r="J111" s="130">
        <v>28.873823165893555</v>
      </c>
      <c r="K111" s="130">
        <v>2.2169813513755798E-2</v>
      </c>
      <c r="L111" s="130">
        <v>618.79443359375</v>
      </c>
      <c r="M111" s="130">
        <v>627.99560546875</v>
      </c>
      <c r="N111" s="130">
        <v>8.9954462051391602</v>
      </c>
      <c r="O111" s="130">
        <v>38.839199066162109</v>
      </c>
      <c r="P111" s="130">
        <v>0.99790000915527344</v>
      </c>
      <c r="Q111" s="130">
        <v>-3.5617001056671143</v>
      </c>
      <c r="R111" s="130">
        <v>90.881927490234375</v>
      </c>
      <c r="S111" t="b">
        <v>0</v>
      </c>
      <c r="T111" s="130">
        <v>0.06</v>
      </c>
      <c r="U111" t="b">
        <v>1</v>
      </c>
      <c r="V111">
        <v>3</v>
      </c>
      <c r="W111">
        <v>25</v>
      </c>
      <c r="X111" t="s">
        <v>161</v>
      </c>
      <c r="Y111" t="s">
        <v>161</v>
      </c>
      <c r="Z111" t="s">
        <v>161</v>
      </c>
      <c r="AA111" t="s">
        <v>161</v>
      </c>
    </row>
    <row r="112" spans="1:27" x14ac:dyDescent="0.3">
      <c r="A112">
        <v>69</v>
      </c>
      <c r="B112" t="s">
        <v>244</v>
      </c>
      <c r="C112" t="b">
        <v>0</v>
      </c>
      <c r="D112" t="s">
        <v>242</v>
      </c>
      <c r="E112" t="s">
        <v>157</v>
      </c>
      <c r="F112" t="s">
        <v>165</v>
      </c>
      <c r="G112" t="s">
        <v>159</v>
      </c>
      <c r="H112" t="s">
        <v>160</v>
      </c>
      <c r="I112" s="130">
        <v>28.852254867553711</v>
      </c>
      <c r="J112" s="130">
        <v>28.873823165893555</v>
      </c>
      <c r="K112" s="130">
        <v>2.2169813513755798E-2</v>
      </c>
      <c r="L112" s="130">
        <v>636.7701416015625</v>
      </c>
      <c r="M112" s="130">
        <v>627.99560546875</v>
      </c>
      <c r="N112" s="130">
        <v>8.9954462051391602</v>
      </c>
      <c r="O112" s="130">
        <v>38.839199066162109</v>
      </c>
      <c r="P112" s="130">
        <v>0.99790000915527344</v>
      </c>
      <c r="Q112" s="130">
        <v>-3.5617001056671143</v>
      </c>
      <c r="R112" s="130">
        <v>90.881927490234375</v>
      </c>
      <c r="S112" t="b">
        <v>0</v>
      </c>
      <c r="T112" s="130">
        <v>0.06</v>
      </c>
      <c r="U112" t="b">
        <v>1</v>
      </c>
      <c r="V112">
        <v>3</v>
      </c>
      <c r="W112">
        <v>25</v>
      </c>
      <c r="X112" t="s">
        <v>161</v>
      </c>
      <c r="Y112" t="s">
        <v>161</v>
      </c>
      <c r="Z112" t="s">
        <v>161</v>
      </c>
      <c r="AA112" t="s">
        <v>161</v>
      </c>
    </row>
    <row r="113" spans="1:27" x14ac:dyDescent="0.3">
      <c r="A113">
        <v>70</v>
      </c>
      <c r="B113" t="s">
        <v>245</v>
      </c>
      <c r="C113" t="b">
        <v>0</v>
      </c>
      <c r="D113" t="s">
        <v>246</v>
      </c>
      <c r="E113" t="s">
        <v>157</v>
      </c>
      <c r="F113" t="s">
        <v>165</v>
      </c>
      <c r="G113" t="s">
        <v>159</v>
      </c>
      <c r="H113" t="s">
        <v>160</v>
      </c>
      <c r="I113" t="s">
        <v>174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  <c r="O113" s="130">
        <v>38.839199066162109</v>
      </c>
      <c r="P113" s="130">
        <v>0.99790000915527344</v>
      </c>
      <c r="Q113" s="130">
        <v>-3.5617001056671143</v>
      </c>
      <c r="R113" s="130">
        <v>90.881927490234375</v>
      </c>
      <c r="S113" t="b">
        <v>0</v>
      </c>
      <c r="T113" s="130">
        <v>0.06</v>
      </c>
      <c r="U113" t="b">
        <v>1</v>
      </c>
      <c r="V113">
        <v>3</v>
      </c>
      <c r="W113">
        <v>39</v>
      </c>
      <c r="X113" t="s">
        <v>161</v>
      </c>
      <c r="Y113" t="s">
        <v>161</v>
      </c>
      <c r="Z113" t="s">
        <v>161</v>
      </c>
      <c r="AA113" t="s">
        <v>161</v>
      </c>
    </row>
    <row r="114" spans="1:27" x14ac:dyDescent="0.3">
      <c r="A114">
        <v>71</v>
      </c>
      <c r="B114" t="s">
        <v>247</v>
      </c>
      <c r="C114" t="b">
        <v>0</v>
      </c>
      <c r="D114" t="s">
        <v>246</v>
      </c>
      <c r="E114" t="s">
        <v>157</v>
      </c>
      <c r="F114" t="s">
        <v>165</v>
      </c>
      <c r="G114" t="s">
        <v>159</v>
      </c>
      <c r="H114" t="s">
        <v>160</v>
      </c>
      <c r="I114" t="s">
        <v>174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  <c r="O114" s="130">
        <v>38.839199066162109</v>
      </c>
      <c r="P114" s="130">
        <v>0.99790000915527344</v>
      </c>
      <c r="Q114" s="130">
        <v>-3.5617001056671143</v>
      </c>
      <c r="R114" s="130">
        <v>90.881927490234375</v>
      </c>
      <c r="S114" t="b">
        <v>0</v>
      </c>
      <c r="T114" s="130">
        <v>0.06</v>
      </c>
      <c r="U114" t="b">
        <v>1</v>
      </c>
      <c r="V114">
        <v>3</v>
      </c>
      <c r="W114">
        <v>39</v>
      </c>
      <c r="X114" t="s">
        <v>161</v>
      </c>
      <c r="Y114" t="s">
        <v>161</v>
      </c>
      <c r="Z114" t="s">
        <v>161</v>
      </c>
      <c r="AA114" t="s">
        <v>161</v>
      </c>
    </row>
    <row r="115" spans="1:27" x14ac:dyDescent="0.3">
      <c r="A115">
        <v>72</v>
      </c>
      <c r="B115" t="s">
        <v>248</v>
      </c>
      <c r="C115" t="b">
        <v>0</v>
      </c>
      <c r="D115" t="s">
        <v>246</v>
      </c>
      <c r="E115" t="s">
        <v>157</v>
      </c>
      <c r="F115" t="s">
        <v>165</v>
      </c>
      <c r="G115" t="s">
        <v>159</v>
      </c>
      <c r="H115" t="s">
        <v>160</v>
      </c>
      <c r="I115" t="s">
        <v>174</v>
      </c>
      <c r="J115" t="s">
        <v>161</v>
      </c>
      <c r="K115" t="s">
        <v>161</v>
      </c>
      <c r="L115" t="s">
        <v>161</v>
      </c>
      <c r="M115" t="s">
        <v>161</v>
      </c>
      <c r="N115" t="s">
        <v>161</v>
      </c>
      <c r="O115" s="130">
        <v>38.839199066162109</v>
      </c>
      <c r="P115" s="130">
        <v>0.99790000915527344</v>
      </c>
      <c r="Q115" s="130">
        <v>-3.5617001056671143</v>
      </c>
      <c r="R115" s="130">
        <v>90.881927490234375</v>
      </c>
      <c r="S115" t="b">
        <v>0</v>
      </c>
      <c r="T115" s="130">
        <v>0.06</v>
      </c>
      <c r="U115" t="b">
        <v>1</v>
      </c>
      <c r="V115">
        <v>3</v>
      </c>
      <c r="W115">
        <v>39</v>
      </c>
      <c r="X115" t="s">
        <v>161</v>
      </c>
      <c r="Y115" t="s">
        <v>161</v>
      </c>
      <c r="Z115" t="s">
        <v>161</v>
      </c>
      <c r="AA115" t="s">
        <v>161</v>
      </c>
    </row>
    <row r="116" spans="1:27" x14ac:dyDescent="0.3">
      <c r="A116">
        <v>73</v>
      </c>
      <c r="B116" t="s">
        <v>249</v>
      </c>
      <c r="C116" t="b">
        <v>0</v>
      </c>
      <c r="D116" t="s">
        <v>31</v>
      </c>
      <c r="E116" t="s">
        <v>157</v>
      </c>
      <c r="F116" t="s">
        <v>158</v>
      </c>
      <c r="G116" t="s">
        <v>159</v>
      </c>
      <c r="H116" t="s">
        <v>160</v>
      </c>
      <c r="I116" s="130">
        <v>37.2996826171875</v>
      </c>
      <c r="J116" s="130">
        <v>36.774368286132813</v>
      </c>
      <c r="K116" s="130">
        <v>0.9775080680847168</v>
      </c>
      <c r="L116" s="130">
        <v>3.125</v>
      </c>
      <c r="M116" t="s">
        <v>161</v>
      </c>
      <c r="N116" t="s">
        <v>161</v>
      </c>
      <c r="O116" s="130">
        <v>38.839199066162109</v>
      </c>
      <c r="P116" s="130">
        <v>0.99790000915527344</v>
      </c>
      <c r="Q116" s="130">
        <v>-3.5617001056671143</v>
      </c>
      <c r="R116" s="130">
        <v>90.881927490234375</v>
      </c>
      <c r="S116" t="b">
        <v>0</v>
      </c>
      <c r="T116" s="130">
        <v>0.06</v>
      </c>
      <c r="U116" t="b">
        <v>1</v>
      </c>
      <c r="V116">
        <v>3</v>
      </c>
      <c r="W116">
        <v>33</v>
      </c>
      <c r="X116" t="s">
        <v>161</v>
      </c>
      <c r="Y116" t="s">
        <v>161</v>
      </c>
      <c r="Z116" t="s">
        <v>161</v>
      </c>
      <c r="AA116" t="s">
        <v>161</v>
      </c>
    </row>
    <row r="117" spans="1:27" x14ac:dyDescent="0.3">
      <c r="A117">
        <v>74</v>
      </c>
      <c r="B117" t="s">
        <v>250</v>
      </c>
      <c r="C117" t="b">
        <v>0</v>
      </c>
      <c r="D117" t="s">
        <v>31</v>
      </c>
      <c r="E117" t="s">
        <v>157</v>
      </c>
      <c r="F117" t="s">
        <v>158</v>
      </c>
      <c r="G117" t="s">
        <v>159</v>
      </c>
      <c r="H117" t="s">
        <v>160</v>
      </c>
      <c r="I117" s="130">
        <v>37.376899719238281</v>
      </c>
      <c r="J117" s="130">
        <v>36.774368286132813</v>
      </c>
      <c r="K117" s="130">
        <v>0.9775080680847168</v>
      </c>
      <c r="L117" s="130">
        <v>3.125</v>
      </c>
      <c r="M117" t="s">
        <v>161</v>
      </c>
      <c r="N117" t="s">
        <v>161</v>
      </c>
      <c r="O117" s="130">
        <v>38.839199066162109</v>
      </c>
      <c r="P117" s="130">
        <v>0.99790000915527344</v>
      </c>
      <c r="Q117" s="130">
        <v>-3.5617001056671143</v>
      </c>
      <c r="R117" s="130">
        <v>90.881927490234375</v>
      </c>
      <c r="S117" t="b">
        <v>0</v>
      </c>
      <c r="T117" s="130">
        <v>0.06</v>
      </c>
      <c r="U117" t="b">
        <v>1</v>
      </c>
      <c r="V117">
        <v>3</v>
      </c>
      <c r="W117">
        <v>33</v>
      </c>
      <c r="X117" t="s">
        <v>161</v>
      </c>
      <c r="Y117" t="s">
        <v>161</v>
      </c>
      <c r="Z117" t="s">
        <v>161</v>
      </c>
      <c r="AA117" t="s">
        <v>161</v>
      </c>
    </row>
    <row r="118" spans="1:27" x14ac:dyDescent="0.3">
      <c r="A118">
        <v>75</v>
      </c>
      <c r="B118" t="s">
        <v>251</v>
      </c>
      <c r="C118" t="b">
        <v>0</v>
      </c>
      <c r="D118" t="s">
        <v>31</v>
      </c>
      <c r="E118" t="s">
        <v>157</v>
      </c>
      <c r="F118" t="s">
        <v>158</v>
      </c>
      <c r="G118" t="s">
        <v>159</v>
      </c>
      <c r="H118" t="s">
        <v>160</v>
      </c>
      <c r="I118" s="130">
        <v>35.646518707275391</v>
      </c>
      <c r="J118" s="130">
        <v>36.774368286132813</v>
      </c>
      <c r="K118" s="130">
        <v>0.9775080680847168</v>
      </c>
      <c r="L118" s="130">
        <v>3.125</v>
      </c>
      <c r="M118" t="s">
        <v>161</v>
      </c>
      <c r="N118" t="s">
        <v>161</v>
      </c>
      <c r="O118" s="130">
        <v>38.839199066162109</v>
      </c>
      <c r="P118" s="130">
        <v>0.99790000915527344</v>
      </c>
      <c r="Q118" s="130">
        <v>-3.5617001056671143</v>
      </c>
      <c r="R118" s="130">
        <v>90.881927490234375</v>
      </c>
      <c r="S118" t="b">
        <v>0</v>
      </c>
      <c r="T118" s="130">
        <v>0.06</v>
      </c>
      <c r="U118" t="b">
        <v>1</v>
      </c>
      <c r="V118">
        <v>3</v>
      </c>
      <c r="W118">
        <v>32</v>
      </c>
      <c r="X118" t="s">
        <v>161</v>
      </c>
      <c r="Y118" t="s">
        <v>161</v>
      </c>
      <c r="Z118" t="s">
        <v>161</v>
      </c>
      <c r="AA118" t="s">
        <v>161</v>
      </c>
    </row>
    <row r="119" spans="1:27" x14ac:dyDescent="0.3">
      <c r="A119">
        <v>76</v>
      </c>
      <c r="B119" t="s">
        <v>252</v>
      </c>
      <c r="C119" t="b">
        <v>0</v>
      </c>
      <c r="D119" t="s">
        <v>253</v>
      </c>
      <c r="E119" t="s">
        <v>157</v>
      </c>
      <c r="F119" t="s">
        <v>165</v>
      </c>
      <c r="G119" t="s">
        <v>159</v>
      </c>
      <c r="H119" t="s">
        <v>160</v>
      </c>
      <c r="I119" t="s">
        <v>174</v>
      </c>
      <c r="J119" s="130">
        <v>38.284843444824219</v>
      </c>
      <c r="K119" t="s">
        <v>161</v>
      </c>
      <c r="L119" t="s">
        <v>161</v>
      </c>
      <c r="M119" t="s">
        <v>161</v>
      </c>
      <c r="N119" t="s">
        <v>161</v>
      </c>
      <c r="O119" s="130">
        <v>38.839199066162109</v>
      </c>
      <c r="P119" s="130">
        <v>0.99790000915527344</v>
      </c>
      <c r="Q119" s="130">
        <v>-3.5617001056671143</v>
      </c>
      <c r="R119" s="130">
        <v>90.881927490234375</v>
      </c>
      <c r="S119" t="b">
        <v>0</v>
      </c>
      <c r="T119" s="130">
        <v>0.06</v>
      </c>
      <c r="U119" t="b">
        <v>1</v>
      </c>
      <c r="V119">
        <v>3</v>
      </c>
      <c r="W119">
        <v>39</v>
      </c>
      <c r="X119" t="s">
        <v>161</v>
      </c>
      <c r="Y119" t="s">
        <v>161</v>
      </c>
      <c r="Z119" t="s">
        <v>161</v>
      </c>
      <c r="AA119" t="s">
        <v>161</v>
      </c>
    </row>
    <row r="120" spans="1:27" x14ac:dyDescent="0.3">
      <c r="A120">
        <v>77</v>
      </c>
      <c r="B120" t="s">
        <v>254</v>
      </c>
      <c r="C120" t="b">
        <v>0</v>
      </c>
      <c r="D120" t="s">
        <v>253</v>
      </c>
      <c r="E120" t="s">
        <v>157</v>
      </c>
      <c r="F120" t="s">
        <v>165</v>
      </c>
      <c r="G120" t="s">
        <v>159</v>
      </c>
      <c r="H120" t="s">
        <v>160</v>
      </c>
      <c r="I120" s="130">
        <v>38.284843444824219</v>
      </c>
      <c r="J120" s="130">
        <v>38.284843444824219</v>
      </c>
      <c r="K120" t="s">
        <v>161</v>
      </c>
      <c r="L120" s="130">
        <v>1.4310137033462524</v>
      </c>
      <c r="M120" s="130">
        <v>1.4310137033462524</v>
      </c>
      <c r="N120" t="s">
        <v>161</v>
      </c>
      <c r="O120" s="130">
        <v>38.839199066162109</v>
      </c>
      <c r="P120" s="130">
        <v>0.99790000915527344</v>
      </c>
      <c r="Q120" s="130">
        <v>-3.5617001056671143</v>
      </c>
      <c r="R120" s="130">
        <v>90.881927490234375</v>
      </c>
      <c r="S120" t="b">
        <v>0</v>
      </c>
      <c r="T120" s="130">
        <v>0.06</v>
      </c>
      <c r="U120" t="b">
        <v>1</v>
      </c>
      <c r="V120">
        <v>3</v>
      </c>
      <c r="W120">
        <v>34</v>
      </c>
      <c r="X120" t="s">
        <v>161</v>
      </c>
      <c r="Y120" t="s">
        <v>161</v>
      </c>
      <c r="Z120" t="s">
        <v>161</v>
      </c>
      <c r="AA120" t="s">
        <v>161</v>
      </c>
    </row>
    <row r="121" spans="1:27" x14ac:dyDescent="0.3">
      <c r="A121">
        <v>78</v>
      </c>
      <c r="B121" t="s">
        <v>255</v>
      </c>
      <c r="C121" t="b">
        <v>0</v>
      </c>
      <c r="D121" t="s">
        <v>253</v>
      </c>
      <c r="E121" t="s">
        <v>157</v>
      </c>
      <c r="F121" t="s">
        <v>165</v>
      </c>
      <c r="G121" t="s">
        <v>159</v>
      </c>
      <c r="H121" t="s">
        <v>160</v>
      </c>
      <c r="I121" t="s">
        <v>174</v>
      </c>
      <c r="J121" s="130">
        <v>38.284843444824219</v>
      </c>
      <c r="K121" t="s">
        <v>161</v>
      </c>
      <c r="L121" t="s">
        <v>161</v>
      </c>
      <c r="M121" t="s">
        <v>161</v>
      </c>
      <c r="N121" t="s">
        <v>161</v>
      </c>
      <c r="O121" s="130">
        <v>38.839199066162109</v>
      </c>
      <c r="P121" s="130">
        <v>0.99790000915527344</v>
      </c>
      <c r="Q121" s="130">
        <v>-3.5617001056671143</v>
      </c>
      <c r="R121" s="130">
        <v>90.881927490234375</v>
      </c>
      <c r="S121" t="b">
        <v>0</v>
      </c>
      <c r="T121" s="130">
        <v>0.06</v>
      </c>
      <c r="U121" t="b">
        <v>1</v>
      </c>
      <c r="V121">
        <v>3</v>
      </c>
      <c r="W121">
        <v>39</v>
      </c>
      <c r="X121" t="s">
        <v>161</v>
      </c>
      <c r="Y121" t="s">
        <v>161</v>
      </c>
      <c r="Z121" t="s">
        <v>161</v>
      </c>
      <c r="AA121" t="s">
        <v>161</v>
      </c>
    </row>
    <row r="122" spans="1:27" x14ac:dyDescent="0.3">
      <c r="A122">
        <v>79</v>
      </c>
      <c r="B122" t="s">
        <v>256</v>
      </c>
      <c r="C122" t="b">
        <v>0</v>
      </c>
      <c r="D122" t="s">
        <v>257</v>
      </c>
      <c r="E122" t="s">
        <v>157</v>
      </c>
      <c r="F122" t="s">
        <v>165</v>
      </c>
      <c r="G122" t="s">
        <v>159</v>
      </c>
      <c r="H122" t="s">
        <v>160</v>
      </c>
      <c r="I122" s="130">
        <v>23.243446350097656</v>
      </c>
      <c r="J122" s="130">
        <v>23.21537971496582</v>
      </c>
      <c r="K122" s="130">
        <v>5.662894994020462E-2</v>
      </c>
      <c r="L122" s="130">
        <v>23918.76171875</v>
      </c>
      <c r="M122" s="130">
        <v>24367.666015625</v>
      </c>
      <c r="N122" s="130">
        <v>901.0509033203125</v>
      </c>
      <c r="O122" s="130">
        <v>38.839199066162109</v>
      </c>
      <c r="P122" s="130">
        <v>0.99790000915527344</v>
      </c>
      <c r="Q122" s="130">
        <v>-3.5617001056671143</v>
      </c>
      <c r="R122" s="130">
        <v>90.881927490234375</v>
      </c>
      <c r="S122" t="b">
        <v>0</v>
      </c>
      <c r="T122" s="130">
        <v>0.06</v>
      </c>
      <c r="U122" t="b">
        <v>1</v>
      </c>
      <c r="V122">
        <v>3</v>
      </c>
      <c r="W122">
        <v>20</v>
      </c>
      <c r="X122" t="s">
        <v>161</v>
      </c>
      <c r="Y122" t="s">
        <v>161</v>
      </c>
      <c r="Z122" t="s">
        <v>161</v>
      </c>
      <c r="AA122" t="s">
        <v>161</v>
      </c>
    </row>
    <row r="123" spans="1:27" x14ac:dyDescent="0.3">
      <c r="A123">
        <v>80</v>
      </c>
      <c r="B123" t="s">
        <v>258</v>
      </c>
      <c r="C123" t="b">
        <v>0</v>
      </c>
      <c r="D123" t="s">
        <v>257</v>
      </c>
      <c r="E123" t="s">
        <v>157</v>
      </c>
      <c r="F123" t="s">
        <v>165</v>
      </c>
      <c r="G123" t="s">
        <v>159</v>
      </c>
      <c r="H123" t="s">
        <v>160</v>
      </c>
      <c r="I123" s="130">
        <v>23.252494812011719</v>
      </c>
      <c r="J123" s="130">
        <v>23.21537971496582</v>
      </c>
      <c r="K123" s="130">
        <v>5.662894994020462E-2</v>
      </c>
      <c r="L123" s="130">
        <v>23779.25390625</v>
      </c>
      <c r="M123" s="130">
        <v>24367.666015625</v>
      </c>
      <c r="N123" s="130">
        <v>901.0509033203125</v>
      </c>
      <c r="O123" s="130">
        <v>38.839199066162109</v>
      </c>
      <c r="P123" s="130">
        <v>0.99790000915527344</v>
      </c>
      <c r="Q123" s="130">
        <v>-3.5617001056671143</v>
      </c>
      <c r="R123" s="130">
        <v>90.881927490234375</v>
      </c>
      <c r="S123" t="b">
        <v>0</v>
      </c>
      <c r="T123" s="130">
        <v>0.06</v>
      </c>
      <c r="U123" t="b">
        <v>1</v>
      </c>
      <c r="V123">
        <v>3</v>
      </c>
      <c r="W123">
        <v>19</v>
      </c>
      <c r="X123" t="s">
        <v>161</v>
      </c>
      <c r="Y123" t="s">
        <v>161</v>
      </c>
      <c r="Z123" t="s">
        <v>161</v>
      </c>
      <c r="AA123" t="s">
        <v>161</v>
      </c>
    </row>
    <row r="124" spans="1:27" x14ac:dyDescent="0.3">
      <c r="A124">
        <v>81</v>
      </c>
      <c r="B124" t="s">
        <v>259</v>
      </c>
      <c r="C124" t="b">
        <v>0</v>
      </c>
      <c r="D124" t="s">
        <v>257</v>
      </c>
      <c r="E124" t="s">
        <v>157</v>
      </c>
      <c r="F124" t="s">
        <v>165</v>
      </c>
      <c r="G124" t="s">
        <v>159</v>
      </c>
      <c r="H124" t="s">
        <v>160</v>
      </c>
      <c r="I124" s="130">
        <v>23.150199890136719</v>
      </c>
      <c r="J124" s="130">
        <v>23.21537971496582</v>
      </c>
      <c r="K124" s="130">
        <v>5.662894994020462E-2</v>
      </c>
      <c r="L124" s="130">
        <v>25404.990234375</v>
      </c>
      <c r="M124" s="130">
        <v>24367.666015625</v>
      </c>
      <c r="N124" s="130">
        <v>901.0509033203125</v>
      </c>
      <c r="O124" s="130">
        <v>38.839199066162109</v>
      </c>
      <c r="P124" s="130">
        <v>0.99790000915527344</v>
      </c>
      <c r="Q124" s="130">
        <v>-3.5617001056671143</v>
      </c>
      <c r="R124" s="130">
        <v>90.881927490234375</v>
      </c>
      <c r="S124" t="b">
        <v>0</v>
      </c>
      <c r="T124" s="130">
        <v>0.06</v>
      </c>
      <c r="U124" t="b">
        <v>1</v>
      </c>
      <c r="V124">
        <v>3</v>
      </c>
      <c r="W124">
        <v>19</v>
      </c>
      <c r="X124" t="s">
        <v>161</v>
      </c>
      <c r="Y124" t="s">
        <v>161</v>
      </c>
      <c r="Z124" t="s">
        <v>161</v>
      </c>
      <c r="AA124" t="s">
        <v>161</v>
      </c>
    </row>
    <row r="125" spans="1:27" x14ac:dyDescent="0.3">
      <c r="A125">
        <v>82</v>
      </c>
      <c r="B125" t="s">
        <v>260</v>
      </c>
      <c r="C125" t="b">
        <v>0</v>
      </c>
      <c r="D125" t="s">
        <v>261</v>
      </c>
      <c r="E125" t="s">
        <v>157</v>
      </c>
      <c r="F125" t="s">
        <v>165</v>
      </c>
      <c r="G125" t="s">
        <v>159</v>
      </c>
      <c r="H125" t="s">
        <v>160</v>
      </c>
      <c r="I125" s="130">
        <v>28.196969985961914</v>
      </c>
      <c r="J125" s="130">
        <v>28.205827713012695</v>
      </c>
      <c r="K125" s="130">
        <v>2.2350328043103218E-2</v>
      </c>
      <c r="L125" s="130">
        <v>972.66571044921875</v>
      </c>
      <c r="M125" s="130">
        <v>967.17816162109375</v>
      </c>
      <c r="N125" s="130">
        <v>13.923839569091797</v>
      </c>
      <c r="O125" s="130">
        <v>38.839199066162109</v>
      </c>
      <c r="P125" s="130">
        <v>0.99790000915527344</v>
      </c>
      <c r="Q125" s="130">
        <v>-3.5617001056671143</v>
      </c>
      <c r="R125" s="130">
        <v>90.881927490234375</v>
      </c>
      <c r="S125" t="b">
        <v>0</v>
      </c>
      <c r="T125" s="130">
        <v>0.06</v>
      </c>
      <c r="U125" t="b">
        <v>1</v>
      </c>
      <c r="V125">
        <v>3</v>
      </c>
      <c r="W125">
        <v>24</v>
      </c>
      <c r="X125" t="s">
        <v>161</v>
      </c>
      <c r="Y125" t="s">
        <v>161</v>
      </c>
      <c r="Z125" t="s">
        <v>161</v>
      </c>
      <c r="AA125" t="s">
        <v>161</v>
      </c>
    </row>
    <row r="126" spans="1:27" x14ac:dyDescent="0.3">
      <c r="A126">
        <v>83</v>
      </c>
      <c r="B126" t="s">
        <v>262</v>
      </c>
      <c r="C126" t="b">
        <v>0</v>
      </c>
      <c r="D126" t="s">
        <v>261</v>
      </c>
      <c r="E126" t="s">
        <v>157</v>
      </c>
      <c r="F126" t="s">
        <v>165</v>
      </c>
      <c r="G126" t="s">
        <v>159</v>
      </c>
      <c r="H126" t="s">
        <v>160</v>
      </c>
      <c r="I126" s="130">
        <v>28.189266204833984</v>
      </c>
      <c r="J126" s="130">
        <v>28.205827713012695</v>
      </c>
      <c r="K126" s="130">
        <v>2.2350328043103218E-2</v>
      </c>
      <c r="L126" s="130">
        <v>977.52203369140625</v>
      </c>
      <c r="M126" s="130">
        <v>967.17816162109375</v>
      </c>
      <c r="N126" s="130">
        <v>13.923839569091797</v>
      </c>
      <c r="O126" s="130">
        <v>38.839199066162109</v>
      </c>
      <c r="P126" s="130">
        <v>0.99790000915527344</v>
      </c>
      <c r="Q126" s="130">
        <v>-3.5617001056671143</v>
      </c>
      <c r="R126" s="130">
        <v>90.881927490234375</v>
      </c>
      <c r="S126" t="b">
        <v>0</v>
      </c>
      <c r="T126" s="130">
        <v>0.06</v>
      </c>
      <c r="U126" t="b">
        <v>1</v>
      </c>
      <c r="V126">
        <v>3</v>
      </c>
      <c r="W126">
        <v>24</v>
      </c>
      <c r="X126" t="s">
        <v>161</v>
      </c>
      <c r="Y126" t="s">
        <v>161</v>
      </c>
      <c r="Z126" t="s">
        <v>161</v>
      </c>
      <c r="AA126" t="s">
        <v>161</v>
      </c>
    </row>
    <row r="127" spans="1:27" x14ac:dyDescent="0.3">
      <c r="A127">
        <v>84</v>
      </c>
      <c r="B127" t="s">
        <v>263</v>
      </c>
      <c r="C127" t="b">
        <v>0</v>
      </c>
      <c r="D127" t="s">
        <v>261</v>
      </c>
      <c r="E127" t="s">
        <v>157</v>
      </c>
      <c r="F127" t="s">
        <v>165</v>
      </c>
      <c r="G127" t="s">
        <v>159</v>
      </c>
      <c r="H127" t="s">
        <v>160</v>
      </c>
      <c r="I127" s="130">
        <v>28.231250762939453</v>
      </c>
      <c r="J127" s="130">
        <v>28.205827713012695</v>
      </c>
      <c r="K127" s="130">
        <v>2.2350328043103218E-2</v>
      </c>
      <c r="L127" s="130">
        <v>951.34661865234375</v>
      </c>
      <c r="M127" s="130">
        <v>967.17816162109375</v>
      </c>
      <c r="N127" s="130">
        <v>13.923839569091797</v>
      </c>
      <c r="O127" s="130">
        <v>38.839199066162109</v>
      </c>
      <c r="P127" s="130">
        <v>0.99790000915527344</v>
      </c>
      <c r="Q127" s="130">
        <v>-3.5617001056671143</v>
      </c>
      <c r="R127" s="130">
        <v>90.881927490234375</v>
      </c>
      <c r="S127" t="b">
        <v>0</v>
      </c>
      <c r="T127" s="130">
        <v>0.06</v>
      </c>
      <c r="U127" t="b">
        <v>1</v>
      </c>
      <c r="V127">
        <v>3</v>
      </c>
      <c r="W127">
        <v>24</v>
      </c>
      <c r="X127" t="s">
        <v>161</v>
      </c>
      <c r="Y127" t="s">
        <v>161</v>
      </c>
      <c r="Z127" t="s">
        <v>161</v>
      </c>
      <c r="AA127" t="s">
        <v>161</v>
      </c>
    </row>
    <row r="128" spans="1:27" x14ac:dyDescent="0.3">
      <c r="A128">
        <v>85</v>
      </c>
      <c r="B128" t="s">
        <v>264</v>
      </c>
      <c r="C128" t="b">
        <v>0</v>
      </c>
      <c r="D128" t="s">
        <v>1</v>
      </c>
      <c r="E128" t="s">
        <v>157</v>
      </c>
      <c r="F128" t="s">
        <v>1</v>
      </c>
      <c r="G128" t="s">
        <v>159</v>
      </c>
      <c r="H128" t="s">
        <v>160</v>
      </c>
      <c r="I128" t="s">
        <v>174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  <c r="O128" s="130">
        <v>38.839199066162109</v>
      </c>
      <c r="P128" s="130">
        <v>0.99790000915527344</v>
      </c>
      <c r="Q128" s="130">
        <v>-3.5617001056671143</v>
      </c>
      <c r="R128" s="130">
        <v>90.881927490234375</v>
      </c>
      <c r="S128" t="b">
        <v>0</v>
      </c>
      <c r="T128" s="130">
        <v>0.06</v>
      </c>
      <c r="U128" t="b">
        <v>1</v>
      </c>
      <c r="V128">
        <v>3</v>
      </c>
      <c r="W128">
        <v>39</v>
      </c>
      <c r="X128" t="s">
        <v>161</v>
      </c>
      <c r="Y128" t="s">
        <v>161</v>
      </c>
      <c r="Z128" t="s">
        <v>161</v>
      </c>
      <c r="AA128" t="s">
        <v>161</v>
      </c>
    </row>
    <row r="129" spans="1:27" x14ac:dyDescent="0.3">
      <c r="A129">
        <v>86</v>
      </c>
      <c r="B129" t="s">
        <v>265</v>
      </c>
      <c r="C129" t="b">
        <v>0</v>
      </c>
      <c r="D129" t="s">
        <v>1</v>
      </c>
      <c r="E129" t="s">
        <v>157</v>
      </c>
      <c r="F129" t="s">
        <v>1</v>
      </c>
      <c r="G129" t="s">
        <v>159</v>
      </c>
      <c r="H129" t="s">
        <v>160</v>
      </c>
      <c r="I129" t="s">
        <v>174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s="130">
        <v>38.839199066162109</v>
      </c>
      <c r="P129" s="130">
        <v>0.99790000915527344</v>
      </c>
      <c r="Q129" s="130">
        <v>-3.5617001056671143</v>
      </c>
      <c r="R129" s="130">
        <v>90.881927490234375</v>
      </c>
      <c r="S129" t="b">
        <v>0</v>
      </c>
      <c r="T129" s="130">
        <v>0.06</v>
      </c>
      <c r="U129" t="b">
        <v>1</v>
      </c>
      <c r="V129">
        <v>3</v>
      </c>
      <c r="W129">
        <v>39</v>
      </c>
      <c r="X129" t="s">
        <v>161</v>
      </c>
      <c r="Y129" t="s">
        <v>161</v>
      </c>
      <c r="Z129" t="s">
        <v>161</v>
      </c>
      <c r="AA129" t="s">
        <v>161</v>
      </c>
    </row>
    <row r="130" spans="1:27" x14ac:dyDescent="0.3">
      <c r="A130">
        <v>87</v>
      </c>
      <c r="B130" t="s">
        <v>266</v>
      </c>
      <c r="C130" t="b">
        <v>0</v>
      </c>
      <c r="D130" t="s">
        <v>1</v>
      </c>
      <c r="E130" t="s">
        <v>157</v>
      </c>
      <c r="F130" t="s">
        <v>1</v>
      </c>
      <c r="G130" t="s">
        <v>159</v>
      </c>
      <c r="H130" t="s">
        <v>160</v>
      </c>
      <c r="I130" t="s">
        <v>174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s="130">
        <v>38.839199066162109</v>
      </c>
      <c r="P130" s="130">
        <v>0.99790000915527344</v>
      </c>
      <c r="Q130" s="130">
        <v>-3.5617001056671143</v>
      </c>
      <c r="R130" s="130">
        <v>90.881927490234375</v>
      </c>
      <c r="S130" t="b">
        <v>0</v>
      </c>
      <c r="T130" s="130">
        <v>0.06</v>
      </c>
      <c r="U130" t="b">
        <v>1</v>
      </c>
      <c r="V130">
        <v>3</v>
      </c>
      <c r="W130">
        <v>39</v>
      </c>
      <c r="X130" t="s">
        <v>161</v>
      </c>
      <c r="Y130" t="s">
        <v>161</v>
      </c>
      <c r="Z130" t="s">
        <v>161</v>
      </c>
      <c r="AA130" t="s">
        <v>161</v>
      </c>
    </row>
    <row r="131" spans="1:27" x14ac:dyDescent="0.3">
      <c r="A131">
        <v>88</v>
      </c>
      <c r="B131" t="s">
        <v>267</v>
      </c>
      <c r="C131" t="b">
        <v>0</v>
      </c>
      <c r="D131" t="s">
        <v>268</v>
      </c>
      <c r="E131" t="s">
        <v>157</v>
      </c>
      <c r="F131" t="s">
        <v>165</v>
      </c>
      <c r="G131" t="s">
        <v>159</v>
      </c>
      <c r="H131" t="s">
        <v>160</v>
      </c>
      <c r="I131" s="130">
        <v>27.329643249511719</v>
      </c>
      <c r="J131" s="130">
        <v>27.35423469543457</v>
      </c>
      <c r="K131" s="130">
        <v>2.3564852774143219E-2</v>
      </c>
      <c r="L131" s="130">
        <v>1704.03466796875</v>
      </c>
      <c r="M131" s="130">
        <v>1677.2880859375</v>
      </c>
      <c r="N131" s="130">
        <v>25.578655242919922</v>
      </c>
      <c r="O131" s="130">
        <v>38.839199066162109</v>
      </c>
      <c r="P131" s="130">
        <v>0.99790000915527344</v>
      </c>
      <c r="Q131" s="130">
        <v>-3.5617001056671143</v>
      </c>
      <c r="R131" s="130">
        <v>90.881927490234375</v>
      </c>
      <c r="S131" t="b">
        <v>0</v>
      </c>
      <c r="T131" s="130">
        <v>0.06</v>
      </c>
      <c r="U131" t="b">
        <v>1</v>
      </c>
      <c r="V131">
        <v>3</v>
      </c>
      <c r="W131">
        <v>23</v>
      </c>
      <c r="X131" t="s">
        <v>161</v>
      </c>
      <c r="Y131" t="s">
        <v>161</v>
      </c>
      <c r="Z131" t="s">
        <v>161</v>
      </c>
      <c r="AA131" t="s">
        <v>161</v>
      </c>
    </row>
    <row r="132" spans="1:27" x14ac:dyDescent="0.3">
      <c r="A132">
        <v>89</v>
      </c>
      <c r="B132" t="s">
        <v>269</v>
      </c>
      <c r="C132" t="b">
        <v>0</v>
      </c>
      <c r="D132" t="s">
        <v>268</v>
      </c>
      <c r="E132" t="s">
        <v>157</v>
      </c>
      <c r="F132" t="s">
        <v>165</v>
      </c>
      <c r="G132" t="s">
        <v>159</v>
      </c>
      <c r="H132" t="s">
        <v>160</v>
      </c>
      <c r="I132" s="130">
        <v>27.376617431640625</v>
      </c>
      <c r="J132" s="130">
        <v>27.35423469543457</v>
      </c>
      <c r="K132" s="130">
        <v>2.3564852774143219E-2</v>
      </c>
      <c r="L132" s="130">
        <v>1653.0643310546875</v>
      </c>
      <c r="M132" s="130">
        <v>1677.2880859375</v>
      </c>
      <c r="N132" s="130">
        <v>25.578655242919922</v>
      </c>
      <c r="O132" s="130">
        <v>38.839199066162109</v>
      </c>
      <c r="P132" s="130">
        <v>0.99790000915527344</v>
      </c>
      <c r="Q132" s="130">
        <v>-3.5617001056671143</v>
      </c>
      <c r="R132" s="130">
        <v>90.881927490234375</v>
      </c>
      <c r="S132" t="b">
        <v>0</v>
      </c>
      <c r="T132" s="130">
        <v>0.06</v>
      </c>
      <c r="U132" t="b">
        <v>1</v>
      </c>
      <c r="V132">
        <v>3</v>
      </c>
      <c r="W132">
        <v>24</v>
      </c>
      <c r="X132" t="s">
        <v>161</v>
      </c>
      <c r="Y132" t="s">
        <v>161</v>
      </c>
      <c r="Z132" t="s">
        <v>161</v>
      </c>
      <c r="AA132" t="s">
        <v>161</v>
      </c>
    </row>
    <row r="133" spans="1:27" x14ac:dyDescent="0.3">
      <c r="A133">
        <v>90</v>
      </c>
      <c r="B133" t="s">
        <v>270</v>
      </c>
      <c r="C133" t="b">
        <v>0</v>
      </c>
      <c r="D133" t="s">
        <v>268</v>
      </c>
      <c r="E133" t="s">
        <v>157</v>
      </c>
      <c r="F133" t="s">
        <v>165</v>
      </c>
      <c r="G133" t="s">
        <v>159</v>
      </c>
      <c r="H133" t="s">
        <v>160</v>
      </c>
      <c r="I133" s="130">
        <v>27.356443405151367</v>
      </c>
      <c r="J133" s="130">
        <v>27.35423469543457</v>
      </c>
      <c r="K133" s="130">
        <v>2.3564852774143219E-2</v>
      </c>
      <c r="L133" s="130">
        <v>1674.76513671875</v>
      </c>
      <c r="M133" s="130">
        <v>1677.2880859375</v>
      </c>
      <c r="N133" s="130">
        <v>25.578655242919922</v>
      </c>
      <c r="O133" s="130">
        <v>38.839199066162109</v>
      </c>
      <c r="P133" s="130">
        <v>0.99790000915527344</v>
      </c>
      <c r="Q133" s="130">
        <v>-3.5617001056671143</v>
      </c>
      <c r="R133" s="130">
        <v>90.881927490234375</v>
      </c>
      <c r="S133" t="b">
        <v>0</v>
      </c>
      <c r="T133" s="130">
        <v>0.06</v>
      </c>
      <c r="U133" t="b">
        <v>1</v>
      </c>
      <c r="V133">
        <v>3</v>
      </c>
      <c r="W133">
        <v>24</v>
      </c>
      <c r="X133" t="s">
        <v>161</v>
      </c>
      <c r="Y133" t="s">
        <v>161</v>
      </c>
      <c r="Z133" t="s">
        <v>161</v>
      </c>
      <c r="AA133" t="s">
        <v>161</v>
      </c>
    </row>
    <row r="134" spans="1:27" x14ac:dyDescent="0.3">
      <c r="A134">
        <v>91</v>
      </c>
      <c r="B134" t="s">
        <v>271</v>
      </c>
      <c r="C134" t="b">
        <v>0</v>
      </c>
      <c r="D134" t="s">
        <v>272</v>
      </c>
      <c r="E134" t="s">
        <v>157</v>
      </c>
      <c r="F134" t="s">
        <v>165</v>
      </c>
      <c r="G134" t="s">
        <v>159</v>
      </c>
      <c r="H134" t="s">
        <v>160</v>
      </c>
      <c r="I134" s="130">
        <v>29.565471649169922</v>
      </c>
      <c r="J134" s="130">
        <v>29.502126693725586</v>
      </c>
      <c r="K134" s="130">
        <v>8.4835253655910492E-2</v>
      </c>
      <c r="L134" s="130">
        <v>401.547119140625</v>
      </c>
      <c r="M134" s="130">
        <v>418.7564697265625</v>
      </c>
      <c r="N134" s="130">
        <v>23.267511367797852</v>
      </c>
      <c r="O134" s="130">
        <v>38.839199066162109</v>
      </c>
      <c r="P134" s="130">
        <v>0.99790000915527344</v>
      </c>
      <c r="Q134" s="130">
        <v>-3.5617001056671143</v>
      </c>
      <c r="R134" s="130">
        <v>90.881927490234375</v>
      </c>
      <c r="S134" t="b">
        <v>0</v>
      </c>
      <c r="T134" s="130">
        <v>0.06</v>
      </c>
      <c r="U134" t="b">
        <v>1</v>
      </c>
      <c r="V134">
        <v>3</v>
      </c>
      <c r="W134">
        <v>26</v>
      </c>
      <c r="X134" t="s">
        <v>161</v>
      </c>
      <c r="Y134" t="s">
        <v>161</v>
      </c>
      <c r="Z134" t="s">
        <v>161</v>
      </c>
      <c r="AA134" t="s">
        <v>161</v>
      </c>
    </row>
    <row r="135" spans="1:27" x14ac:dyDescent="0.3">
      <c r="A135">
        <v>92</v>
      </c>
      <c r="B135" t="s">
        <v>273</v>
      </c>
      <c r="C135" t="b">
        <v>0</v>
      </c>
      <c r="D135" t="s">
        <v>272</v>
      </c>
      <c r="E135" t="s">
        <v>157</v>
      </c>
      <c r="F135" t="s">
        <v>165</v>
      </c>
      <c r="G135" t="s">
        <v>159</v>
      </c>
      <c r="H135" t="s">
        <v>160</v>
      </c>
      <c r="I135" s="130">
        <v>29.535160064697266</v>
      </c>
      <c r="J135" s="130">
        <v>29.502126693725586</v>
      </c>
      <c r="K135" s="130">
        <v>8.4835253655910492E-2</v>
      </c>
      <c r="L135" s="130">
        <v>409.49343872070313</v>
      </c>
      <c r="M135" s="130">
        <v>418.7564697265625</v>
      </c>
      <c r="N135" s="130">
        <v>23.267511367797852</v>
      </c>
      <c r="O135" s="130">
        <v>38.839199066162109</v>
      </c>
      <c r="P135" s="130">
        <v>0.99790000915527344</v>
      </c>
      <c r="Q135" s="130">
        <v>-3.5617001056671143</v>
      </c>
      <c r="R135" s="130">
        <v>90.881927490234375</v>
      </c>
      <c r="S135" t="b">
        <v>0</v>
      </c>
      <c r="T135" s="130">
        <v>0.06</v>
      </c>
      <c r="U135" t="b">
        <v>1</v>
      </c>
      <c r="V135">
        <v>3</v>
      </c>
      <c r="W135">
        <v>26</v>
      </c>
      <c r="X135" t="s">
        <v>161</v>
      </c>
      <c r="Y135" t="s">
        <v>161</v>
      </c>
      <c r="Z135" t="s">
        <v>161</v>
      </c>
      <c r="AA135" t="s">
        <v>161</v>
      </c>
    </row>
    <row r="136" spans="1:27" x14ac:dyDescent="0.3">
      <c r="A136">
        <v>93</v>
      </c>
      <c r="B136" t="s">
        <v>274</v>
      </c>
      <c r="C136" t="b">
        <v>0</v>
      </c>
      <c r="D136" t="s">
        <v>272</v>
      </c>
      <c r="E136" t="s">
        <v>157</v>
      </c>
      <c r="F136" t="s">
        <v>165</v>
      </c>
      <c r="G136" t="s">
        <v>159</v>
      </c>
      <c r="H136" t="s">
        <v>160</v>
      </c>
      <c r="I136" s="130">
        <v>29.405740737915039</v>
      </c>
      <c r="J136" s="130">
        <v>29.502126693725586</v>
      </c>
      <c r="K136" s="130">
        <v>8.4835253655910492E-2</v>
      </c>
      <c r="L136" s="130">
        <v>445.2288818359375</v>
      </c>
      <c r="M136" s="130">
        <v>418.7564697265625</v>
      </c>
      <c r="N136" s="130">
        <v>23.267511367797852</v>
      </c>
      <c r="O136" s="130">
        <v>38.839199066162109</v>
      </c>
      <c r="P136" s="130">
        <v>0.99790000915527344</v>
      </c>
      <c r="Q136" s="130">
        <v>-3.5617001056671143</v>
      </c>
      <c r="R136" s="130">
        <v>90.881927490234375</v>
      </c>
      <c r="S136" t="b">
        <v>0</v>
      </c>
      <c r="T136" s="130">
        <v>0.06</v>
      </c>
      <c r="U136" t="b">
        <v>1</v>
      </c>
      <c r="V136">
        <v>3</v>
      </c>
      <c r="W136">
        <v>26</v>
      </c>
      <c r="X136" t="s">
        <v>161</v>
      </c>
      <c r="Y136" t="s">
        <v>161</v>
      </c>
      <c r="Z136" t="s">
        <v>161</v>
      </c>
      <c r="AA136" t="s">
        <v>161</v>
      </c>
    </row>
    <row r="137" spans="1:27" x14ac:dyDescent="0.3">
      <c r="A137">
        <v>94</v>
      </c>
      <c r="B137" t="s">
        <v>275</v>
      </c>
      <c r="C137" t="b">
        <v>0</v>
      </c>
      <c r="D137" t="s">
        <v>276</v>
      </c>
      <c r="E137" t="s">
        <v>157</v>
      </c>
      <c r="F137" t="s">
        <v>165</v>
      </c>
      <c r="G137" t="s">
        <v>159</v>
      </c>
      <c r="H137" t="s">
        <v>160</v>
      </c>
      <c r="I137" s="130">
        <v>28.564838409423828</v>
      </c>
      <c r="J137" s="130">
        <v>28.511932373046875</v>
      </c>
      <c r="K137" s="130">
        <v>5.6000050157308578E-2</v>
      </c>
      <c r="L137" s="130">
        <v>766.79473876953125</v>
      </c>
      <c r="M137" s="130">
        <v>793.822021484375</v>
      </c>
      <c r="N137" s="130">
        <v>28.813236236572266</v>
      </c>
      <c r="O137" s="130">
        <v>38.839199066162109</v>
      </c>
      <c r="P137" s="130">
        <v>0.99790000915527344</v>
      </c>
      <c r="Q137" s="130">
        <v>-3.5617001056671143</v>
      </c>
      <c r="R137" s="130">
        <v>90.881927490234375</v>
      </c>
      <c r="S137" t="b">
        <v>0</v>
      </c>
      <c r="T137" s="130">
        <v>0.06</v>
      </c>
      <c r="U137" t="b">
        <v>1</v>
      </c>
      <c r="V137">
        <v>3</v>
      </c>
      <c r="W137">
        <v>24</v>
      </c>
      <c r="X137" t="s">
        <v>161</v>
      </c>
      <c r="Y137" t="s">
        <v>161</v>
      </c>
      <c r="Z137" t="s">
        <v>161</v>
      </c>
      <c r="AA137" t="s">
        <v>161</v>
      </c>
    </row>
    <row r="138" spans="1:27" x14ac:dyDescent="0.3">
      <c r="A138">
        <v>95</v>
      </c>
      <c r="B138" t="s">
        <v>277</v>
      </c>
      <c r="C138" t="b">
        <v>0</v>
      </c>
      <c r="D138" t="s">
        <v>276</v>
      </c>
      <c r="E138" t="s">
        <v>157</v>
      </c>
      <c r="F138" t="s">
        <v>165</v>
      </c>
      <c r="G138" t="s">
        <v>159</v>
      </c>
      <c r="H138" t="s">
        <v>160</v>
      </c>
      <c r="I138" s="130">
        <v>28.453281402587891</v>
      </c>
      <c r="J138" s="130">
        <v>28.511932373046875</v>
      </c>
      <c r="K138" s="130">
        <v>5.6000050157308578E-2</v>
      </c>
      <c r="L138" s="130">
        <v>824.13885498046875</v>
      </c>
      <c r="M138" s="130">
        <v>793.822021484375</v>
      </c>
      <c r="N138" s="130">
        <v>28.813236236572266</v>
      </c>
      <c r="O138" s="130">
        <v>38.839199066162109</v>
      </c>
      <c r="P138" s="130">
        <v>0.99790000915527344</v>
      </c>
      <c r="Q138" s="130">
        <v>-3.5617001056671143</v>
      </c>
      <c r="R138" s="130">
        <v>90.881927490234375</v>
      </c>
      <c r="S138" t="b">
        <v>0</v>
      </c>
      <c r="T138" s="130">
        <v>0.06</v>
      </c>
      <c r="U138" t="b">
        <v>1</v>
      </c>
      <c r="V138">
        <v>3</v>
      </c>
      <c r="W138">
        <v>24</v>
      </c>
      <c r="X138" t="s">
        <v>161</v>
      </c>
      <c r="Y138" t="s">
        <v>161</v>
      </c>
      <c r="Z138" t="s">
        <v>161</v>
      </c>
      <c r="AA138" t="s">
        <v>161</v>
      </c>
    </row>
    <row r="139" spans="1:27" x14ac:dyDescent="0.3">
      <c r="A139">
        <v>96</v>
      </c>
      <c r="B139" t="s">
        <v>278</v>
      </c>
      <c r="C139" t="b">
        <v>0</v>
      </c>
      <c r="D139" t="s">
        <v>276</v>
      </c>
      <c r="E139" t="s">
        <v>157</v>
      </c>
      <c r="F139" t="s">
        <v>165</v>
      </c>
      <c r="G139" t="s">
        <v>159</v>
      </c>
      <c r="H139" t="s">
        <v>160</v>
      </c>
      <c r="I139" s="130">
        <v>28.517679214477539</v>
      </c>
      <c r="J139" s="130">
        <v>28.511932373046875</v>
      </c>
      <c r="K139" s="130">
        <v>5.6000050157308578E-2</v>
      </c>
      <c r="L139" s="130">
        <v>790.53253173828125</v>
      </c>
      <c r="M139" s="130">
        <v>793.822021484375</v>
      </c>
      <c r="N139" s="130">
        <v>28.813236236572266</v>
      </c>
      <c r="O139" s="130">
        <v>38.839199066162109</v>
      </c>
      <c r="P139" s="130">
        <v>0.99790000915527344</v>
      </c>
      <c r="Q139" s="130">
        <v>-3.5617001056671143</v>
      </c>
      <c r="R139" s="130">
        <v>90.881927490234375</v>
      </c>
      <c r="S139" t="b">
        <v>0</v>
      </c>
      <c r="T139" s="130">
        <v>0.06</v>
      </c>
      <c r="U139" t="b">
        <v>1</v>
      </c>
      <c r="V139">
        <v>3</v>
      </c>
      <c r="W139">
        <v>25</v>
      </c>
      <c r="X139" t="s">
        <v>161</v>
      </c>
      <c r="Y139" t="s">
        <v>161</v>
      </c>
      <c r="Z139" t="s">
        <v>161</v>
      </c>
      <c r="AA139" t="s">
        <v>161</v>
      </c>
    </row>
  </sheetData>
  <sheetProtection formatColumns="0" formatRows="0"/>
  <pageMargins left="0.75" right="0.75" top="1" bottom="1" header="0.5" footer="0.5"/>
  <pageSetup scale="55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98"/>
  <sheetViews>
    <sheetView workbookViewId="0">
      <selection sqref="A1:XFD1048576"/>
    </sheetView>
  </sheetViews>
  <sheetFormatPr defaultRowHeight="12.45" x14ac:dyDescent="0.3"/>
  <cols>
    <col min="4" max="4" width="19" customWidth="1"/>
    <col min="12" max="12" width="12.69140625" customWidth="1"/>
  </cols>
  <sheetData>
    <row r="1" spans="1:27" x14ac:dyDescent="0.3">
      <c r="A1" s="4" t="s">
        <v>7</v>
      </c>
      <c r="B1" s="4" t="str">
        <f t="array" ref="B1">INDEX('raw Results'!$B$1:$B$215,MATCH('Data Transit 1'!A1,'raw Results'!A1:A215,0))</f>
        <v>Well Position</v>
      </c>
      <c r="C1" s="4" t="str">
        <f>INDEX('raw Results'!$C$1:$C$215,MATCH('Data Transit 1'!$A1,'raw Results'!$A$1:$A$215,0))</f>
        <v>Omit</v>
      </c>
      <c r="D1" s="4" t="str">
        <f>INDEX('raw Results'!$D$1:$D$215,MATCH('Data Transit 1'!$A1,'raw Results'!$A$1:$A$215,0))</f>
        <v>Sample Name</v>
      </c>
      <c r="E1" t="str">
        <f>INDEX('raw Results'!$E$1:$E$215,MATCH('Data Transit 1'!$A1,'raw Results'!$A$1:$A$215,0))</f>
        <v>Target Name</v>
      </c>
      <c r="F1" t="str">
        <f>INDEX('raw Results'!$F$1:$F$215,MATCH('Data Transit 1'!$A1,'raw Results'!$A$1:$A$215,0))</f>
        <v>Task</v>
      </c>
      <c r="G1" t="str">
        <f>INDEX('raw Results'!$G$1:$G$215,MATCH('Data Transit 1'!$A1,'raw Results'!$A$1:$A$215,0))</f>
        <v>Reporter</v>
      </c>
      <c r="H1" t="str">
        <f>INDEX('raw Results'!$H$1:$H$215,MATCH('Data Transit 1'!$A1,'raw Results'!$A$1:$A$215,0))</f>
        <v>Quencher</v>
      </c>
      <c r="I1" t="str">
        <f>INDEX('raw Results'!$I$1:$I$215,MATCH('Data Transit 1'!$A1,'raw Results'!$A$1:$A$215,0))</f>
        <v>CT</v>
      </c>
      <c r="J1" t="str">
        <f>INDEX('raw Results'!$J$1:$J$215,MATCH('Data Transit 1'!$A1,'raw Results'!$A$1:$A$215,0))</f>
        <v>Ct Mean</v>
      </c>
      <c r="K1" t="str">
        <f>INDEX('raw Results'!$K$1:$K$215,MATCH('Data Transit 1'!$A1,'raw Results'!$A$1:$A$215,0))</f>
        <v>Ct SD</v>
      </c>
      <c r="L1" t="str">
        <f>INDEX('raw Results'!$L$1:$L$215,MATCH('Data Transit 1'!$A1,'raw Results'!$A$1:$A$215,0))</f>
        <v>Quantity</v>
      </c>
      <c r="M1" t="str">
        <f>INDEX('raw Results'!$M$1:$M$215,MATCH('Data Transit 1'!$A1,'raw Results'!$A$1:$A$215,0))</f>
        <v>Quantity Mean</v>
      </c>
      <c r="N1" t="str">
        <f>INDEX('raw Results'!$N$1:$N$215,MATCH('Data Transit 1'!$A1,'raw Results'!$A$1:$A$215,0))</f>
        <v>Quantity SD</v>
      </c>
      <c r="O1" t="str">
        <f>INDEX('raw Results'!$O$1:$O$215,MATCH('Data Transit 1'!$A1,'raw Results'!$A$1:$A$215,0))</f>
        <v>Y-Intercept</v>
      </c>
      <c r="P1" t="str">
        <f>INDEX('raw Results'!$P$1:$P$215,MATCH('Data Transit 1'!$A1,'raw Results'!$A$1:$A$215,0))</f>
        <v>R(superscript 2)</v>
      </c>
      <c r="Q1" t="str">
        <f>INDEX('raw Results'!$Q$1:$Q$215,MATCH('Data Transit 1'!$A1,'raw Results'!$A$1:$A$215,0))</f>
        <v>Slope</v>
      </c>
      <c r="R1" t="str">
        <f>INDEX('raw Results'!$R$1:$R$215,MATCH('Data Transit 1'!$A1,'raw Results'!$A$1:$A$215,0))</f>
        <v>Efficiency</v>
      </c>
      <c r="S1" t="str">
        <f>INDEX('raw Results'!$S$1:$S$215,MATCH('Data Transit 1'!$A1,'raw Results'!$A$1:$A$215,0))</f>
        <v>Automatic Ct Threshold</v>
      </c>
      <c r="T1" t="str">
        <f>INDEX('raw Results'!$T$1:$T$215,MATCH('Data Transit 1'!$A1,'raw Results'!$A$1:$A$215,0))</f>
        <v>Ct Threshold</v>
      </c>
      <c r="U1" t="str">
        <f>INDEX('raw Results'!$U$1:$U$215,MATCH('Data Transit 1'!$A1,'raw Results'!$A$1:$A$215,0))</f>
        <v>Automatic Baseline</v>
      </c>
      <c r="V1" t="str">
        <f>INDEX('raw Results'!$V$1:$V$215,MATCH('Data Transit 1'!$A1,'raw Results'!$A$1:$A$215,0))</f>
        <v>Baseline Start</v>
      </c>
      <c r="W1" t="str">
        <f>INDEX('raw Results'!$W$1:$W$215,MATCH('Data Transit 1'!$A1,'raw Results'!$A$1:$A$215,0))</f>
        <v>Baseline End</v>
      </c>
      <c r="X1" t="str">
        <f>INDEX('raw Results'!$X$1:$X$215,MATCH('Data Transit 1'!$A1,'raw Results'!$A$1:$A$215,0))</f>
        <v>Comments</v>
      </c>
      <c r="Y1" t="str">
        <f>INDEX('raw Results'!$Y$1:$Y$215,MATCH('Data Transit 1'!$A1,'raw Results'!$A$1:$A$215,0))</f>
        <v>EXPFAIL</v>
      </c>
      <c r="Z1" t="str">
        <f>INDEX('raw Results'!$Z$1:$Z$215,MATCH('Data Transit 1'!$A1,'raw Results'!$A$1:$A$215,0))</f>
        <v>HIGHSD</v>
      </c>
      <c r="AA1" t="str">
        <f>INDEX('raw Results'!$AA$1:$AA$215,MATCH('Data Transit 1'!$A1,'raw Results'!$A$1:$A$215,0))</f>
        <v>NOAMP</v>
      </c>
    </row>
    <row r="2" spans="1:27" x14ac:dyDescent="0.3">
      <c r="A2" s="4">
        <v>1</v>
      </c>
      <c r="B2" s="4" t="str">
        <f>INDEX('raw Results'!$B$1:$B$215,MATCH('Data Transit 1'!A2,'raw Results'!A$1:A$215,0))</f>
        <v>A1</v>
      </c>
      <c r="C2" s="4" t="b">
        <f>INDEX('raw Results'!$C$1:$C$215,MATCH('Data Transit 1'!$A2,'raw Results'!$A$1:$A$215,0))</f>
        <v>0</v>
      </c>
      <c r="D2" s="4" t="str">
        <f>INDEX('raw Results'!$D$1:$D$215,MATCH('Data Transit 1'!$A2,'raw Results'!$A$1:$A$215,0))</f>
        <v>Std1</v>
      </c>
      <c r="E2" t="str">
        <f>INDEX('raw Results'!$E$1:$E$215,MATCH('Data Transit 1'!$A2,'raw Results'!$A$1:$A$215,0))</f>
        <v>Target 1</v>
      </c>
      <c r="F2" t="str">
        <f>INDEX('raw Results'!$F$1:$F$215,MATCH('Data Transit 1'!$A2,'raw Results'!$A$1:$A$215,0))</f>
        <v>STANDARD</v>
      </c>
      <c r="G2" t="str">
        <f>INDEX('raw Results'!$G$1:$G$215,MATCH('Data Transit 1'!$A2,'raw Results'!$A$1:$A$215,0))</f>
        <v>FAM</v>
      </c>
      <c r="H2" t="str">
        <f>INDEX('raw Results'!$H$1:$H$215,MATCH('Data Transit 1'!$A2,'raw Results'!$A$1:$A$215,0))</f>
        <v>NFQ-MGB</v>
      </c>
      <c r="I2" s="129">
        <f>INDEX('raw Results'!$I$1:$I$215,MATCH('Data Transit 1'!$A2,'raw Results'!$A$1:$A$215,0))</f>
        <v>10.239593505859375</v>
      </c>
      <c r="J2" s="129">
        <f>INDEX('raw Results'!$J$1:$J$215,MATCH('Data Transit 1'!$A2,'raw Results'!$A$1:$A$215,0))</f>
        <v>10.242051124572754</v>
      </c>
      <c r="K2" s="129">
        <f>INDEX('raw Results'!$K$1:$K$215,MATCH('Data Transit 1'!$A2,'raw Results'!$A$1:$A$215,0))</f>
        <v>5.2178897894918919E-3</v>
      </c>
      <c r="L2" s="3">
        <f>INDEX('raw Results'!$L$1:$L$215,MATCH('Data Transit 1'!$A2,'raw Results'!$A$1:$A$215,0))</f>
        <v>100000000</v>
      </c>
      <c r="M2" s="3" t="str">
        <f>INDEX('raw Results'!$M$1:$M$215,MATCH('Data Transit 1'!$A2,'raw Results'!$A$1:$A$215,0))</f>
        <v/>
      </c>
      <c r="N2" s="3" t="str">
        <f>INDEX('raw Results'!$N$1:$N$215,MATCH('Data Transit 1'!$A2,'raw Results'!$A$1:$A$215,0))</f>
        <v/>
      </c>
      <c r="O2">
        <f>INDEX('raw Results'!$O$1:$O$215,MATCH('Data Transit 1'!$A2,'raw Results'!$A$1:$A$215,0))</f>
        <v>38.839199066162109</v>
      </c>
      <c r="P2">
        <f>INDEX('raw Results'!$P$1:$P$215,MATCH('Data Transit 1'!$A2,'raw Results'!$A$1:$A$215,0))</f>
        <v>0.99790000915527344</v>
      </c>
      <c r="Q2">
        <f>INDEX('raw Results'!$Q$1:$Q$215,MATCH('Data Transit 1'!$A2,'raw Results'!$A$1:$A$215,0))</f>
        <v>-3.5617001056671143</v>
      </c>
      <c r="R2">
        <f>INDEX('raw Results'!$R$1:$R$215,MATCH('Data Transit 1'!$A2,'raw Results'!$A$1:$A$215,0))</f>
        <v>90.881927490234375</v>
      </c>
      <c r="S2" t="b">
        <f>INDEX('raw Results'!$S$1:$S$215,MATCH('Data Transit 1'!$A2,'raw Results'!$A$1:$A$215,0))</f>
        <v>0</v>
      </c>
      <c r="T2">
        <f>INDEX('raw Results'!$T$1:$T$215,MATCH('Data Transit 1'!$A2,'raw Results'!$A$1:$A$215,0))</f>
        <v>0.06</v>
      </c>
      <c r="U2" t="b">
        <f>INDEX('raw Results'!$U$1:$U$215,MATCH('Data Transit 1'!$A2,'raw Results'!$A$1:$A$215,0))</f>
        <v>1</v>
      </c>
      <c r="V2">
        <f>INDEX('raw Results'!$V$1:$V$215,MATCH('Data Transit 1'!$A2,'raw Results'!$A$1:$A$215,0))</f>
        <v>3</v>
      </c>
      <c r="W2">
        <f>INDEX('raw Results'!$W$1:$W$215,MATCH('Data Transit 1'!$A2,'raw Results'!$A$1:$A$215,0))</f>
        <v>7</v>
      </c>
      <c r="X2" t="str">
        <f>INDEX('raw Results'!$X$1:$X$215,MATCH('Data Transit 1'!$A2,'raw Results'!$A$1:$A$215,0))</f>
        <v/>
      </c>
      <c r="Y2" t="str">
        <f>INDEX('raw Results'!$Y$1:$Y$215,MATCH('Data Transit 1'!$A2,'raw Results'!$A$1:$A$215,0))</f>
        <v/>
      </c>
      <c r="Z2" t="str">
        <f>INDEX('raw Results'!$Z$1:$Z$215,MATCH('Data Transit 1'!$A2,'raw Results'!$A$1:$A$215,0))</f>
        <v/>
      </c>
      <c r="AA2" t="str">
        <f>INDEX('raw Results'!$AA$1:$AA$215,MATCH('Data Transit 1'!$A2,'raw Results'!$A$1:$A$215,0))</f>
        <v/>
      </c>
    </row>
    <row r="3" spans="1:27" x14ac:dyDescent="0.3">
      <c r="A3" s="4">
        <v>2</v>
      </c>
      <c r="B3" s="4" t="str">
        <f>INDEX('raw Results'!$B$1:$B$215,MATCH('Data Transit 1'!A3,'raw Results'!A$1:A$215,0))</f>
        <v>A2</v>
      </c>
      <c r="C3" s="4" t="b">
        <f>INDEX('raw Results'!$C$1:$C$215,MATCH('Data Transit 1'!$A3,'raw Results'!$A$1:$A$215,0))</f>
        <v>0</v>
      </c>
      <c r="D3" s="4" t="str">
        <f>INDEX('raw Results'!$D$1:$D$215,MATCH('Data Transit 1'!$A3,'raw Results'!$A$1:$A$215,0))</f>
        <v>Std1</v>
      </c>
      <c r="E3" t="str">
        <f>INDEX('raw Results'!$E$1:$E$215,MATCH('Data Transit 1'!$A3,'raw Results'!$A$1:$A$215,0))</f>
        <v>Target 1</v>
      </c>
      <c r="F3" t="str">
        <f>INDEX('raw Results'!$F$1:$F$215,MATCH('Data Transit 1'!$A3,'raw Results'!$A$1:$A$215,0))</f>
        <v>STANDARD</v>
      </c>
      <c r="G3" t="str">
        <f>INDEX('raw Results'!$G$1:$G$215,MATCH('Data Transit 1'!$A3,'raw Results'!$A$1:$A$215,0))</f>
        <v>FAM</v>
      </c>
      <c r="H3" t="str">
        <f>INDEX('raw Results'!$H$1:$H$215,MATCH('Data Transit 1'!$A3,'raw Results'!$A$1:$A$215,0))</f>
        <v>NFQ-MGB</v>
      </c>
      <c r="I3" s="129">
        <f>INDEX('raw Results'!$I$1:$I$215,MATCH('Data Transit 1'!$A3,'raw Results'!$A$1:$A$215,0))</f>
        <v>10.238515853881836</v>
      </c>
      <c r="J3" s="129">
        <f>INDEX('raw Results'!$J$1:$J$215,MATCH('Data Transit 1'!$A3,'raw Results'!$A$1:$A$215,0))</f>
        <v>10.242051124572754</v>
      </c>
      <c r="K3" s="129">
        <f>INDEX('raw Results'!$K$1:$K$215,MATCH('Data Transit 1'!$A3,'raw Results'!$A$1:$A$215,0))</f>
        <v>5.2178897894918919E-3</v>
      </c>
      <c r="L3" s="3">
        <f>INDEX('raw Results'!$L$1:$L$215,MATCH('Data Transit 1'!$A3,'raw Results'!$A$1:$A$215,0))</f>
        <v>100000000</v>
      </c>
      <c r="M3" s="3" t="str">
        <f>INDEX('raw Results'!$M$1:$M$215,MATCH('Data Transit 1'!$A3,'raw Results'!$A$1:$A$215,0))</f>
        <v/>
      </c>
      <c r="N3" s="3" t="str">
        <f>INDEX('raw Results'!$N$1:$N$215,MATCH('Data Transit 1'!$A3,'raw Results'!$A$1:$A$215,0))</f>
        <v/>
      </c>
      <c r="O3">
        <f>INDEX('raw Results'!$O$1:$O$215,MATCH('Data Transit 1'!$A3,'raw Results'!$A$1:$A$215,0))</f>
        <v>38.839199066162109</v>
      </c>
      <c r="P3">
        <f>INDEX('raw Results'!$P$1:$P$215,MATCH('Data Transit 1'!$A3,'raw Results'!$A$1:$A$215,0))</f>
        <v>0.99790000915527344</v>
      </c>
      <c r="Q3">
        <f>INDEX('raw Results'!$Q$1:$Q$215,MATCH('Data Transit 1'!$A3,'raw Results'!$A$1:$A$215,0))</f>
        <v>-3.5617001056671143</v>
      </c>
      <c r="R3">
        <f>INDEX('raw Results'!$R$1:$R$215,MATCH('Data Transit 1'!$A3,'raw Results'!$A$1:$A$215,0))</f>
        <v>90.881927490234375</v>
      </c>
      <c r="S3" t="b">
        <f>INDEX('raw Results'!$S$1:$S$215,MATCH('Data Transit 1'!$A3,'raw Results'!$A$1:$A$215,0))</f>
        <v>0</v>
      </c>
      <c r="T3">
        <f>INDEX('raw Results'!$T$1:$T$215,MATCH('Data Transit 1'!$A3,'raw Results'!$A$1:$A$215,0))</f>
        <v>0.06</v>
      </c>
      <c r="U3" t="b">
        <f>INDEX('raw Results'!$U$1:$U$215,MATCH('Data Transit 1'!$A3,'raw Results'!$A$1:$A$215,0))</f>
        <v>1</v>
      </c>
      <c r="V3">
        <f>INDEX('raw Results'!$V$1:$V$215,MATCH('Data Transit 1'!$A3,'raw Results'!$A$1:$A$215,0))</f>
        <v>3</v>
      </c>
      <c r="W3">
        <f>INDEX('raw Results'!$W$1:$W$215,MATCH('Data Transit 1'!$A3,'raw Results'!$A$1:$A$215,0))</f>
        <v>7</v>
      </c>
      <c r="X3" t="str">
        <f>INDEX('raw Results'!$X$1:$X$215,MATCH('Data Transit 1'!$A3,'raw Results'!$A$1:$A$215,0))</f>
        <v/>
      </c>
      <c r="Y3" t="str">
        <f>INDEX('raw Results'!$Y$1:$Y$215,MATCH('Data Transit 1'!$A3,'raw Results'!$A$1:$A$215,0))</f>
        <v/>
      </c>
      <c r="Z3" t="str">
        <f>INDEX('raw Results'!$Z$1:$Z$215,MATCH('Data Transit 1'!$A3,'raw Results'!$A$1:$A$215,0))</f>
        <v/>
      </c>
      <c r="AA3" t="str">
        <f>INDEX('raw Results'!$AA$1:$AA$215,MATCH('Data Transit 1'!$A3,'raw Results'!$A$1:$A$215,0))</f>
        <v/>
      </c>
    </row>
    <row r="4" spans="1:27" x14ac:dyDescent="0.3">
      <c r="A4" s="4">
        <v>3</v>
      </c>
      <c r="B4" s="4" t="str">
        <f>INDEX('raw Results'!$B$1:$B$215,MATCH('Data Transit 1'!A4,'raw Results'!A$1:A$215,0))</f>
        <v>A3</v>
      </c>
      <c r="C4" s="4" t="b">
        <f>INDEX('raw Results'!$C$1:$C$215,MATCH('Data Transit 1'!$A4,'raw Results'!$A$1:$A$215,0))</f>
        <v>0</v>
      </c>
      <c r="D4" s="4" t="str">
        <f>INDEX('raw Results'!$D$1:$D$215,MATCH('Data Transit 1'!$A4,'raw Results'!$A$1:$A$215,0))</f>
        <v>Std1</v>
      </c>
      <c r="E4" t="str">
        <f>INDEX('raw Results'!$E$1:$E$215,MATCH('Data Transit 1'!$A4,'raw Results'!$A$1:$A$215,0))</f>
        <v>Target 1</v>
      </c>
      <c r="F4" t="str">
        <f>INDEX('raw Results'!$F$1:$F$215,MATCH('Data Transit 1'!$A4,'raw Results'!$A$1:$A$215,0))</f>
        <v>STANDARD</v>
      </c>
      <c r="G4" t="str">
        <f>INDEX('raw Results'!$G$1:$G$215,MATCH('Data Transit 1'!$A4,'raw Results'!$A$1:$A$215,0))</f>
        <v>FAM</v>
      </c>
      <c r="H4" t="str">
        <f>INDEX('raw Results'!$H$1:$H$215,MATCH('Data Transit 1'!$A4,'raw Results'!$A$1:$A$215,0))</f>
        <v>NFQ-MGB</v>
      </c>
      <c r="I4" s="129">
        <f>INDEX('raw Results'!$I$1:$I$215,MATCH('Data Transit 1'!$A4,'raw Results'!$A$1:$A$215,0))</f>
        <v>10.248044013977051</v>
      </c>
      <c r="J4" s="129">
        <f>INDEX('raw Results'!$J$1:$J$215,MATCH('Data Transit 1'!$A4,'raw Results'!$A$1:$A$215,0))</f>
        <v>10.242051124572754</v>
      </c>
      <c r="K4" s="129">
        <f>INDEX('raw Results'!$K$1:$K$215,MATCH('Data Transit 1'!$A4,'raw Results'!$A$1:$A$215,0))</f>
        <v>5.2178897894918919E-3</v>
      </c>
      <c r="L4" s="3">
        <f>INDEX('raw Results'!$L$1:$L$215,MATCH('Data Transit 1'!$A4,'raw Results'!$A$1:$A$215,0))</f>
        <v>100000000</v>
      </c>
      <c r="M4" s="3" t="str">
        <f>INDEX('raw Results'!$M$1:$M$215,MATCH('Data Transit 1'!$A4,'raw Results'!$A$1:$A$215,0))</f>
        <v/>
      </c>
      <c r="N4" s="3" t="str">
        <f>INDEX('raw Results'!$N$1:$N$215,MATCH('Data Transit 1'!$A4,'raw Results'!$A$1:$A$215,0))</f>
        <v/>
      </c>
      <c r="O4">
        <f>INDEX('raw Results'!$O$1:$O$215,MATCH('Data Transit 1'!$A4,'raw Results'!$A$1:$A$215,0))</f>
        <v>38.839199066162109</v>
      </c>
      <c r="P4">
        <f>INDEX('raw Results'!$P$1:$P$215,MATCH('Data Transit 1'!$A4,'raw Results'!$A$1:$A$215,0))</f>
        <v>0.99790000915527344</v>
      </c>
      <c r="Q4">
        <f>INDEX('raw Results'!$Q$1:$Q$215,MATCH('Data Transit 1'!$A4,'raw Results'!$A$1:$A$215,0))</f>
        <v>-3.5617001056671143</v>
      </c>
      <c r="R4">
        <f>INDEX('raw Results'!$R$1:$R$215,MATCH('Data Transit 1'!$A4,'raw Results'!$A$1:$A$215,0))</f>
        <v>90.881927490234375</v>
      </c>
      <c r="S4" t="b">
        <f>INDEX('raw Results'!$S$1:$S$215,MATCH('Data Transit 1'!$A4,'raw Results'!$A$1:$A$215,0))</f>
        <v>0</v>
      </c>
      <c r="T4">
        <f>INDEX('raw Results'!$T$1:$T$215,MATCH('Data Transit 1'!$A4,'raw Results'!$A$1:$A$215,0))</f>
        <v>0.06</v>
      </c>
      <c r="U4" t="b">
        <f>INDEX('raw Results'!$U$1:$U$215,MATCH('Data Transit 1'!$A4,'raw Results'!$A$1:$A$215,0))</f>
        <v>1</v>
      </c>
      <c r="V4">
        <f>INDEX('raw Results'!$V$1:$V$215,MATCH('Data Transit 1'!$A4,'raw Results'!$A$1:$A$215,0))</f>
        <v>3</v>
      </c>
      <c r="W4">
        <f>INDEX('raw Results'!$W$1:$W$215,MATCH('Data Transit 1'!$A4,'raw Results'!$A$1:$A$215,0))</f>
        <v>7</v>
      </c>
      <c r="X4" t="str">
        <f>INDEX('raw Results'!$X$1:$X$215,MATCH('Data Transit 1'!$A4,'raw Results'!$A$1:$A$215,0))</f>
        <v/>
      </c>
      <c r="Y4" t="str">
        <f>INDEX('raw Results'!$Y$1:$Y$215,MATCH('Data Transit 1'!$A4,'raw Results'!$A$1:$A$215,0))</f>
        <v/>
      </c>
      <c r="Z4" t="str">
        <f>INDEX('raw Results'!$Z$1:$Z$215,MATCH('Data Transit 1'!$A4,'raw Results'!$A$1:$A$215,0))</f>
        <v/>
      </c>
      <c r="AA4" t="str">
        <f>INDEX('raw Results'!$AA$1:$AA$215,MATCH('Data Transit 1'!$A4,'raw Results'!$A$1:$A$215,0))</f>
        <v/>
      </c>
    </row>
    <row r="5" spans="1:27" x14ac:dyDescent="0.3">
      <c r="A5" s="4">
        <v>4</v>
      </c>
      <c r="B5" s="4" t="str">
        <f>INDEX('raw Results'!$B$1:$B$215,MATCH('Data Transit 1'!A5,'raw Results'!A$1:A$215,0))</f>
        <v>A4</v>
      </c>
      <c r="C5" s="4" t="b">
        <f>INDEX('raw Results'!$C$1:$C$215,MATCH('Data Transit 1'!$A5,'raw Results'!$A$1:$A$215,0))</f>
        <v>0</v>
      </c>
      <c r="D5" s="4" t="str">
        <f>INDEX('raw Results'!$D$1:$D$215,MATCH('Data Transit 1'!$A5,'raw Results'!$A$1:$A$215,0))</f>
        <v>vQC-H</v>
      </c>
      <c r="E5" t="str">
        <f>INDEX('raw Results'!$E$1:$E$215,MATCH('Data Transit 1'!$A5,'raw Results'!$A$1:$A$215,0))</f>
        <v>Target 1</v>
      </c>
      <c r="F5" t="str">
        <f>INDEX('raw Results'!$F$1:$F$215,MATCH('Data Transit 1'!$A5,'raw Results'!$A$1:$A$215,0))</f>
        <v>UNKNOWN</v>
      </c>
      <c r="G5" t="str">
        <f>INDEX('raw Results'!$G$1:$G$215,MATCH('Data Transit 1'!$A5,'raw Results'!$A$1:$A$215,0))</f>
        <v>FAM</v>
      </c>
      <c r="H5" t="str">
        <f>INDEX('raw Results'!$H$1:$H$215,MATCH('Data Transit 1'!$A5,'raw Results'!$A$1:$A$215,0))</f>
        <v>NFQ-MGB</v>
      </c>
      <c r="I5" s="129">
        <f>INDEX('raw Results'!$I$1:$I$215,MATCH('Data Transit 1'!$A5,'raw Results'!$A$1:$A$215,0))</f>
        <v>21.985010147094727</v>
      </c>
      <c r="J5" s="129">
        <f>INDEX('raw Results'!$J$1:$J$215,MATCH('Data Transit 1'!$A5,'raw Results'!$A$1:$A$215,0))</f>
        <v>21.917350769042969</v>
      </c>
      <c r="K5" s="129">
        <f>INDEX('raw Results'!$K$1:$K$215,MATCH('Data Transit 1'!$A5,'raw Results'!$A$1:$A$215,0))</f>
        <v>8.9137129485607147E-2</v>
      </c>
      <c r="L5" s="3">
        <f>INDEX('raw Results'!$L$1:$L$215,MATCH('Data Transit 1'!$A5,'raw Results'!$A$1:$A$215,0))</f>
        <v>53958.92578125</v>
      </c>
      <c r="M5" s="3">
        <f>INDEX('raw Results'!$M$1:$M$215,MATCH('Data Transit 1'!$A5,'raw Results'!$A$1:$A$215,0))</f>
        <v>56434.50390625</v>
      </c>
      <c r="N5" s="3">
        <f>INDEX('raw Results'!$N$1:$N$215,MATCH('Data Transit 1'!$A5,'raw Results'!$A$1:$A$215,0))</f>
        <v>3295.573974609375</v>
      </c>
      <c r="O5">
        <f>INDEX('raw Results'!$O$1:$O$215,MATCH('Data Transit 1'!$A5,'raw Results'!$A$1:$A$215,0))</f>
        <v>38.839199066162109</v>
      </c>
      <c r="P5">
        <f>INDEX('raw Results'!$P$1:$P$215,MATCH('Data Transit 1'!$A5,'raw Results'!$A$1:$A$215,0))</f>
        <v>0.99790000915527344</v>
      </c>
      <c r="Q5">
        <f>INDEX('raw Results'!$Q$1:$Q$215,MATCH('Data Transit 1'!$A5,'raw Results'!$A$1:$A$215,0))</f>
        <v>-3.5617001056671143</v>
      </c>
      <c r="R5">
        <f>INDEX('raw Results'!$R$1:$R$215,MATCH('Data Transit 1'!$A5,'raw Results'!$A$1:$A$215,0))</f>
        <v>90.881927490234375</v>
      </c>
      <c r="S5" t="b">
        <f>INDEX('raw Results'!$S$1:$S$215,MATCH('Data Transit 1'!$A5,'raw Results'!$A$1:$A$215,0))</f>
        <v>0</v>
      </c>
      <c r="T5">
        <f>INDEX('raw Results'!$T$1:$T$215,MATCH('Data Transit 1'!$A5,'raw Results'!$A$1:$A$215,0))</f>
        <v>0.06</v>
      </c>
      <c r="U5" t="b">
        <f>INDEX('raw Results'!$U$1:$U$215,MATCH('Data Transit 1'!$A5,'raw Results'!$A$1:$A$215,0))</f>
        <v>1</v>
      </c>
      <c r="V5">
        <f>INDEX('raw Results'!$V$1:$V$215,MATCH('Data Transit 1'!$A5,'raw Results'!$A$1:$A$215,0))</f>
        <v>3</v>
      </c>
      <c r="W5">
        <f>INDEX('raw Results'!$W$1:$W$215,MATCH('Data Transit 1'!$A5,'raw Results'!$A$1:$A$215,0))</f>
        <v>18</v>
      </c>
      <c r="X5" t="str">
        <f>INDEX('raw Results'!$X$1:$X$215,MATCH('Data Transit 1'!$A5,'raw Results'!$A$1:$A$215,0))</f>
        <v/>
      </c>
      <c r="Y5" t="str">
        <f>INDEX('raw Results'!$Y$1:$Y$215,MATCH('Data Transit 1'!$A5,'raw Results'!$A$1:$A$215,0))</f>
        <v/>
      </c>
      <c r="Z5" t="str">
        <f>INDEX('raw Results'!$Z$1:$Z$215,MATCH('Data Transit 1'!$A5,'raw Results'!$A$1:$A$215,0))</f>
        <v/>
      </c>
      <c r="AA5" t="str">
        <f>INDEX('raw Results'!$AA$1:$AA$215,MATCH('Data Transit 1'!$A5,'raw Results'!$A$1:$A$215,0))</f>
        <v/>
      </c>
    </row>
    <row r="6" spans="1:27" x14ac:dyDescent="0.3">
      <c r="A6" s="4">
        <v>5</v>
      </c>
      <c r="B6" s="4" t="str">
        <f>INDEX('raw Results'!$B$1:$B$215,MATCH('Data Transit 1'!A6,'raw Results'!A$1:A$215,0))</f>
        <v>A5</v>
      </c>
      <c r="C6" s="4" t="b">
        <f>INDEX('raw Results'!$C$1:$C$215,MATCH('Data Transit 1'!$A6,'raw Results'!$A$1:$A$215,0))</f>
        <v>0</v>
      </c>
      <c r="D6" s="4" t="str">
        <f>INDEX('raw Results'!$D$1:$D$215,MATCH('Data Transit 1'!$A6,'raw Results'!$A$1:$A$215,0))</f>
        <v>vQC-H</v>
      </c>
      <c r="E6" t="str">
        <f>INDEX('raw Results'!$E$1:$E$215,MATCH('Data Transit 1'!$A6,'raw Results'!$A$1:$A$215,0))</f>
        <v>Target 1</v>
      </c>
      <c r="F6" t="str">
        <f>INDEX('raw Results'!$F$1:$F$215,MATCH('Data Transit 1'!$A6,'raw Results'!$A$1:$A$215,0))</f>
        <v>UNKNOWN</v>
      </c>
      <c r="G6" t="str">
        <f>INDEX('raw Results'!$G$1:$G$215,MATCH('Data Transit 1'!$A6,'raw Results'!$A$1:$A$215,0))</f>
        <v>FAM</v>
      </c>
      <c r="H6" t="str">
        <f>INDEX('raw Results'!$H$1:$H$215,MATCH('Data Transit 1'!$A6,'raw Results'!$A$1:$A$215,0))</f>
        <v>NFQ-MGB</v>
      </c>
      <c r="I6" s="129">
        <f>INDEX('raw Results'!$I$1:$I$215,MATCH('Data Transit 1'!$A6,'raw Results'!$A$1:$A$215,0))</f>
        <v>21.816349029541016</v>
      </c>
      <c r="J6" s="129">
        <f>INDEX('raw Results'!$J$1:$J$215,MATCH('Data Transit 1'!$A6,'raw Results'!$A$1:$A$215,0))</f>
        <v>21.917350769042969</v>
      </c>
      <c r="K6" s="129">
        <f>INDEX('raw Results'!$K$1:$K$215,MATCH('Data Transit 1'!$A6,'raw Results'!$A$1:$A$215,0))</f>
        <v>8.9137129485607147E-2</v>
      </c>
      <c r="L6" s="3">
        <f>INDEX('raw Results'!$L$1:$L$215,MATCH('Data Transit 1'!$A6,'raw Results'!$A$1:$A$215,0))</f>
        <v>60175.1796875</v>
      </c>
      <c r="M6" s="3">
        <f>INDEX('raw Results'!$M$1:$M$215,MATCH('Data Transit 1'!$A6,'raw Results'!$A$1:$A$215,0))</f>
        <v>56434.50390625</v>
      </c>
      <c r="N6" s="3">
        <f>INDEX('raw Results'!$N$1:$N$215,MATCH('Data Transit 1'!$A6,'raw Results'!$A$1:$A$215,0))</f>
        <v>3295.573974609375</v>
      </c>
      <c r="O6">
        <f>INDEX('raw Results'!$O$1:$O$215,MATCH('Data Transit 1'!$A6,'raw Results'!$A$1:$A$215,0))</f>
        <v>38.839199066162109</v>
      </c>
      <c r="P6">
        <f>INDEX('raw Results'!$P$1:$P$215,MATCH('Data Transit 1'!$A6,'raw Results'!$A$1:$A$215,0))</f>
        <v>0.99790000915527344</v>
      </c>
      <c r="Q6">
        <f>INDEX('raw Results'!$Q$1:$Q$215,MATCH('Data Transit 1'!$A6,'raw Results'!$A$1:$A$215,0))</f>
        <v>-3.5617001056671143</v>
      </c>
      <c r="R6">
        <f>INDEX('raw Results'!$R$1:$R$215,MATCH('Data Transit 1'!$A6,'raw Results'!$A$1:$A$215,0))</f>
        <v>90.881927490234375</v>
      </c>
      <c r="S6" t="b">
        <f>INDEX('raw Results'!$S$1:$S$215,MATCH('Data Transit 1'!$A6,'raw Results'!$A$1:$A$215,0))</f>
        <v>0</v>
      </c>
      <c r="T6">
        <f>INDEX('raw Results'!$T$1:$T$215,MATCH('Data Transit 1'!$A6,'raw Results'!$A$1:$A$215,0))</f>
        <v>0.06</v>
      </c>
      <c r="U6" t="b">
        <f>INDEX('raw Results'!$U$1:$U$215,MATCH('Data Transit 1'!$A6,'raw Results'!$A$1:$A$215,0))</f>
        <v>1</v>
      </c>
      <c r="V6">
        <f>INDEX('raw Results'!$V$1:$V$215,MATCH('Data Transit 1'!$A6,'raw Results'!$A$1:$A$215,0))</f>
        <v>3</v>
      </c>
      <c r="W6">
        <f>INDEX('raw Results'!$W$1:$W$215,MATCH('Data Transit 1'!$A6,'raw Results'!$A$1:$A$215,0))</f>
        <v>18</v>
      </c>
      <c r="X6" t="str">
        <f>INDEX('raw Results'!$X$1:$X$215,MATCH('Data Transit 1'!$A6,'raw Results'!$A$1:$A$215,0))</f>
        <v/>
      </c>
      <c r="Y6" t="str">
        <f>INDEX('raw Results'!$Y$1:$Y$215,MATCH('Data Transit 1'!$A6,'raw Results'!$A$1:$A$215,0))</f>
        <v/>
      </c>
      <c r="Z6" t="str">
        <f>INDEX('raw Results'!$Z$1:$Z$215,MATCH('Data Transit 1'!$A6,'raw Results'!$A$1:$A$215,0))</f>
        <v/>
      </c>
      <c r="AA6" t="str">
        <f>INDEX('raw Results'!$AA$1:$AA$215,MATCH('Data Transit 1'!$A6,'raw Results'!$A$1:$A$215,0))</f>
        <v/>
      </c>
    </row>
    <row r="7" spans="1:27" x14ac:dyDescent="0.3">
      <c r="A7" s="4">
        <v>6</v>
      </c>
      <c r="B7" s="4" t="str">
        <f>INDEX('raw Results'!$B$1:$B$215,MATCH('Data Transit 1'!A7,'raw Results'!A$1:A$215,0))</f>
        <v>A6</v>
      </c>
      <c r="C7" s="4" t="b">
        <f>INDEX('raw Results'!$C$1:$C$215,MATCH('Data Transit 1'!$A7,'raw Results'!$A$1:$A$215,0))</f>
        <v>0</v>
      </c>
      <c r="D7" s="4" t="str">
        <f>INDEX('raw Results'!$D$1:$D$215,MATCH('Data Transit 1'!$A7,'raw Results'!$A$1:$A$215,0))</f>
        <v>vQC-H</v>
      </c>
      <c r="E7" t="str">
        <f>INDEX('raw Results'!$E$1:$E$215,MATCH('Data Transit 1'!$A7,'raw Results'!$A$1:$A$215,0))</f>
        <v>Target 1</v>
      </c>
      <c r="F7" t="str">
        <f>INDEX('raw Results'!$F$1:$F$215,MATCH('Data Transit 1'!$A7,'raw Results'!$A$1:$A$215,0))</f>
        <v>UNKNOWN</v>
      </c>
      <c r="G7" t="str">
        <f>INDEX('raw Results'!$G$1:$G$215,MATCH('Data Transit 1'!$A7,'raw Results'!$A$1:$A$215,0))</f>
        <v>FAM</v>
      </c>
      <c r="H7" t="str">
        <f>INDEX('raw Results'!$H$1:$H$215,MATCH('Data Transit 1'!$A7,'raw Results'!$A$1:$A$215,0))</f>
        <v>NFQ-MGB</v>
      </c>
      <c r="I7" s="129">
        <f>INDEX('raw Results'!$I$1:$I$215,MATCH('Data Transit 1'!$A7,'raw Results'!$A$1:$A$215,0))</f>
        <v>21.950693130493164</v>
      </c>
      <c r="J7" s="129">
        <f>INDEX('raw Results'!$J$1:$J$215,MATCH('Data Transit 1'!$A7,'raw Results'!$A$1:$A$215,0))</f>
        <v>21.917350769042969</v>
      </c>
      <c r="K7" s="129">
        <f>INDEX('raw Results'!$K$1:$K$215,MATCH('Data Transit 1'!$A7,'raw Results'!$A$1:$A$215,0))</f>
        <v>8.9137129485607147E-2</v>
      </c>
      <c r="L7" s="3">
        <f>INDEX('raw Results'!$L$1:$L$215,MATCH('Data Transit 1'!$A7,'raw Results'!$A$1:$A$215,0))</f>
        <v>55169.40625</v>
      </c>
      <c r="M7" s="3">
        <f>INDEX('raw Results'!$M$1:$M$215,MATCH('Data Transit 1'!$A7,'raw Results'!$A$1:$A$215,0))</f>
        <v>56434.50390625</v>
      </c>
      <c r="N7" s="3">
        <f>INDEX('raw Results'!$N$1:$N$215,MATCH('Data Transit 1'!$A7,'raw Results'!$A$1:$A$215,0))</f>
        <v>3295.573974609375</v>
      </c>
      <c r="O7">
        <f>INDEX('raw Results'!$O$1:$O$215,MATCH('Data Transit 1'!$A7,'raw Results'!$A$1:$A$215,0))</f>
        <v>38.839199066162109</v>
      </c>
      <c r="P7">
        <f>INDEX('raw Results'!$P$1:$P$215,MATCH('Data Transit 1'!$A7,'raw Results'!$A$1:$A$215,0))</f>
        <v>0.99790000915527344</v>
      </c>
      <c r="Q7">
        <f>INDEX('raw Results'!$Q$1:$Q$215,MATCH('Data Transit 1'!$A7,'raw Results'!$A$1:$A$215,0))</f>
        <v>-3.5617001056671143</v>
      </c>
      <c r="R7">
        <f>INDEX('raw Results'!$R$1:$R$215,MATCH('Data Transit 1'!$A7,'raw Results'!$A$1:$A$215,0))</f>
        <v>90.881927490234375</v>
      </c>
      <c r="S7" t="b">
        <f>INDEX('raw Results'!$S$1:$S$215,MATCH('Data Transit 1'!$A7,'raw Results'!$A$1:$A$215,0))</f>
        <v>0</v>
      </c>
      <c r="T7">
        <f>INDEX('raw Results'!$T$1:$T$215,MATCH('Data Transit 1'!$A7,'raw Results'!$A$1:$A$215,0))</f>
        <v>0.06</v>
      </c>
      <c r="U7" t="b">
        <f>INDEX('raw Results'!$U$1:$U$215,MATCH('Data Transit 1'!$A7,'raw Results'!$A$1:$A$215,0))</f>
        <v>1</v>
      </c>
      <c r="V7">
        <f>INDEX('raw Results'!$V$1:$V$215,MATCH('Data Transit 1'!$A7,'raw Results'!$A$1:$A$215,0))</f>
        <v>3</v>
      </c>
      <c r="W7">
        <f>INDEX('raw Results'!$W$1:$W$215,MATCH('Data Transit 1'!$A7,'raw Results'!$A$1:$A$215,0))</f>
        <v>18</v>
      </c>
      <c r="X7" t="str">
        <f>INDEX('raw Results'!$X$1:$X$215,MATCH('Data Transit 1'!$A7,'raw Results'!$A$1:$A$215,0))</f>
        <v/>
      </c>
      <c r="Y7" t="str">
        <f>INDEX('raw Results'!$Y$1:$Y$215,MATCH('Data Transit 1'!$A7,'raw Results'!$A$1:$A$215,0))</f>
        <v/>
      </c>
      <c r="Z7" t="str">
        <f>INDEX('raw Results'!$Z$1:$Z$215,MATCH('Data Transit 1'!$A7,'raw Results'!$A$1:$A$215,0))</f>
        <v/>
      </c>
      <c r="AA7" t="str">
        <f>INDEX('raw Results'!$AA$1:$AA$215,MATCH('Data Transit 1'!$A7,'raw Results'!$A$1:$A$215,0))</f>
        <v/>
      </c>
    </row>
    <row r="8" spans="1:27" x14ac:dyDescent="0.3">
      <c r="A8" s="4">
        <v>7</v>
      </c>
      <c r="B8" s="4" t="str">
        <f>INDEX('raw Results'!$B$1:$B$215,MATCH('Data Transit 1'!A8,'raw Results'!A$1:A$215,0))</f>
        <v>A7</v>
      </c>
      <c r="C8" s="4" t="b">
        <f>INDEX('raw Results'!$C$1:$C$215,MATCH('Data Transit 1'!$A8,'raw Results'!$A$1:$A$215,0))</f>
        <v>0</v>
      </c>
      <c r="D8" s="4" t="str">
        <f>INDEX('raw Results'!$D$1:$D$215,MATCH('Data Transit 1'!$A8,'raw Results'!$A$1:$A$215,0))</f>
        <v>S1</v>
      </c>
      <c r="E8" t="str">
        <f>INDEX('raw Results'!$E$1:$E$215,MATCH('Data Transit 1'!$A8,'raw Results'!$A$1:$A$215,0))</f>
        <v>Target 1</v>
      </c>
      <c r="F8" t="str">
        <f>INDEX('raw Results'!$F$1:$F$215,MATCH('Data Transit 1'!$A8,'raw Results'!$A$1:$A$215,0))</f>
        <v>UNKNOWN</v>
      </c>
      <c r="G8" t="str">
        <f>INDEX('raw Results'!$G$1:$G$215,MATCH('Data Transit 1'!$A8,'raw Results'!$A$1:$A$215,0))</f>
        <v>FAM</v>
      </c>
      <c r="H8" t="str">
        <f>INDEX('raw Results'!$H$1:$H$215,MATCH('Data Transit 1'!$A8,'raw Results'!$A$1:$A$215,0))</f>
        <v>NFQ-MGB</v>
      </c>
      <c r="I8" s="129">
        <f>INDEX('raw Results'!$I$1:$I$215,MATCH('Data Transit 1'!$A8,'raw Results'!$A$1:$A$215,0))</f>
        <v>29.401041030883789</v>
      </c>
      <c r="J8" s="129">
        <f>INDEX('raw Results'!$J$1:$J$215,MATCH('Data Transit 1'!$A8,'raw Results'!$A$1:$A$215,0))</f>
        <v>29.432229995727539</v>
      </c>
      <c r="K8" s="129">
        <f>INDEX('raw Results'!$K$1:$K$215,MATCH('Data Transit 1'!$A8,'raw Results'!$A$1:$A$215,0))</f>
        <v>7.047589123249054E-2</v>
      </c>
      <c r="L8" s="3">
        <f>INDEX('raw Results'!$L$1:$L$215,MATCH('Data Transit 1'!$A8,'raw Results'!$A$1:$A$215,0))</f>
        <v>446.58367919921875</v>
      </c>
      <c r="M8" s="3">
        <f>INDEX('raw Results'!$M$1:$M$215,MATCH('Data Transit 1'!$A8,'raw Results'!$A$1:$A$215,0))</f>
        <v>437.96939086914063</v>
      </c>
      <c r="N8" s="3">
        <f>INDEX('raw Results'!$N$1:$N$215,MATCH('Data Transit 1'!$A8,'raw Results'!$A$1:$A$215,0))</f>
        <v>19.705486297607422</v>
      </c>
      <c r="O8">
        <f>INDEX('raw Results'!$O$1:$O$215,MATCH('Data Transit 1'!$A8,'raw Results'!$A$1:$A$215,0))</f>
        <v>38.839199066162109</v>
      </c>
      <c r="P8">
        <f>INDEX('raw Results'!$P$1:$P$215,MATCH('Data Transit 1'!$A8,'raw Results'!$A$1:$A$215,0))</f>
        <v>0.99790000915527344</v>
      </c>
      <c r="Q8">
        <f>INDEX('raw Results'!$Q$1:$Q$215,MATCH('Data Transit 1'!$A8,'raw Results'!$A$1:$A$215,0))</f>
        <v>-3.5617001056671143</v>
      </c>
      <c r="R8">
        <f>INDEX('raw Results'!$R$1:$R$215,MATCH('Data Transit 1'!$A8,'raw Results'!$A$1:$A$215,0))</f>
        <v>90.881927490234375</v>
      </c>
      <c r="S8" t="b">
        <f>INDEX('raw Results'!$S$1:$S$215,MATCH('Data Transit 1'!$A8,'raw Results'!$A$1:$A$215,0))</f>
        <v>0</v>
      </c>
      <c r="T8">
        <f>INDEX('raw Results'!$T$1:$T$215,MATCH('Data Transit 1'!$A8,'raw Results'!$A$1:$A$215,0))</f>
        <v>0.06</v>
      </c>
      <c r="U8" t="b">
        <f>INDEX('raw Results'!$U$1:$U$215,MATCH('Data Transit 1'!$A8,'raw Results'!$A$1:$A$215,0))</f>
        <v>1</v>
      </c>
      <c r="V8">
        <f>INDEX('raw Results'!$V$1:$V$215,MATCH('Data Transit 1'!$A8,'raw Results'!$A$1:$A$215,0))</f>
        <v>3</v>
      </c>
      <c r="W8">
        <f>INDEX('raw Results'!$W$1:$W$215,MATCH('Data Transit 1'!$A8,'raw Results'!$A$1:$A$215,0))</f>
        <v>26</v>
      </c>
      <c r="X8" t="str">
        <f>INDEX('raw Results'!$X$1:$X$215,MATCH('Data Transit 1'!$A8,'raw Results'!$A$1:$A$215,0))</f>
        <v/>
      </c>
      <c r="Y8" t="str">
        <f>INDEX('raw Results'!$Y$1:$Y$215,MATCH('Data Transit 1'!$A8,'raw Results'!$A$1:$A$215,0))</f>
        <v/>
      </c>
      <c r="Z8" t="str">
        <f>INDEX('raw Results'!$Z$1:$Z$215,MATCH('Data Transit 1'!$A8,'raw Results'!$A$1:$A$215,0))</f>
        <v/>
      </c>
      <c r="AA8" t="str">
        <f>INDEX('raw Results'!$AA$1:$AA$215,MATCH('Data Transit 1'!$A8,'raw Results'!$A$1:$A$215,0))</f>
        <v/>
      </c>
    </row>
    <row r="9" spans="1:27" x14ac:dyDescent="0.3">
      <c r="A9" s="4">
        <v>8</v>
      </c>
      <c r="B9" s="4" t="str">
        <f>INDEX('raw Results'!$B$1:$B$215,MATCH('Data Transit 1'!A9,'raw Results'!A$1:A$215,0))</f>
        <v>A8</v>
      </c>
      <c r="C9" s="4" t="b">
        <f>INDEX('raw Results'!$C$1:$C$215,MATCH('Data Transit 1'!$A9,'raw Results'!$A$1:$A$215,0))</f>
        <v>0</v>
      </c>
      <c r="D9" s="4" t="str">
        <f>INDEX('raw Results'!$D$1:$D$215,MATCH('Data Transit 1'!$A9,'raw Results'!$A$1:$A$215,0))</f>
        <v>S1</v>
      </c>
      <c r="E9" t="str">
        <f>INDEX('raw Results'!$E$1:$E$215,MATCH('Data Transit 1'!$A9,'raw Results'!$A$1:$A$215,0))</f>
        <v>Target 1</v>
      </c>
      <c r="F9" t="str">
        <f>INDEX('raw Results'!$F$1:$F$215,MATCH('Data Transit 1'!$A9,'raw Results'!$A$1:$A$215,0))</f>
        <v>UNKNOWN</v>
      </c>
      <c r="G9" t="str">
        <f>INDEX('raw Results'!$G$1:$G$215,MATCH('Data Transit 1'!$A9,'raw Results'!$A$1:$A$215,0))</f>
        <v>FAM</v>
      </c>
      <c r="H9" t="str">
        <f>INDEX('raw Results'!$H$1:$H$215,MATCH('Data Transit 1'!$A9,'raw Results'!$A$1:$A$215,0))</f>
        <v>NFQ-MGB</v>
      </c>
      <c r="I9" s="129">
        <f>INDEX('raw Results'!$I$1:$I$215,MATCH('Data Transit 1'!$A9,'raw Results'!$A$1:$A$215,0))</f>
        <v>29.382732391357422</v>
      </c>
      <c r="J9" s="129">
        <f>INDEX('raw Results'!$J$1:$J$215,MATCH('Data Transit 1'!$A9,'raw Results'!$A$1:$A$215,0))</f>
        <v>29.432229995727539</v>
      </c>
      <c r="K9" s="129">
        <f>INDEX('raw Results'!$K$1:$K$215,MATCH('Data Transit 1'!$A9,'raw Results'!$A$1:$A$215,0))</f>
        <v>7.047589123249054E-2</v>
      </c>
      <c r="L9" s="3">
        <f>INDEX('raw Results'!$L$1:$L$215,MATCH('Data Transit 1'!$A9,'raw Results'!$A$1:$A$215,0))</f>
        <v>451.90097045898438</v>
      </c>
      <c r="M9" s="3">
        <f>INDEX('raw Results'!$M$1:$M$215,MATCH('Data Transit 1'!$A9,'raw Results'!$A$1:$A$215,0))</f>
        <v>437.96939086914063</v>
      </c>
      <c r="N9" s="3">
        <f>INDEX('raw Results'!$N$1:$N$215,MATCH('Data Transit 1'!$A9,'raw Results'!$A$1:$A$215,0))</f>
        <v>19.705486297607422</v>
      </c>
      <c r="O9">
        <f>INDEX('raw Results'!$O$1:$O$215,MATCH('Data Transit 1'!$A9,'raw Results'!$A$1:$A$215,0))</f>
        <v>38.839199066162109</v>
      </c>
      <c r="P9">
        <f>INDEX('raw Results'!$P$1:$P$215,MATCH('Data Transit 1'!$A9,'raw Results'!$A$1:$A$215,0))</f>
        <v>0.99790000915527344</v>
      </c>
      <c r="Q9">
        <f>INDEX('raw Results'!$Q$1:$Q$215,MATCH('Data Transit 1'!$A9,'raw Results'!$A$1:$A$215,0))</f>
        <v>-3.5617001056671143</v>
      </c>
      <c r="R9">
        <f>INDEX('raw Results'!$R$1:$R$215,MATCH('Data Transit 1'!$A9,'raw Results'!$A$1:$A$215,0))</f>
        <v>90.881927490234375</v>
      </c>
      <c r="S9" t="b">
        <f>INDEX('raw Results'!$S$1:$S$215,MATCH('Data Transit 1'!$A9,'raw Results'!$A$1:$A$215,0))</f>
        <v>0</v>
      </c>
      <c r="T9">
        <f>INDEX('raw Results'!$T$1:$T$215,MATCH('Data Transit 1'!$A9,'raw Results'!$A$1:$A$215,0))</f>
        <v>0.06</v>
      </c>
      <c r="U9" t="b">
        <f>INDEX('raw Results'!$U$1:$U$215,MATCH('Data Transit 1'!$A9,'raw Results'!$A$1:$A$215,0))</f>
        <v>1</v>
      </c>
      <c r="V9">
        <f>INDEX('raw Results'!$V$1:$V$215,MATCH('Data Transit 1'!$A9,'raw Results'!$A$1:$A$215,0))</f>
        <v>3</v>
      </c>
      <c r="W9">
        <f>INDEX('raw Results'!$W$1:$W$215,MATCH('Data Transit 1'!$A9,'raw Results'!$A$1:$A$215,0))</f>
        <v>26</v>
      </c>
      <c r="X9" t="str">
        <f>INDEX('raw Results'!$X$1:$X$215,MATCH('Data Transit 1'!$A9,'raw Results'!$A$1:$A$215,0))</f>
        <v/>
      </c>
      <c r="Y9" t="str">
        <f>INDEX('raw Results'!$Y$1:$Y$215,MATCH('Data Transit 1'!$A9,'raw Results'!$A$1:$A$215,0))</f>
        <v/>
      </c>
      <c r="Z9" t="str">
        <f>INDEX('raw Results'!$Z$1:$Z$215,MATCH('Data Transit 1'!$A9,'raw Results'!$A$1:$A$215,0))</f>
        <v/>
      </c>
      <c r="AA9" t="str">
        <f>INDEX('raw Results'!$AA$1:$AA$215,MATCH('Data Transit 1'!$A9,'raw Results'!$A$1:$A$215,0))</f>
        <v/>
      </c>
    </row>
    <row r="10" spans="1:27" x14ac:dyDescent="0.3">
      <c r="A10" s="4">
        <v>9</v>
      </c>
      <c r="B10" s="4" t="str">
        <f>INDEX('raw Results'!$B$1:$B$215,MATCH('Data Transit 1'!A10,'raw Results'!A$1:A$215,0))</f>
        <v>A9</v>
      </c>
      <c r="C10" s="4" t="b">
        <f>INDEX('raw Results'!$C$1:$C$215,MATCH('Data Transit 1'!$A10,'raw Results'!$A$1:$A$215,0))</f>
        <v>0</v>
      </c>
      <c r="D10" s="4" t="str">
        <f>INDEX('raw Results'!$D$1:$D$215,MATCH('Data Transit 1'!$A10,'raw Results'!$A$1:$A$215,0))</f>
        <v>S1</v>
      </c>
      <c r="E10" t="str">
        <f>INDEX('raw Results'!$E$1:$E$215,MATCH('Data Transit 1'!$A10,'raw Results'!$A$1:$A$215,0))</f>
        <v>Target 1</v>
      </c>
      <c r="F10" t="str">
        <f>INDEX('raw Results'!$F$1:$F$215,MATCH('Data Transit 1'!$A10,'raw Results'!$A$1:$A$215,0))</f>
        <v>UNKNOWN</v>
      </c>
      <c r="G10" t="str">
        <f>INDEX('raw Results'!$G$1:$G$215,MATCH('Data Transit 1'!$A10,'raw Results'!$A$1:$A$215,0))</f>
        <v>FAM</v>
      </c>
      <c r="H10" t="str">
        <f>INDEX('raw Results'!$H$1:$H$215,MATCH('Data Transit 1'!$A10,'raw Results'!$A$1:$A$215,0))</f>
        <v>NFQ-MGB</v>
      </c>
      <c r="I10" s="129">
        <f>INDEX('raw Results'!$I$1:$I$215,MATCH('Data Transit 1'!$A10,'raw Results'!$A$1:$A$215,0))</f>
        <v>29.512920379638672</v>
      </c>
      <c r="J10" s="129">
        <f>INDEX('raw Results'!$J$1:$J$215,MATCH('Data Transit 1'!$A10,'raw Results'!$A$1:$A$215,0))</f>
        <v>29.432229995727539</v>
      </c>
      <c r="K10" s="129">
        <f>INDEX('raw Results'!$K$1:$K$215,MATCH('Data Transit 1'!$A10,'raw Results'!$A$1:$A$215,0))</f>
        <v>7.047589123249054E-2</v>
      </c>
      <c r="L10" s="3">
        <f>INDEX('raw Results'!$L$1:$L$215,MATCH('Data Transit 1'!$A10,'raw Results'!$A$1:$A$215,0))</f>
        <v>415.42349243164063</v>
      </c>
      <c r="M10" s="3">
        <f>INDEX('raw Results'!$M$1:$M$215,MATCH('Data Transit 1'!$A10,'raw Results'!$A$1:$A$215,0))</f>
        <v>437.96939086914063</v>
      </c>
      <c r="N10" s="3">
        <f>INDEX('raw Results'!$N$1:$N$215,MATCH('Data Transit 1'!$A10,'raw Results'!$A$1:$A$215,0))</f>
        <v>19.705486297607422</v>
      </c>
      <c r="O10">
        <f>INDEX('raw Results'!$O$1:$O$215,MATCH('Data Transit 1'!$A10,'raw Results'!$A$1:$A$215,0))</f>
        <v>38.839199066162109</v>
      </c>
      <c r="P10">
        <f>INDEX('raw Results'!$P$1:$P$215,MATCH('Data Transit 1'!$A10,'raw Results'!$A$1:$A$215,0))</f>
        <v>0.99790000915527344</v>
      </c>
      <c r="Q10">
        <f>INDEX('raw Results'!$Q$1:$Q$215,MATCH('Data Transit 1'!$A10,'raw Results'!$A$1:$A$215,0))</f>
        <v>-3.5617001056671143</v>
      </c>
      <c r="R10">
        <f>INDEX('raw Results'!$R$1:$R$215,MATCH('Data Transit 1'!$A10,'raw Results'!$A$1:$A$215,0))</f>
        <v>90.881927490234375</v>
      </c>
      <c r="S10" t="b">
        <f>INDEX('raw Results'!$S$1:$S$215,MATCH('Data Transit 1'!$A10,'raw Results'!$A$1:$A$215,0))</f>
        <v>0</v>
      </c>
      <c r="T10">
        <f>INDEX('raw Results'!$T$1:$T$215,MATCH('Data Transit 1'!$A10,'raw Results'!$A$1:$A$215,0))</f>
        <v>0.06</v>
      </c>
      <c r="U10" t="b">
        <f>INDEX('raw Results'!$U$1:$U$215,MATCH('Data Transit 1'!$A10,'raw Results'!$A$1:$A$215,0))</f>
        <v>1</v>
      </c>
      <c r="V10">
        <f>INDEX('raw Results'!$V$1:$V$215,MATCH('Data Transit 1'!$A10,'raw Results'!$A$1:$A$215,0))</f>
        <v>3</v>
      </c>
      <c r="W10">
        <f>INDEX('raw Results'!$W$1:$W$215,MATCH('Data Transit 1'!$A10,'raw Results'!$A$1:$A$215,0))</f>
        <v>26</v>
      </c>
      <c r="X10" t="str">
        <f>INDEX('raw Results'!$X$1:$X$215,MATCH('Data Transit 1'!$A10,'raw Results'!$A$1:$A$215,0))</f>
        <v/>
      </c>
      <c r="Y10" t="str">
        <f>INDEX('raw Results'!$Y$1:$Y$215,MATCH('Data Transit 1'!$A10,'raw Results'!$A$1:$A$215,0))</f>
        <v/>
      </c>
      <c r="Z10" t="str">
        <f>INDEX('raw Results'!$Z$1:$Z$215,MATCH('Data Transit 1'!$A10,'raw Results'!$A$1:$A$215,0))</f>
        <v/>
      </c>
      <c r="AA10" t="str">
        <f>INDEX('raw Results'!$AA$1:$AA$215,MATCH('Data Transit 1'!$A10,'raw Results'!$A$1:$A$215,0))</f>
        <v/>
      </c>
    </row>
    <row r="11" spans="1:27" x14ac:dyDescent="0.3">
      <c r="A11" s="4">
        <v>10</v>
      </c>
      <c r="B11" s="4" t="str">
        <f>INDEX('raw Results'!$B$1:$B$215,MATCH('Data Transit 1'!A11,'raw Results'!A$1:A$215,0))</f>
        <v>A10</v>
      </c>
      <c r="C11" s="4" t="b">
        <f>INDEX('raw Results'!$C$1:$C$215,MATCH('Data Transit 1'!$A11,'raw Results'!$A$1:$A$215,0))</f>
        <v>0</v>
      </c>
      <c r="D11" s="4" t="str">
        <f>INDEX('raw Results'!$D$1:$D$215,MATCH('Data Transit 1'!$A11,'raw Results'!$A$1:$A$215,0))</f>
        <v>S9</v>
      </c>
      <c r="E11" t="str">
        <f>INDEX('raw Results'!$E$1:$E$215,MATCH('Data Transit 1'!$A11,'raw Results'!$A$1:$A$215,0))</f>
        <v>Target 1</v>
      </c>
      <c r="F11" t="str">
        <f>INDEX('raw Results'!$F$1:$F$215,MATCH('Data Transit 1'!$A11,'raw Results'!$A$1:$A$215,0))</f>
        <v>UNKNOWN</v>
      </c>
      <c r="G11" t="str">
        <f>INDEX('raw Results'!$G$1:$G$215,MATCH('Data Transit 1'!$A11,'raw Results'!$A$1:$A$215,0))</f>
        <v>FAM</v>
      </c>
      <c r="H11" t="str">
        <f>INDEX('raw Results'!$H$1:$H$215,MATCH('Data Transit 1'!$A11,'raw Results'!$A$1:$A$215,0))</f>
        <v>NFQ-MGB</v>
      </c>
      <c r="I11" s="129" t="str">
        <f>INDEX('raw Results'!$I$1:$I$215,MATCH('Data Transit 1'!$A11,'raw Results'!$A$1:$A$215,0))</f>
        <v>Undetermined</v>
      </c>
      <c r="J11" s="129" t="str">
        <f>INDEX('raw Results'!$J$1:$J$215,MATCH('Data Transit 1'!$A11,'raw Results'!$A$1:$A$215,0))</f>
        <v/>
      </c>
      <c r="K11" s="129" t="str">
        <f>INDEX('raw Results'!$K$1:$K$215,MATCH('Data Transit 1'!$A11,'raw Results'!$A$1:$A$215,0))</f>
        <v/>
      </c>
      <c r="L11" s="3" t="str">
        <f>INDEX('raw Results'!$L$1:$L$215,MATCH('Data Transit 1'!$A11,'raw Results'!$A$1:$A$215,0))</f>
        <v/>
      </c>
      <c r="M11" s="3" t="str">
        <f>INDEX('raw Results'!$M$1:$M$215,MATCH('Data Transit 1'!$A11,'raw Results'!$A$1:$A$215,0))</f>
        <v/>
      </c>
      <c r="N11" s="3" t="str">
        <f>INDEX('raw Results'!$N$1:$N$215,MATCH('Data Transit 1'!$A11,'raw Results'!$A$1:$A$215,0))</f>
        <v/>
      </c>
      <c r="O11">
        <f>INDEX('raw Results'!$O$1:$O$215,MATCH('Data Transit 1'!$A11,'raw Results'!$A$1:$A$215,0))</f>
        <v>38.839199066162109</v>
      </c>
      <c r="P11">
        <f>INDEX('raw Results'!$P$1:$P$215,MATCH('Data Transit 1'!$A11,'raw Results'!$A$1:$A$215,0))</f>
        <v>0.99790000915527344</v>
      </c>
      <c r="Q11">
        <f>INDEX('raw Results'!$Q$1:$Q$215,MATCH('Data Transit 1'!$A11,'raw Results'!$A$1:$A$215,0))</f>
        <v>-3.5617001056671143</v>
      </c>
      <c r="R11">
        <f>INDEX('raw Results'!$R$1:$R$215,MATCH('Data Transit 1'!$A11,'raw Results'!$A$1:$A$215,0))</f>
        <v>90.881927490234375</v>
      </c>
      <c r="S11" t="b">
        <f>INDEX('raw Results'!$S$1:$S$215,MATCH('Data Transit 1'!$A11,'raw Results'!$A$1:$A$215,0))</f>
        <v>0</v>
      </c>
      <c r="T11">
        <f>INDEX('raw Results'!$T$1:$T$215,MATCH('Data Transit 1'!$A11,'raw Results'!$A$1:$A$215,0))</f>
        <v>0.06</v>
      </c>
      <c r="U11" t="b">
        <f>INDEX('raw Results'!$U$1:$U$215,MATCH('Data Transit 1'!$A11,'raw Results'!$A$1:$A$215,0))</f>
        <v>1</v>
      </c>
      <c r="V11">
        <f>INDEX('raw Results'!$V$1:$V$215,MATCH('Data Transit 1'!$A11,'raw Results'!$A$1:$A$215,0))</f>
        <v>3</v>
      </c>
      <c r="W11">
        <f>INDEX('raw Results'!$W$1:$W$215,MATCH('Data Transit 1'!$A11,'raw Results'!$A$1:$A$215,0))</f>
        <v>39</v>
      </c>
      <c r="X11" t="str">
        <f>INDEX('raw Results'!$X$1:$X$215,MATCH('Data Transit 1'!$A11,'raw Results'!$A$1:$A$215,0))</f>
        <v/>
      </c>
      <c r="Y11" t="str">
        <f>INDEX('raw Results'!$Y$1:$Y$215,MATCH('Data Transit 1'!$A11,'raw Results'!$A$1:$A$215,0))</f>
        <v/>
      </c>
      <c r="Z11" t="str">
        <f>INDEX('raw Results'!$Z$1:$Z$215,MATCH('Data Transit 1'!$A11,'raw Results'!$A$1:$A$215,0))</f>
        <v/>
      </c>
      <c r="AA11" t="str">
        <f>INDEX('raw Results'!$AA$1:$AA$215,MATCH('Data Transit 1'!$A11,'raw Results'!$A$1:$A$215,0))</f>
        <v/>
      </c>
    </row>
    <row r="12" spans="1:27" x14ac:dyDescent="0.3">
      <c r="A12" s="4">
        <v>11</v>
      </c>
      <c r="B12" s="4" t="str">
        <f>INDEX('raw Results'!$B$1:$B$215,MATCH('Data Transit 1'!A12,'raw Results'!A$1:A$215,0))</f>
        <v>A11</v>
      </c>
      <c r="C12" s="4" t="b">
        <f>INDEX('raw Results'!$C$1:$C$215,MATCH('Data Transit 1'!$A12,'raw Results'!$A$1:$A$215,0))</f>
        <v>0</v>
      </c>
      <c r="D12" s="4" t="str">
        <f>INDEX('raw Results'!$D$1:$D$215,MATCH('Data Transit 1'!$A12,'raw Results'!$A$1:$A$215,0))</f>
        <v>S9</v>
      </c>
      <c r="E12" t="str">
        <f>INDEX('raw Results'!$E$1:$E$215,MATCH('Data Transit 1'!$A12,'raw Results'!$A$1:$A$215,0))</f>
        <v>Target 1</v>
      </c>
      <c r="F12" t="str">
        <f>INDEX('raw Results'!$F$1:$F$215,MATCH('Data Transit 1'!$A12,'raw Results'!$A$1:$A$215,0))</f>
        <v>UNKNOWN</v>
      </c>
      <c r="G12" t="str">
        <f>INDEX('raw Results'!$G$1:$G$215,MATCH('Data Transit 1'!$A12,'raw Results'!$A$1:$A$215,0))</f>
        <v>FAM</v>
      </c>
      <c r="H12" t="str">
        <f>INDEX('raw Results'!$H$1:$H$215,MATCH('Data Transit 1'!$A12,'raw Results'!$A$1:$A$215,0))</f>
        <v>NFQ-MGB</v>
      </c>
      <c r="I12" s="129" t="str">
        <f>INDEX('raw Results'!$I$1:$I$215,MATCH('Data Transit 1'!$A12,'raw Results'!$A$1:$A$215,0))</f>
        <v>Undetermined</v>
      </c>
      <c r="J12" s="129" t="str">
        <f>INDEX('raw Results'!$J$1:$J$215,MATCH('Data Transit 1'!$A12,'raw Results'!$A$1:$A$215,0))</f>
        <v/>
      </c>
      <c r="K12" s="129" t="str">
        <f>INDEX('raw Results'!$K$1:$K$215,MATCH('Data Transit 1'!$A12,'raw Results'!$A$1:$A$215,0))</f>
        <v/>
      </c>
      <c r="L12" s="3" t="str">
        <f>INDEX('raw Results'!$L$1:$L$215,MATCH('Data Transit 1'!$A12,'raw Results'!$A$1:$A$215,0))</f>
        <v/>
      </c>
      <c r="M12" s="3" t="str">
        <f>INDEX('raw Results'!$M$1:$M$215,MATCH('Data Transit 1'!$A12,'raw Results'!$A$1:$A$215,0))</f>
        <v/>
      </c>
      <c r="N12" s="3" t="str">
        <f>INDEX('raw Results'!$N$1:$N$215,MATCH('Data Transit 1'!$A12,'raw Results'!$A$1:$A$215,0))</f>
        <v/>
      </c>
      <c r="O12">
        <f>INDEX('raw Results'!$O$1:$O$215,MATCH('Data Transit 1'!$A12,'raw Results'!$A$1:$A$215,0))</f>
        <v>38.839199066162109</v>
      </c>
      <c r="P12">
        <f>INDEX('raw Results'!$P$1:$P$215,MATCH('Data Transit 1'!$A12,'raw Results'!$A$1:$A$215,0))</f>
        <v>0.99790000915527344</v>
      </c>
      <c r="Q12">
        <f>INDEX('raw Results'!$Q$1:$Q$215,MATCH('Data Transit 1'!$A12,'raw Results'!$A$1:$A$215,0))</f>
        <v>-3.5617001056671143</v>
      </c>
      <c r="R12">
        <f>INDEX('raw Results'!$R$1:$R$215,MATCH('Data Transit 1'!$A12,'raw Results'!$A$1:$A$215,0))</f>
        <v>90.881927490234375</v>
      </c>
      <c r="S12" t="b">
        <f>INDEX('raw Results'!$S$1:$S$215,MATCH('Data Transit 1'!$A12,'raw Results'!$A$1:$A$215,0))</f>
        <v>0</v>
      </c>
      <c r="T12">
        <f>INDEX('raw Results'!$T$1:$T$215,MATCH('Data Transit 1'!$A12,'raw Results'!$A$1:$A$215,0))</f>
        <v>0.06</v>
      </c>
      <c r="U12" t="b">
        <f>INDEX('raw Results'!$U$1:$U$215,MATCH('Data Transit 1'!$A12,'raw Results'!$A$1:$A$215,0))</f>
        <v>1</v>
      </c>
      <c r="V12">
        <f>INDEX('raw Results'!$V$1:$V$215,MATCH('Data Transit 1'!$A12,'raw Results'!$A$1:$A$215,0))</f>
        <v>3</v>
      </c>
      <c r="W12">
        <f>INDEX('raw Results'!$W$1:$W$215,MATCH('Data Transit 1'!$A12,'raw Results'!$A$1:$A$215,0))</f>
        <v>39</v>
      </c>
      <c r="X12" t="str">
        <f>INDEX('raw Results'!$X$1:$X$215,MATCH('Data Transit 1'!$A12,'raw Results'!$A$1:$A$215,0))</f>
        <v/>
      </c>
      <c r="Y12" t="str">
        <f>INDEX('raw Results'!$Y$1:$Y$215,MATCH('Data Transit 1'!$A12,'raw Results'!$A$1:$A$215,0))</f>
        <v/>
      </c>
      <c r="Z12" t="str">
        <f>INDEX('raw Results'!$Z$1:$Z$215,MATCH('Data Transit 1'!$A12,'raw Results'!$A$1:$A$215,0))</f>
        <v/>
      </c>
      <c r="AA12" t="str">
        <f>INDEX('raw Results'!$AA$1:$AA$215,MATCH('Data Transit 1'!$A12,'raw Results'!$A$1:$A$215,0))</f>
        <v/>
      </c>
    </row>
    <row r="13" spans="1:27" x14ac:dyDescent="0.3">
      <c r="A13" s="4">
        <v>12</v>
      </c>
      <c r="B13" s="4" t="str">
        <f>INDEX('raw Results'!$B$1:$B$215,MATCH('Data Transit 1'!A13,'raw Results'!A$1:A$215,0))</f>
        <v>A12</v>
      </c>
      <c r="C13" s="4" t="b">
        <f>INDEX('raw Results'!$C$1:$C$215,MATCH('Data Transit 1'!$A13,'raw Results'!$A$1:$A$215,0))</f>
        <v>0</v>
      </c>
      <c r="D13" s="4" t="str">
        <f>INDEX('raw Results'!$D$1:$D$215,MATCH('Data Transit 1'!$A13,'raw Results'!$A$1:$A$215,0))</f>
        <v>S9</v>
      </c>
      <c r="E13" t="str">
        <f>INDEX('raw Results'!$E$1:$E$215,MATCH('Data Transit 1'!$A13,'raw Results'!$A$1:$A$215,0))</f>
        <v>Target 1</v>
      </c>
      <c r="F13" t="str">
        <f>INDEX('raw Results'!$F$1:$F$215,MATCH('Data Transit 1'!$A13,'raw Results'!$A$1:$A$215,0))</f>
        <v>UNKNOWN</v>
      </c>
      <c r="G13" t="str">
        <f>INDEX('raw Results'!$G$1:$G$215,MATCH('Data Transit 1'!$A13,'raw Results'!$A$1:$A$215,0))</f>
        <v>FAM</v>
      </c>
      <c r="H13" t="str">
        <f>INDEX('raw Results'!$H$1:$H$215,MATCH('Data Transit 1'!$A13,'raw Results'!$A$1:$A$215,0))</f>
        <v>NFQ-MGB</v>
      </c>
      <c r="I13" s="129" t="str">
        <f>INDEX('raw Results'!$I$1:$I$215,MATCH('Data Transit 1'!$A13,'raw Results'!$A$1:$A$215,0))</f>
        <v>Undetermined</v>
      </c>
      <c r="J13" s="129" t="str">
        <f>INDEX('raw Results'!$J$1:$J$215,MATCH('Data Transit 1'!$A13,'raw Results'!$A$1:$A$215,0))</f>
        <v/>
      </c>
      <c r="K13" s="129" t="str">
        <f>INDEX('raw Results'!$K$1:$K$215,MATCH('Data Transit 1'!$A13,'raw Results'!$A$1:$A$215,0))</f>
        <v/>
      </c>
      <c r="L13" s="3" t="str">
        <f>INDEX('raw Results'!$L$1:$L$215,MATCH('Data Transit 1'!$A13,'raw Results'!$A$1:$A$215,0))</f>
        <v/>
      </c>
      <c r="M13" s="3" t="str">
        <f>INDEX('raw Results'!$M$1:$M$215,MATCH('Data Transit 1'!$A13,'raw Results'!$A$1:$A$215,0))</f>
        <v/>
      </c>
      <c r="N13" s="3" t="str">
        <f>INDEX('raw Results'!$N$1:$N$215,MATCH('Data Transit 1'!$A13,'raw Results'!$A$1:$A$215,0))</f>
        <v/>
      </c>
      <c r="O13">
        <f>INDEX('raw Results'!$O$1:$O$215,MATCH('Data Transit 1'!$A13,'raw Results'!$A$1:$A$215,0))</f>
        <v>38.839199066162109</v>
      </c>
      <c r="P13">
        <f>INDEX('raw Results'!$P$1:$P$215,MATCH('Data Transit 1'!$A13,'raw Results'!$A$1:$A$215,0))</f>
        <v>0.99790000915527344</v>
      </c>
      <c r="Q13">
        <f>INDEX('raw Results'!$Q$1:$Q$215,MATCH('Data Transit 1'!$A13,'raw Results'!$A$1:$A$215,0))</f>
        <v>-3.5617001056671143</v>
      </c>
      <c r="R13">
        <f>INDEX('raw Results'!$R$1:$R$215,MATCH('Data Transit 1'!$A13,'raw Results'!$A$1:$A$215,0))</f>
        <v>90.881927490234375</v>
      </c>
      <c r="S13" t="b">
        <f>INDEX('raw Results'!$S$1:$S$215,MATCH('Data Transit 1'!$A13,'raw Results'!$A$1:$A$215,0))</f>
        <v>0</v>
      </c>
      <c r="T13">
        <f>INDEX('raw Results'!$T$1:$T$215,MATCH('Data Transit 1'!$A13,'raw Results'!$A$1:$A$215,0))</f>
        <v>0.06</v>
      </c>
      <c r="U13" t="b">
        <f>INDEX('raw Results'!$U$1:$U$215,MATCH('Data Transit 1'!$A13,'raw Results'!$A$1:$A$215,0))</f>
        <v>1</v>
      </c>
      <c r="V13">
        <f>INDEX('raw Results'!$V$1:$V$215,MATCH('Data Transit 1'!$A13,'raw Results'!$A$1:$A$215,0))</f>
        <v>3</v>
      </c>
      <c r="W13">
        <f>INDEX('raw Results'!$W$1:$W$215,MATCH('Data Transit 1'!$A13,'raw Results'!$A$1:$A$215,0))</f>
        <v>39</v>
      </c>
      <c r="X13" t="str">
        <f>INDEX('raw Results'!$X$1:$X$215,MATCH('Data Transit 1'!$A13,'raw Results'!$A$1:$A$215,0))</f>
        <v/>
      </c>
      <c r="Y13" t="str">
        <f>INDEX('raw Results'!$Y$1:$Y$215,MATCH('Data Transit 1'!$A13,'raw Results'!$A$1:$A$215,0))</f>
        <v/>
      </c>
      <c r="Z13" t="str">
        <f>INDEX('raw Results'!$Z$1:$Z$215,MATCH('Data Transit 1'!$A13,'raw Results'!$A$1:$A$215,0))</f>
        <v/>
      </c>
      <c r="AA13" t="str">
        <f>INDEX('raw Results'!$AA$1:$AA$215,MATCH('Data Transit 1'!$A13,'raw Results'!$A$1:$A$215,0))</f>
        <v/>
      </c>
    </row>
    <row r="14" spans="1:27" x14ac:dyDescent="0.3">
      <c r="A14" s="4">
        <v>13</v>
      </c>
      <c r="B14" s="4" t="str">
        <f>INDEX('raw Results'!$B$1:$B$215,MATCH('Data Transit 1'!A14,'raw Results'!A$1:A$215,0))</f>
        <v>B1</v>
      </c>
      <c r="C14" s="4" t="b">
        <f>INDEX('raw Results'!$C$1:$C$215,MATCH('Data Transit 1'!$A14,'raw Results'!$A$1:$A$215,0))</f>
        <v>0</v>
      </c>
      <c r="D14" s="4" t="str">
        <f>INDEX('raw Results'!$D$1:$D$215,MATCH('Data Transit 1'!$A14,'raw Results'!$A$1:$A$215,0))</f>
        <v>Std2</v>
      </c>
      <c r="E14" t="str">
        <f>INDEX('raw Results'!$E$1:$E$215,MATCH('Data Transit 1'!$A14,'raw Results'!$A$1:$A$215,0))</f>
        <v>Target 1</v>
      </c>
      <c r="F14" t="str">
        <f>INDEX('raw Results'!$F$1:$F$215,MATCH('Data Transit 1'!$A14,'raw Results'!$A$1:$A$215,0))</f>
        <v>STANDARD</v>
      </c>
      <c r="G14" t="str">
        <f>INDEX('raw Results'!$G$1:$G$215,MATCH('Data Transit 1'!$A14,'raw Results'!$A$1:$A$215,0))</f>
        <v>FAM</v>
      </c>
      <c r="H14" t="str">
        <f>INDEX('raw Results'!$H$1:$H$215,MATCH('Data Transit 1'!$A14,'raw Results'!$A$1:$A$215,0))</f>
        <v>NFQ-MGB</v>
      </c>
      <c r="I14" s="129">
        <f>INDEX('raw Results'!$I$1:$I$215,MATCH('Data Transit 1'!$A14,'raw Results'!$A$1:$A$215,0))</f>
        <v>17.554143905639648</v>
      </c>
      <c r="J14" s="129">
        <f>INDEX('raw Results'!$J$1:$J$215,MATCH('Data Transit 1'!$A14,'raw Results'!$A$1:$A$215,0))</f>
        <v>17.534658432006836</v>
      </c>
      <c r="K14" s="129">
        <f>INDEX('raw Results'!$K$1:$K$215,MATCH('Data Transit 1'!$A14,'raw Results'!$A$1:$A$215,0))</f>
        <v>5.1226191222667694E-2</v>
      </c>
      <c r="L14" s="3">
        <f>INDEX('raw Results'!$L$1:$L$215,MATCH('Data Transit 1'!$A14,'raw Results'!$A$1:$A$215,0))</f>
        <v>1000000</v>
      </c>
      <c r="M14" s="3" t="str">
        <f>INDEX('raw Results'!$M$1:$M$215,MATCH('Data Transit 1'!$A14,'raw Results'!$A$1:$A$215,0))</f>
        <v/>
      </c>
      <c r="N14" s="3" t="str">
        <f>INDEX('raw Results'!$N$1:$N$215,MATCH('Data Transit 1'!$A14,'raw Results'!$A$1:$A$215,0))</f>
        <v/>
      </c>
      <c r="O14">
        <f>INDEX('raw Results'!$O$1:$O$215,MATCH('Data Transit 1'!$A14,'raw Results'!$A$1:$A$215,0))</f>
        <v>38.839199066162109</v>
      </c>
      <c r="P14">
        <f>INDEX('raw Results'!$P$1:$P$215,MATCH('Data Transit 1'!$A14,'raw Results'!$A$1:$A$215,0))</f>
        <v>0.99790000915527344</v>
      </c>
      <c r="Q14">
        <f>INDEX('raw Results'!$Q$1:$Q$215,MATCH('Data Transit 1'!$A14,'raw Results'!$A$1:$A$215,0))</f>
        <v>-3.5617001056671143</v>
      </c>
      <c r="R14">
        <f>INDEX('raw Results'!$R$1:$R$215,MATCH('Data Transit 1'!$A14,'raw Results'!$A$1:$A$215,0))</f>
        <v>90.881927490234375</v>
      </c>
      <c r="S14" t="b">
        <f>INDEX('raw Results'!$S$1:$S$215,MATCH('Data Transit 1'!$A14,'raw Results'!$A$1:$A$215,0))</f>
        <v>0</v>
      </c>
      <c r="T14">
        <f>INDEX('raw Results'!$T$1:$T$215,MATCH('Data Transit 1'!$A14,'raw Results'!$A$1:$A$215,0))</f>
        <v>0.06</v>
      </c>
      <c r="U14" t="b">
        <f>INDEX('raw Results'!$U$1:$U$215,MATCH('Data Transit 1'!$A14,'raw Results'!$A$1:$A$215,0))</f>
        <v>1</v>
      </c>
      <c r="V14">
        <f>INDEX('raw Results'!$V$1:$V$215,MATCH('Data Transit 1'!$A14,'raw Results'!$A$1:$A$215,0))</f>
        <v>3</v>
      </c>
      <c r="W14">
        <f>INDEX('raw Results'!$W$1:$W$215,MATCH('Data Transit 1'!$A14,'raw Results'!$A$1:$A$215,0))</f>
        <v>14</v>
      </c>
      <c r="X14" t="str">
        <f>INDEX('raw Results'!$X$1:$X$215,MATCH('Data Transit 1'!$A14,'raw Results'!$A$1:$A$215,0))</f>
        <v/>
      </c>
      <c r="Y14" t="str">
        <f>INDEX('raw Results'!$Y$1:$Y$215,MATCH('Data Transit 1'!$A14,'raw Results'!$A$1:$A$215,0))</f>
        <v/>
      </c>
      <c r="Z14" t="str">
        <f>INDEX('raw Results'!$Z$1:$Z$215,MATCH('Data Transit 1'!$A14,'raw Results'!$A$1:$A$215,0))</f>
        <v/>
      </c>
      <c r="AA14" t="str">
        <f>INDEX('raw Results'!$AA$1:$AA$215,MATCH('Data Transit 1'!$A14,'raw Results'!$A$1:$A$215,0))</f>
        <v/>
      </c>
    </row>
    <row r="15" spans="1:27" x14ac:dyDescent="0.3">
      <c r="A15" s="4">
        <v>14</v>
      </c>
      <c r="B15" s="4" t="str">
        <f>INDEX('raw Results'!$B$1:$B$215,MATCH('Data Transit 1'!A15,'raw Results'!A$1:A$215,0))</f>
        <v>B2</v>
      </c>
      <c r="C15" s="4" t="b">
        <f>INDEX('raw Results'!$C$1:$C$215,MATCH('Data Transit 1'!$A15,'raw Results'!$A$1:$A$215,0))</f>
        <v>0</v>
      </c>
      <c r="D15" s="4" t="str">
        <f>INDEX('raw Results'!$D$1:$D$215,MATCH('Data Transit 1'!$A15,'raw Results'!$A$1:$A$215,0))</f>
        <v>Std2</v>
      </c>
      <c r="E15" t="str">
        <f>INDEX('raw Results'!$E$1:$E$215,MATCH('Data Transit 1'!$A15,'raw Results'!$A$1:$A$215,0))</f>
        <v>Target 1</v>
      </c>
      <c r="F15" t="str">
        <f>INDEX('raw Results'!$F$1:$F$215,MATCH('Data Transit 1'!$A15,'raw Results'!$A$1:$A$215,0))</f>
        <v>STANDARD</v>
      </c>
      <c r="G15" t="str">
        <f>INDEX('raw Results'!$G$1:$G$215,MATCH('Data Transit 1'!$A15,'raw Results'!$A$1:$A$215,0))</f>
        <v>FAM</v>
      </c>
      <c r="H15" t="str">
        <f>INDEX('raw Results'!$H$1:$H$215,MATCH('Data Transit 1'!$A15,'raw Results'!$A$1:$A$215,0))</f>
        <v>NFQ-MGB</v>
      </c>
      <c r="I15" s="129">
        <f>INDEX('raw Results'!$I$1:$I$215,MATCH('Data Transit 1'!$A15,'raw Results'!$A$1:$A$215,0))</f>
        <v>17.476547241210938</v>
      </c>
      <c r="J15" s="129">
        <f>INDEX('raw Results'!$J$1:$J$215,MATCH('Data Transit 1'!$A15,'raw Results'!$A$1:$A$215,0))</f>
        <v>17.534658432006836</v>
      </c>
      <c r="K15" s="129">
        <f>INDEX('raw Results'!$K$1:$K$215,MATCH('Data Transit 1'!$A15,'raw Results'!$A$1:$A$215,0))</f>
        <v>5.1226191222667694E-2</v>
      </c>
      <c r="L15" s="3">
        <f>INDEX('raw Results'!$L$1:$L$215,MATCH('Data Transit 1'!$A15,'raw Results'!$A$1:$A$215,0))</f>
        <v>1000000</v>
      </c>
      <c r="M15" s="3" t="str">
        <f>INDEX('raw Results'!$M$1:$M$215,MATCH('Data Transit 1'!$A15,'raw Results'!$A$1:$A$215,0))</f>
        <v/>
      </c>
      <c r="N15" s="3" t="str">
        <f>INDEX('raw Results'!$N$1:$N$215,MATCH('Data Transit 1'!$A15,'raw Results'!$A$1:$A$215,0))</f>
        <v/>
      </c>
      <c r="O15">
        <f>INDEX('raw Results'!$O$1:$O$215,MATCH('Data Transit 1'!$A15,'raw Results'!$A$1:$A$215,0))</f>
        <v>38.839199066162109</v>
      </c>
      <c r="P15">
        <f>INDEX('raw Results'!$P$1:$P$215,MATCH('Data Transit 1'!$A15,'raw Results'!$A$1:$A$215,0))</f>
        <v>0.99790000915527344</v>
      </c>
      <c r="Q15">
        <f>INDEX('raw Results'!$Q$1:$Q$215,MATCH('Data Transit 1'!$A15,'raw Results'!$A$1:$A$215,0))</f>
        <v>-3.5617001056671143</v>
      </c>
      <c r="R15">
        <f>INDEX('raw Results'!$R$1:$R$215,MATCH('Data Transit 1'!$A15,'raw Results'!$A$1:$A$215,0))</f>
        <v>90.881927490234375</v>
      </c>
      <c r="S15" t="b">
        <f>INDEX('raw Results'!$S$1:$S$215,MATCH('Data Transit 1'!$A15,'raw Results'!$A$1:$A$215,0))</f>
        <v>0</v>
      </c>
      <c r="T15">
        <f>INDEX('raw Results'!$T$1:$T$215,MATCH('Data Transit 1'!$A15,'raw Results'!$A$1:$A$215,0))</f>
        <v>0.06</v>
      </c>
      <c r="U15" t="b">
        <f>INDEX('raw Results'!$U$1:$U$215,MATCH('Data Transit 1'!$A15,'raw Results'!$A$1:$A$215,0))</f>
        <v>1</v>
      </c>
      <c r="V15">
        <f>INDEX('raw Results'!$V$1:$V$215,MATCH('Data Transit 1'!$A15,'raw Results'!$A$1:$A$215,0))</f>
        <v>3</v>
      </c>
      <c r="W15">
        <f>INDEX('raw Results'!$W$1:$W$215,MATCH('Data Transit 1'!$A15,'raw Results'!$A$1:$A$215,0))</f>
        <v>14</v>
      </c>
      <c r="X15" t="str">
        <f>INDEX('raw Results'!$X$1:$X$215,MATCH('Data Transit 1'!$A15,'raw Results'!$A$1:$A$215,0))</f>
        <v/>
      </c>
      <c r="Y15" t="str">
        <f>INDEX('raw Results'!$Y$1:$Y$215,MATCH('Data Transit 1'!$A15,'raw Results'!$A$1:$A$215,0))</f>
        <v/>
      </c>
      <c r="Z15" t="str">
        <f>INDEX('raw Results'!$Z$1:$Z$215,MATCH('Data Transit 1'!$A15,'raw Results'!$A$1:$A$215,0))</f>
        <v/>
      </c>
      <c r="AA15" t="str">
        <f>INDEX('raw Results'!$AA$1:$AA$215,MATCH('Data Transit 1'!$A15,'raw Results'!$A$1:$A$215,0))</f>
        <v/>
      </c>
    </row>
    <row r="16" spans="1:27" x14ac:dyDescent="0.3">
      <c r="A16" s="4">
        <v>15</v>
      </c>
      <c r="B16" s="4" t="str">
        <f>INDEX('raw Results'!$B$1:$B$215,MATCH('Data Transit 1'!A16,'raw Results'!A$1:A$215,0))</f>
        <v>B3</v>
      </c>
      <c r="C16" s="4" t="b">
        <f>INDEX('raw Results'!$C$1:$C$215,MATCH('Data Transit 1'!$A16,'raw Results'!$A$1:$A$215,0))</f>
        <v>0</v>
      </c>
      <c r="D16" s="4" t="str">
        <f>INDEX('raw Results'!$D$1:$D$215,MATCH('Data Transit 1'!$A16,'raw Results'!$A$1:$A$215,0))</f>
        <v>Std2</v>
      </c>
      <c r="E16" t="str">
        <f>INDEX('raw Results'!$E$1:$E$215,MATCH('Data Transit 1'!$A16,'raw Results'!$A$1:$A$215,0))</f>
        <v>Target 1</v>
      </c>
      <c r="F16" t="str">
        <f>INDEX('raw Results'!$F$1:$F$215,MATCH('Data Transit 1'!$A16,'raw Results'!$A$1:$A$215,0))</f>
        <v>STANDARD</v>
      </c>
      <c r="G16" t="str">
        <f>INDEX('raw Results'!$G$1:$G$215,MATCH('Data Transit 1'!$A16,'raw Results'!$A$1:$A$215,0))</f>
        <v>FAM</v>
      </c>
      <c r="H16" t="str">
        <f>INDEX('raw Results'!$H$1:$H$215,MATCH('Data Transit 1'!$A16,'raw Results'!$A$1:$A$215,0))</f>
        <v>NFQ-MGB</v>
      </c>
      <c r="I16" s="129">
        <f>INDEX('raw Results'!$I$1:$I$215,MATCH('Data Transit 1'!$A16,'raw Results'!$A$1:$A$215,0))</f>
        <v>17.573280334472656</v>
      </c>
      <c r="J16" s="129">
        <f>INDEX('raw Results'!$J$1:$J$215,MATCH('Data Transit 1'!$A16,'raw Results'!$A$1:$A$215,0))</f>
        <v>17.534658432006836</v>
      </c>
      <c r="K16" s="129">
        <f>INDEX('raw Results'!$K$1:$K$215,MATCH('Data Transit 1'!$A16,'raw Results'!$A$1:$A$215,0))</f>
        <v>5.1226191222667694E-2</v>
      </c>
      <c r="L16" s="3">
        <f>INDEX('raw Results'!$L$1:$L$215,MATCH('Data Transit 1'!$A16,'raw Results'!$A$1:$A$215,0))</f>
        <v>1000000</v>
      </c>
      <c r="M16" s="3" t="str">
        <f>INDEX('raw Results'!$M$1:$M$215,MATCH('Data Transit 1'!$A16,'raw Results'!$A$1:$A$215,0))</f>
        <v/>
      </c>
      <c r="N16" s="3" t="str">
        <f>INDEX('raw Results'!$N$1:$N$215,MATCH('Data Transit 1'!$A16,'raw Results'!$A$1:$A$215,0))</f>
        <v/>
      </c>
      <c r="O16">
        <f>INDEX('raw Results'!$O$1:$O$215,MATCH('Data Transit 1'!$A16,'raw Results'!$A$1:$A$215,0))</f>
        <v>38.839199066162109</v>
      </c>
      <c r="P16">
        <f>INDEX('raw Results'!$P$1:$P$215,MATCH('Data Transit 1'!$A16,'raw Results'!$A$1:$A$215,0))</f>
        <v>0.99790000915527344</v>
      </c>
      <c r="Q16">
        <f>INDEX('raw Results'!$Q$1:$Q$215,MATCH('Data Transit 1'!$A16,'raw Results'!$A$1:$A$215,0))</f>
        <v>-3.5617001056671143</v>
      </c>
      <c r="R16">
        <f>INDEX('raw Results'!$R$1:$R$215,MATCH('Data Transit 1'!$A16,'raw Results'!$A$1:$A$215,0))</f>
        <v>90.881927490234375</v>
      </c>
      <c r="S16" t="b">
        <f>INDEX('raw Results'!$S$1:$S$215,MATCH('Data Transit 1'!$A16,'raw Results'!$A$1:$A$215,0))</f>
        <v>0</v>
      </c>
      <c r="T16">
        <f>INDEX('raw Results'!$T$1:$T$215,MATCH('Data Transit 1'!$A16,'raw Results'!$A$1:$A$215,0))</f>
        <v>0.06</v>
      </c>
      <c r="U16" t="b">
        <f>INDEX('raw Results'!$U$1:$U$215,MATCH('Data Transit 1'!$A16,'raw Results'!$A$1:$A$215,0))</f>
        <v>1</v>
      </c>
      <c r="V16">
        <f>INDEX('raw Results'!$V$1:$V$215,MATCH('Data Transit 1'!$A16,'raw Results'!$A$1:$A$215,0))</f>
        <v>3</v>
      </c>
      <c r="W16">
        <f>INDEX('raw Results'!$W$1:$W$215,MATCH('Data Transit 1'!$A16,'raw Results'!$A$1:$A$215,0))</f>
        <v>14</v>
      </c>
      <c r="X16" t="str">
        <f>INDEX('raw Results'!$X$1:$X$215,MATCH('Data Transit 1'!$A16,'raw Results'!$A$1:$A$215,0))</f>
        <v/>
      </c>
      <c r="Y16" t="str">
        <f>INDEX('raw Results'!$Y$1:$Y$215,MATCH('Data Transit 1'!$A16,'raw Results'!$A$1:$A$215,0))</f>
        <v/>
      </c>
      <c r="Z16" t="str">
        <f>INDEX('raw Results'!$Z$1:$Z$215,MATCH('Data Transit 1'!$A16,'raw Results'!$A$1:$A$215,0))</f>
        <v/>
      </c>
      <c r="AA16" t="str">
        <f>INDEX('raw Results'!$AA$1:$AA$215,MATCH('Data Transit 1'!$A16,'raw Results'!$A$1:$A$215,0))</f>
        <v/>
      </c>
    </row>
    <row r="17" spans="1:27" x14ac:dyDescent="0.3">
      <c r="A17" s="4">
        <v>16</v>
      </c>
      <c r="B17" s="4" t="str">
        <f>INDEX('raw Results'!$B$1:$B$215,MATCH('Data Transit 1'!A17,'raw Results'!A$1:A$215,0))</f>
        <v>B4</v>
      </c>
      <c r="C17" s="4" t="b">
        <f>INDEX('raw Results'!$C$1:$C$215,MATCH('Data Transit 1'!$A17,'raw Results'!$A$1:$A$215,0))</f>
        <v>0</v>
      </c>
      <c r="D17" s="4" t="str">
        <f>INDEX('raw Results'!$D$1:$D$215,MATCH('Data Transit 1'!$A17,'raw Results'!$A$1:$A$215,0))</f>
        <v>vQC-L</v>
      </c>
      <c r="E17" t="str">
        <f>INDEX('raw Results'!$E$1:$E$215,MATCH('Data Transit 1'!$A17,'raw Results'!$A$1:$A$215,0))</f>
        <v>Target 1</v>
      </c>
      <c r="F17" t="str">
        <f>INDEX('raw Results'!$F$1:$F$215,MATCH('Data Transit 1'!$A17,'raw Results'!$A$1:$A$215,0))</f>
        <v>UNKNOWN</v>
      </c>
      <c r="G17" t="str">
        <f>INDEX('raw Results'!$G$1:$G$215,MATCH('Data Transit 1'!$A17,'raw Results'!$A$1:$A$215,0))</f>
        <v>FAM</v>
      </c>
      <c r="H17" t="str">
        <f>INDEX('raw Results'!$H$1:$H$215,MATCH('Data Transit 1'!$A17,'raw Results'!$A$1:$A$215,0))</f>
        <v>NFQ-MGB</v>
      </c>
      <c r="I17" s="129">
        <f>INDEX('raw Results'!$I$1:$I$215,MATCH('Data Transit 1'!$A17,'raw Results'!$A$1:$A$215,0))</f>
        <v>32.573337554931641</v>
      </c>
      <c r="J17" s="129">
        <f>INDEX('raw Results'!$J$1:$J$215,MATCH('Data Transit 1'!$A17,'raw Results'!$A$1:$A$215,0))</f>
        <v>32.424755096435547</v>
      </c>
      <c r="K17" s="129">
        <f>INDEX('raw Results'!$K$1:$K$215,MATCH('Data Transit 1'!$A17,'raw Results'!$A$1:$A$215,0))</f>
        <v>0.13229411840438843</v>
      </c>
      <c r="L17" s="3">
        <f>INDEX('raw Results'!$L$1:$L$215,MATCH('Data Transit 1'!$A17,'raw Results'!$A$1:$A$215,0))</f>
        <v>57.442539215087891</v>
      </c>
      <c r="M17" s="3">
        <f>INDEX('raw Results'!$M$1:$M$215,MATCH('Data Transit 1'!$A17,'raw Results'!$A$1:$A$215,0))</f>
        <v>63.38629150390625</v>
      </c>
      <c r="N17" s="3">
        <f>INDEX('raw Results'!$N$1:$N$215,MATCH('Data Transit 1'!$A17,'raw Results'!$A$1:$A$215,0))</f>
        <v>5.3135037422180176</v>
      </c>
      <c r="O17">
        <f>INDEX('raw Results'!$O$1:$O$215,MATCH('Data Transit 1'!$A17,'raw Results'!$A$1:$A$215,0))</f>
        <v>38.839199066162109</v>
      </c>
      <c r="P17">
        <f>INDEX('raw Results'!$P$1:$P$215,MATCH('Data Transit 1'!$A17,'raw Results'!$A$1:$A$215,0))</f>
        <v>0.99790000915527344</v>
      </c>
      <c r="Q17">
        <f>INDEX('raw Results'!$Q$1:$Q$215,MATCH('Data Transit 1'!$A17,'raw Results'!$A$1:$A$215,0))</f>
        <v>-3.5617001056671143</v>
      </c>
      <c r="R17">
        <f>INDEX('raw Results'!$R$1:$R$215,MATCH('Data Transit 1'!$A17,'raw Results'!$A$1:$A$215,0))</f>
        <v>90.881927490234375</v>
      </c>
      <c r="S17" t="b">
        <f>INDEX('raw Results'!$S$1:$S$215,MATCH('Data Transit 1'!$A17,'raw Results'!$A$1:$A$215,0))</f>
        <v>0</v>
      </c>
      <c r="T17">
        <f>INDEX('raw Results'!$T$1:$T$215,MATCH('Data Transit 1'!$A17,'raw Results'!$A$1:$A$215,0))</f>
        <v>0.06</v>
      </c>
      <c r="U17" t="b">
        <f>INDEX('raw Results'!$U$1:$U$215,MATCH('Data Transit 1'!$A17,'raw Results'!$A$1:$A$215,0))</f>
        <v>1</v>
      </c>
      <c r="V17">
        <f>INDEX('raw Results'!$V$1:$V$215,MATCH('Data Transit 1'!$A17,'raw Results'!$A$1:$A$215,0))</f>
        <v>3</v>
      </c>
      <c r="W17">
        <f>INDEX('raw Results'!$W$1:$W$215,MATCH('Data Transit 1'!$A17,'raw Results'!$A$1:$A$215,0))</f>
        <v>29</v>
      </c>
      <c r="X17" t="str">
        <f>INDEX('raw Results'!$X$1:$X$215,MATCH('Data Transit 1'!$A17,'raw Results'!$A$1:$A$215,0))</f>
        <v/>
      </c>
      <c r="Y17" t="str">
        <f>INDEX('raw Results'!$Y$1:$Y$215,MATCH('Data Transit 1'!$A17,'raw Results'!$A$1:$A$215,0))</f>
        <v/>
      </c>
      <c r="Z17" t="str">
        <f>INDEX('raw Results'!$Z$1:$Z$215,MATCH('Data Transit 1'!$A17,'raw Results'!$A$1:$A$215,0))</f>
        <v/>
      </c>
      <c r="AA17" t="str">
        <f>INDEX('raw Results'!$AA$1:$AA$215,MATCH('Data Transit 1'!$A17,'raw Results'!$A$1:$A$215,0))</f>
        <v/>
      </c>
    </row>
    <row r="18" spans="1:27" x14ac:dyDescent="0.3">
      <c r="A18" s="4">
        <v>17</v>
      </c>
      <c r="B18" s="4" t="str">
        <f>INDEX('raw Results'!$B$1:$B$215,MATCH('Data Transit 1'!A18,'raw Results'!A$1:A$215,0))</f>
        <v>B5</v>
      </c>
      <c r="C18" s="4" t="b">
        <f>INDEX('raw Results'!$C$1:$C$215,MATCH('Data Transit 1'!$A18,'raw Results'!$A$1:$A$215,0))</f>
        <v>0</v>
      </c>
      <c r="D18" s="4" t="str">
        <f>INDEX('raw Results'!$D$1:$D$215,MATCH('Data Transit 1'!$A18,'raw Results'!$A$1:$A$215,0))</f>
        <v>vQC-L</v>
      </c>
      <c r="E18" t="str">
        <f>INDEX('raw Results'!$E$1:$E$215,MATCH('Data Transit 1'!$A18,'raw Results'!$A$1:$A$215,0))</f>
        <v>Target 1</v>
      </c>
      <c r="F18" t="str">
        <f>INDEX('raw Results'!$F$1:$F$215,MATCH('Data Transit 1'!$A18,'raw Results'!$A$1:$A$215,0))</f>
        <v>UNKNOWN</v>
      </c>
      <c r="G18" t="str">
        <f>INDEX('raw Results'!$G$1:$G$215,MATCH('Data Transit 1'!$A18,'raw Results'!$A$1:$A$215,0))</f>
        <v>FAM</v>
      </c>
      <c r="H18" t="str">
        <f>INDEX('raw Results'!$H$1:$H$215,MATCH('Data Transit 1'!$A18,'raw Results'!$A$1:$A$215,0))</f>
        <v>NFQ-MGB</v>
      </c>
      <c r="I18" s="129">
        <f>INDEX('raw Results'!$I$1:$I$215,MATCH('Data Transit 1'!$A18,'raw Results'!$A$1:$A$215,0))</f>
        <v>32.381191253662109</v>
      </c>
      <c r="J18" s="129">
        <f>INDEX('raw Results'!$J$1:$J$215,MATCH('Data Transit 1'!$A18,'raw Results'!$A$1:$A$215,0))</f>
        <v>32.424755096435547</v>
      </c>
      <c r="K18" s="129">
        <f>INDEX('raw Results'!$K$1:$K$215,MATCH('Data Transit 1'!$A18,'raw Results'!$A$1:$A$215,0))</f>
        <v>0.13229411840438843</v>
      </c>
      <c r="L18" s="3">
        <f>INDEX('raw Results'!$L$1:$L$215,MATCH('Data Transit 1'!$A18,'raw Results'!$A$1:$A$215,0))</f>
        <v>65.040153503417969</v>
      </c>
      <c r="M18" s="3">
        <f>INDEX('raw Results'!$M$1:$M$215,MATCH('Data Transit 1'!$A18,'raw Results'!$A$1:$A$215,0))</f>
        <v>63.38629150390625</v>
      </c>
      <c r="N18" s="3">
        <f>INDEX('raw Results'!$N$1:$N$215,MATCH('Data Transit 1'!$A18,'raw Results'!$A$1:$A$215,0))</f>
        <v>5.3135037422180176</v>
      </c>
      <c r="O18">
        <f>INDEX('raw Results'!$O$1:$O$215,MATCH('Data Transit 1'!$A18,'raw Results'!$A$1:$A$215,0))</f>
        <v>38.839199066162109</v>
      </c>
      <c r="P18">
        <f>INDEX('raw Results'!$P$1:$P$215,MATCH('Data Transit 1'!$A18,'raw Results'!$A$1:$A$215,0))</f>
        <v>0.99790000915527344</v>
      </c>
      <c r="Q18">
        <f>INDEX('raw Results'!$Q$1:$Q$215,MATCH('Data Transit 1'!$A18,'raw Results'!$A$1:$A$215,0))</f>
        <v>-3.5617001056671143</v>
      </c>
      <c r="R18">
        <f>INDEX('raw Results'!$R$1:$R$215,MATCH('Data Transit 1'!$A18,'raw Results'!$A$1:$A$215,0))</f>
        <v>90.881927490234375</v>
      </c>
      <c r="S18" t="b">
        <f>INDEX('raw Results'!$S$1:$S$215,MATCH('Data Transit 1'!$A18,'raw Results'!$A$1:$A$215,0))</f>
        <v>0</v>
      </c>
      <c r="T18">
        <f>INDEX('raw Results'!$T$1:$T$215,MATCH('Data Transit 1'!$A18,'raw Results'!$A$1:$A$215,0))</f>
        <v>0.06</v>
      </c>
      <c r="U18" t="b">
        <f>INDEX('raw Results'!$U$1:$U$215,MATCH('Data Transit 1'!$A18,'raw Results'!$A$1:$A$215,0))</f>
        <v>1</v>
      </c>
      <c r="V18">
        <f>INDEX('raw Results'!$V$1:$V$215,MATCH('Data Transit 1'!$A18,'raw Results'!$A$1:$A$215,0))</f>
        <v>3</v>
      </c>
      <c r="W18">
        <f>INDEX('raw Results'!$W$1:$W$215,MATCH('Data Transit 1'!$A18,'raw Results'!$A$1:$A$215,0))</f>
        <v>28</v>
      </c>
      <c r="X18" t="str">
        <f>INDEX('raw Results'!$X$1:$X$215,MATCH('Data Transit 1'!$A18,'raw Results'!$A$1:$A$215,0))</f>
        <v/>
      </c>
      <c r="Y18" t="str">
        <f>INDEX('raw Results'!$Y$1:$Y$215,MATCH('Data Transit 1'!$A18,'raw Results'!$A$1:$A$215,0))</f>
        <v/>
      </c>
      <c r="Z18" t="str">
        <f>INDEX('raw Results'!$Z$1:$Z$215,MATCH('Data Transit 1'!$A18,'raw Results'!$A$1:$A$215,0))</f>
        <v/>
      </c>
      <c r="AA18" t="str">
        <f>INDEX('raw Results'!$AA$1:$AA$215,MATCH('Data Transit 1'!$A18,'raw Results'!$A$1:$A$215,0))</f>
        <v/>
      </c>
    </row>
    <row r="19" spans="1:27" x14ac:dyDescent="0.3">
      <c r="A19" s="4">
        <v>18</v>
      </c>
      <c r="B19" s="4" t="str">
        <f>INDEX('raw Results'!$B$1:$B$215,MATCH('Data Transit 1'!A19,'raw Results'!A$1:A$215,0))</f>
        <v>B6</v>
      </c>
      <c r="C19" s="4" t="b">
        <f>INDEX('raw Results'!$C$1:$C$215,MATCH('Data Transit 1'!$A19,'raw Results'!$A$1:$A$215,0))</f>
        <v>0</v>
      </c>
      <c r="D19" s="4" t="str">
        <f>INDEX('raw Results'!$D$1:$D$215,MATCH('Data Transit 1'!$A19,'raw Results'!$A$1:$A$215,0))</f>
        <v>vQC-L</v>
      </c>
      <c r="E19" t="str">
        <f>INDEX('raw Results'!$E$1:$E$215,MATCH('Data Transit 1'!$A19,'raw Results'!$A$1:$A$215,0))</f>
        <v>Target 1</v>
      </c>
      <c r="F19" t="str">
        <f>INDEX('raw Results'!$F$1:$F$215,MATCH('Data Transit 1'!$A19,'raw Results'!$A$1:$A$215,0))</f>
        <v>UNKNOWN</v>
      </c>
      <c r="G19" t="str">
        <f>INDEX('raw Results'!$G$1:$G$215,MATCH('Data Transit 1'!$A19,'raw Results'!$A$1:$A$215,0))</f>
        <v>FAM</v>
      </c>
      <c r="H19" t="str">
        <f>INDEX('raw Results'!$H$1:$H$215,MATCH('Data Transit 1'!$A19,'raw Results'!$A$1:$A$215,0))</f>
        <v>NFQ-MGB</v>
      </c>
      <c r="I19" s="129">
        <f>INDEX('raw Results'!$I$1:$I$215,MATCH('Data Transit 1'!$A19,'raw Results'!$A$1:$A$215,0))</f>
        <v>32.319736480712891</v>
      </c>
      <c r="J19" s="129">
        <f>INDEX('raw Results'!$J$1:$J$215,MATCH('Data Transit 1'!$A19,'raw Results'!$A$1:$A$215,0))</f>
        <v>32.424755096435547</v>
      </c>
      <c r="K19" s="129">
        <f>INDEX('raw Results'!$K$1:$K$215,MATCH('Data Transit 1'!$A19,'raw Results'!$A$1:$A$215,0))</f>
        <v>0.13229411840438843</v>
      </c>
      <c r="L19" s="3">
        <f>INDEX('raw Results'!$L$1:$L$215,MATCH('Data Transit 1'!$A19,'raw Results'!$A$1:$A$215,0))</f>
        <v>67.676185607910156</v>
      </c>
      <c r="M19" s="3">
        <f>INDEX('raw Results'!$M$1:$M$215,MATCH('Data Transit 1'!$A19,'raw Results'!$A$1:$A$215,0))</f>
        <v>63.38629150390625</v>
      </c>
      <c r="N19" s="3">
        <f>INDEX('raw Results'!$N$1:$N$215,MATCH('Data Transit 1'!$A19,'raw Results'!$A$1:$A$215,0))</f>
        <v>5.3135037422180176</v>
      </c>
      <c r="O19">
        <f>INDEX('raw Results'!$O$1:$O$215,MATCH('Data Transit 1'!$A19,'raw Results'!$A$1:$A$215,0))</f>
        <v>38.839199066162109</v>
      </c>
      <c r="P19">
        <f>INDEX('raw Results'!$P$1:$P$215,MATCH('Data Transit 1'!$A19,'raw Results'!$A$1:$A$215,0))</f>
        <v>0.99790000915527344</v>
      </c>
      <c r="Q19">
        <f>INDEX('raw Results'!$Q$1:$Q$215,MATCH('Data Transit 1'!$A19,'raw Results'!$A$1:$A$215,0))</f>
        <v>-3.5617001056671143</v>
      </c>
      <c r="R19">
        <f>INDEX('raw Results'!$R$1:$R$215,MATCH('Data Transit 1'!$A19,'raw Results'!$A$1:$A$215,0))</f>
        <v>90.881927490234375</v>
      </c>
      <c r="S19" t="b">
        <f>INDEX('raw Results'!$S$1:$S$215,MATCH('Data Transit 1'!$A19,'raw Results'!$A$1:$A$215,0))</f>
        <v>0</v>
      </c>
      <c r="T19">
        <f>INDEX('raw Results'!$T$1:$T$215,MATCH('Data Transit 1'!$A19,'raw Results'!$A$1:$A$215,0))</f>
        <v>0.06</v>
      </c>
      <c r="U19" t="b">
        <f>INDEX('raw Results'!$U$1:$U$215,MATCH('Data Transit 1'!$A19,'raw Results'!$A$1:$A$215,0))</f>
        <v>1</v>
      </c>
      <c r="V19">
        <f>INDEX('raw Results'!$V$1:$V$215,MATCH('Data Transit 1'!$A19,'raw Results'!$A$1:$A$215,0))</f>
        <v>3</v>
      </c>
      <c r="W19">
        <f>INDEX('raw Results'!$W$1:$W$215,MATCH('Data Transit 1'!$A19,'raw Results'!$A$1:$A$215,0))</f>
        <v>28</v>
      </c>
      <c r="X19" t="str">
        <f>INDEX('raw Results'!$X$1:$X$215,MATCH('Data Transit 1'!$A19,'raw Results'!$A$1:$A$215,0))</f>
        <v/>
      </c>
      <c r="Y19" t="str">
        <f>INDEX('raw Results'!$Y$1:$Y$215,MATCH('Data Transit 1'!$A19,'raw Results'!$A$1:$A$215,0))</f>
        <v/>
      </c>
      <c r="Z19" t="str">
        <f>INDEX('raw Results'!$Z$1:$Z$215,MATCH('Data Transit 1'!$A19,'raw Results'!$A$1:$A$215,0))</f>
        <v/>
      </c>
      <c r="AA19" t="str">
        <f>INDEX('raw Results'!$AA$1:$AA$215,MATCH('Data Transit 1'!$A19,'raw Results'!$A$1:$A$215,0))</f>
        <v/>
      </c>
    </row>
    <row r="20" spans="1:27" x14ac:dyDescent="0.3">
      <c r="A20" s="4">
        <v>19</v>
      </c>
      <c r="B20" s="4" t="str">
        <f>INDEX('raw Results'!$B$1:$B$215,MATCH('Data Transit 1'!A20,'raw Results'!A$1:A$215,0))</f>
        <v>B7</v>
      </c>
      <c r="C20" s="4" t="b">
        <f>INDEX('raw Results'!$C$1:$C$215,MATCH('Data Transit 1'!$A20,'raw Results'!$A$1:$A$215,0))</f>
        <v>0</v>
      </c>
      <c r="D20" s="4" t="str">
        <f>INDEX('raw Results'!$D$1:$D$215,MATCH('Data Transit 1'!$A20,'raw Results'!$A$1:$A$215,0))</f>
        <v>S2</v>
      </c>
      <c r="E20" t="str">
        <f>INDEX('raw Results'!$E$1:$E$215,MATCH('Data Transit 1'!$A20,'raw Results'!$A$1:$A$215,0))</f>
        <v>Target 1</v>
      </c>
      <c r="F20" t="str">
        <f>INDEX('raw Results'!$F$1:$F$215,MATCH('Data Transit 1'!$A20,'raw Results'!$A$1:$A$215,0))</f>
        <v>UNKNOWN</v>
      </c>
      <c r="G20" t="str">
        <f>INDEX('raw Results'!$G$1:$G$215,MATCH('Data Transit 1'!$A20,'raw Results'!$A$1:$A$215,0))</f>
        <v>FAM</v>
      </c>
      <c r="H20" t="str">
        <f>INDEX('raw Results'!$H$1:$H$215,MATCH('Data Transit 1'!$A20,'raw Results'!$A$1:$A$215,0))</f>
        <v>NFQ-MGB</v>
      </c>
      <c r="I20" s="129">
        <f>INDEX('raw Results'!$I$1:$I$215,MATCH('Data Transit 1'!$A20,'raw Results'!$A$1:$A$215,0))</f>
        <v>23.861700057983398</v>
      </c>
      <c r="J20" s="129">
        <f>INDEX('raw Results'!$J$1:$J$215,MATCH('Data Transit 1'!$A20,'raw Results'!$A$1:$A$215,0))</f>
        <v>28.840736389160156</v>
      </c>
      <c r="K20" s="129">
        <f>INDEX('raw Results'!$K$1:$K$215,MATCH('Data Transit 1'!$A20,'raw Results'!$A$1:$A$215,0))</f>
        <v>8.7113132476806641</v>
      </c>
      <c r="L20" s="3">
        <f>INDEX('raw Results'!$L$1:$L$215,MATCH('Data Transit 1'!$A20,'raw Results'!$A$1:$A$215,0))</f>
        <v>16038.1708984375</v>
      </c>
      <c r="M20" s="3">
        <f>INDEX('raw Results'!$M$1:$M$215,MATCH('Data Transit 1'!$A20,'raw Results'!$A$1:$A$215,0))</f>
        <v>11052.1181640625</v>
      </c>
      <c r="N20" s="3">
        <f>INDEX('raw Results'!$N$1:$N$215,MATCH('Data Transit 1'!$A20,'raw Results'!$A$1:$A$215,0))</f>
        <v>9585.77734375</v>
      </c>
      <c r="O20">
        <f>INDEX('raw Results'!$O$1:$O$215,MATCH('Data Transit 1'!$A20,'raw Results'!$A$1:$A$215,0))</f>
        <v>38.839199066162109</v>
      </c>
      <c r="P20">
        <f>INDEX('raw Results'!$P$1:$P$215,MATCH('Data Transit 1'!$A20,'raw Results'!$A$1:$A$215,0))</f>
        <v>0.99790000915527344</v>
      </c>
      <c r="Q20">
        <f>INDEX('raw Results'!$Q$1:$Q$215,MATCH('Data Transit 1'!$A20,'raw Results'!$A$1:$A$215,0))</f>
        <v>-3.5617001056671143</v>
      </c>
      <c r="R20">
        <f>INDEX('raw Results'!$R$1:$R$215,MATCH('Data Transit 1'!$A20,'raw Results'!$A$1:$A$215,0))</f>
        <v>90.881927490234375</v>
      </c>
      <c r="S20" t="b">
        <f>INDEX('raw Results'!$S$1:$S$215,MATCH('Data Transit 1'!$A20,'raw Results'!$A$1:$A$215,0))</f>
        <v>0</v>
      </c>
      <c r="T20">
        <f>INDEX('raw Results'!$T$1:$T$215,MATCH('Data Transit 1'!$A20,'raw Results'!$A$1:$A$215,0))</f>
        <v>0.06</v>
      </c>
      <c r="U20" t="b">
        <f>INDEX('raw Results'!$U$1:$U$215,MATCH('Data Transit 1'!$A20,'raw Results'!$A$1:$A$215,0))</f>
        <v>1</v>
      </c>
      <c r="V20">
        <f>INDEX('raw Results'!$V$1:$V$215,MATCH('Data Transit 1'!$A20,'raw Results'!$A$1:$A$215,0))</f>
        <v>3</v>
      </c>
      <c r="W20">
        <f>INDEX('raw Results'!$W$1:$W$215,MATCH('Data Transit 1'!$A20,'raw Results'!$A$1:$A$215,0))</f>
        <v>20</v>
      </c>
      <c r="X20" t="str">
        <f>INDEX('raw Results'!$X$1:$X$215,MATCH('Data Transit 1'!$A20,'raw Results'!$A$1:$A$215,0))</f>
        <v/>
      </c>
      <c r="Y20" t="str">
        <f>INDEX('raw Results'!$Y$1:$Y$215,MATCH('Data Transit 1'!$A20,'raw Results'!$A$1:$A$215,0))</f>
        <v/>
      </c>
      <c r="Z20" t="str">
        <f>INDEX('raw Results'!$Z$1:$Z$215,MATCH('Data Transit 1'!$A20,'raw Results'!$A$1:$A$215,0))</f>
        <v/>
      </c>
      <c r="AA20" t="str">
        <f>INDEX('raw Results'!$AA$1:$AA$215,MATCH('Data Transit 1'!$A20,'raw Results'!$A$1:$A$215,0))</f>
        <v/>
      </c>
    </row>
    <row r="21" spans="1:27" x14ac:dyDescent="0.3">
      <c r="A21" s="4">
        <v>20</v>
      </c>
      <c r="B21" s="4" t="str">
        <f>INDEX('raw Results'!$B$1:$B$215,MATCH('Data Transit 1'!A21,'raw Results'!A$1:A$215,0))</f>
        <v>B8</v>
      </c>
      <c r="C21" s="4" t="b">
        <f>INDEX('raw Results'!$C$1:$C$215,MATCH('Data Transit 1'!$A21,'raw Results'!$A$1:$A$215,0))</f>
        <v>0</v>
      </c>
      <c r="D21" s="4" t="str">
        <f>INDEX('raw Results'!$D$1:$D$215,MATCH('Data Transit 1'!$A21,'raw Results'!$A$1:$A$215,0))</f>
        <v>S2</v>
      </c>
      <c r="E21" t="str">
        <f>INDEX('raw Results'!$E$1:$E$215,MATCH('Data Transit 1'!$A21,'raw Results'!$A$1:$A$215,0))</f>
        <v>Target 1</v>
      </c>
      <c r="F21" t="str">
        <f>INDEX('raw Results'!$F$1:$F$215,MATCH('Data Transit 1'!$A21,'raw Results'!$A$1:$A$215,0))</f>
        <v>UNKNOWN</v>
      </c>
      <c r="G21" t="str">
        <f>INDEX('raw Results'!$G$1:$G$215,MATCH('Data Transit 1'!$A21,'raw Results'!$A$1:$A$215,0))</f>
        <v>FAM</v>
      </c>
      <c r="H21" t="str">
        <f>INDEX('raw Results'!$H$1:$H$215,MATCH('Data Transit 1'!$A21,'raw Results'!$A$1:$A$215,0))</f>
        <v>NFQ-MGB</v>
      </c>
      <c r="I21" s="129">
        <f>INDEX('raw Results'!$I$1:$I$215,MATCH('Data Transit 1'!$A21,'raw Results'!$A$1:$A$215,0))</f>
        <v>23.760980606079102</v>
      </c>
      <c r="J21" s="129">
        <f>INDEX('raw Results'!$J$1:$J$215,MATCH('Data Transit 1'!$A21,'raw Results'!$A$1:$A$215,0))</f>
        <v>28.840736389160156</v>
      </c>
      <c r="K21" s="129">
        <f>INDEX('raw Results'!$K$1:$K$215,MATCH('Data Transit 1'!$A21,'raw Results'!$A$1:$A$215,0))</f>
        <v>8.7113132476806641</v>
      </c>
      <c r="L21" s="3">
        <f>INDEX('raw Results'!$L$1:$L$215,MATCH('Data Transit 1'!$A21,'raw Results'!$A$1:$A$215,0))</f>
        <v>17117.22265625</v>
      </c>
      <c r="M21" s="3">
        <f>INDEX('raw Results'!$M$1:$M$215,MATCH('Data Transit 1'!$A21,'raw Results'!$A$1:$A$215,0))</f>
        <v>11052.1181640625</v>
      </c>
      <c r="N21" s="3">
        <f>INDEX('raw Results'!$N$1:$N$215,MATCH('Data Transit 1'!$A21,'raw Results'!$A$1:$A$215,0))</f>
        <v>9585.77734375</v>
      </c>
      <c r="O21">
        <f>INDEX('raw Results'!$O$1:$O$215,MATCH('Data Transit 1'!$A21,'raw Results'!$A$1:$A$215,0))</f>
        <v>38.839199066162109</v>
      </c>
      <c r="P21">
        <f>INDEX('raw Results'!$P$1:$P$215,MATCH('Data Transit 1'!$A21,'raw Results'!$A$1:$A$215,0))</f>
        <v>0.99790000915527344</v>
      </c>
      <c r="Q21">
        <f>INDEX('raw Results'!$Q$1:$Q$215,MATCH('Data Transit 1'!$A21,'raw Results'!$A$1:$A$215,0))</f>
        <v>-3.5617001056671143</v>
      </c>
      <c r="R21">
        <f>INDEX('raw Results'!$R$1:$R$215,MATCH('Data Transit 1'!$A21,'raw Results'!$A$1:$A$215,0))</f>
        <v>90.881927490234375</v>
      </c>
      <c r="S21" t="b">
        <f>INDEX('raw Results'!$S$1:$S$215,MATCH('Data Transit 1'!$A21,'raw Results'!$A$1:$A$215,0))</f>
        <v>0</v>
      </c>
      <c r="T21">
        <f>INDEX('raw Results'!$T$1:$T$215,MATCH('Data Transit 1'!$A21,'raw Results'!$A$1:$A$215,0))</f>
        <v>0.06</v>
      </c>
      <c r="U21" t="b">
        <f>INDEX('raw Results'!$U$1:$U$215,MATCH('Data Transit 1'!$A21,'raw Results'!$A$1:$A$215,0))</f>
        <v>1</v>
      </c>
      <c r="V21">
        <f>INDEX('raw Results'!$V$1:$V$215,MATCH('Data Transit 1'!$A21,'raw Results'!$A$1:$A$215,0))</f>
        <v>3</v>
      </c>
      <c r="W21">
        <f>INDEX('raw Results'!$W$1:$W$215,MATCH('Data Transit 1'!$A21,'raw Results'!$A$1:$A$215,0))</f>
        <v>20</v>
      </c>
      <c r="X21" t="str">
        <f>INDEX('raw Results'!$X$1:$X$215,MATCH('Data Transit 1'!$A21,'raw Results'!$A$1:$A$215,0))</f>
        <v/>
      </c>
      <c r="Y21" t="str">
        <f>INDEX('raw Results'!$Y$1:$Y$215,MATCH('Data Transit 1'!$A21,'raw Results'!$A$1:$A$215,0))</f>
        <v/>
      </c>
      <c r="Z21" t="str">
        <f>INDEX('raw Results'!$Z$1:$Z$215,MATCH('Data Transit 1'!$A21,'raw Results'!$A$1:$A$215,0))</f>
        <v/>
      </c>
      <c r="AA21" t="str">
        <f>INDEX('raw Results'!$AA$1:$AA$215,MATCH('Data Transit 1'!$A21,'raw Results'!$A$1:$A$215,0))</f>
        <v/>
      </c>
    </row>
    <row r="22" spans="1:27" x14ac:dyDescent="0.3">
      <c r="A22" s="4">
        <v>21</v>
      </c>
      <c r="B22" s="4" t="str">
        <f>INDEX('raw Results'!$B$1:$B$215,MATCH('Data Transit 1'!A22,'raw Results'!A$1:A$215,0))</f>
        <v>B9</v>
      </c>
      <c r="C22" s="4" t="b">
        <f>INDEX('raw Results'!$C$1:$C$215,MATCH('Data Transit 1'!$A22,'raw Results'!$A$1:$A$215,0))</f>
        <v>0</v>
      </c>
      <c r="D22" s="4" t="str">
        <f>INDEX('raw Results'!$D$1:$D$215,MATCH('Data Transit 1'!$A22,'raw Results'!$A$1:$A$215,0))</f>
        <v>S2</v>
      </c>
      <c r="E22" t="str">
        <f>INDEX('raw Results'!$E$1:$E$215,MATCH('Data Transit 1'!$A22,'raw Results'!$A$1:$A$215,0))</f>
        <v>Target 1</v>
      </c>
      <c r="F22" t="str">
        <f>INDEX('raw Results'!$F$1:$F$215,MATCH('Data Transit 1'!$A22,'raw Results'!$A$1:$A$215,0))</f>
        <v>UNKNOWN</v>
      </c>
      <c r="G22" t="str">
        <f>INDEX('raw Results'!$G$1:$G$215,MATCH('Data Transit 1'!$A22,'raw Results'!$A$1:$A$215,0))</f>
        <v>FAM</v>
      </c>
      <c r="H22" t="str">
        <f>INDEX('raw Results'!$H$1:$H$215,MATCH('Data Transit 1'!$A22,'raw Results'!$A$1:$A$215,0))</f>
        <v>NFQ-MGB</v>
      </c>
      <c r="I22" s="129">
        <f>INDEX('raw Results'!$I$1:$I$215,MATCH('Data Transit 1'!$A22,'raw Results'!$A$1:$A$215,0))</f>
        <v>38.899524688720703</v>
      </c>
      <c r="J22" s="129">
        <f>INDEX('raw Results'!$J$1:$J$215,MATCH('Data Transit 1'!$A22,'raw Results'!$A$1:$A$215,0))</f>
        <v>28.840736389160156</v>
      </c>
      <c r="K22" s="129">
        <f>INDEX('raw Results'!$K$1:$K$215,MATCH('Data Transit 1'!$A22,'raw Results'!$A$1:$A$215,0))</f>
        <v>8.7113132476806641</v>
      </c>
      <c r="L22" s="3">
        <f>INDEX('raw Results'!$L$1:$L$215,MATCH('Data Transit 1'!$A22,'raw Results'!$A$1:$A$215,0))</f>
        <v>0.96175169944763184</v>
      </c>
      <c r="M22" s="3">
        <f>INDEX('raw Results'!$M$1:$M$215,MATCH('Data Transit 1'!$A22,'raw Results'!$A$1:$A$215,0))</f>
        <v>11052.1181640625</v>
      </c>
      <c r="N22" s="3">
        <f>INDEX('raw Results'!$N$1:$N$215,MATCH('Data Transit 1'!$A22,'raw Results'!$A$1:$A$215,0))</f>
        <v>9585.77734375</v>
      </c>
      <c r="O22">
        <f>INDEX('raw Results'!$O$1:$O$215,MATCH('Data Transit 1'!$A22,'raw Results'!$A$1:$A$215,0))</f>
        <v>38.839199066162109</v>
      </c>
      <c r="P22">
        <f>INDEX('raw Results'!$P$1:$P$215,MATCH('Data Transit 1'!$A22,'raw Results'!$A$1:$A$215,0))</f>
        <v>0.99790000915527344</v>
      </c>
      <c r="Q22">
        <f>INDEX('raw Results'!$Q$1:$Q$215,MATCH('Data Transit 1'!$A22,'raw Results'!$A$1:$A$215,0))</f>
        <v>-3.5617001056671143</v>
      </c>
      <c r="R22">
        <f>INDEX('raw Results'!$R$1:$R$215,MATCH('Data Transit 1'!$A22,'raw Results'!$A$1:$A$215,0))</f>
        <v>90.881927490234375</v>
      </c>
      <c r="S22" t="b">
        <f>INDEX('raw Results'!$S$1:$S$215,MATCH('Data Transit 1'!$A22,'raw Results'!$A$1:$A$215,0))</f>
        <v>0</v>
      </c>
      <c r="T22">
        <f>INDEX('raw Results'!$T$1:$T$215,MATCH('Data Transit 1'!$A22,'raw Results'!$A$1:$A$215,0))</f>
        <v>0.06</v>
      </c>
      <c r="U22" t="b">
        <f>INDEX('raw Results'!$U$1:$U$215,MATCH('Data Transit 1'!$A22,'raw Results'!$A$1:$A$215,0))</f>
        <v>1</v>
      </c>
      <c r="V22">
        <f>INDEX('raw Results'!$V$1:$V$215,MATCH('Data Transit 1'!$A22,'raw Results'!$A$1:$A$215,0))</f>
        <v>3</v>
      </c>
      <c r="W22">
        <f>INDEX('raw Results'!$W$1:$W$215,MATCH('Data Transit 1'!$A22,'raw Results'!$A$1:$A$215,0))</f>
        <v>35</v>
      </c>
      <c r="X22" t="str">
        <f>INDEX('raw Results'!$X$1:$X$215,MATCH('Data Transit 1'!$A22,'raw Results'!$A$1:$A$215,0))</f>
        <v/>
      </c>
      <c r="Y22" t="str">
        <f>INDEX('raw Results'!$Y$1:$Y$215,MATCH('Data Transit 1'!$A22,'raw Results'!$A$1:$A$215,0))</f>
        <v/>
      </c>
      <c r="Z22" t="str">
        <f>INDEX('raw Results'!$Z$1:$Z$215,MATCH('Data Transit 1'!$A22,'raw Results'!$A$1:$A$215,0))</f>
        <v/>
      </c>
      <c r="AA22" t="str">
        <f>INDEX('raw Results'!$AA$1:$AA$215,MATCH('Data Transit 1'!$A22,'raw Results'!$A$1:$A$215,0))</f>
        <v/>
      </c>
    </row>
    <row r="23" spans="1:27" x14ac:dyDescent="0.3">
      <c r="A23" s="4">
        <v>22</v>
      </c>
      <c r="B23" s="4" t="str">
        <f>INDEX('raw Results'!$B$1:$B$215,MATCH('Data Transit 1'!A23,'raw Results'!A$1:A$215,0))</f>
        <v>B10</v>
      </c>
      <c r="C23" s="4" t="b">
        <f>INDEX('raw Results'!$C$1:$C$215,MATCH('Data Transit 1'!$A23,'raw Results'!$A$1:$A$215,0))</f>
        <v>0</v>
      </c>
      <c r="D23" s="4" t="str">
        <f>INDEX('raw Results'!$D$1:$D$215,MATCH('Data Transit 1'!$A23,'raw Results'!$A$1:$A$215,0))</f>
        <v>S10</v>
      </c>
      <c r="E23" t="str">
        <f>INDEX('raw Results'!$E$1:$E$215,MATCH('Data Transit 1'!$A23,'raw Results'!$A$1:$A$215,0))</f>
        <v>Target 1</v>
      </c>
      <c r="F23" t="str">
        <f>INDEX('raw Results'!$F$1:$F$215,MATCH('Data Transit 1'!$A23,'raw Results'!$A$1:$A$215,0))</f>
        <v>UNKNOWN</v>
      </c>
      <c r="G23" t="str">
        <f>INDEX('raw Results'!$G$1:$G$215,MATCH('Data Transit 1'!$A23,'raw Results'!$A$1:$A$215,0))</f>
        <v>FAM</v>
      </c>
      <c r="H23" t="str">
        <f>INDEX('raw Results'!$H$1:$H$215,MATCH('Data Transit 1'!$A23,'raw Results'!$A$1:$A$215,0))</f>
        <v>NFQ-MGB</v>
      </c>
      <c r="I23" s="129">
        <f>INDEX('raw Results'!$I$1:$I$215,MATCH('Data Transit 1'!$A23,'raw Results'!$A$1:$A$215,0))</f>
        <v>28.000461578369141</v>
      </c>
      <c r="J23" s="129">
        <f>INDEX('raw Results'!$J$1:$J$215,MATCH('Data Transit 1'!$A23,'raw Results'!$A$1:$A$215,0))</f>
        <v>28.014974594116211</v>
      </c>
      <c r="K23" s="129">
        <f>INDEX('raw Results'!$K$1:$K$215,MATCH('Data Transit 1'!$A23,'raw Results'!$A$1:$A$215,0))</f>
        <v>5.4768681526184082E-2</v>
      </c>
      <c r="L23" s="3">
        <f>INDEX('raw Results'!$L$1:$L$215,MATCH('Data Transit 1'!$A23,'raw Results'!$A$1:$A$215,0))</f>
        <v>1104.425048828125</v>
      </c>
      <c r="M23" s="3">
        <f>INDEX('raw Results'!$M$1:$M$215,MATCH('Data Transit 1'!$A23,'raw Results'!$A$1:$A$215,0))</f>
        <v>1094.568359375</v>
      </c>
      <c r="N23" s="3">
        <f>INDEX('raw Results'!$N$1:$N$215,MATCH('Data Transit 1'!$A23,'raw Results'!$A$1:$A$215,0))</f>
        <v>38.495220184326172</v>
      </c>
      <c r="O23">
        <f>INDEX('raw Results'!$O$1:$O$215,MATCH('Data Transit 1'!$A23,'raw Results'!$A$1:$A$215,0))</f>
        <v>38.839199066162109</v>
      </c>
      <c r="P23">
        <f>INDEX('raw Results'!$P$1:$P$215,MATCH('Data Transit 1'!$A23,'raw Results'!$A$1:$A$215,0))</f>
        <v>0.99790000915527344</v>
      </c>
      <c r="Q23">
        <f>INDEX('raw Results'!$Q$1:$Q$215,MATCH('Data Transit 1'!$A23,'raw Results'!$A$1:$A$215,0))</f>
        <v>-3.5617001056671143</v>
      </c>
      <c r="R23">
        <f>INDEX('raw Results'!$R$1:$R$215,MATCH('Data Transit 1'!$A23,'raw Results'!$A$1:$A$215,0))</f>
        <v>90.881927490234375</v>
      </c>
      <c r="S23" t="b">
        <f>INDEX('raw Results'!$S$1:$S$215,MATCH('Data Transit 1'!$A23,'raw Results'!$A$1:$A$215,0))</f>
        <v>0</v>
      </c>
      <c r="T23">
        <f>INDEX('raw Results'!$T$1:$T$215,MATCH('Data Transit 1'!$A23,'raw Results'!$A$1:$A$215,0))</f>
        <v>0.06</v>
      </c>
      <c r="U23" t="b">
        <f>INDEX('raw Results'!$U$1:$U$215,MATCH('Data Transit 1'!$A23,'raw Results'!$A$1:$A$215,0))</f>
        <v>1</v>
      </c>
      <c r="V23">
        <f>INDEX('raw Results'!$V$1:$V$215,MATCH('Data Transit 1'!$A23,'raw Results'!$A$1:$A$215,0))</f>
        <v>3</v>
      </c>
      <c r="W23">
        <f>INDEX('raw Results'!$W$1:$W$215,MATCH('Data Transit 1'!$A23,'raw Results'!$A$1:$A$215,0))</f>
        <v>24</v>
      </c>
      <c r="X23" t="str">
        <f>INDEX('raw Results'!$X$1:$X$215,MATCH('Data Transit 1'!$A23,'raw Results'!$A$1:$A$215,0))</f>
        <v/>
      </c>
      <c r="Y23" t="str">
        <f>INDEX('raw Results'!$Y$1:$Y$215,MATCH('Data Transit 1'!$A23,'raw Results'!$A$1:$A$215,0))</f>
        <v/>
      </c>
      <c r="Z23" t="str">
        <f>INDEX('raw Results'!$Z$1:$Z$215,MATCH('Data Transit 1'!$A23,'raw Results'!$A$1:$A$215,0))</f>
        <v/>
      </c>
      <c r="AA23" t="str">
        <f>INDEX('raw Results'!$AA$1:$AA$215,MATCH('Data Transit 1'!$A23,'raw Results'!$A$1:$A$215,0))</f>
        <v/>
      </c>
    </row>
    <row r="24" spans="1:27" x14ac:dyDescent="0.3">
      <c r="A24" s="4">
        <v>23</v>
      </c>
      <c r="B24" s="4" t="str">
        <f>INDEX('raw Results'!$B$1:$B$215,MATCH('Data Transit 1'!A24,'raw Results'!A$1:A$215,0))</f>
        <v>B11</v>
      </c>
      <c r="C24" s="4" t="b">
        <f>INDEX('raw Results'!$C$1:$C$215,MATCH('Data Transit 1'!$A24,'raw Results'!$A$1:$A$215,0))</f>
        <v>0</v>
      </c>
      <c r="D24" s="4" t="str">
        <f>INDEX('raw Results'!$D$1:$D$215,MATCH('Data Transit 1'!$A24,'raw Results'!$A$1:$A$215,0))</f>
        <v>S10</v>
      </c>
      <c r="E24" t="str">
        <f>INDEX('raw Results'!$E$1:$E$215,MATCH('Data Transit 1'!$A24,'raw Results'!$A$1:$A$215,0))</f>
        <v>Target 1</v>
      </c>
      <c r="F24" t="str">
        <f>INDEX('raw Results'!$F$1:$F$215,MATCH('Data Transit 1'!$A24,'raw Results'!$A$1:$A$215,0))</f>
        <v>UNKNOWN</v>
      </c>
      <c r="G24" t="str">
        <f>INDEX('raw Results'!$G$1:$G$215,MATCH('Data Transit 1'!$A24,'raw Results'!$A$1:$A$215,0))</f>
        <v>FAM</v>
      </c>
      <c r="H24" t="str">
        <f>INDEX('raw Results'!$H$1:$H$215,MATCH('Data Transit 1'!$A24,'raw Results'!$A$1:$A$215,0))</f>
        <v>NFQ-MGB</v>
      </c>
      <c r="I24" s="129">
        <f>INDEX('raw Results'!$I$1:$I$215,MATCH('Data Transit 1'!$A24,'raw Results'!$A$1:$A$215,0))</f>
        <v>27.96891975402832</v>
      </c>
      <c r="J24" s="129">
        <f>INDEX('raw Results'!$J$1:$J$215,MATCH('Data Transit 1'!$A24,'raw Results'!$A$1:$A$215,0))</f>
        <v>28.014974594116211</v>
      </c>
      <c r="K24" s="129">
        <f>INDEX('raw Results'!$K$1:$K$215,MATCH('Data Transit 1'!$A24,'raw Results'!$A$1:$A$215,0))</f>
        <v>5.4768681526184082E-2</v>
      </c>
      <c r="L24" s="3">
        <f>INDEX('raw Results'!$L$1:$L$215,MATCH('Data Transit 1'!$A24,'raw Results'!$A$1:$A$215,0))</f>
        <v>1127.1768798828125</v>
      </c>
      <c r="M24" s="3">
        <f>INDEX('raw Results'!$M$1:$M$215,MATCH('Data Transit 1'!$A24,'raw Results'!$A$1:$A$215,0))</f>
        <v>1094.568359375</v>
      </c>
      <c r="N24" s="3">
        <f>INDEX('raw Results'!$N$1:$N$215,MATCH('Data Transit 1'!$A24,'raw Results'!$A$1:$A$215,0))</f>
        <v>38.495220184326172</v>
      </c>
      <c r="O24">
        <f>INDEX('raw Results'!$O$1:$O$215,MATCH('Data Transit 1'!$A24,'raw Results'!$A$1:$A$215,0))</f>
        <v>38.839199066162109</v>
      </c>
      <c r="P24">
        <f>INDEX('raw Results'!$P$1:$P$215,MATCH('Data Transit 1'!$A24,'raw Results'!$A$1:$A$215,0))</f>
        <v>0.99790000915527344</v>
      </c>
      <c r="Q24">
        <f>INDEX('raw Results'!$Q$1:$Q$215,MATCH('Data Transit 1'!$A24,'raw Results'!$A$1:$A$215,0))</f>
        <v>-3.5617001056671143</v>
      </c>
      <c r="R24">
        <f>INDEX('raw Results'!$R$1:$R$215,MATCH('Data Transit 1'!$A24,'raw Results'!$A$1:$A$215,0))</f>
        <v>90.881927490234375</v>
      </c>
      <c r="S24" t="b">
        <f>INDEX('raw Results'!$S$1:$S$215,MATCH('Data Transit 1'!$A24,'raw Results'!$A$1:$A$215,0))</f>
        <v>0</v>
      </c>
      <c r="T24">
        <f>INDEX('raw Results'!$T$1:$T$215,MATCH('Data Transit 1'!$A24,'raw Results'!$A$1:$A$215,0))</f>
        <v>0.06</v>
      </c>
      <c r="U24" t="b">
        <f>INDEX('raw Results'!$U$1:$U$215,MATCH('Data Transit 1'!$A24,'raw Results'!$A$1:$A$215,0))</f>
        <v>1</v>
      </c>
      <c r="V24">
        <f>INDEX('raw Results'!$V$1:$V$215,MATCH('Data Transit 1'!$A24,'raw Results'!$A$1:$A$215,0))</f>
        <v>3</v>
      </c>
      <c r="W24">
        <f>INDEX('raw Results'!$W$1:$W$215,MATCH('Data Transit 1'!$A24,'raw Results'!$A$1:$A$215,0))</f>
        <v>24</v>
      </c>
      <c r="X24" t="str">
        <f>INDEX('raw Results'!$X$1:$X$215,MATCH('Data Transit 1'!$A24,'raw Results'!$A$1:$A$215,0))</f>
        <v/>
      </c>
      <c r="Y24" t="str">
        <f>INDEX('raw Results'!$Y$1:$Y$215,MATCH('Data Transit 1'!$A24,'raw Results'!$A$1:$A$215,0))</f>
        <v/>
      </c>
      <c r="Z24" t="str">
        <f>INDEX('raw Results'!$Z$1:$Z$215,MATCH('Data Transit 1'!$A24,'raw Results'!$A$1:$A$215,0))</f>
        <v/>
      </c>
      <c r="AA24" t="str">
        <f>INDEX('raw Results'!$AA$1:$AA$215,MATCH('Data Transit 1'!$A24,'raw Results'!$A$1:$A$215,0))</f>
        <v/>
      </c>
    </row>
    <row r="25" spans="1:27" x14ac:dyDescent="0.3">
      <c r="A25" s="4">
        <v>24</v>
      </c>
      <c r="B25" s="4" t="str">
        <f>INDEX('raw Results'!$B$1:$B$215,MATCH('Data Transit 1'!A25,'raw Results'!A$1:A$215,0))</f>
        <v>B12</v>
      </c>
      <c r="C25" s="4" t="b">
        <f>INDEX('raw Results'!$C$1:$C$215,MATCH('Data Transit 1'!$A25,'raw Results'!$A$1:$A$215,0))</f>
        <v>0</v>
      </c>
      <c r="D25" s="4" t="str">
        <f>INDEX('raw Results'!$D$1:$D$215,MATCH('Data Transit 1'!$A25,'raw Results'!$A$1:$A$215,0))</f>
        <v>S10</v>
      </c>
      <c r="E25" t="str">
        <f>INDEX('raw Results'!$E$1:$E$215,MATCH('Data Transit 1'!$A25,'raw Results'!$A$1:$A$215,0))</f>
        <v>Target 1</v>
      </c>
      <c r="F25" t="str">
        <f>INDEX('raw Results'!$F$1:$F$215,MATCH('Data Transit 1'!$A25,'raw Results'!$A$1:$A$215,0))</f>
        <v>UNKNOWN</v>
      </c>
      <c r="G25" t="str">
        <f>INDEX('raw Results'!$G$1:$G$215,MATCH('Data Transit 1'!$A25,'raw Results'!$A$1:$A$215,0))</f>
        <v>FAM</v>
      </c>
      <c r="H25" t="str">
        <f>INDEX('raw Results'!$H$1:$H$215,MATCH('Data Transit 1'!$A25,'raw Results'!$A$1:$A$215,0))</f>
        <v>NFQ-MGB</v>
      </c>
      <c r="I25" s="129">
        <f>INDEX('raw Results'!$I$1:$I$215,MATCH('Data Transit 1'!$A25,'raw Results'!$A$1:$A$215,0))</f>
        <v>28.075534820556641</v>
      </c>
      <c r="J25" s="129">
        <f>INDEX('raw Results'!$J$1:$J$215,MATCH('Data Transit 1'!$A25,'raw Results'!$A$1:$A$215,0))</f>
        <v>28.014974594116211</v>
      </c>
      <c r="K25" s="129">
        <f>INDEX('raw Results'!$K$1:$K$215,MATCH('Data Transit 1'!$A25,'raw Results'!$A$1:$A$215,0))</f>
        <v>5.4768681526184082E-2</v>
      </c>
      <c r="L25" s="3">
        <f>INDEX('raw Results'!$L$1:$L$215,MATCH('Data Transit 1'!$A25,'raw Results'!$A$1:$A$215,0))</f>
        <v>1052.1031494140625</v>
      </c>
      <c r="M25" s="3">
        <f>INDEX('raw Results'!$M$1:$M$215,MATCH('Data Transit 1'!$A25,'raw Results'!$A$1:$A$215,0))</f>
        <v>1094.568359375</v>
      </c>
      <c r="N25" s="3">
        <f>INDEX('raw Results'!$N$1:$N$215,MATCH('Data Transit 1'!$A25,'raw Results'!$A$1:$A$215,0))</f>
        <v>38.495220184326172</v>
      </c>
      <c r="O25">
        <f>INDEX('raw Results'!$O$1:$O$215,MATCH('Data Transit 1'!$A25,'raw Results'!$A$1:$A$215,0))</f>
        <v>38.839199066162109</v>
      </c>
      <c r="P25">
        <f>INDEX('raw Results'!$P$1:$P$215,MATCH('Data Transit 1'!$A25,'raw Results'!$A$1:$A$215,0))</f>
        <v>0.99790000915527344</v>
      </c>
      <c r="Q25">
        <f>INDEX('raw Results'!$Q$1:$Q$215,MATCH('Data Transit 1'!$A25,'raw Results'!$A$1:$A$215,0))</f>
        <v>-3.5617001056671143</v>
      </c>
      <c r="R25">
        <f>INDEX('raw Results'!$R$1:$R$215,MATCH('Data Transit 1'!$A25,'raw Results'!$A$1:$A$215,0))</f>
        <v>90.881927490234375</v>
      </c>
      <c r="S25" t="b">
        <f>INDEX('raw Results'!$S$1:$S$215,MATCH('Data Transit 1'!$A25,'raw Results'!$A$1:$A$215,0))</f>
        <v>0</v>
      </c>
      <c r="T25">
        <f>INDEX('raw Results'!$T$1:$T$215,MATCH('Data Transit 1'!$A25,'raw Results'!$A$1:$A$215,0))</f>
        <v>0.06</v>
      </c>
      <c r="U25" t="b">
        <f>INDEX('raw Results'!$U$1:$U$215,MATCH('Data Transit 1'!$A25,'raw Results'!$A$1:$A$215,0))</f>
        <v>1</v>
      </c>
      <c r="V25">
        <f>INDEX('raw Results'!$V$1:$V$215,MATCH('Data Transit 1'!$A25,'raw Results'!$A$1:$A$215,0))</f>
        <v>3</v>
      </c>
      <c r="W25">
        <f>INDEX('raw Results'!$W$1:$W$215,MATCH('Data Transit 1'!$A25,'raw Results'!$A$1:$A$215,0))</f>
        <v>24</v>
      </c>
      <c r="X25" t="str">
        <f>INDEX('raw Results'!$X$1:$X$215,MATCH('Data Transit 1'!$A25,'raw Results'!$A$1:$A$215,0))</f>
        <v/>
      </c>
      <c r="Y25" t="str">
        <f>INDEX('raw Results'!$Y$1:$Y$215,MATCH('Data Transit 1'!$A25,'raw Results'!$A$1:$A$215,0))</f>
        <v/>
      </c>
      <c r="Z25" t="str">
        <f>INDEX('raw Results'!$Z$1:$Z$215,MATCH('Data Transit 1'!$A25,'raw Results'!$A$1:$A$215,0))</f>
        <v/>
      </c>
      <c r="AA25" t="str">
        <f>INDEX('raw Results'!$AA$1:$AA$215,MATCH('Data Transit 1'!$A25,'raw Results'!$A$1:$A$215,0))</f>
        <v/>
      </c>
    </row>
    <row r="26" spans="1:27" x14ac:dyDescent="0.3">
      <c r="A26" s="4">
        <v>25</v>
      </c>
      <c r="B26" s="4" t="str">
        <f>INDEX('raw Results'!$B$1:$B$215,MATCH('Data Transit 1'!A26,'raw Results'!A$1:A$215,0))</f>
        <v>C1</v>
      </c>
      <c r="C26" s="4" t="b">
        <f>INDEX('raw Results'!$C$1:$C$215,MATCH('Data Transit 1'!$A26,'raw Results'!$A$1:$A$215,0))</f>
        <v>0</v>
      </c>
      <c r="D26" s="4" t="str">
        <f>INDEX('raw Results'!$D$1:$D$215,MATCH('Data Transit 1'!$A26,'raw Results'!$A$1:$A$215,0))</f>
        <v>Std3</v>
      </c>
      <c r="E26" t="str">
        <f>INDEX('raw Results'!$E$1:$E$215,MATCH('Data Transit 1'!$A26,'raw Results'!$A$1:$A$215,0))</f>
        <v>Target 1</v>
      </c>
      <c r="F26" t="str">
        <f>INDEX('raw Results'!$F$1:$F$215,MATCH('Data Transit 1'!$A26,'raw Results'!$A$1:$A$215,0))</f>
        <v>STANDARD</v>
      </c>
      <c r="G26" t="str">
        <f>INDEX('raw Results'!$G$1:$G$215,MATCH('Data Transit 1'!$A26,'raw Results'!$A$1:$A$215,0))</f>
        <v>FAM</v>
      </c>
      <c r="H26" t="str">
        <f>INDEX('raw Results'!$H$1:$H$215,MATCH('Data Transit 1'!$A26,'raw Results'!$A$1:$A$215,0))</f>
        <v>NFQ-MGB</v>
      </c>
      <c r="I26" s="129">
        <f>INDEX('raw Results'!$I$1:$I$215,MATCH('Data Transit 1'!$A26,'raw Results'!$A$1:$A$215,0))</f>
        <v>24.656457901000977</v>
      </c>
      <c r="J26" s="129">
        <f>INDEX('raw Results'!$J$1:$J$215,MATCH('Data Transit 1'!$A26,'raw Results'!$A$1:$A$215,0))</f>
        <v>24.630180358886719</v>
      </c>
      <c r="K26" s="129">
        <f>INDEX('raw Results'!$K$1:$K$215,MATCH('Data Transit 1'!$A26,'raw Results'!$A$1:$A$215,0))</f>
        <v>2.9122710227966309E-2</v>
      </c>
      <c r="L26" s="3">
        <f>INDEX('raw Results'!$L$1:$L$215,MATCH('Data Transit 1'!$A26,'raw Results'!$A$1:$A$215,0))</f>
        <v>10000</v>
      </c>
      <c r="M26" s="3" t="str">
        <f>INDEX('raw Results'!$M$1:$M$215,MATCH('Data Transit 1'!$A26,'raw Results'!$A$1:$A$215,0))</f>
        <v/>
      </c>
      <c r="N26" s="3" t="str">
        <f>INDEX('raw Results'!$N$1:$N$215,MATCH('Data Transit 1'!$A26,'raw Results'!$A$1:$A$215,0))</f>
        <v/>
      </c>
      <c r="O26">
        <f>INDEX('raw Results'!$O$1:$O$215,MATCH('Data Transit 1'!$A26,'raw Results'!$A$1:$A$215,0))</f>
        <v>38.839199066162109</v>
      </c>
      <c r="P26">
        <f>INDEX('raw Results'!$P$1:$P$215,MATCH('Data Transit 1'!$A26,'raw Results'!$A$1:$A$215,0))</f>
        <v>0.99790000915527344</v>
      </c>
      <c r="Q26">
        <f>INDEX('raw Results'!$Q$1:$Q$215,MATCH('Data Transit 1'!$A26,'raw Results'!$A$1:$A$215,0))</f>
        <v>-3.5617001056671143</v>
      </c>
      <c r="R26">
        <f>INDEX('raw Results'!$R$1:$R$215,MATCH('Data Transit 1'!$A26,'raw Results'!$A$1:$A$215,0))</f>
        <v>90.881927490234375</v>
      </c>
      <c r="S26" t="b">
        <f>INDEX('raw Results'!$S$1:$S$215,MATCH('Data Transit 1'!$A26,'raw Results'!$A$1:$A$215,0))</f>
        <v>0</v>
      </c>
      <c r="T26">
        <f>INDEX('raw Results'!$T$1:$T$215,MATCH('Data Transit 1'!$A26,'raw Results'!$A$1:$A$215,0))</f>
        <v>0.06</v>
      </c>
      <c r="U26" t="b">
        <f>INDEX('raw Results'!$U$1:$U$215,MATCH('Data Transit 1'!$A26,'raw Results'!$A$1:$A$215,0))</f>
        <v>1</v>
      </c>
      <c r="V26">
        <f>INDEX('raw Results'!$V$1:$V$215,MATCH('Data Transit 1'!$A26,'raw Results'!$A$1:$A$215,0))</f>
        <v>3</v>
      </c>
      <c r="W26">
        <f>INDEX('raw Results'!$W$1:$W$215,MATCH('Data Transit 1'!$A26,'raw Results'!$A$1:$A$215,0))</f>
        <v>21</v>
      </c>
      <c r="X26" t="str">
        <f>INDEX('raw Results'!$X$1:$X$215,MATCH('Data Transit 1'!$A26,'raw Results'!$A$1:$A$215,0))</f>
        <v/>
      </c>
      <c r="Y26" t="str">
        <f>INDEX('raw Results'!$Y$1:$Y$215,MATCH('Data Transit 1'!$A26,'raw Results'!$A$1:$A$215,0))</f>
        <v/>
      </c>
      <c r="Z26" t="str">
        <f>INDEX('raw Results'!$Z$1:$Z$215,MATCH('Data Transit 1'!$A26,'raw Results'!$A$1:$A$215,0))</f>
        <v/>
      </c>
      <c r="AA26" t="str">
        <f>INDEX('raw Results'!$AA$1:$AA$215,MATCH('Data Transit 1'!$A26,'raw Results'!$A$1:$A$215,0))</f>
        <v/>
      </c>
    </row>
    <row r="27" spans="1:27" x14ac:dyDescent="0.3">
      <c r="A27" s="4">
        <v>26</v>
      </c>
      <c r="B27" s="4" t="str">
        <f>INDEX('raw Results'!$B$1:$B$215,MATCH('Data Transit 1'!A27,'raw Results'!A$1:A$215,0))</f>
        <v>C2</v>
      </c>
      <c r="C27" s="4" t="b">
        <f>INDEX('raw Results'!$C$1:$C$215,MATCH('Data Transit 1'!$A27,'raw Results'!$A$1:$A$215,0))</f>
        <v>0</v>
      </c>
      <c r="D27" s="4" t="str">
        <f>INDEX('raw Results'!$D$1:$D$215,MATCH('Data Transit 1'!$A27,'raw Results'!$A$1:$A$215,0))</f>
        <v>Std3</v>
      </c>
      <c r="E27" t="str">
        <f>INDEX('raw Results'!$E$1:$E$215,MATCH('Data Transit 1'!$A27,'raw Results'!$A$1:$A$215,0))</f>
        <v>Target 1</v>
      </c>
      <c r="F27" t="str">
        <f>INDEX('raw Results'!$F$1:$F$215,MATCH('Data Transit 1'!$A27,'raw Results'!$A$1:$A$215,0))</f>
        <v>STANDARD</v>
      </c>
      <c r="G27" t="str">
        <f>INDEX('raw Results'!$G$1:$G$215,MATCH('Data Transit 1'!$A27,'raw Results'!$A$1:$A$215,0))</f>
        <v>FAM</v>
      </c>
      <c r="H27" t="str">
        <f>INDEX('raw Results'!$H$1:$H$215,MATCH('Data Transit 1'!$A27,'raw Results'!$A$1:$A$215,0))</f>
        <v>NFQ-MGB</v>
      </c>
      <c r="I27" s="129">
        <f>INDEX('raw Results'!$I$1:$I$215,MATCH('Data Transit 1'!$A27,'raw Results'!$A$1:$A$215,0))</f>
        <v>24.598869323730469</v>
      </c>
      <c r="J27" s="129">
        <f>INDEX('raw Results'!$J$1:$J$215,MATCH('Data Transit 1'!$A27,'raw Results'!$A$1:$A$215,0))</f>
        <v>24.630180358886719</v>
      </c>
      <c r="K27" s="129">
        <f>INDEX('raw Results'!$K$1:$K$215,MATCH('Data Transit 1'!$A27,'raw Results'!$A$1:$A$215,0))</f>
        <v>2.9122710227966309E-2</v>
      </c>
      <c r="L27" s="3">
        <f>INDEX('raw Results'!$L$1:$L$215,MATCH('Data Transit 1'!$A27,'raw Results'!$A$1:$A$215,0))</f>
        <v>10000</v>
      </c>
      <c r="M27" s="3" t="str">
        <f>INDEX('raw Results'!$M$1:$M$215,MATCH('Data Transit 1'!$A27,'raw Results'!$A$1:$A$215,0))</f>
        <v/>
      </c>
      <c r="N27" s="3" t="str">
        <f>INDEX('raw Results'!$N$1:$N$215,MATCH('Data Transit 1'!$A27,'raw Results'!$A$1:$A$215,0))</f>
        <v/>
      </c>
      <c r="O27">
        <f>INDEX('raw Results'!$O$1:$O$215,MATCH('Data Transit 1'!$A27,'raw Results'!$A$1:$A$215,0))</f>
        <v>38.839199066162109</v>
      </c>
      <c r="P27">
        <f>INDEX('raw Results'!$P$1:$P$215,MATCH('Data Transit 1'!$A27,'raw Results'!$A$1:$A$215,0))</f>
        <v>0.99790000915527344</v>
      </c>
      <c r="Q27">
        <f>INDEX('raw Results'!$Q$1:$Q$215,MATCH('Data Transit 1'!$A27,'raw Results'!$A$1:$A$215,0))</f>
        <v>-3.5617001056671143</v>
      </c>
      <c r="R27">
        <f>INDEX('raw Results'!$R$1:$R$215,MATCH('Data Transit 1'!$A27,'raw Results'!$A$1:$A$215,0))</f>
        <v>90.881927490234375</v>
      </c>
      <c r="S27" t="b">
        <f>INDEX('raw Results'!$S$1:$S$215,MATCH('Data Transit 1'!$A27,'raw Results'!$A$1:$A$215,0))</f>
        <v>0</v>
      </c>
      <c r="T27">
        <f>INDEX('raw Results'!$T$1:$T$215,MATCH('Data Transit 1'!$A27,'raw Results'!$A$1:$A$215,0))</f>
        <v>0.06</v>
      </c>
      <c r="U27" t="b">
        <f>INDEX('raw Results'!$U$1:$U$215,MATCH('Data Transit 1'!$A27,'raw Results'!$A$1:$A$215,0))</f>
        <v>1</v>
      </c>
      <c r="V27">
        <f>INDEX('raw Results'!$V$1:$V$215,MATCH('Data Transit 1'!$A27,'raw Results'!$A$1:$A$215,0))</f>
        <v>3</v>
      </c>
      <c r="W27">
        <f>INDEX('raw Results'!$W$1:$W$215,MATCH('Data Transit 1'!$A27,'raw Results'!$A$1:$A$215,0))</f>
        <v>21</v>
      </c>
      <c r="X27" t="str">
        <f>INDEX('raw Results'!$X$1:$X$215,MATCH('Data Transit 1'!$A27,'raw Results'!$A$1:$A$215,0))</f>
        <v/>
      </c>
      <c r="Y27" t="str">
        <f>INDEX('raw Results'!$Y$1:$Y$215,MATCH('Data Transit 1'!$A27,'raw Results'!$A$1:$A$215,0))</f>
        <v/>
      </c>
      <c r="Z27" t="str">
        <f>INDEX('raw Results'!$Z$1:$Z$215,MATCH('Data Transit 1'!$A27,'raw Results'!$A$1:$A$215,0))</f>
        <v/>
      </c>
      <c r="AA27" t="str">
        <f>INDEX('raw Results'!$AA$1:$AA$215,MATCH('Data Transit 1'!$A27,'raw Results'!$A$1:$A$215,0))</f>
        <v/>
      </c>
    </row>
    <row r="28" spans="1:27" x14ac:dyDescent="0.3">
      <c r="A28" s="4">
        <v>27</v>
      </c>
      <c r="B28" s="4" t="str">
        <f>INDEX('raw Results'!$B$1:$B$215,MATCH('Data Transit 1'!A28,'raw Results'!A$1:A$215,0))</f>
        <v>C3</v>
      </c>
      <c r="C28" s="4" t="b">
        <f>INDEX('raw Results'!$C$1:$C$215,MATCH('Data Transit 1'!$A28,'raw Results'!$A$1:$A$215,0))</f>
        <v>0</v>
      </c>
      <c r="D28" s="4" t="str">
        <f>INDEX('raw Results'!$D$1:$D$215,MATCH('Data Transit 1'!$A28,'raw Results'!$A$1:$A$215,0))</f>
        <v>Std3</v>
      </c>
      <c r="E28" t="str">
        <f>INDEX('raw Results'!$E$1:$E$215,MATCH('Data Transit 1'!$A28,'raw Results'!$A$1:$A$215,0))</f>
        <v>Target 1</v>
      </c>
      <c r="F28" t="str">
        <f>INDEX('raw Results'!$F$1:$F$215,MATCH('Data Transit 1'!$A28,'raw Results'!$A$1:$A$215,0))</f>
        <v>STANDARD</v>
      </c>
      <c r="G28" t="str">
        <f>INDEX('raw Results'!$G$1:$G$215,MATCH('Data Transit 1'!$A28,'raw Results'!$A$1:$A$215,0))</f>
        <v>FAM</v>
      </c>
      <c r="H28" t="str">
        <f>INDEX('raw Results'!$H$1:$H$215,MATCH('Data Transit 1'!$A28,'raw Results'!$A$1:$A$215,0))</f>
        <v>NFQ-MGB</v>
      </c>
      <c r="I28" s="129">
        <f>INDEX('raw Results'!$I$1:$I$215,MATCH('Data Transit 1'!$A28,'raw Results'!$A$1:$A$215,0))</f>
        <v>24.635217666625977</v>
      </c>
      <c r="J28" s="129">
        <f>INDEX('raw Results'!$J$1:$J$215,MATCH('Data Transit 1'!$A28,'raw Results'!$A$1:$A$215,0))</f>
        <v>24.630180358886719</v>
      </c>
      <c r="K28" s="129">
        <f>INDEX('raw Results'!$K$1:$K$215,MATCH('Data Transit 1'!$A28,'raw Results'!$A$1:$A$215,0))</f>
        <v>2.9122710227966309E-2</v>
      </c>
      <c r="L28" s="3">
        <f>INDEX('raw Results'!$L$1:$L$215,MATCH('Data Transit 1'!$A28,'raw Results'!$A$1:$A$215,0))</f>
        <v>10000</v>
      </c>
      <c r="M28" s="3" t="str">
        <f>INDEX('raw Results'!$M$1:$M$215,MATCH('Data Transit 1'!$A28,'raw Results'!$A$1:$A$215,0))</f>
        <v/>
      </c>
      <c r="N28" s="3" t="str">
        <f>INDEX('raw Results'!$N$1:$N$215,MATCH('Data Transit 1'!$A28,'raw Results'!$A$1:$A$215,0))</f>
        <v/>
      </c>
      <c r="O28">
        <f>INDEX('raw Results'!$O$1:$O$215,MATCH('Data Transit 1'!$A28,'raw Results'!$A$1:$A$215,0))</f>
        <v>38.839199066162109</v>
      </c>
      <c r="P28">
        <f>INDEX('raw Results'!$P$1:$P$215,MATCH('Data Transit 1'!$A28,'raw Results'!$A$1:$A$215,0))</f>
        <v>0.99790000915527344</v>
      </c>
      <c r="Q28">
        <f>INDEX('raw Results'!$Q$1:$Q$215,MATCH('Data Transit 1'!$A28,'raw Results'!$A$1:$A$215,0))</f>
        <v>-3.5617001056671143</v>
      </c>
      <c r="R28">
        <f>INDEX('raw Results'!$R$1:$R$215,MATCH('Data Transit 1'!$A28,'raw Results'!$A$1:$A$215,0))</f>
        <v>90.881927490234375</v>
      </c>
      <c r="S28" t="b">
        <f>INDEX('raw Results'!$S$1:$S$215,MATCH('Data Transit 1'!$A28,'raw Results'!$A$1:$A$215,0))</f>
        <v>0</v>
      </c>
      <c r="T28">
        <f>INDEX('raw Results'!$T$1:$T$215,MATCH('Data Transit 1'!$A28,'raw Results'!$A$1:$A$215,0))</f>
        <v>0.06</v>
      </c>
      <c r="U28" t="b">
        <f>INDEX('raw Results'!$U$1:$U$215,MATCH('Data Transit 1'!$A28,'raw Results'!$A$1:$A$215,0))</f>
        <v>1</v>
      </c>
      <c r="V28">
        <f>INDEX('raw Results'!$V$1:$V$215,MATCH('Data Transit 1'!$A28,'raw Results'!$A$1:$A$215,0))</f>
        <v>3</v>
      </c>
      <c r="W28">
        <f>INDEX('raw Results'!$W$1:$W$215,MATCH('Data Transit 1'!$A28,'raw Results'!$A$1:$A$215,0))</f>
        <v>21</v>
      </c>
      <c r="X28" t="str">
        <f>INDEX('raw Results'!$X$1:$X$215,MATCH('Data Transit 1'!$A28,'raw Results'!$A$1:$A$215,0))</f>
        <v/>
      </c>
      <c r="Y28" t="str">
        <f>INDEX('raw Results'!$Y$1:$Y$215,MATCH('Data Transit 1'!$A28,'raw Results'!$A$1:$A$215,0))</f>
        <v/>
      </c>
      <c r="Z28" t="str">
        <f>INDEX('raw Results'!$Z$1:$Z$215,MATCH('Data Transit 1'!$A28,'raw Results'!$A$1:$A$215,0))</f>
        <v/>
      </c>
      <c r="AA28" t="str">
        <f>INDEX('raw Results'!$AA$1:$AA$215,MATCH('Data Transit 1'!$A28,'raw Results'!$A$1:$A$215,0))</f>
        <v/>
      </c>
    </row>
    <row r="29" spans="1:27" x14ac:dyDescent="0.3">
      <c r="A29" s="4">
        <v>28</v>
      </c>
      <c r="B29" s="4" t="str">
        <f>INDEX('raw Results'!$B$1:$B$215,MATCH('Data Transit 1'!A29,'raw Results'!A$1:A$215,0))</f>
        <v>C4</v>
      </c>
      <c r="C29" s="4" t="b">
        <f>INDEX('raw Results'!$C$1:$C$215,MATCH('Data Transit 1'!$A29,'raw Results'!$A$1:$A$215,0))</f>
        <v>0</v>
      </c>
      <c r="D29" s="4" t="str">
        <f>INDEX('raw Results'!$D$1:$D$215,MATCH('Data Transit 1'!$A29,'raw Results'!$A$1:$A$215,0))</f>
        <v>PC</v>
      </c>
      <c r="E29" t="str">
        <f>INDEX('raw Results'!$E$1:$E$215,MATCH('Data Transit 1'!$A29,'raw Results'!$A$1:$A$215,0))</f>
        <v>Target 1</v>
      </c>
      <c r="F29" t="str">
        <f>INDEX('raw Results'!$F$1:$F$215,MATCH('Data Transit 1'!$A29,'raw Results'!$A$1:$A$215,0))</f>
        <v>UNKNOWN</v>
      </c>
      <c r="G29" t="str">
        <f>INDEX('raw Results'!$G$1:$G$215,MATCH('Data Transit 1'!$A29,'raw Results'!$A$1:$A$215,0))</f>
        <v>FAM</v>
      </c>
      <c r="H29" t="str">
        <f>INDEX('raw Results'!$H$1:$H$215,MATCH('Data Transit 1'!$A29,'raw Results'!$A$1:$A$215,0))</f>
        <v>NFQ-MGB</v>
      </c>
      <c r="I29" s="129">
        <f>INDEX('raw Results'!$I$1:$I$215,MATCH('Data Transit 1'!$A29,'raw Results'!$A$1:$A$215,0))</f>
        <v>25.893693923950195</v>
      </c>
      <c r="J29" s="129">
        <f>INDEX('raw Results'!$J$1:$J$215,MATCH('Data Transit 1'!$A29,'raw Results'!$A$1:$A$215,0))</f>
        <v>25.958913803100586</v>
      </c>
      <c r="K29" s="129">
        <f>INDEX('raw Results'!$K$1:$K$215,MATCH('Data Transit 1'!$A29,'raw Results'!$A$1:$A$215,0))</f>
        <v>7.3149226605892181E-2</v>
      </c>
      <c r="L29" s="3">
        <f>INDEX('raw Results'!$L$1:$L$215,MATCH('Data Transit 1'!$A29,'raw Results'!$A$1:$A$215,0))</f>
        <v>4311.6396484375</v>
      </c>
      <c r="M29" s="3">
        <f>INDEX('raw Results'!$M$1:$M$215,MATCH('Data Transit 1'!$A29,'raw Results'!$A$1:$A$215,0))</f>
        <v>4136.69287109375</v>
      </c>
      <c r="N29" s="3">
        <f>INDEX('raw Results'!$N$1:$N$215,MATCH('Data Transit 1'!$A29,'raw Results'!$A$1:$A$215,0))</f>
        <v>194.29771423339844</v>
      </c>
      <c r="O29">
        <f>INDEX('raw Results'!$O$1:$O$215,MATCH('Data Transit 1'!$A29,'raw Results'!$A$1:$A$215,0))</f>
        <v>38.839199066162109</v>
      </c>
      <c r="P29">
        <f>INDEX('raw Results'!$P$1:$P$215,MATCH('Data Transit 1'!$A29,'raw Results'!$A$1:$A$215,0))</f>
        <v>0.99790000915527344</v>
      </c>
      <c r="Q29">
        <f>INDEX('raw Results'!$Q$1:$Q$215,MATCH('Data Transit 1'!$A29,'raw Results'!$A$1:$A$215,0))</f>
        <v>-3.5617001056671143</v>
      </c>
      <c r="R29">
        <f>INDEX('raw Results'!$R$1:$R$215,MATCH('Data Transit 1'!$A29,'raw Results'!$A$1:$A$215,0))</f>
        <v>90.881927490234375</v>
      </c>
      <c r="S29" t="b">
        <f>INDEX('raw Results'!$S$1:$S$215,MATCH('Data Transit 1'!$A29,'raw Results'!$A$1:$A$215,0))</f>
        <v>0</v>
      </c>
      <c r="T29">
        <f>INDEX('raw Results'!$T$1:$T$215,MATCH('Data Transit 1'!$A29,'raw Results'!$A$1:$A$215,0))</f>
        <v>0.06</v>
      </c>
      <c r="U29" t="b">
        <f>INDEX('raw Results'!$U$1:$U$215,MATCH('Data Transit 1'!$A29,'raw Results'!$A$1:$A$215,0))</f>
        <v>1</v>
      </c>
      <c r="V29">
        <f>INDEX('raw Results'!$V$1:$V$215,MATCH('Data Transit 1'!$A29,'raw Results'!$A$1:$A$215,0))</f>
        <v>3</v>
      </c>
      <c r="W29">
        <f>INDEX('raw Results'!$W$1:$W$215,MATCH('Data Transit 1'!$A29,'raw Results'!$A$1:$A$215,0))</f>
        <v>22</v>
      </c>
      <c r="X29" t="str">
        <f>INDEX('raw Results'!$X$1:$X$215,MATCH('Data Transit 1'!$A29,'raw Results'!$A$1:$A$215,0))</f>
        <v/>
      </c>
      <c r="Y29" t="str">
        <f>INDEX('raw Results'!$Y$1:$Y$215,MATCH('Data Transit 1'!$A29,'raw Results'!$A$1:$A$215,0))</f>
        <v/>
      </c>
      <c r="Z29" t="str">
        <f>INDEX('raw Results'!$Z$1:$Z$215,MATCH('Data Transit 1'!$A29,'raw Results'!$A$1:$A$215,0))</f>
        <v/>
      </c>
      <c r="AA29" t="str">
        <f>INDEX('raw Results'!$AA$1:$AA$215,MATCH('Data Transit 1'!$A29,'raw Results'!$A$1:$A$215,0))</f>
        <v/>
      </c>
    </row>
    <row r="30" spans="1:27" x14ac:dyDescent="0.3">
      <c r="A30" s="4">
        <v>29</v>
      </c>
      <c r="B30" s="4" t="str">
        <f>INDEX('raw Results'!$B$1:$B$215,MATCH('Data Transit 1'!A30,'raw Results'!A$1:A$215,0))</f>
        <v>C5</v>
      </c>
      <c r="C30" s="4" t="b">
        <f>INDEX('raw Results'!$C$1:$C$215,MATCH('Data Transit 1'!$A30,'raw Results'!$A$1:$A$215,0))</f>
        <v>0</v>
      </c>
      <c r="D30" s="4" t="str">
        <f>INDEX('raw Results'!$D$1:$D$215,MATCH('Data Transit 1'!$A30,'raw Results'!$A$1:$A$215,0))</f>
        <v>PC</v>
      </c>
      <c r="E30" t="str">
        <f>INDEX('raw Results'!$E$1:$E$215,MATCH('Data Transit 1'!$A30,'raw Results'!$A$1:$A$215,0))</f>
        <v>Target 1</v>
      </c>
      <c r="F30" t="str">
        <f>INDEX('raw Results'!$F$1:$F$215,MATCH('Data Transit 1'!$A30,'raw Results'!$A$1:$A$215,0))</f>
        <v>UNKNOWN</v>
      </c>
      <c r="G30" t="str">
        <f>INDEX('raw Results'!$G$1:$G$215,MATCH('Data Transit 1'!$A30,'raw Results'!$A$1:$A$215,0))</f>
        <v>FAM</v>
      </c>
      <c r="H30" t="str">
        <f>INDEX('raw Results'!$H$1:$H$215,MATCH('Data Transit 1'!$A30,'raw Results'!$A$1:$A$215,0))</f>
        <v>NFQ-MGB</v>
      </c>
      <c r="I30" s="129">
        <f>INDEX('raw Results'!$I$1:$I$215,MATCH('Data Transit 1'!$A30,'raw Results'!$A$1:$A$215,0))</f>
        <v>26.038005828857422</v>
      </c>
      <c r="J30" s="129">
        <f>INDEX('raw Results'!$J$1:$J$215,MATCH('Data Transit 1'!$A30,'raw Results'!$A$1:$A$215,0))</f>
        <v>25.958913803100586</v>
      </c>
      <c r="K30" s="129">
        <f>INDEX('raw Results'!$K$1:$K$215,MATCH('Data Transit 1'!$A30,'raw Results'!$A$1:$A$215,0))</f>
        <v>7.3149226605892181E-2</v>
      </c>
      <c r="L30" s="3">
        <f>INDEX('raw Results'!$L$1:$L$215,MATCH('Data Transit 1'!$A30,'raw Results'!$A$1:$A$215,0))</f>
        <v>3927.577392578125</v>
      </c>
      <c r="M30" s="3">
        <f>INDEX('raw Results'!$M$1:$M$215,MATCH('Data Transit 1'!$A30,'raw Results'!$A$1:$A$215,0))</f>
        <v>4136.69287109375</v>
      </c>
      <c r="N30" s="3">
        <f>INDEX('raw Results'!$N$1:$N$215,MATCH('Data Transit 1'!$A30,'raw Results'!$A$1:$A$215,0))</f>
        <v>194.29771423339844</v>
      </c>
      <c r="O30">
        <f>INDEX('raw Results'!$O$1:$O$215,MATCH('Data Transit 1'!$A30,'raw Results'!$A$1:$A$215,0))</f>
        <v>38.839199066162109</v>
      </c>
      <c r="P30">
        <f>INDEX('raw Results'!$P$1:$P$215,MATCH('Data Transit 1'!$A30,'raw Results'!$A$1:$A$215,0))</f>
        <v>0.99790000915527344</v>
      </c>
      <c r="Q30">
        <f>INDEX('raw Results'!$Q$1:$Q$215,MATCH('Data Transit 1'!$A30,'raw Results'!$A$1:$A$215,0))</f>
        <v>-3.5617001056671143</v>
      </c>
      <c r="R30">
        <f>INDEX('raw Results'!$R$1:$R$215,MATCH('Data Transit 1'!$A30,'raw Results'!$A$1:$A$215,0))</f>
        <v>90.881927490234375</v>
      </c>
      <c r="S30" t="b">
        <f>INDEX('raw Results'!$S$1:$S$215,MATCH('Data Transit 1'!$A30,'raw Results'!$A$1:$A$215,0))</f>
        <v>0</v>
      </c>
      <c r="T30">
        <f>INDEX('raw Results'!$T$1:$T$215,MATCH('Data Transit 1'!$A30,'raw Results'!$A$1:$A$215,0))</f>
        <v>0.06</v>
      </c>
      <c r="U30" t="b">
        <f>INDEX('raw Results'!$U$1:$U$215,MATCH('Data Transit 1'!$A30,'raw Results'!$A$1:$A$215,0))</f>
        <v>1</v>
      </c>
      <c r="V30">
        <f>INDEX('raw Results'!$V$1:$V$215,MATCH('Data Transit 1'!$A30,'raw Results'!$A$1:$A$215,0))</f>
        <v>3</v>
      </c>
      <c r="W30">
        <f>INDEX('raw Results'!$W$1:$W$215,MATCH('Data Transit 1'!$A30,'raw Results'!$A$1:$A$215,0))</f>
        <v>22</v>
      </c>
      <c r="X30" t="str">
        <f>INDEX('raw Results'!$X$1:$X$215,MATCH('Data Transit 1'!$A30,'raw Results'!$A$1:$A$215,0))</f>
        <v/>
      </c>
      <c r="Y30" t="str">
        <f>INDEX('raw Results'!$Y$1:$Y$215,MATCH('Data Transit 1'!$A30,'raw Results'!$A$1:$A$215,0))</f>
        <v/>
      </c>
      <c r="Z30" t="str">
        <f>INDEX('raw Results'!$Z$1:$Z$215,MATCH('Data Transit 1'!$A30,'raw Results'!$A$1:$A$215,0))</f>
        <v/>
      </c>
      <c r="AA30" t="str">
        <f>INDEX('raw Results'!$AA$1:$AA$215,MATCH('Data Transit 1'!$A30,'raw Results'!$A$1:$A$215,0))</f>
        <v/>
      </c>
    </row>
    <row r="31" spans="1:27" x14ac:dyDescent="0.3">
      <c r="A31" s="4">
        <v>30</v>
      </c>
      <c r="B31" s="4" t="str">
        <f>INDEX('raw Results'!$B$1:$B$215,MATCH('Data Transit 1'!A31,'raw Results'!A$1:A$215,0))</f>
        <v>C6</v>
      </c>
      <c r="C31" s="4" t="b">
        <f>INDEX('raw Results'!$C$1:$C$215,MATCH('Data Transit 1'!$A31,'raw Results'!$A$1:$A$215,0))</f>
        <v>0</v>
      </c>
      <c r="D31" s="4" t="str">
        <f>INDEX('raw Results'!$D$1:$D$215,MATCH('Data Transit 1'!$A31,'raw Results'!$A$1:$A$215,0))</f>
        <v>PC</v>
      </c>
      <c r="E31" t="str">
        <f>INDEX('raw Results'!$E$1:$E$215,MATCH('Data Transit 1'!$A31,'raw Results'!$A$1:$A$215,0))</f>
        <v>Target 1</v>
      </c>
      <c r="F31" t="str">
        <f>INDEX('raw Results'!$F$1:$F$215,MATCH('Data Transit 1'!$A31,'raw Results'!$A$1:$A$215,0))</f>
        <v>UNKNOWN</v>
      </c>
      <c r="G31" t="str">
        <f>INDEX('raw Results'!$G$1:$G$215,MATCH('Data Transit 1'!$A31,'raw Results'!$A$1:$A$215,0))</f>
        <v>FAM</v>
      </c>
      <c r="H31" t="str">
        <f>INDEX('raw Results'!$H$1:$H$215,MATCH('Data Transit 1'!$A31,'raw Results'!$A$1:$A$215,0))</f>
        <v>NFQ-MGB</v>
      </c>
      <c r="I31" s="129">
        <f>INDEX('raw Results'!$I$1:$I$215,MATCH('Data Transit 1'!$A31,'raw Results'!$A$1:$A$215,0))</f>
        <v>25.945041656494141</v>
      </c>
      <c r="J31" s="129">
        <f>INDEX('raw Results'!$J$1:$J$215,MATCH('Data Transit 1'!$A31,'raw Results'!$A$1:$A$215,0))</f>
        <v>25.958913803100586</v>
      </c>
      <c r="K31" s="129">
        <f>INDEX('raw Results'!$K$1:$K$215,MATCH('Data Transit 1'!$A31,'raw Results'!$A$1:$A$215,0))</f>
        <v>7.3149226605892181E-2</v>
      </c>
      <c r="L31" s="3">
        <f>INDEX('raw Results'!$L$1:$L$215,MATCH('Data Transit 1'!$A31,'raw Results'!$A$1:$A$215,0))</f>
        <v>4170.8623046875</v>
      </c>
      <c r="M31" s="3">
        <f>INDEX('raw Results'!$M$1:$M$215,MATCH('Data Transit 1'!$A31,'raw Results'!$A$1:$A$215,0))</f>
        <v>4136.69287109375</v>
      </c>
      <c r="N31" s="3">
        <f>INDEX('raw Results'!$N$1:$N$215,MATCH('Data Transit 1'!$A31,'raw Results'!$A$1:$A$215,0))</f>
        <v>194.29771423339844</v>
      </c>
      <c r="O31">
        <f>INDEX('raw Results'!$O$1:$O$215,MATCH('Data Transit 1'!$A31,'raw Results'!$A$1:$A$215,0))</f>
        <v>38.839199066162109</v>
      </c>
      <c r="P31">
        <f>INDEX('raw Results'!$P$1:$P$215,MATCH('Data Transit 1'!$A31,'raw Results'!$A$1:$A$215,0))</f>
        <v>0.99790000915527344</v>
      </c>
      <c r="Q31">
        <f>INDEX('raw Results'!$Q$1:$Q$215,MATCH('Data Transit 1'!$A31,'raw Results'!$A$1:$A$215,0))</f>
        <v>-3.5617001056671143</v>
      </c>
      <c r="R31">
        <f>INDEX('raw Results'!$R$1:$R$215,MATCH('Data Transit 1'!$A31,'raw Results'!$A$1:$A$215,0))</f>
        <v>90.881927490234375</v>
      </c>
      <c r="S31" t="b">
        <f>INDEX('raw Results'!$S$1:$S$215,MATCH('Data Transit 1'!$A31,'raw Results'!$A$1:$A$215,0))</f>
        <v>0</v>
      </c>
      <c r="T31">
        <f>INDEX('raw Results'!$T$1:$T$215,MATCH('Data Transit 1'!$A31,'raw Results'!$A$1:$A$215,0))</f>
        <v>0.06</v>
      </c>
      <c r="U31" t="b">
        <f>INDEX('raw Results'!$U$1:$U$215,MATCH('Data Transit 1'!$A31,'raw Results'!$A$1:$A$215,0))</f>
        <v>1</v>
      </c>
      <c r="V31">
        <f>INDEX('raw Results'!$V$1:$V$215,MATCH('Data Transit 1'!$A31,'raw Results'!$A$1:$A$215,0))</f>
        <v>3</v>
      </c>
      <c r="W31">
        <f>INDEX('raw Results'!$W$1:$W$215,MATCH('Data Transit 1'!$A31,'raw Results'!$A$1:$A$215,0))</f>
        <v>22</v>
      </c>
      <c r="X31" t="str">
        <f>INDEX('raw Results'!$X$1:$X$215,MATCH('Data Transit 1'!$A31,'raw Results'!$A$1:$A$215,0))</f>
        <v/>
      </c>
      <c r="Y31" t="str">
        <f>INDEX('raw Results'!$Y$1:$Y$215,MATCH('Data Transit 1'!$A31,'raw Results'!$A$1:$A$215,0))</f>
        <v/>
      </c>
      <c r="Z31" t="str">
        <f>INDEX('raw Results'!$Z$1:$Z$215,MATCH('Data Transit 1'!$A31,'raw Results'!$A$1:$A$215,0))</f>
        <v/>
      </c>
      <c r="AA31" t="str">
        <f>INDEX('raw Results'!$AA$1:$AA$215,MATCH('Data Transit 1'!$A31,'raw Results'!$A$1:$A$215,0))</f>
        <v/>
      </c>
    </row>
    <row r="32" spans="1:27" x14ac:dyDescent="0.3">
      <c r="A32" s="4">
        <v>31</v>
      </c>
      <c r="B32" s="4" t="str">
        <f>INDEX('raw Results'!$B$1:$B$215,MATCH('Data Transit 1'!A32,'raw Results'!A$1:A$215,0))</f>
        <v>C7</v>
      </c>
      <c r="C32" s="4" t="b">
        <f>INDEX('raw Results'!$C$1:$C$215,MATCH('Data Transit 1'!$A32,'raw Results'!$A$1:$A$215,0))</f>
        <v>0</v>
      </c>
      <c r="D32" s="4" t="str">
        <f>INDEX('raw Results'!$D$1:$D$215,MATCH('Data Transit 1'!$A32,'raw Results'!$A$1:$A$215,0))</f>
        <v>S3</v>
      </c>
      <c r="E32" t="str">
        <f>INDEX('raw Results'!$E$1:$E$215,MATCH('Data Transit 1'!$A32,'raw Results'!$A$1:$A$215,0))</f>
        <v>Target 1</v>
      </c>
      <c r="F32" t="str">
        <f>INDEX('raw Results'!$F$1:$F$215,MATCH('Data Transit 1'!$A32,'raw Results'!$A$1:$A$215,0))</f>
        <v>UNKNOWN</v>
      </c>
      <c r="G32" t="str">
        <f>INDEX('raw Results'!$G$1:$G$215,MATCH('Data Transit 1'!$A32,'raw Results'!$A$1:$A$215,0))</f>
        <v>FAM</v>
      </c>
      <c r="H32" t="str">
        <f>INDEX('raw Results'!$H$1:$H$215,MATCH('Data Transit 1'!$A32,'raw Results'!$A$1:$A$215,0))</f>
        <v>NFQ-MGB</v>
      </c>
      <c r="I32" s="129">
        <f>INDEX('raw Results'!$I$1:$I$215,MATCH('Data Transit 1'!$A32,'raw Results'!$A$1:$A$215,0))</f>
        <v>28.942293167114258</v>
      </c>
      <c r="J32" s="129">
        <f>INDEX('raw Results'!$J$1:$J$215,MATCH('Data Transit 1'!$A32,'raw Results'!$A$1:$A$215,0))</f>
        <v>28.871322631835938</v>
      </c>
      <c r="K32" s="129">
        <f>INDEX('raw Results'!$K$1:$K$215,MATCH('Data Transit 1'!$A32,'raw Results'!$A$1:$A$215,0))</f>
        <v>8.7415799498558044E-2</v>
      </c>
      <c r="L32" s="3">
        <f>INDEX('raw Results'!$L$1:$L$215,MATCH('Data Transit 1'!$A32,'raw Results'!$A$1:$A$215,0))</f>
        <v>600.76287841796875</v>
      </c>
      <c r="M32" s="3">
        <f>INDEX('raw Results'!$M$1:$M$215,MATCH('Data Transit 1'!$A32,'raw Results'!$A$1:$A$215,0))</f>
        <v>629.643310546875</v>
      </c>
      <c r="N32" s="3">
        <f>INDEX('raw Results'!$N$1:$N$215,MATCH('Data Transit 1'!$A32,'raw Results'!$A$1:$A$215,0))</f>
        <v>35.983180999755859</v>
      </c>
      <c r="O32">
        <f>INDEX('raw Results'!$O$1:$O$215,MATCH('Data Transit 1'!$A32,'raw Results'!$A$1:$A$215,0))</f>
        <v>38.839199066162109</v>
      </c>
      <c r="P32">
        <f>INDEX('raw Results'!$P$1:$P$215,MATCH('Data Transit 1'!$A32,'raw Results'!$A$1:$A$215,0))</f>
        <v>0.99790000915527344</v>
      </c>
      <c r="Q32">
        <f>INDEX('raw Results'!$Q$1:$Q$215,MATCH('Data Transit 1'!$A32,'raw Results'!$A$1:$A$215,0))</f>
        <v>-3.5617001056671143</v>
      </c>
      <c r="R32">
        <f>INDEX('raw Results'!$R$1:$R$215,MATCH('Data Transit 1'!$A32,'raw Results'!$A$1:$A$215,0))</f>
        <v>90.881927490234375</v>
      </c>
      <c r="S32" t="b">
        <f>INDEX('raw Results'!$S$1:$S$215,MATCH('Data Transit 1'!$A32,'raw Results'!$A$1:$A$215,0))</f>
        <v>0</v>
      </c>
      <c r="T32">
        <f>INDEX('raw Results'!$T$1:$T$215,MATCH('Data Transit 1'!$A32,'raw Results'!$A$1:$A$215,0))</f>
        <v>0.06</v>
      </c>
      <c r="U32" t="b">
        <f>INDEX('raw Results'!$U$1:$U$215,MATCH('Data Transit 1'!$A32,'raw Results'!$A$1:$A$215,0))</f>
        <v>1</v>
      </c>
      <c r="V32">
        <f>INDEX('raw Results'!$V$1:$V$215,MATCH('Data Transit 1'!$A32,'raw Results'!$A$1:$A$215,0))</f>
        <v>3</v>
      </c>
      <c r="W32">
        <f>INDEX('raw Results'!$W$1:$W$215,MATCH('Data Transit 1'!$A32,'raw Results'!$A$1:$A$215,0))</f>
        <v>25</v>
      </c>
      <c r="X32" t="str">
        <f>INDEX('raw Results'!$X$1:$X$215,MATCH('Data Transit 1'!$A32,'raw Results'!$A$1:$A$215,0))</f>
        <v/>
      </c>
      <c r="Y32" t="str">
        <f>INDEX('raw Results'!$Y$1:$Y$215,MATCH('Data Transit 1'!$A32,'raw Results'!$A$1:$A$215,0))</f>
        <v/>
      </c>
      <c r="Z32" t="str">
        <f>INDEX('raw Results'!$Z$1:$Z$215,MATCH('Data Transit 1'!$A32,'raw Results'!$A$1:$A$215,0))</f>
        <v/>
      </c>
      <c r="AA32" t="str">
        <f>INDEX('raw Results'!$AA$1:$AA$215,MATCH('Data Transit 1'!$A32,'raw Results'!$A$1:$A$215,0))</f>
        <v/>
      </c>
    </row>
    <row r="33" spans="1:27" x14ac:dyDescent="0.3">
      <c r="A33" s="4">
        <v>32</v>
      </c>
      <c r="B33" s="4" t="str">
        <f>INDEX('raw Results'!$B$1:$B$215,MATCH('Data Transit 1'!A33,'raw Results'!A$1:A$215,0))</f>
        <v>C8</v>
      </c>
      <c r="C33" s="4" t="b">
        <f>INDEX('raw Results'!$C$1:$C$215,MATCH('Data Transit 1'!$A33,'raw Results'!$A$1:$A$215,0))</f>
        <v>0</v>
      </c>
      <c r="D33" s="4" t="str">
        <f>INDEX('raw Results'!$D$1:$D$215,MATCH('Data Transit 1'!$A33,'raw Results'!$A$1:$A$215,0))</f>
        <v>S3</v>
      </c>
      <c r="E33" t="str">
        <f>INDEX('raw Results'!$E$1:$E$215,MATCH('Data Transit 1'!$A33,'raw Results'!$A$1:$A$215,0))</f>
        <v>Target 1</v>
      </c>
      <c r="F33" t="str">
        <f>INDEX('raw Results'!$F$1:$F$215,MATCH('Data Transit 1'!$A33,'raw Results'!$A$1:$A$215,0))</f>
        <v>UNKNOWN</v>
      </c>
      <c r="G33" t="str">
        <f>INDEX('raw Results'!$G$1:$G$215,MATCH('Data Transit 1'!$A33,'raw Results'!$A$1:$A$215,0))</f>
        <v>FAM</v>
      </c>
      <c r="H33" t="str">
        <f>INDEX('raw Results'!$H$1:$H$215,MATCH('Data Transit 1'!$A33,'raw Results'!$A$1:$A$215,0))</f>
        <v>NFQ-MGB</v>
      </c>
      <c r="I33" s="129">
        <f>INDEX('raw Results'!$I$1:$I$215,MATCH('Data Transit 1'!$A33,'raw Results'!$A$1:$A$215,0))</f>
        <v>28.898000717163086</v>
      </c>
      <c r="J33" s="129">
        <f>INDEX('raw Results'!$J$1:$J$215,MATCH('Data Transit 1'!$A33,'raw Results'!$A$1:$A$215,0))</f>
        <v>28.871322631835938</v>
      </c>
      <c r="K33" s="129">
        <f>INDEX('raw Results'!$K$1:$K$215,MATCH('Data Transit 1'!$A33,'raw Results'!$A$1:$A$215,0))</f>
        <v>8.7415799498558044E-2</v>
      </c>
      <c r="L33" s="3">
        <f>INDEX('raw Results'!$L$1:$L$215,MATCH('Data Transit 1'!$A33,'raw Results'!$A$1:$A$215,0))</f>
        <v>618.21405029296875</v>
      </c>
      <c r="M33" s="3">
        <f>INDEX('raw Results'!$M$1:$M$215,MATCH('Data Transit 1'!$A33,'raw Results'!$A$1:$A$215,0))</f>
        <v>629.643310546875</v>
      </c>
      <c r="N33" s="3">
        <f>INDEX('raw Results'!$N$1:$N$215,MATCH('Data Transit 1'!$A33,'raw Results'!$A$1:$A$215,0))</f>
        <v>35.983180999755859</v>
      </c>
      <c r="O33">
        <f>INDEX('raw Results'!$O$1:$O$215,MATCH('Data Transit 1'!$A33,'raw Results'!$A$1:$A$215,0))</f>
        <v>38.839199066162109</v>
      </c>
      <c r="P33">
        <f>INDEX('raw Results'!$P$1:$P$215,MATCH('Data Transit 1'!$A33,'raw Results'!$A$1:$A$215,0))</f>
        <v>0.99790000915527344</v>
      </c>
      <c r="Q33">
        <f>INDEX('raw Results'!$Q$1:$Q$215,MATCH('Data Transit 1'!$A33,'raw Results'!$A$1:$A$215,0))</f>
        <v>-3.5617001056671143</v>
      </c>
      <c r="R33">
        <f>INDEX('raw Results'!$R$1:$R$215,MATCH('Data Transit 1'!$A33,'raw Results'!$A$1:$A$215,0))</f>
        <v>90.881927490234375</v>
      </c>
      <c r="S33" t="b">
        <f>INDEX('raw Results'!$S$1:$S$215,MATCH('Data Transit 1'!$A33,'raw Results'!$A$1:$A$215,0))</f>
        <v>0</v>
      </c>
      <c r="T33">
        <f>INDEX('raw Results'!$T$1:$T$215,MATCH('Data Transit 1'!$A33,'raw Results'!$A$1:$A$215,0))</f>
        <v>0.06</v>
      </c>
      <c r="U33" t="b">
        <f>INDEX('raw Results'!$U$1:$U$215,MATCH('Data Transit 1'!$A33,'raw Results'!$A$1:$A$215,0))</f>
        <v>1</v>
      </c>
      <c r="V33">
        <f>INDEX('raw Results'!$V$1:$V$215,MATCH('Data Transit 1'!$A33,'raw Results'!$A$1:$A$215,0))</f>
        <v>3</v>
      </c>
      <c r="W33">
        <f>INDEX('raw Results'!$W$1:$W$215,MATCH('Data Transit 1'!$A33,'raw Results'!$A$1:$A$215,0))</f>
        <v>25</v>
      </c>
      <c r="X33" t="str">
        <f>INDEX('raw Results'!$X$1:$X$215,MATCH('Data Transit 1'!$A33,'raw Results'!$A$1:$A$215,0))</f>
        <v/>
      </c>
      <c r="Y33" t="str">
        <f>INDEX('raw Results'!$Y$1:$Y$215,MATCH('Data Transit 1'!$A33,'raw Results'!$A$1:$A$215,0))</f>
        <v/>
      </c>
      <c r="Z33" t="str">
        <f>INDEX('raw Results'!$Z$1:$Z$215,MATCH('Data Transit 1'!$A33,'raw Results'!$A$1:$A$215,0))</f>
        <v/>
      </c>
      <c r="AA33" t="str">
        <f>INDEX('raw Results'!$AA$1:$AA$215,MATCH('Data Transit 1'!$A33,'raw Results'!$A$1:$A$215,0))</f>
        <v/>
      </c>
    </row>
    <row r="34" spans="1:27" x14ac:dyDescent="0.3">
      <c r="A34" s="4">
        <v>33</v>
      </c>
      <c r="B34" s="4" t="str">
        <f>INDEX('raw Results'!$B$1:$B$215,MATCH('Data Transit 1'!A34,'raw Results'!A$1:A$215,0))</f>
        <v>C9</v>
      </c>
      <c r="C34" s="4" t="b">
        <f>INDEX('raw Results'!$C$1:$C$215,MATCH('Data Transit 1'!$A34,'raw Results'!$A$1:$A$215,0))</f>
        <v>0</v>
      </c>
      <c r="D34" s="4" t="str">
        <f>INDEX('raw Results'!$D$1:$D$215,MATCH('Data Transit 1'!$A34,'raw Results'!$A$1:$A$215,0))</f>
        <v>S3</v>
      </c>
      <c r="E34" t="str">
        <f>INDEX('raw Results'!$E$1:$E$215,MATCH('Data Transit 1'!$A34,'raw Results'!$A$1:$A$215,0))</f>
        <v>Target 1</v>
      </c>
      <c r="F34" t="str">
        <f>INDEX('raw Results'!$F$1:$F$215,MATCH('Data Transit 1'!$A34,'raw Results'!$A$1:$A$215,0))</f>
        <v>UNKNOWN</v>
      </c>
      <c r="G34" t="str">
        <f>INDEX('raw Results'!$G$1:$G$215,MATCH('Data Transit 1'!$A34,'raw Results'!$A$1:$A$215,0))</f>
        <v>FAM</v>
      </c>
      <c r="H34" t="str">
        <f>INDEX('raw Results'!$H$1:$H$215,MATCH('Data Transit 1'!$A34,'raw Results'!$A$1:$A$215,0))</f>
        <v>NFQ-MGB</v>
      </c>
      <c r="I34" s="129">
        <f>INDEX('raw Results'!$I$1:$I$215,MATCH('Data Transit 1'!$A34,'raw Results'!$A$1:$A$215,0))</f>
        <v>28.773677825927734</v>
      </c>
      <c r="J34" s="129">
        <f>INDEX('raw Results'!$J$1:$J$215,MATCH('Data Transit 1'!$A34,'raw Results'!$A$1:$A$215,0))</f>
        <v>28.871322631835938</v>
      </c>
      <c r="K34" s="129">
        <f>INDEX('raw Results'!$K$1:$K$215,MATCH('Data Transit 1'!$A34,'raw Results'!$A$1:$A$215,0))</f>
        <v>8.7415799498558044E-2</v>
      </c>
      <c r="L34" s="3">
        <f>INDEX('raw Results'!$L$1:$L$215,MATCH('Data Transit 1'!$A34,'raw Results'!$A$1:$A$215,0))</f>
        <v>669.9530029296875</v>
      </c>
      <c r="M34" s="3">
        <f>INDEX('raw Results'!$M$1:$M$215,MATCH('Data Transit 1'!$A34,'raw Results'!$A$1:$A$215,0))</f>
        <v>629.643310546875</v>
      </c>
      <c r="N34" s="3">
        <f>INDEX('raw Results'!$N$1:$N$215,MATCH('Data Transit 1'!$A34,'raw Results'!$A$1:$A$215,0))</f>
        <v>35.983180999755859</v>
      </c>
      <c r="O34">
        <f>INDEX('raw Results'!$O$1:$O$215,MATCH('Data Transit 1'!$A34,'raw Results'!$A$1:$A$215,0))</f>
        <v>38.839199066162109</v>
      </c>
      <c r="P34">
        <f>INDEX('raw Results'!$P$1:$P$215,MATCH('Data Transit 1'!$A34,'raw Results'!$A$1:$A$215,0))</f>
        <v>0.99790000915527344</v>
      </c>
      <c r="Q34">
        <f>INDEX('raw Results'!$Q$1:$Q$215,MATCH('Data Transit 1'!$A34,'raw Results'!$A$1:$A$215,0))</f>
        <v>-3.5617001056671143</v>
      </c>
      <c r="R34">
        <f>INDEX('raw Results'!$R$1:$R$215,MATCH('Data Transit 1'!$A34,'raw Results'!$A$1:$A$215,0))</f>
        <v>90.881927490234375</v>
      </c>
      <c r="S34" t="b">
        <f>INDEX('raw Results'!$S$1:$S$215,MATCH('Data Transit 1'!$A34,'raw Results'!$A$1:$A$215,0))</f>
        <v>0</v>
      </c>
      <c r="T34">
        <f>INDEX('raw Results'!$T$1:$T$215,MATCH('Data Transit 1'!$A34,'raw Results'!$A$1:$A$215,0))</f>
        <v>0.06</v>
      </c>
      <c r="U34" t="b">
        <f>INDEX('raw Results'!$U$1:$U$215,MATCH('Data Transit 1'!$A34,'raw Results'!$A$1:$A$215,0))</f>
        <v>1</v>
      </c>
      <c r="V34">
        <f>INDEX('raw Results'!$V$1:$V$215,MATCH('Data Transit 1'!$A34,'raw Results'!$A$1:$A$215,0))</f>
        <v>3</v>
      </c>
      <c r="W34">
        <f>INDEX('raw Results'!$W$1:$W$215,MATCH('Data Transit 1'!$A34,'raw Results'!$A$1:$A$215,0))</f>
        <v>25</v>
      </c>
      <c r="X34" t="str">
        <f>INDEX('raw Results'!$X$1:$X$215,MATCH('Data Transit 1'!$A34,'raw Results'!$A$1:$A$215,0))</f>
        <v/>
      </c>
      <c r="Y34" t="str">
        <f>INDEX('raw Results'!$Y$1:$Y$215,MATCH('Data Transit 1'!$A34,'raw Results'!$A$1:$A$215,0))</f>
        <v/>
      </c>
      <c r="Z34" t="str">
        <f>INDEX('raw Results'!$Z$1:$Z$215,MATCH('Data Transit 1'!$A34,'raw Results'!$A$1:$A$215,0))</f>
        <v/>
      </c>
      <c r="AA34" t="str">
        <f>INDEX('raw Results'!$AA$1:$AA$215,MATCH('Data Transit 1'!$A34,'raw Results'!$A$1:$A$215,0))</f>
        <v/>
      </c>
    </row>
    <row r="35" spans="1:27" x14ac:dyDescent="0.3">
      <c r="A35" s="4">
        <v>34</v>
      </c>
      <c r="B35" s="4" t="str">
        <f>INDEX('raw Results'!$B$1:$B$215,MATCH('Data Transit 1'!A35,'raw Results'!A$1:A$215,0))</f>
        <v>C10</v>
      </c>
      <c r="C35" s="4" t="b">
        <f>INDEX('raw Results'!$C$1:$C$215,MATCH('Data Transit 1'!$A35,'raw Results'!$A$1:$A$215,0))</f>
        <v>0</v>
      </c>
      <c r="D35" s="4" t="str">
        <f>INDEX('raw Results'!$D$1:$D$215,MATCH('Data Transit 1'!$A35,'raw Results'!$A$1:$A$215,0))</f>
        <v>S11</v>
      </c>
      <c r="E35" t="str">
        <f>INDEX('raw Results'!$E$1:$E$215,MATCH('Data Transit 1'!$A35,'raw Results'!$A$1:$A$215,0))</f>
        <v>Target 1</v>
      </c>
      <c r="F35" t="str">
        <f>INDEX('raw Results'!$F$1:$F$215,MATCH('Data Transit 1'!$A35,'raw Results'!$A$1:$A$215,0))</f>
        <v>UNKNOWN</v>
      </c>
      <c r="G35" t="str">
        <f>INDEX('raw Results'!$G$1:$G$215,MATCH('Data Transit 1'!$A35,'raw Results'!$A$1:$A$215,0))</f>
        <v>FAM</v>
      </c>
      <c r="H35" t="str">
        <f>INDEX('raw Results'!$H$1:$H$215,MATCH('Data Transit 1'!$A35,'raw Results'!$A$1:$A$215,0))</f>
        <v>NFQ-MGB</v>
      </c>
      <c r="I35" s="129">
        <f>INDEX('raw Results'!$I$1:$I$215,MATCH('Data Transit 1'!$A35,'raw Results'!$A$1:$A$215,0))</f>
        <v>27.813383102416992</v>
      </c>
      <c r="J35" s="129">
        <f>INDEX('raw Results'!$J$1:$J$215,MATCH('Data Transit 1'!$A35,'raw Results'!$A$1:$A$215,0))</f>
        <v>27.868906021118164</v>
      </c>
      <c r="K35" s="129">
        <f>INDEX('raw Results'!$K$1:$K$215,MATCH('Data Transit 1'!$A35,'raw Results'!$A$1:$A$215,0))</f>
        <v>7.1536779403686523E-2</v>
      </c>
      <c r="L35" s="3">
        <f>INDEX('raw Results'!$L$1:$L$215,MATCH('Data Transit 1'!$A35,'raw Results'!$A$1:$A$215,0))</f>
        <v>1246.4111328125</v>
      </c>
      <c r="M35" s="3">
        <f>INDEX('raw Results'!$M$1:$M$215,MATCH('Data Transit 1'!$A35,'raw Results'!$A$1:$A$215,0))</f>
        <v>1203.3153076171875</v>
      </c>
      <c r="N35" s="3">
        <f>INDEX('raw Results'!$N$1:$N$215,MATCH('Data Transit 1'!$A35,'raw Results'!$A$1:$A$215,0))</f>
        <v>55.037094116210938</v>
      </c>
      <c r="O35">
        <f>INDEX('raw Results'!$O$1:$O$215,MATCH('Data Transit 1'!$A35,'raw Results'!$A$1:$A$215,0))</f>
        <v>38.839199066162109</v>
      </c>
      <c r="P35">
        <f>INDEX('raw Results'!$P$1:$P$215,MATCH('Data Transit 1'!$A35,'raw Results'!$A$1:$A$215,0))</f>
        <v>0.99790000915527344</v>
      </c>
      <c r="Q35">
        <f>INDEX('raw Results'!$Q$1:$Q$215,MATCH('Data Transit 1'!$A35,'raw Results'!$A$1:$A$215,0))</f>
        <v>-3.5617001056671143</v>
      </c>
      <c r="R35">
        <f>INDEX('raw Results'!$R$1:$R$215,MATCH('Data Transit 1'!$A35,'raw Results'!$A$1:$A$215,0))</f>
        <v>90.881927490234375</v>
      </c>
      <c r="S35" t="b">
        <f>INDEX('raw Results'!$S$1:$S$215,MATCH('Data Transit 1'!$A35,'raw Results'!$A$1:$A$215,0))</f>
        <v>0</v>
      </c>
      <c r="T35">
        <f>INDEX('raw Results'!$T$1:$T$215,MATCH('Data Transit 1'!$A35,'raw Results'!$A$1:$A$215,0))</f>
        <v>0.06</v>
      </c>
      <c r="U35" t="b">
        <f>INDEX('raw Results'!$U$1:$U$215,MATCH('Data Transit 1'!$A35,'raw Results'!$A$1:$A$215,0))</f>
        <v>1</v>
      </c>
      <c r="V35">
        <f>INDEX('raw Results'!$V$1:$V$215,MATCH('Data Transit 1'!$A35,'raw Results'!$A$1:$A$215,0))</f>
        <v>3</v>
      </c>
      <c r="W35">
        <f>INDEX('raw Results'!$W$1:$W$215,MATCH('Data Transit 1'!$A35,'raw Results'!$A$1:$A$215,0))</f>
        <v>23</v>
      </c>
      <c r="X35" t="str">
        <f>INDEX('raw Results'!$X$1:$X$215,MATCH('Data Transit 1'!$A35,'raw Results'!$A$1:$A$215,0))</f>
        <v/>
      </c>
      <c r="Y35" t="str">
        <f>INDEX('raw Results'!$Y$1:$Y$215,MATCH('Data Transit 1'!$A35,'raw Results'!$A$1:$A$215,0))</f>
        <v/>
      </c>
      <c r="Z35" t="str">
        <f>INDEX('raw Results'!$Z$1:$Z$215,MATCH('Data Transit 1'!$A35,'raw Results'!$A$1:$A$215,0))</f>
        <v/>
      </c>
      <c r="AA35" t="str">
        <f>INDEX('raw Results'!$AA$1:$AA$215,MATCH('Data Transit 1'!$A35,'raw Results'!$A$1:$A$215,0))</f>
        <v/>
      </c>
    </row>
    <row r="36" spans="1:27" x14ac:dyDescent="0.3">
      <c r="A36" s="4">
        <v>35</v>
      </c>
      <c r="B36" s="4" t="str">
        <f>INDEX('raw Results'!$B$1:$B$215,MATCH('Data Transit 1'!A36,'raw Results'!A$1:A$215,0))</f>
        <v>C11</v>
      </c>
      <c r="C36" s="4" t="b">
        <f>INDEX('raw Results'!$C$1:$C$215,MATCH('Data Transit 1'!$A36,'raw Results'!$A$1:$A$215,0))</f>
        <v>0</v>
      </c>
      <c r="D36" s="4" t="str">
        <f>INDEX('raw Results'!$D$1:$D$215,MATCH('Data Transit 1'!$A36,'raw Results'!$A$1:$A$215,0))</f>
        <v>S11</v>
      </c>
      <c r="E36" t="str">
        <f>INDEX('raw Results'!$E$1:$E$215,MATCH('Data Transit 1'!$A36,'raw Results'!$A$1:$A$215,0))</f>
        <v>Target 1</v>
      </c>
      <c r="F36" t="str">
        <f>INDEX('raw Results'!$F$1:$F$215,MATCH('Data Transit 1'!$A36,'raw Results'!$A$1:$A$215,0))</f>
        <v>UNKNOWN</v>
      </c>
      <c r="G36" t="str">
        <f>INDEX('raw Results'!$G$1:$G$215,MATCH('Data Transit 1'!$A36,'raw Results'!$A$1:$A$215,0))</f>
        <v>FAM</v>
      </c>
      <c r="H36" t="str">
        <f>INDEX('raw Results'!$H$1:$H$215,MATCH('Data Transit 1'!$A36,'raw Results'!$A$1:$A$215,0))</f>
        <v>NFQ-MGB</v>
      </c>
      <c r="I36" s="129">
        <f>INDEX('raw Results'!$I$1:$I$215,MATCH('Data Transit 1'!$A36,'raw Results'!$A$1:$A$215,0))</f>
        <v>27.949634552001953</v>
      </c>
      <c r="J36" s="129">
        <f>INDEX('raw Results'!$J$1:$J$215,MATCH('Data Transit 1'!$A36,'raw Results'!$A$1:$A$215,0))</f>
        <v>27.868906021118164</v>
      </c>
      <c r="K36" s="129">
        <f>INDEX('raw Results'!$K$1:$K$215,MATCH('Data Transit 1'!$A36,'raw Results'!$A$1:$A$215,0))</f>
        <v>7.1536779403686523E-2</v>
      </c>
      <c r="L36" s="3">
        <f>INDEX('raw Results'!$L$1:$L$215,MATCH('Data Transit 1'!$A36,'raw Results'!$A$1:$A$215,0))</f>
        <v>1141.318115234375</v>
      </c>
      <c r="M36" s="3">
        <f>INDEX('raw Results'!$M$1:$M$215,MATCH('Data Transit 1'!$A36,'raw Results'!$A$1:$A$215,0))</f>
        <v>1203.3153076171875</v>
      </c>
      <c r="N36" s="3">
        <f>INDEX('raw Results'!$N$1:$N$215,MATCH('Data Transit 1'!$A36,'raw Results'!$A$1:$A$215,0))</f>
        <v>55.037094116210938</v>
      </c>
      <c r="O36">
        <f>INDEX('raw Results'!$O$1:$O$215,MATCH('Data Transit 1'!$A36,'raw Results'!$A$1:$A$215,0))</f>
        <v>38.839199066162109</v>
      </c>
      <c r="P36">
        <f>INDEX('raw Results'!$P$1:$P$215,MATCH('Data Transit 1'!$A36,'raw Results'!$A$1:$A$215,0))</f>
        <v>0.99790000915527344</v>
      </c>
      <c r="Q36">
        <f>INDEX('raw Results'!$Q$1:$Q$215,MATCH('Data Transit 1'!$A36,'raw Results'!$A$1:$A$215,0))</f>
        <v>-3.5617001056671143</v>
      </c>
      <c r="R36">
        <f>INDEX('raw Results'!$R$1:$R$215,MATCH('Data Transit 1'!$A36,'raw Results'!$A$1:$A$215,0))</f>
        <v>90.881927490234375</v>
      </c>
      <c r="S36" t="b">
        <f>INDEX('raw Results'!$S$1:$S$215,MATCH('Data Transit 1'!$A36,'raw Results'!$A$1:$A$215,0))</f>
        <v>0</v>
      </c>
      <c r="T36">
        <f>INDEX('raw Results'!$T$1:$T$215,MATCH('Data Transit 1'!$A36,'raw Results'!$A$1:$A$215,0))</f>
        <v>0.06</v>
      </c>
      <c r="U36" t="b">
        <f>INDEX('raw Results'!$U$1:$U$215,MATCH('Data Transit 1'!$A36,'raw Results'!$A$1:$A$215,0))</f>
        <v>1</v>
      </c>
      <c r="V36">
        <f>INDEX('raw Results'!$V$1:$V$215,MATCH('Data Transit 1'!$A36,'raw Results'!$A$1:$A$215,0))</f>
        <v>3</v>
      </c>
      <c r="W36">
        <f>INDEX('raw Results'!$W$1:$W$215,MATCH('Data Transit 1'!$A36,'raw Results'!$A$1:$A$215,0))</f>
        <v>24</v>
      </c>
      <c r="X36" t="str">
        <f>INDEX('raw Results'!$X$1:$X$215,MATCH('Data Transit 1'!$A36,'raw Results'!$A$1:$A$215,0))</f>
        <v/>
      </c>
      <c r="Y36" t="str">
        <f>INDEX('raw Results'!$Y$1:$Y$215,MATCH('Data Transit 1'!$A36,'raw Results'!$A$1:$A$215,0))</f>
        <v/>
      </c>
      <c r="Z36" t="str">
        <f>INDEX('raw Results'!$Z$1:$Z$215,MATCH('Data Transit 1'!$A36,'raw Results'!$A$1:$A$215,0))</f>
        <v/>
      </c>
      <c r="AA36" t="str">
        <f>INDEX('raw Results'!$AA$1:$AA$215,MATCH('Data Transit 1'!$A36,'raw Results'!$A$1:$A$215,0))</f>
        <v/>
      </c>
    </row>
    <row r="37" spans="1:27" x14ac:dyDescent="0.3">
      <c r="A37" s="4">
        <v>36</v>
      </c>
      <c r="B37" s="4" t="str">
        <f>INDEX('raw Results'!$B$1:$B$215,MATCH('Data Transit 1'!A37,'raw Results'!A$1:A$215,0))</f>
        <v>C12</v>
      </c>
      <c r="C37" s="4" t="b">
        <f>INDEX('raw Results'!$C$1:$C$215,MATCH('Data Transit 1'!$A37,'raw Results'!$A$1:$A$215,0))</f>
        <v>0</v>
      </c>
      <c r="D37" s="4" t="str">
        <f>INDEX('raw Results'!$D$1:$D$215,MATCH('Data Transit 1'!$A37,'raw Results'!$A$1:$A$215,0))</f>
        <v>S11</v>
      </c>
      <c r="E37" t="str">
        <f>INDEX('raw Results'!$E$1:$E$215,MATCH('Data Transit 1'!$A37,'raw Results'!$A$1:$A$215,0))</f>
        <v>Target 1</v>
      </c>
      <c r="F37" t="str">
        <f>INDEX('raw Results'!$F$1:$F$215,MATCH('Data Transit 1'!$A37,'raw Results'!$A$1:$A$215,0))</f>
        <v>UNKNOWN</v>
      </c>
      <c r="G37" t="str">
        <f>INDEX('raw Results'!$G$1:$G$215,MATCH('Data Transit 1'!$A37,'raw Results'!$A$1:$A$215,0))</f>
        <v>FAM</v>
      </c>
      <c r="H37" t="str">
        <f>INDEX('raw Results'!$H$1:$H$215,MATCH('Data Transit 1'!$A37,'raw Results'!$A$1:$A$215,0))</f>
        <v>NFQ-MGB</v>
      </c>
      <c r="I37" s="129">
        <f>INDEX('raw Results'!$I$1:$I$215,MATCH('Data Transit 1'!$A37,'raw Results'!$A$1:$A$215,0))</f>
        <v>27.843704223632813</v>
      </c>
      <c r="J37" s="129">
        <f>INDEX('raw Results'!$J$1:$J$215,MATCH('Data Transit 1'!$A37,'raw Results'!$A$1:$A$215,0))</f>
        <v>27.868906021118164</v>
      </c>
      <c r="K37" s="129">
        <f>INDEX('raw Results'!$K$1:$K$215,MATCH('Data Transit 1'!$A37,'raw Results'!$A$1:$A$215,0))</f>
        <v>7.1536779403686523E-2</v>
      </c>
      <c r="L37" s="3">
        <f>INDEX('raw Results'!$L$1:$L$215,MATCH('Data Transit 1'!$A37,'raw Results'!$A$1:$A$215,0))</f>
        <v>1222.2166748046875</v>
      </c>
      <c r="M37" s="3">
        <f>INDEX('raw Results'!$M$1:$M$215,MATCH('Data Transit 1'!$A37,'raw Results'!$A$1:$A$215,0))</f>
        <v>1203.3153076171875</v>
      </c>
      <c r="N37" s="3">
        <f>INDEX('raw Results'!$N$1:$N$215,MATCH('Data Transit 1'!$A37,'raw Results'!$A$1:$A$215,0))</f>
        <v>55.037094116210938</v>
      </c>
      <c r="O37">
        <f>INDEX('raw Results'!$O$1:$O$215,MATCH('Data Transit 1'!$A37,'raw Results'!$A$1:$A$215,0))</f>
        <v>38.839199066162109</v>
      </c>
      <c r="P37">
        <f>INDEX('raw Results'!$P$1:$P$215,MATCH('Data Transit 1'!$A37,'raw Results'!$A$1:$A$215,0))</f>
        <v>0.99790000915527344</v>
      </c>
      <c r="Q37">
        <f>INDEX('raw Results'!$Q$1:$Q$215,MATCH('Data Transit 1'!$A37,'raw Results'!$A$1:$A$215,0))</f>
        <v>-3.5617001056671143</v>
      </c>
      <c r="R37">
        <f>INDEX('raw Results'!$R$1:$R$215,MATCH('Data Transit 1'!$A37,'raw Results'!$A$1:$A$215,0))</f>
        <v>90.881927490234375</v>
      </c>
      <c r="S37" t="b">
        <f>INDEX('raw Results'!$S$1:$S$215,MATCH('Data Transit 1'!$A37,'raw Results'!$A$1:$A$215,0))</f>
        <v>0</v>
      </c>
      <c r="T37">
        <f>INDEX('raw Results'!$T$1:$T$215,MATCH('Data Transit 1'!$A37,'raw Results'!$A$1:$A$215,0))</f>
        <v>0.06</v>
      </c>
      <c r="U37" t="b">
        <f>INDEX('raw Results'!$U$1:$U$215,MATCH('Data Transit 1'!$A37,'raw Results'!$A$1:$A$215,0))</f>
        <v>1</v>
      </c>
      <c r="V37">
        <f>INDEX('raw Results'!$V$1:$V$215,MATCH('Data Transit 1'!$A37,'raw Results'!$A$1:$A$215,0))</f>
        <v>3</v>
      </c>
      <c r="W37">
        <f>INDEX('raw Results'!$W$1:$W$215,MATCH('Data Transit 1'!$A37,'raw Results'!$A$1:$A$215,0))</f>
        <v>24</v>
      </c>
      <c r="X37" t="str">
        <f>INDEX('raw Results'!$X$1:$X$215,MATCH('Data Transit 1'!$A37,'raw Results'!$A$1:$A$215,0))</f>
        <v/>
      </c>
      <c r="Y37" t="str">
        <f>INDEX('raw Results'!$Y$1:$Y$215,MATCH('Data Transit 1'!$A37,'raw Results'!$A$1:$A$215,0))</f>
        <v/>
      </c>
      <c r="Z37" t="str">
        <f>INDEX('raw Results'!$Z$1:$Z$215,MATCH('Data Transit 1'!$A37,'raw Results'!$A$1:$A$215,0))</f>
        <v/>
      </c>
      <c r="AA37" t="str">
        <f>INDEX('raw Results'!$AA$1:$AA$215,MATCH('Data Transit 1'!$A37,'raw Results'!$A$1:$A$215,0))</f>
        <v/>
      </c>
    </row>
    <row r="38" spans="1:27" x14ac:dyDescent="0.3">
      <c r="A38" s="4">
        <v>37</v>
      </c>
      <c r="B38" s="4" t="str">
        <f>INDEX('raw Results'!$B$1:$B$215,MATCH('Data Transit 1'!A38,'raw Results'!A$1:A$215,0))</f>
        <v>D1</v>
      </c>
      <c r="C38" s="4" t="b">
        <f>INDEX('raw Results'!$C$1:$C$215,MATCH('Data Transit 1'!$A38,'raw Results'!$A$1:$A$215,0))</f>
        <v>0</v>
      </c>
      <c r="D38" s="4" t="str">
        <f>INDEX('raw Results'!$D$1:$D$215,MATCH('Data Transit 1'!$A38,'raw Results'!$A$1:$A$215,0))</f>
        <v>Std4</v>
      </c>
      <c r="E38" t="str">
        <f>INDEX('raw Results'!$E$1:$E$215,MATCH('Data Transit 1'!$A38,'raw Results'!$A$1:$A$215,0))</f>
        <v>Target 1</v>
      </c>
      <c r="F38" t="str">
        <f>INDEX('raw Results'!$F$1:$F$215,MATCH('Data Transit 1'!$A38,'raw Results'!$A$1:$A$215,0))</f>
        <v>STANDARD</v>
      </c>
      <c r="G38" t="str">
        <f>INDEX('raw Results'!$G$1:$G$215,MATCH('Data Transit 1'!$A38,'raw Results'!$A$1:$A$215,0))</f>
        <v>FAM</v>
      </c>
      <c r="H38" t="str">
        <f>INDEX('raw Results'!$H$1:$H$215,MATCH('Data Transit 1'!$A38,'raw Results'!$A$1:$A$215,0))</f>
        <v>NFQ-MGB</v>
      </c>
      <c r="I38" s="129">
        <f>INDEX('raw Results'!$I$1:$I$215,MATCH('Data Transit 1'!$A38,'raw Results'!$A$1:$A$215,0))</f>
        <v>31.637319564819336</v>
      </c>
      <c r="J38" s="129">
        <f>INDEX('raw Results'!$J$1:$J$215,MATCH('Data Transit 1'!$A38,'raw Results'!$A$1:$A$215,0))</f>
        <v>31.681243896484375</v>
      </c>
      <c r="K38" s="129">
        <f>INDEX('raw Results'!$K$1:$K$215,MATCH('Data Transit 1'!$A38,'raw Results'!$A$1:$A$215,0))</f>
        <v>4.7316860407590866E-2</v>
      </c>
      <c r="L38" s="3">
        <f>INDEX('raw Results'!$L$1:$L$215,MATCH('Data Transit 1'!$A38,'raw Results'!$A$1:$A$215,0))</f>
        <v>100</v>
      </c>
      <c r="M38" s="3" t="str">
        <f>INDEX('raw Results'!$M$1:$M$215,MATCH('Data Transit 1'!$A38,'raw Results'!$A$1:$A$215,0))</f>
        <v/>
      </c>
      <c r="N38" s="3" t="str">
        <f>INDEX('raw Results'!$N$1:$N$215,MATCH('Data Transit 1'!$A38,'raw Results'!$A$1:$A$215,0))</f>
        <v/>
      </c>
      <c r="O38">
        <f>INDEX('raw Results'!$O$1:$O$215,MATCH('Data Transit 1'!$A38,'raw Results'!$A$1:$A$215,0))</f>
        <v>38.839199066162109</v>
      </c>
      <c r="P38">
        <f>INDEX('raw Results'!$P$1:$P$215,MATCH('Data Transit 1'!$A38,'raw Results'!$A$1:$A$215,0))</f>
        <v>0.99790000915527344</v>
      </c>
      <c r="Q38">
        <f>INDEX('raw Results'!$Q$1:$Q$215,MATCH('Data Transit 1'!$A38,'raw Results'!$A$1:$A$215,0))</f>
        <v>-3.5617001056671143</v>
      </c>
      <c r="R38">
        <f>INDEX('raw Results'!$R$1:$R$215,MATCH('Data Transit 1'!$A38,'raw Results'!$A$1:$A$215,0))</f>
        <v>90.881927490234375</v>
      </c>
      <c r="S38" t="b">
        <f>INDEX('raw Results'!$S$1:$S$215,MATCH('Data Transit 1'!$A38,'raw Results'!$A$1:$A$215,0))</f>
        <v>0</v>
      </c>
      <c r="T38">
        <f>INDEX('raw Results'!$T$1:$T$215,MATCH('Data Transit 1'!$A38,'raw Results'!$A$1:$A$215,0))</f>
        <v>0.06</v>
      </c>
      <c r="U38" t="b">
        <f>INDEX('raw Results'!$U$1:$U$215,MATCH('Data Transit 1'!$A38,'raw Results'!$A$1:$A$215,0))</f>
        <v>1</v>
      </c>
      <c r="V38">
        <f>INDEX('raw Results'!$V$1:$V$215,MATCH('Data Transit 1'!$A38,'raw Results'!$A$1:$A$215,0))</f>
        <v>3</v>
      </c>
      <c r="W38">
        <f>INDEX('raw Results'!$W$1:$W$215,MATCH('Data Transit 1'!$A38,'raw Results'!$A$1:$A$215,0))</f>
        <v>28</v>
      </c>
      <c r="X38" t="str">
        <f>INDEX('raw Results'!$X$1:$X$215,MATCH('Data Transit 1'!$A38,'raw Results'!$A$1:$A$215,0))</f>
        <v/>
      </c>
      <c r="Y38" t="str">
        <f>INDEX('raw Results'!$Y$1:$Y$215,MATCH('Data Transit 1'!$A38,'raw Results'!$A$1:$A$215,0))</f>
        <v/>
      </c>
      <c r="Z38" t="str">
        <f>INDEX('raw Results'!$Z$1:$Z$215,MATCH('Data Transit 1'!$A38,'raw Results'!$A$1:$A$215,0))</f>
        <v/>
      </c>
      <c r="AA38" t="str">
        <f>INDEX('raw Results'!$AA$1:$AA$215,MATCH('Data Transit 1'!$A38,'raw Results'!$A$1:$A$215,0))</f>
        <v/>
      </c>
    </row>
    <row r="39" spans="1:27" x14ac:dyDescent="0.3">
      <c r="A39" s="4">
        <v>38</v>
      </c>
      <c r="B39" s="4" t="str">
        <f>INDEX('raw Results'!$B$1:$B$215,MATCH('Data Transit 1'!A39,'raw Results'!A$1:A$215,0))</f>
        <v>D2</v>
      </c>
      <c r="C39" s="4" t="b">
        <f>INDEX('raw Results'!$C$1:$C$215,MATCH('Data Transit 1'!$A39,'raw Results'!$A$1:$A$215,0))</f>
        <v>0</v>
      </c>
      <c r="D39" s="4" t="str">
        <f>INDEX('raw Results'!$D$1:$D$215,MATCH('Data Transit 1'!$A39,'raw Results'!$A$1:$A$215,0))</f>
        <v>Std4</v>
      </c>
      <c r="E39" t="str">
        <f>INDEX('raw Results'!$E$1:$E$215,MATCH('Data Transit 1'!$A39,'raw Results'!$A$1:$A$215,0))</f>
        <v>Target 1</v>
      </c>
      <c r="F39" t="str">
        <f>INDEX('raw Results'!$F$1:$F$215,MATCH('Data Transit 1'!$A39,'raw Results'!$A$1:$A$215,0))</f>
        <v>STANDARD</v>
      </c>
      <c r="G39" t="str">
        <f>INDEX('raw Results'!$G$1:$G$215,MATCH('Data Transit 1'!$A39,'raw Results'!$A$1:$A$215,0))</f>
        <v>FAM</v>
      </c>
      <c r="H39" t="str">
        <f>INDEX('raw Results'!$H$1:$H$215,MATCH('Data Transit 1'!$A39,'raw Results'!$A$1:$A$215,0))</f>
        <v>NFQ-MGB</v>
      </c>
      <c r="I39" s="129">
        <f>INDEX('raw Results'!$I$1:$I$215,MATCH('Data Transit 1'!$A39,'raw Results'!$A$1:$A$215,0))</f>
        <v>31.731346130371094</v>
      </c>
      <c r="J39" s="129">
        <f>INDEX('raw Results'!$J$1:$J$215,MATCH('Data Transit 1'!$A39,'raw Results'!$A$1:$A$215,0))</f>
        <v>31.681243896484375</v>
      </c>
      <c r="K39" s="129">
        <f>INDEX('raw Results'!$K$1:$K$215,MATCH('Data Transit 1'!$A39,'raw Results'!$A$1:$A$215,0))</f>
        <v>4.7316860407590866E-2</v>
      </c>
      <c r="L39" s="3">
        <f>INDEX('raw Results'!$L$1:$L$215,MATCH('Data Transit 1'!$A39,'raw Results'!$A$1:$A$215,0))</f>
        <v>100</v>
      </c>
      <c r="M39" s="3" t="str">
        <f>INDEX('raw Results'!$M$1:$M$215,MATCH('Data Transit 1'!$A39,'raw Results'!$A$1:$A$215,0))</f>
        <v/>
      </c>
      <c r="N39" s="3" t="str">
        <f>INDEX('raw Results'!$N$1:$N$215,MATCH('Data Transit 1'!$A39,'raw Results'!$A$1:$A$215,0))</f>
        <v/>
      </c>
      <c r="O39">
        <f>INDEX('raw Results'!$O$1:$O$215,MATCH('Data Transit 1'!$A39,'raw Results'!$A$1:$A$215,0))</f>
        <v>38.839199066162109</v>
      </c>
      <c r="P39">
        <f>INDEX('raw Results'!$P$1:$P$215,MATCH('Data Transit 1'!$A39,'raw Results'!$A$1:$A$215,0))</f>
        <v>0.99790000915527344</v>
      </c>
      <c r="Q39">
        <f>INDEX('raw Results'!$Q$1:$Q$215,MATCH('Data Transit 1'!$A39,'raw Results'!$A$1:$A$215,0))</f>
        <v>-3.5617001056671143</v>
      </c>
      <c r="R39">
        <f>INDEX('raw Results'!$R$1:$R$215,MATCH('Data Transit 1'!$A39,'raw Results'!$A$1:$A$215,0))</f>
        <v>90.881927490234375</v>
      </c>
      <c r="S39" t="b">
        <f>INDEX('raw Results'!$S$1:$S$215,MATCH('Data Transit 1'!$A39,'raw Results'!$A$1:$A$215,0))</f>
        <v>0</v>
      </c>
      <c r="T39">
        <f>INDEX('raw Results'!$T$1:$T$215,MATCH('Data Transit 1'!$A39,'raw Results'!$A$1:$A$215,0))</f>
        <v>0.06</v>
      </c>
      <c r="U39" t="b">
        <f>INDEX('raw Results'!$U$1:$U$215,MATCH('Data Transit 1'!$A39,'raw Results'!$A$1:$A$215,0))</f>
        <v>1</v>
      </c>
      <c r="V39">
        <f>INDEX('raw Results'!$V$1:$V$215,MATCH('Data Transit 1'!$A39,'raw Results'!$A$1:$A$215,0))</f>
        <v>3</v>
      </c>
      <c r="W39">
        <f>INDEX('raw Results'!$W$1:$W$215,MATCH('Data Transit 1'!$A39,'raw Results'!$A$1:$A$215,0))</f>
        <v>28</v>
      </c>
      <c r="X39" t="str">
        <f>INDEX('raw Results'!$X$1:$X$215,MATCH('Data Transit 1'!$A39,'raw Results'!$A$1:$A$215,0))</f>
        <v/>
      </c>
      <c r="Y39" t="str">
        <f>INDEX('raw Results'!$Y$1:$Y$215,MATCH('Data Transit 1'!$A39,'raw Results'!$A$1:$A$215,0))</f>
        <v/>
      </c>
      <c r="Z39" t="str">
        <f>INDEX('raw Results'!$Z$1:$Z$215,MATCH('Data Transit 1'!$A39,'raw Results'!$A$1:$A$215,0))</f>
        <v/>
      </c>
      <c r="AA39" t="str">
        <f>INDEX('raw Results'!$AA$1:$AA$215,MATCH('Data Transit 1'!$A39,'raw Results'!$A$1:$A$215,0))</f>
        <v/>
      </c>
    </row>
    <row r="40" spans="1:27" x14ac:dyDescent="0.3">
      <c r="A40" s="4">
        <v>39</v>
      </c>
      <c r="B40" s="4" t="str">
        <f>INDEX('raw Results'!$B$1:$B$215,MATCH('Data Transit 1'!A40,'raw Results'!A$1:A$215,0))</f>
        <v>D3</v>
      </c>
      <c r="C40" s="4" t="b">
        <f>INDEX('raw Results'!$C$1:$C$215,MATCH('Data Transit 1'!$A40,'raw Results'!$A$1:$A$215,0))</f>
        <v>0</v>
      </c>
      <c r="D40" s="4" t="str">
        <f>INDEX('raw Results'!$D$1:$D$215,MATCH('Data Transit 1'!$A40,'raw Results'!$A$1:$A$215,0))</f>
        <v>Std4</v>
      </c>
      <c r="E40" t="str">
        <f>INDEX('raw Results'!$E$1:$E$215,MATCH('Data Transit 1'!$A40,'raw Results'!$A$1:$A$215,0))</f>
        <v>Target 1</v>
      </c>
      <c r="F40" t="str">
        <f>INDEX('raw Results'!$F$1:$F$215,MATCH('Data Transit 1'!$A40,'raw Results'!$A$1:$A$215,0))</f>
        <v>STANDARD</v>
      </c>
      <c r="G40" t="str">
        <f>INDEX('raw Results'!$G$1:$G$215,MATCH('Data Transit 1'!$A40,'raw Results'!$A$1:$A$215,0))</f>
        <v>FAM</v>
      </c>
      <c r="H40" t="str">
        <f>INDEX('raw Results'!$H$1:$H$215,MATCH('Data Transit 1'!$A40,'raw Results'!$A$1:$A$215,0))</f>
        <v>NFQ-MGB</v>
      </c>
      <c r="I40" s="129">
        <f>INDEX('raw Results'!$I$1:$I$215,MATCH('Data Transit 1'!$A40,'raw Results'!$A$1:$A$215,0))</f>
        <v>31.675064086914063</v>
      </c>
      <c r="J40" s="129">
        <f>INDEX('raw Results'!$J$1:$J$215,MATCH('Data Transit 1'!$A40,'raw Results'!$A$1:$A$215,0))</f>
        <v>31.681243896484375</v>
      </c>
      <c r="K40" s="129">
        <f>INDEX('raw Results'!$K$1:$K$215,MATCH('Data Transit 1'!$A40,'raw Results'!$A$1:$A$215,0))</f>
        <v>4.7316860407590866E-2</v>
      </c>
      <c r="L40" s="3">
        <f>INDEX('raw Results'!$L$1:$L$215,MATCH('Data Transit 1'!$A40,'raw Results'!$A$1:$A$215,0))</f>
        <v>100</v>
      </c>
      <c r="M40" s="3" t="str">
        <f>INDEX('raw Results'!$M$1:$M$215,MATCH('Data Transit 1'!$A40,'raw Results'!$A$1:$A$215,0))</f>
        <v/>
      </c>
      <c r="N40" s="3" t="str">
        <f>INDEX('raw Results'!$N$1:$N$215,MATCH('Data Transit 1'!$A40,'raw Results'!$A$1:$A$215,0))</f>
        <v/>
      </c>
      <c r="O40">
        <f>INDEX('raw Results'!$O$1:$O$215,MATCH('Data Transit 1'!$A40,'raw Results'!$A$1:$A$215,0))</f>
        <v>38.839199066162109</v>
      </c>
      <c r="P40">
        <f>INDEX('raw Results'!$P$1:$P$215,MATCH('Data Transit 1'!$A40,'raw Results'!$A$1:$A$215,0))</f>
        <v>0.99790000915527344</v>
      </c>
      <c r="Q40">
        <f>INDEX('raw Results'!$Q$1:$Q$215,MATCH('Data Transit 1'!$A40,'raw Results'!$A$1:$A$215,0))</f>
        <v>-3.5617001056671143</v>
      </c>
      <c r="R40">
        <f>INDEX('raw Results'!$R$1:$R$215,MATCH('Data Transit 1'!$A40,'raw Results'!$A$1:$A$215,0))</f>
        <v>90.881927490234375</v>
      </c>
      <c r="S40" t="b">
        <f>INDEX('raw Results'!$S$1:$S$215,MATCH('Data Transit 1'!$A40,'raw Results'!$A$1:$A$215,0))</f>
        <v>0</v>
      </c>
      <c r="T40">
        <f>INDEX('raw Results'!$T$1:$T$215,MATCH('Data Transit 1'!$A40,'raw Results'!$A$1:$A$215,0))</f>
        <v>0.06</v>
      </c>
      <c r="U40" t="b">
        <f>INDEX('raw Results'!$U$1:$U$215,MATCH('Data Transit 1'!$A40,'raw Results'!$A$1:$A$215,0))</f>
        <v>1</v>
      </c>
      <c r="V40">
        <f>INDEX('raw Results'!$V$1:$V$215,MATCH('Data Transit 1'!$A40,'raw Results'!$A$1:$A$215,0))</f>
        <v>3</v>
      </c>
      <c r="W40">
        <f>INDEX('raw Results'!$W$1:$W$215,MATCH('Data Transit 1'!$A40,'raw Results'!$A$1:$A$215,0))</f>
        <v>28</v>
      </c>
      <c r="X40" t="str">
        <f>INDEX('raw Results'!$X$1:$X$215,MATCH('Data Transit 1'!$A40,'raw Results'!$A$1:$A$215,0))</f>
        <v/>
      </c>
      <c r="Y40" t="str">
        <f>INDEX('raw Results'!$Y$1:$Y$215,MATCH('Data Transit 1'!$A40,'raw Results'!$A$1:$A$215,0))</f>
        <v/>
      </c>
      <c r="Z40" t="str">
        <f>INDEX('raw Results'!$Z$1:$Z$215,MATCH('Data Transit 1'!$A40,'raw Results'!$A$1:$A$215,0))</f>
        <v/>
      </c>
      <c r="AA40" t="str">
        <f>INDEX('raw Results'!$AA$1:$AA$215,MATCH('Data Transit 1'!$A40,'raw Results'!$A$1:$A$215,0))</f>
        <v/>
      </c>
    </row>
    <row r="41" spans="1:27" x14ac:dyDescent="0.3">
      <c r="A41" s="4">
        <v>40</v>
      </c>
      <c r="B41" s="4" t="str">
        <f>INDEX('raw Results'!$B$1:$B$215,MATCH('Data Transit 1'!A41,'raw Results'!A$1:A$215,0))</f>
        <v>D4</v>
      </c>
      <c r="C41" s="4" t="b">
        <f>INDEX('raw Results'!$C$1:$C$215,MATCH('Data Transit 1'!$A41,'raw Results'!$A$1:$A$215,0))</f>
        <v>0</v>
      </c>
      <c r="D41" s="4" t="str">
        <f>INDEX('raw Results'!$D$1:$D$215,MATCH('Data Transit 1'!$A41,'raw Results'!$A$1:$A$215,0))</f>
        <v>NC</v>
      </c>
      <c r="E41" t="str">
        <f>INDEX('raw Results'!$E$1:$E$215,MATCH('Data Transit 1'!$A41,'raw Results'!$A$1:$A$215,0))</f>
        <v>Target 1</v>
      </c>
      <c r="F41" t="str">
        <f>INDEX('raw Results'!$F$1:$F$215,MATCH('Data Transit 1'!$A41,'raw Results'!$A$1:$A$215,0))</f>
        <v>UNKNOWN</v>
      </c>
      <c r="G41" t="str">
        <f>INDEX('raw Results'!$G$1:$G$215,MATCH('Data Transit 1'!$A41,'raw Results'!$A$1:$A$215,0))</f>
        <v>FAM</v>
      </c>
      <c r="H41" t="str">
        <f>INDEX('raw Results'!$H$1:$H$215,MATCH('Data Transit 1'!$A41,'raw Results'!$A$1:$A$215,0))</f>
        <v>NFQ-MGB</v>
      </c>
      <c r="I41" s="129" t="str">
        <f>INDEX('raw Results'!$I$1:$I$215,MATCH('Data Transit 1'!$A41,'raw Results'!$A$1:$A$215,0))</f>
        <v>Undetermined</v>
      </c>
      <c r="J41" s="129" t="str">
        <f>INDEX('raw Results'!$J$1:$J$215,MATCH('Data Transit 1'!$A41,'raw Results'!$A$1:$A$215,0))</f>
        <v/>
      </c>
      <c r="K41" s="129" t="str">
        <f>INDEX('raw Results'!$K$1:$K$215,MATCH('Data Transit 1'!$A41,'raw Results'!$A$1:$A$215,0))</f>
        <v/>
      </c>
      <c r="L41" s="3" t="str">
        <f>INDEX('raw Results'!$L$1:$L$215,MATCH('Data Transit 1'!$A41,'raw Results'!$A$1:$A$215,0))</f>
        <v/>
      </c>
      <c r="M41" s="3" t="str">
        <f>INDEX('raw Results'!$M$1:$M$215,MATCH('Data Transit 1'!$A41,'raw Results'!$A$1:$A$215,0))</f>
        <v/>
      </c>
      <c r="N41" s="3" t="str">
        <f>INDEX('raw Results'!$N$1:$N$215,MATCH('Data Transit 1'!$A41,'raw Results'!$A$1:$A$215,0))</f>
        <v/>
      </c>
      <c r="O41">
        <f>INDEX('raw Results'!$O$1:$O$215,MATCH('Data Transit 1'!$A41,'raw Results'!$A$1:$A$215,0))</f>
        <v>38.839199066162109</v>
      </c>
      <c r="P41">
        <f>INDEX('raw Results'!$P$1:$P$215,MATCH('Data Transit 1'!$A41,'raw Results'!$A$1:$A$215,0))</f>
        <v>0.99790000915527344</v>
      </c>
      <c r="Q41">
        <f>INDEX('raw Results'!$Q$1:$Q$215,MATCH('Data Transit 1'!$A41,'raw Results'!$A$1:$A$215,0))</f>
        <v>-3.5617001056671143</v>
      </c>
      <c r="R41">
        <f>INDEX('raw Results'!$R$1:$R$215,MATCH('Data Transit 1'!$A41,'raw Results'!$A$1:$A$215,0))</f>
        <v>90.881927490234375</v>
      </c>
      <c r="S41" t="b">
        <f>INDEX('raw Results'!$S$1:$S$215,MATCH('Data Transit 1'!$A41,'raw Results'!$A$1:$A$215,0))</f>
        <v>0</v>
      </c>
      <c r="T41">
        <f>INDEX('raw Results'!$T$1:$T$215,MATCH('Data Transit 1'!$A41,'raw Results'!$A$1:$A$215,0))</f>
        <v>0.06</v>
      </c>
      <c r="U41" t="b">
        <f>INDEX('raw Results'!$U$1:$U$215,MATCH('Data Transit 1'!$A41,'raw Results'!$A$1:$A$215,0))</f>
        <v>1</v>
      </c>
      <c r="V41">
        <f>INDEX('raw Results'!$V$1:$V$215,MATCH('Data Transit 1'!$A41,'raw Results'!$A$1:$A$215,0))</f>
        <v>3</v>
      </c>
      <c r="W41">
        <f>INDEX('raw Results'!$W$1:$W$215,MATCH('Data Transit 1'!$A41,'raw Results'!$A$1:$A$215,0))</f>
        <v>39</v>
      </c>
      <c r="X41" t="str">
        <f>INDEX('raw Results'!$X$1:$X$215,MATCH('Data Transit 1'!$A41,'raw Results'!$A$1:$A$215,0))</f>
        <v/>
      </c>
      <c r="Y41" t="str">
        <f>INDEX('raw Results'!$Y$1:$Y$215,MATCH('Data Transit 1'!$A41,'raw Results'!$A$1:$A$215,0))</f>
        <v/>
      </c>
      <c r="Z41" t="str">
        <f>INDEX('raw Results'!$Z$1:$Z$215,MATCH('Data Transit 1'!$A41,'raw Results'!$A$1:$A$215,0))</f>
        <v/>
      </c>
      <c r="AA41" t="str">
        <f>INDEX('raw Results'!$AA$1:$AA$215,MATCH('Data Transit 1'!$A41,'raw Results'!$A$1:$A$215,0))</f>
        <v/>
      </c>
    </row>
    <row r="42" spans="1:27" x14ac:dyDescent="0.3">
      <c r="A42" s="4">
        <v>41</v>
      </c>
      <c r="B42" s="4" t="str">
        <f>INDEX('raw Results'!$B$1:$B$215,MATCH('Data Transit 1'!A42,'raw Results'!A$1:A$215,0))</f>
        <v>D5</v>
      </c>
      <c r="C42" s="4" t="b">
        <f>INDEX('raw Results'!$C$1:$C$215,MATCH('Data Transit 1'!$A42,'raw Results'!$A$1:$A$215,0))</f>
        <v>0</v>
      </c>
      <c r="D42" s="4" t="str">
        <f>INDEX('raw Results'!$D$1:$D$215,MATCH('Data Transit 1'!$A42,'raw Results'!$A$1:$A$215,0))</f>
        <v>NC</v>
      </c>
      <c r="E42" t="str">
        <f>INDEX('raw Results'!$E$1:$E$215,MATCH('Data Transit 1'!$A42,'raw Results'!$A$1:$A$215,0))</f>
        <v>Target 1</v>
      </c>
      <c r="F42" t="str">
        <f>INDEX('raw Results'!$F$1:$F$215,MATCH('Data Transit 1'!$A42,'raw Results'!$A$1:$A$215,0))</f>
        <v>UNKNOWN</v>
      </c>
      <c r="G42" t="str">
        <f>INDEX('raw Results'!$G$1:$G$215,MATCH('Data Transit 1'!$A42,'raw Results'!$A$1:$A$215,0))</f>
        <v>FAM</v>
      </c>
      <c r="H42" t="str">
        <f>INDEX('raw Results'!$H$1:$H$215,MATCH('Data Transit 1'!$A42,'raw Results'!$A$1:$A$215,0))</f>
        <v>NFQ-MGB</v>
      </c>
      <c r="I42" s="129" t="str">
        <f>INDEX('raw Results'!$I$1:$I$215,MATCH('Data Transit 1'!$A42,'raw Results'!$A$1:$A$215,0))</f>
        <v>Undetermined</v>
      </c>
      <c r="J42" s="129" t="str">
        <f>INDEX('raw Results'!$J$1:$J$215,MATCH('Data Transit 1'!$A42,'raw Results'!$A$1:$A$215,0))</f>
        <v/>
      </c>
      <c r="K42" s="129" t="str">
        <f>INDEX('raw Results'!$K$1:$K$215,MATCH('Data Transit 1'!$A42,'raw Results'!$A$1:$A$215,0))</f>
        <v/>
      </c>
      <c r="L42" s="3" t="str">
        <f>INDEX('raw Results'!$L$1:$L$215,MATCH('Data Transit 1'!$A42,'raw Results'!$A$1:$A$215,0))</f>
        <v/>
      </c>
      <c r="M42" s="3" t="str">
        <f>INDEX('raw Results'!$M$1:$M$215,MATCH('Data Transit 1'!$A42,'raw Results'!$A$1:$A$215,0))</f>
        <v/>
      </c>
      <c r="N42" s="3" t="str">
        <f>INDEX('raw Results'!$N$1:$N$215,MATCH('Data Transit 1'!$A42,'raw Results'!$A$1:$A$215,0))</f>
        <v/>
      </c>
      <c r="O42">
        <f>INDEX('raw Results'!$O$1:$O$215,MATCH('Data Transit 1'!$A42,'raw Results'!$A$1:$A$215,0))</f>
        <v>38.839199066162109</v>
      </c>
      <c r="P42">
        <f>INDEX('raw Results'!$P$1:$P$215,MATCH('Data Transit 1'!$A42,'raw Results'!$A$1:$A$215,0))</f>
        <v>0.99790000915527344</v>
      </c>
      <c r="Q42">
        <f>INDEX('raw Results'!$Q$1:$Q$215,MATCH('Data Transit 1'!$A42,'raw Results'!$A$1:$A$215,0))</f>
        <v>-3.5617001056671143</v>
      </c>
      <c r="R42">
        <f>INDEX('raw Results'!$R$1:$R$215,MATCH('Data Transit 1'!$A42,'raw Results'!$A$1:$A$215,0))</f>
        <v>90.881927490234375</v>
      </c>
      <c r="S42" t="b">
        <f>INDEX('raw Results'!$S$1:$S$215,MATCH('Data Transit 1'!$A42,'raw Results'!$A$1:$A$215,0))</f>
        <v>0</v>
      </c>
      <c r="T42">
        <f>INDEX('raw Results'!$T$1:$T$215,MATCH('Data Transit 1'!$A42,'raw Results'!$A$1:$A$215,0))</f>
        <v>0.06</v>
      </c>
      <c r="U42" t="b">
        <f>INDEX('raw Results'!$U$1:$U$215,MATCH('Data Transit 1'!$A42,'raw Results'!$A$1:$A$215,0))</f>
        <v>1</v>
      </c>
      <c r="V42">
        <f>INDEX('raw Results'!$V$1:$V$215,MATCH('Data Transit 1'!$A42,'raw Results'!$A$1:$A$215,0))</f>
        <v>3</v>
      </c>
      <c r="W42">
        <f>INDEX('raw Results'!$W$1:$W$215,MATCH('Data Transit 1'!$A42,'raw Results'!$A$1:$A$215,0))</f>
        <v>39</v>
      </c>
      <c r="X42" t="str">
        <f>INDEX('raw Results'!$X$1:$X$215,MATCH('Data Transit 1'!$A42,'raw Results'!$A$1:$A$215,0))</f>
        <v/>
      </c>
      <c r="Y42" t="str">
        <f>INDEX('raw Results'!$Y$1:$Y$215,MATCH('Data Transit 1'!$A42,'raw Results'!$A$1:$A$215,0))</f>
        <v/>
      </c>
      <c r="Z42" t="str">
        <f>INDEX('raw Results'!$Z$1:$Z$215,MATCH('Data Transit 1'!$A42,'raw Results'!$A$1:$A$215,0))</f>
        <v/>
      </c>
      <c r="AA42" t="str">
        <f>INDEX('raw Results'!$AA$1:$AA$215,MATCH('Data Transit 1'!$A42,'raw Results'!$A$1:$A$215,0))</f>
        <v/>
      </c>
    </row>
    <row r="43" spans="1:27" x14ac:dyDescent="0.3">
      <c r="A43" s="4">
        <v>42</v>
      </c>
      <c r="B43" s="4" t="str">
        <f>INDEX('raw Results'!$B$1:$B$215,MATCH('Data Transit 1'!A43,'raw Results'!A$1:A$215,0))</f>
        <v>D6</v>
      </c>
      <c r="C43" s="4" t="b">
        <f>INDEX('raw Results'!$C$1:$C$215,MATCH('Data Transit 1'!$A43,'raw Results'!$A$1:$A$215,0))</f>
        <v>0</v>
      </c>
      <c r="D43" s="4" t="str">
        <f>INDEX('raw Results'!$D$1:$D$215,MATCH('Data Transit 1'!$A43,'raw Results'!$A$1:$A$215,0))</f>
        <v>NC</v>
      </c>
      <c r="E43" t="str">
        <f>INDEX('raw Results'!$E$1:$E$215,MATCH('Data Transit 1'!$A43,'raw Results'!$A$1:$A$215,0))</f>
        <v>Target 1</v>
      </c>
      <c r="F43" t="str">
        <f>INDEX('raw Results'!$F$1:$F$215,MATCH('Data Transit 1'!$A43,'raw Results'!$A$1:$A$215,0))</f>
        <v>UNKNOWN</v>
      </c>
      <c r="G43" t="str">
        <f>INDEX('raw Results'!$G$1:$G$215,MATCH('Data Transit 1'!$A43,'raw Results'!$A$1:$A$215,0))</f>
        <v>FAM</v>
      </c>
      <c r="H43" t="str">
        <f>INDEX('raw Results'!$H$1:$H$215,MATCH('Data Transit 1'!$A43,'raw Results'!$A$1:$A$215,0))</f>
        <v>NFQ-MGB</v>
      </c>
      <c r="I43" s="129" t="str">
        <f>INDEX('raw Results'!$I$1:$I$215,MATCH('Data Transit 1'!$A43,'raw Results'!$A$1:$A$215,0))</f>
        <v>Undetermined</v>
      </c>
      <c r="J43" s="129" t="str">
        <f>INDEX('raw Results'!$J$1:$J$215,MATCH('Data Transit 1'!$A43,'raw Results'!$A$1:$A$215,0))</f>
        <v/>
      </c>
      <c r="K43" s="129" t="str">
        <f>INDEX('raw Results'!$K$1:$K$215,MATCH('Data Transit 1'!$A43,'raw Results'!$A$1:$A$215,0))</f>
        <v/>
      </c>
      <c r="L43" s="3" t="str">
        <f>INDEX('raw Results'!$L$1:$L$215,MATCH('Data Transit 1'!$A43,'raw Results'!$A$1:$A$215,0))</f>
        <v/>
      </c>
      <c r="M43" s="3" t="str">
        <f>INDEX('raw Results'!$M$1:$M$215,MATCH('Data Transit 1'!$A43,'raw Results'!$A$1:$A$215,0))</f>
        <v/>
      </c>
      <c r="N43" s="3" t="str">
        <f>INDEX('raw Results'!$N$1:$N$215,MATCH('Data Transit 1'!$A43,'raw Results'!$A$1:$A$215,0))</f>
        <v/>
      </c>
      <c r="O43">
        <f>INDEX('raw Results'!$O$1:$O$215,MATCH('Data Transit 1'!$A43,'raw Results'!$A$1:$A$215,0))</f>
        <v>38.839199066162109</v>
      </c>
      <c r="P43">
        <f>INDEX('raw Results'!$P$1:$P$215,MATCH('Data Transit 1'!$A43,'raw Results'!$A$1:$A$215,0))</f>
        <v>0.99790000915527344</v>
      </c>
      <c r="Q43">
        <f>INDEX('raw Results'!$Q$1:$Q$215,MATCH('Data Transit 1'!$A43,'raw Results'!$A$1:$A$215,0))</f>
        <v>-3.5617001056671143</v>
      </c>
      <c r="R43">
        <f>INDEX('raw Results'!$R$1:$R$215,MATCH('Data Transit 1'!$A43,'raw Results'!$A$1:$A$215,0))</f>
        <v>90.881927490234375</v>
      </c>
      <c r="S43" t="b">
        <f>INDEX('raw Results'!$S$1:$S$215,MATCH('Data Transit 1'!$A43,'raw Results'!$A$1:$A$215,0))</f>
        <v>0</v>
      </c>
      <c r="T43">
        <f>INDEX('raw Results'!$T$1:$T$215,MATCH('Data Transit 1'!$A43,'raw Results'!$A$1:$A$215,0))</f>
        <v>0.06</v>
      </c>
      <c r="U43" t="b">
        <f>INDEX('raw Results'!$U$1:$U$215,MATCH('Data Transit 1'!$A43,'raw Results'!$A$1:$A$215,0))</f>
        <v>1</v>
      </c>
      <c r="V43">
        <f>INDEX('raw Results'!$V$1:$V$215,MATCH('Data Transit 1'!$A43,'raw Results'!$A$1:$A$215,0))</f>
        <v>3</v>
      </c>
      <c r="W43">
        <f>INDEX('raw Results'!$W$1:$W$215,MATCH('Data Transit 1'!$A43,'raw Results'!$A$1:$A$215,0))</f>
        <v>39</v>
      </c>
      <c r="X43" t="str">
        <f>INDEX('raw Results'!$X$1:$X$215,MATCH('Data Transit 1'!$A43,'raw Results'!$A$1:$A$215,0))</f>
        <v/>
      </c>
      <c r="Y43" t="str">
        <f>INDEX('raw Results'!$Y$1:$Y$215,MATCH('Data Transit 1'!$A43,'raw Results'!$A$1:$A$215,0))</f>
        <v/>
      </c>
      <c r="Z43" t="str">
        <f>INDEX('raw Results'!$Z$1:$Z$215,MATCH('Data Transit 1'!$A43,'raw Results'!$A$1:$A$215,0))</f>
        <v/>
      </c>
      <c r="AA43" t="str">
        <f>INDEX('raw Results'!$AA$1:$AA$215,MATCH('Data Transit 1'!$A43,'raw Results'!$A$1:$A$215,0))</f>
        <v/>
      </c>
    </row>
    <row r="44" spans="1:27" x14ac:dyDescent="0.3">
      <c r="A44" s="4">
        <v>43</v>
      </c>
      <c r="B44" s="4" t="str">
        <f>INDEX('raw Results'!$B$1:$B$215,MATCH('Data Transit 1'!A44,'raw Results'!A$1:A$215,0))</f>
        <v>D7</v>
      </c>
      <c r="C44" s="4" t="b">
        <f>INDEX('raw Results'!$C$1:$C$215,MATCH('Data Transit 1'!$A44,'raw Results'!$A$1:$A$215,0))</f>
        <v>0</v>
      </c>
      <c r="D44" s="4" t="str">
        <f>INDEX('raw Results'!$D$1:$D$215,MATCH('Data Transit 1'!$A44,'raw Results'!$A$1:$A$215,0))</f>
        <v>S4</v>
      </c>
      <c r="E44" t="str">
        <f>INDEX('raw Results'!$E$1:$E$215,MATCH('Data Transit 1'!$A44,'raw Results'!$A$1:$A$215,0))</f>
        <v>Target 1</v>
      </c>
      <c r="F44" t="str">
        <f>INDEX('raw Results'!$F$1:$F$215,MATCH('Data Transit 1'!$A44,'raw Results'!$A$1:$A$215,0))</f>
        <v>UNKNOWN</v>
      </c>
      <c r="G44" t="str">
        <f>INDEX('raw Results'!$G$1:$G$215,MATCH('Data Transit 1'!$A44,'raw Results'!$A$1:$A$215,0))</f>
        <v>FAM</v>
      </c>
      <c r="H44" t="str">
        <f>INDEX('raw Results'!$H$1:$H$215,MATCH('Data Transit 1'!$A44,'raw Results'!$A$1:$A$215,0))</f>
        <v>NFQ-MGB</v>
      </c>
      <c r="I44" s="129" t="str">
        <f>INDEX('raw Results'!$I$1:$I$215,MATCH('Data Transit 1'!$A44,'raw Results'!$A$1:$A$215,0))</f>
        <v>Undetermined</v>
      </c>
      <c r="J44" s="129" t="str">
        <f>INDEX('raw Results'!$J$1:$J$215,MATCH('Data Transit 1'!$A44,'raw Results'!$A$1:$A$215,0))</f>
        <v/>
      </c>
      <c r="K44" s="129" t="str">
        <f>INDEX('raw Results'!$K$1:$K$215,MATCH('Data Transit 1'!$A44,'raw Results'!$A$1:$A$215,0))</f>
        <v/>
      </c>
      <c r="L44" s="3" t="str">
        <f>INDEX('raw Results'!$L$1:$L$215,MATCH('Data Transit 1'!$A44,'raw Results'!$A$1:$A$215,0))</f>
        <v/>
      </c>
      <c r="M44" s="3" t="str">
        <f>INDEX('raw Results'!$M$1:$M$215,MATCH('Data Transit 1'!$A44,'raw Results'!$A$1:$A$215,0))</f>
        <v/>
      </c>
      <c r="N44" s="3" t="str">
        <f>INDEX('raw Results'!$N$1:$N$215,MATCH('Data Transit 1'!$A44,'raw Results'!$A$1:$A$215,0))</f>
        <v/>
      </c>
      <c r="O44">
        <f>INDEX('raw Results'!$O$1:$O$215,MATCH('Data Transit 1'!$A44,'raw Results'!$A$1:$A$215,0))</f>
        <v>38.839199066162109</v>
      </c>
      <c r="P44">
        <f>INDEX('raw Results'!$P$1:$P$215,MATCH('Data Transit 1'!$A44,'raw Results'!$A$1:$A$215,0))</f>
        <v>0.99790000915527344</v>
      </c>
      <c r="Q44">
        <f>INDEX('raw Results'!$Q$1:$Q$215,MATCH('Data Transit 1'!$A44,'raw Results'!$A$1:$A$215,0))</f>
        <v>-3.5617001056671143</v>
      </c>
      <c r="R44">
        <f>INDEX('raw Results'!$R$1:$R$215,MATCH('Data Transit 1'!$A44,'raw Results'!$A$1:$A$215,0))</f>
        <v>90.881927490234375</v>
      </c>
      <c r="S44" t="b">
        <f>INDEX('raw Results'!$S$1:$S$215,MATCH('Data Transit 1'!$A44,'raw Results'!$A$1:$A$215,0))</f>
        <v>0</v>
      </c>
      <c r="T44">
        <f>INDEX('raw Results'!$T$1:$T$215,MATCH('Data Transit 1'!$A44,'raw Results'!$A$1:$A$215,0))</f>
        <v>0.06</v>
      </c>
      <c r="U44" t="b">
        <f>INDEX('raw Results'!$U$1:$U$215,MATCH('Data Transit 1'!$A44,'raw Results'!$A$1:$A$215,0))</f>
        <v>1</v>
      </c>
      <c r="V44">
        <f>INDEX('raw Results'!$V$1:$V$215,MATCH('Data Transit 1'!$A44,'raw Results'!$A$1:$A$215,0))</f>
        <v>3</v>
      </c>
      <c r="W44">
        <f>INDEX('raw Results'!$W$1:$W$215,MATCH('Data Transit 1'!$A44,'raw Results'!$A$1:$A$215,0))</f>
        <v>39</v>
      </c>
      <c r="X44" t="str">
        <f>INDEX('raw Results'!$X$1:$X$215,MATCH('Data Transit 1'!$A44,'raw Results'!$A$1:$A$215,0))</f>
        <v/>
      </c>
      <c r="Y44" t="str">
        <f>INDEX('raw Results'!$Y$1:$Y$215,MATCH('Data Transit 1'!$A44,'raw Results'!$A$1:$A$215,0))</f>
        <v/>
      </c>
      <c r="Z44" t="str">
        <f>INDEX('raw Results'!$Z$1:$Z$215,MATCH('Data Transit 1'!$A44,'raw Results'!$A$1:$A$215,0))</f>
        <v/>
      </c>
      <c r="AA44" t="str">
        <f>INDEX('raw Results'!$AA$1:$AA$215,MATCH('Data Transit 1'!$A44,'raw Results'!$A$1:$A$215,0))</f>
        <v/>
      </c>
    </row>
    <row r="45" spans="1:27" x14ac:dyDescent="0.3">
      <c r="A45" s="4">
        <v>44</v>
      </c>
      <c r="B45" s="4" t="str">
        <f>INDEX('raw Results'!$B$1:$B$215,MATCH('Data Transit 1'!A45,'raw Results'!A$1:A$215,0))</f>
        <v>D8</v>
      </c>
      <c r="C45" s="4" t="b">
        <f>INDEX('raw Results'!$C$1:$C$215,MATCH('Data Transit 1'!$A45,'raw Results'!$A$1:$A$215,0))</f>
        <v>0</v>
      </c>
      <c r="D45" s="4" t="str">
        <f>INDEX('raw Results'!$D$1:$D$215,MATCH('Data Transit 1'!$A45,'raw Results'!$A$1:$A$215,0))</f>
        <v>S4</v>
      </c>
      <c r="E45" t="str">
        <f>INDEX('raw Results'!$E$1:$E$215,MATCH('Data Transit 1'!$A45,'raw Results'!$A$1:$A$215,0))</f>
        <v>Target 1</v>
      </c>
      <c r="F45" t="str">
        <f>INDEX('raw Results'!$F$1:$F$215,MATCH('Data Transit 1'!$A45,'raw Results'!$A$1:$A$215,0))</f>
        <v>UNKNOWN</v>
      </c>
      <c r="G45" t="str">
        <f>INDEX('raw Results'!$G$1:$G$215,MATCH('Data Transit 1'!$A45,'raw Results'!$A$1:$A$215,0))</f>
        <v>FAM</v>
      </c>
      <c r="H45" t="str">
        <f>INDEX('raw Results'!$H$1:$H$215,MATCH('Data Transit 1'!$A45,'raw Results'!$A$1:$A$215,0))</f>
        <v>NFQ-MGB</v>
      </c>
      <c r="I45" s="129" t="str">
        <f>INDEX('raw Results'!$I$1:$I$215,MATCH('Data Transit 1'!$A45,'raw Results'!$A$1:$A$215,0))</f>
        <v>Undetermined</v>
      </c>
      <c r="J45" s="129" t="str">
        <f>INDEX('raw Results'!$J$1:$J$215,MATCH('Data Transit 1'!$A45,'raw Results'!$A$1:$A$215,0))</f>
        <v/>
      </c>
      <c r="K45" s="129" t="str">
        <f>INDEX('raw Results'!$K$1:$K$215,MATCH('Data Transit 1'!$A45,'raw Results'!$A$1:$A$215,0))</f>
        <v/>
      </c>
      <c r="L45" s="3" t="str">
        <f>INDEX('raw Results'!$L$1:$L$215,MATCH('Data Transit 1'!$A45,'raw Results'!$A$1:$A$215,0))</f>
        <v/>
      </c>
      <c r="M45" s="3" t="str">
        <f>INDEX('raw Results'!$M$1:$M$215,MATCH('Data Transit 1'!$A45,'raw Results'!$A$1:$A$215,0))</f>
        <v/>
      </c>
      <c r="N45" s="3" t="str">
        <f>INDEX('raw Results'!$N$1:$N$215,MATCH('Data Transit 1'!$A45,'raw Results'!$A$1:$A$215,0))</f>
        <v/>
      </c>
      <c r="O45">
        <f>INDEX('raw Results'!$O$1:$O$215,MATCH('Data Transit 1'!$A45,'raw Results'!$A$1:$A$215,0))</f>
        <v>38.839199066162109</v>
      </c>
      <c r="P45">
        <f>INDEX('raw Results'!$P$1:$P$215,MATCH('Data Transit 1'!$A45,'raw Results'!$A$1:$A$215,0))</f>
        <v>0.99790000915527344</v>
      </c>
      <c r="Q45">
        <f>INDEX('raw Results'!$Q$1:$Q$215,MATCH('Data Transit 1'!$A45,'raw Results'!$A$1:$A$215,0))</f>
        <v>-3.5617001056671143</v>
      </c>
      <c r="R45">
        <f>INDEX('raw Results'!$R$1:$R$215,MATCH('Data Transit 1'!$A45,'raw Results'!$A$1:$A$215,0))</f>
        <v>90.881927490234375</v>
      </c>
      <c r="S45" t="b">
        <f>INDEX('raw Results'!$S$1:$S$215,MATCH('Data Transit 1'!$A45,'raw Results'!$A$1:$A$215,0))</f>
        <v>0</v>
      </c>
      <c r="T45">
        <f>INDEX('raw Results'!$T$1:$T$215,MATCH('Data Transit 1'!$A45,'raw Results'!$A$1:$A$215,0))</f>
        <v>0.06</v>
      </c>
      <c r="U45" t="b">
        <f>INDEX('raw Results'!$U$1:$U$215,MATCH('Data Transit 1'!$A45,'raw Results'!$A$1:$A$215,0))</f>
        <v>1</v>
      </c>
      <c r="V45">
        <f>INDEX('raw Results'!$V$1:$V$215,MATCH('Data Transit 1'!$A45,'raw Results'!$A$1:$A$215,0))</f>
        <v>3</v>
      </c>
      <c r="W45">
        <f>INDEX('raw Results'!$W$1:$W$215,MATCH('Data Transit 1'!$A45,'raw Results'!$A$1:$A$215,0))</f>
        <v>39</v>
      </c>
      <c r="X45" t="str">
        <f>INDEX('raw Results'!$X$1:$X$215,MATCH('Data Transit 1'!$A45,'raw Results'!$A$1:$A$215,0))</f>
        <v/>
      </c>
      <c r="Y45" t="str">
        <f>INDEX('raw Results'!$Y$1:$Y$215,MATCH('Data Transit 1'!$A45,'raw Results'!$A$1:$A$215,0))</f>
        <v/>
      </c>
      <c r="Z45" t="str">
        <f>INDEX('raw Results'!$Z$1:$Z$215,MATCH('Data Transit 1'!$A45,'raw Results'!$A$1:$A$215,0))</f>
        <v/>
      </c>
      <c r="AA45" t="str">
        <f>INDEX('raw Results'!$AA$1:$AA$215,MATCH('Data Transit 1'!$A45,'raw Results'!$A$1:$A$215,0))</f>
        <v/>
      </c>
    </row>
    <row r="46" spans="1:27" x14ac:dyDescent="0.3">
      <c r="A46" s="4">
        <v>45</v>
      </c>
      <c r="B46" s="4" t="str">
        <f>INDEX('raw Results'!$B$1:$B$215,MATCH('Data Transit 1'!A46,'raw Results'!A$1:A$215,0))</f>
        <v>D9</v>
      </c>
      <c r="C46" s="4" t="b">
        <f>INDEX('raw Results'!$C$1:$C$215,MATCH('Data Transit 1'!$A46,'raw Results'!$A$1:$A$215,0))</f>
        <v>0</v>
      </c>
      <c r="D46" s="4" t="str">
        <f>INDEX('raw Results'!$D$1:$D$215,MATCH('Data Transit 1'!$A46,'raw Results'!$A$1:$A$215,0))</f>
        <v>S4</v>
      </c>
      <c r="E46" t="str">
        <f>INDEX('raw Results'!$E$1:$E$215,MATCH('Data Transit 1'!$A46,'raw Results'!$A$1:$A$215,0))</f>
        <v>Target 1</v>
      </c>
      <c r="F46" t="str">
        <f>INDEX('raw Results'!$F$1:$F$215,MATCH('Data Transit 1'!$A46,'raw Results'!$A$1:$A$215,0))</f>
        <v>UNKNOWN</v>
      </c>
      <c r="G46" t="str">
        <f>INDEX('raw Results'!$G$1:$G$215,MATCH('Data Transit 1'!$A46,'raw Results'!$A$1:$A$215,0))</f>
        <v>FAM</v>
      </c>
      <c r="H46" t="str">
        <f>INDEX('raw Results'!$H$1:$H$215,MATCH('Data Transit 1'!$A46,'raw Results'!$A$1:$A$215,0))</f>
        <v>NFQ-MGB</v>
      </c>
      <c r="I46" s="129" t="str">
        <f>INDEX('raw Results'!$I$1:$I$215,MATCH('Data Transit 1'!$A46,'raw Results'!$A$1:$A$215,0))</f>
        <v>Undetermined</v>
      </c>
      <c r="J46" s="129" t="str">
        <f>INDEX('raw Results'!$J$1:$J$215,MATCH('Data Transit 1'!$A46,'raw Results'!$A$1:$A$215,0))</f>
        <v/>
      </c>
      <c r="K46" s="129" t="str">
        <f>INDEX('raw Results'!$K$1:$K$215,MATCH('Data Transit 1'!$A46,'raw Results'!$A$1:$A$215,0))</f>
        <v/>
      </c>
      <c r="L46" s="3" t="str">
        <f>INDEX('raw Results'!$L$1:$L$215,MATCH('Data Transit 1'!$A46,'raw Results'!$A$1:$A$215,0))</f>
        <v/>
      </c>
      <c r="M46" s="3" t="str">
        <f>INDEX('raw Results'!$M$1:$M$215,MATCH('Data Transit 1'!$A46,'raw Results'!$A$1:$A$215,0))</f>
        <v/>
      </c>
      <c r="N46" s="3" t="str">
        <f>INDEX('raw Results'!$N$1:$N$215,MATCH('Data Transit 1'!$A46,'raw Results'!$A$1:$A$215,0))</f>
        <v/>
      </c>
      <c r="O46">
        <f>INDEX('raw Results'!$O$1:$O$215,MATCH('Data Transit 1'!$A46,'raw Results'!$A$1:$A$215,0))</f>
        <v>38.839199066162109</v>
      </c>
      <c r="P46">
        <f>INDEX('raw Results'!$P$1:$P$215,MATCH('Data Transit 1'!$A46,'raw Results'!$A$1:$A$215,0))</f>
        <v>0.99790000915527344</v>
      </c>
      <c r="Q46">
        <f>INDEX('raw Results'!$Q$1:$Q$215,MATCH('Data Transit 1'!$A46,'raw Results'!$A$1:$A$215,0))</f>
        <v>-3.5617001056671143</v>
      </c>
      <c r="R46">
        <f>INDEX('raw Results'!$R$1:$R$215,MATCH('Data Transit 1'!$A46,'raw Results'!$A$1:$A$215,0))</f>
        <v>90.881927490234375</v>
      </c>
      <c r="S46" t="b">
        <f>INDEX('raw Results'!$S$1:$S$215,MATCH('Data Transit 1'!$A46,'raw Results'!$A$1:$A$215,0))</f>
        <v>0</v>
      </c>
      <c r="T46">
        <f>INDEX('raw Results'!$T$1:$T$215,MATCH('Data Transit 1'!$A46,'raw Results'!$A$1:$A$215,0))</f>
        <v>0.06</v>
      </c>
      <c r="U46" t="b">
        <f>INDEX('raw Results'!$U$1:$U$215,MATCH('Data Transit 1'!$A46,'raw Results'!$A$1:$A$215,0))</f>
        <v>1</v>
      </c>
      <c r="V46">
        <f>INDEX('raw Results'!$V$1:$V$215,MATCH('Data Transit 1'!$A46,'raw Results'!$A$1:$A$215,0))</f>
        <v>3</v>
      </c>
      <c r="W46">
        <f>INDEX('raw Results'!$W$1:$W$215,MATCH('Data Transit 1'!$A46,'raw Results'!$A$1:$A$215,0))</f>
        <v>39</v>
      </c>
      <c r="X46" t="str">
        <f>INDEX('raw Results'!$X$1:$X$215,MATCH('Data Transit 1'!$A46,'raw Results'!$A$1:$A$215,0))</f>
        <v/>
      </c>
      <c r="Y46" t="str">
        <f>INDEX('raw Results'!$Y$1:$Y$215,MATCH('Data Transit 1'!$A46,'raw Results'!$A$1:$A$215,0))</f>
        <v/>
      </c>
      <c r="Z46" t="str">
        <f>INDEX('raw Results'!$Z$1:$Z$215,MATCH('Data Transit 1'!$A46,'raw Results'!$A$1:$A$215,0))</f>
        <v/>
      </c>
      <c r="AA46" t="str">
        <f>INDEX('raw Results'!$AA$1:$AA$215,MATCH('Data Transit 1'!$A46,'raw Results'!$A$1:$A$215,0))</f>
        <v/>
      </c>
    </row>
    <row r="47" spans="1:27" x14ac:dyDescent="0.3">
      <c r="A47" s="4">
        <v>46</v>
      </c>
      <c r="B47" s="4" t="str">
        <f>INDEX('raw Results'!$B$1:$B$215,MATCH('Data Transit 1'!A47,'raw Results'!A$1:A$215,0))</f>
        <v>D10</v>
      </c>
      <c r="C47" s="4" t="b">
        <f>INDEX('raw Results'!$C$1:$C$215,MATCH('Data Transit 1'!$A47,'raw Results'!$A$1:$A$215,0))</f>
        <v>0</v>
      </c>
      <c r="D47" s="4" t="str">
        <f>INDEX('raw Results'!$D$1:$D$215,MATCH('Data Transit 1'!$A47,'raw Results'!$A$1:$A$215,0))</f>
        <v>S12</v>
      </c>
      <c r="E47" t="str">
        <f>INDEX('raw Results'!$E$1:$E$215,MATCH('Data Transit 1'!$A47,'raw Results'!$A$1:$A$215,0))</f>
        <v>Target 1</v>
      </c>
      <c r="F47" t="str">
        <f>INDEX('raw Results'!$F$1:$F$215,MATCH('Data Transit 1'!$A47,'raw Results'!$A$1:$A$215,0))</f>
        <v>UNKNOWN</v>
      </c>
      <c r="G47" t="str">
        <f>INDEX('raw Results'!$G$1:$G$215,MATCH('Data Transit 1'!$A47,'raw Results'!$A$1:$A$215,0))</f>
        <v>FAM</v>
      </c>
      <c r="H47" t="str">
        <f>INDEX('raw Results'!$H$1:$H$215,MATCH('Data Transit 1'!$A47,'raw Results'!$A$1:$A$215,0))</f>
        <v>NFQ-MGB</v>
      </c>
      <c r="I47" s="129">
        <f>INDEX('raw Results'!$I$1:$I$215,MATCH('Data Transit 1'!$A47,'raw Results'!$A$1:$A$215,0))</f>
        <v>23.776941299438477</v>
      </c>
      <c r="J47" s="129">
        <f>INDEX('raw Results'!$J$1:$J$215,MATCH('Data Transit 1'!$A47,'raw Results'!$A$1:$A$215,0))</f>
        <v>23.743074417114258</v>
      </c>
      <c r="K47" s="129">
        <f>INDEX('raw Results'!$K$1:$K$215,MATCH('Data Transit 1'!$A47,'raw Results'!$A$1:$A$215,0))</f>
        <v>0.14938697218894958</v>
      </c>
      <c r="L47" s="3">
        <f>INDEX('raw Results'!$L$1:$L$215,MATCH('Data Transit 1'!$A47,'raw Results'!$A$1:$A$215,0))</f>
        <v>16941.509765625</v>
      </c>
      <c r="M47" s="3">
        <f>INDEX('raw Results'!$M$1:$M$215,MATCH('Data Transit 1'!$A47,'raw Results'!$A$1:$A$215,0))</f>
        <v>17370.955078125</v>
      </c>
      <c r="N47" s="3">
        <f>INDEX('raw Results'!$N$1:$N$215,MATCH('Data Transit 1'!$A47,'raw Results'!$A$1:$A$215,0))</f>
        <v>1701.49169921875</v>
      </c>
      <c r="O47">
        <f>INDEX('raw Results'!$O$1:$O$215,MATCH('Data Transit 1'!$A47,'raw Results'!$A$1:$A$215,0))</f>
        <v>38.839199066162109</v>
      </c>
      <c r="P47">
        <f>INDEX('raw Results'!$P$1:$P$215,MATCH('Data Transit 1'!$A47,'raw Results'!$A$1:$A$215,0))</f>
        <v>0.99790000915527344</v>
      </c>
      <c r="Q47">
        <f>INDEX('raw Results'!$Q$1:$Q$215,MATCH('Data Transit 1'!$A47,'raw Results'!$A$1:$A$215,0))</f>
        <v>-3.5617001056671143</v>
      </c>
      <c r="R47">
        <f>INDEX('raw Results'!$R$1:$R$215,MATCH('Data Transit 1'!$A47,'raw Results'!$A$1:$A$215,0))</f>
        <v>90.881927490234375</v>
      </c>
      <c r="S47" t="b">
        <f>INDEX('raw Results'!$S$1:$S$215,MATCH('Data Transit 1'!$A47,'raw Results'!$A$1:$A$215,0))</f>
        <v>0</v>
      </c>
      <c r="T47">
        <f>INDEX('raw Results'!$T$1:$T$215,MATCH('Data Transit 1'!$A47,'raw Results'!$A$1:$A$215,0))</f>
        <v>0.06</v>
      </c>
      <c r="U47" t="b">
        <f>INDEX('raw Results'!$U$1:$U$215,MATCH('Data Transit 1'!$A47,'raw Results'!$A$1:$A$215,0))</f>
        <v>1</v>
      </c>
      <c r="V47">
        <f>INDEX('raw Results'!$V$1:$V$215,MATCH('Data Transit 1'!$A47,'raw Results'!$A$1:$A$215,0))</f>
        <v>3</v>
      </c>
      <c r="W47">
        <f>INDEX('raw Results'!$W$1:$W$215,MATCH('Data Transit 1'!$A47,'raw Results'!$A$1:$A$215,0))</f>
        <v>20</v>
      </c>
      <c r="X47" t="str">
        <f>INDEX('raw Results'!$X$1:$X$215,MATCH('Data Transit 1'!$A47,'raw Results'!$A$1:$A$215,0))</f>
        <v/>
      </c>
      <c r="Y47" t="str">
        <f>INDEX('raw Results'!$Y$1:$Y$215,MATCH('Data Transit 1'!$A47,'raw Results'!$A$1:$A$215,0))</f>
        <v/>
      </c>
      <c r="Z47" t="str">
        <f>INDEX('raw Results'!$Z$1:$Z$215,MATCH('Data Transit 1'!$A47,'raw Results'!$A$1:$A$215,0))</f>
        <v/>
      </c>
      <c r="AA47" t="str">
        <f>INDEX('raw Results'!$AA$1:$AA$215,MATCH('Data Transit 1'!$A47,'raw Results'!$A$1:$A$215,0))</f>
        <v/>
      </c>
    </row>
    <row r="48" spans="1:27" x14ac:dyDescent="0.3">
      <c r="A48" s="4">
        <v>47</v>
      </c>
      <c r="B48" s="4" t="str">
        <f>INDEX('raw Results'!$B$1:$B$215,MATCH('Data Transit 1'!A48,'raw Results'!A$1:A$215,0))</f>
        <v>D11</v>
      </c>
      <c r="C48" s="4" t="b">
        <f>INDEX('raw Results'!$C$1:$C$215,MATCH('Data Transit 1'!$A48,'raw Results'!$A$1:$A$215,0))</f>
        <v>0</v>
      </c>
      <c r="D48" s="4" t="str">
        <f>INDEX('raw Results'!$D$1:$D$215,MATCH('Data Transit 1'!$A48,'raw Results'!$A$1:$A$215,0))</f>
        <v>S12</v>
      </c>
      <c r="E48" t="str">
        <f>INDEX('raw Results'!$E$1:$E$215,MATCH('Data Transit 1'!$A48,'raw Results'!$A$1:$A$215,0))</f>
        <v>Target 1</v>
      </c>
      <c r="F48" t="str">
        <f>INDEX('raw Results'!$F$1:$F$215,MATCH('Data Transit 1'!$A48,'raw Results'!$A$1:$A$215,0))</f>
        <v>UNKNOWN</v>
      </c>
      <c r="G48" t="str">
        <f>INDEX('raw Results'!$G$1:$G$215,MATCH('Data Transit 1'!$A48,'raw Results'!$A$1:$A$215,0))</f>
        <v>FAM</v>
      </c>
      <c r="H48" t="str">
        <f>INDEX('raw Results'!$H$1:$H$215,MATCH('Data Transit 1'!$A48,'raw Results'!$A$1:$A$215,0))</f>
        <v>NFQ-MGB</v>
      </c>
      <c r="I48" s="129">
        <f>INDEX('raw Results'!$I$1:$I$215,MATCH('Data Transit 1'!$A48,'raw Results'!$A$1:$A$215,0))</f>
        <v>23.579662322998047</v>
      </c>
      <c r="J48" s="129">
        <f>INDEX('raw Results'!$J$1:$J$215,MATCH('Data Transit 1'!$A48,'raw Results'!$A$1:$A$215,0))</f>
        <v>23.743074417114258</v>
      </c>
      <c r="K48" s="129">
        <f>INDEX('raw Results'!$K$1:$K$215,MATCH('Data Transit 1'!$A48,'raw Results'!$A$1:$A$215,0))</f>
        <v>0.14938697218894958</v>
      </c>
      <c r="L48" s="3">
        <f>INDEX('raw Results'!$L$1:$L$215,MATCH('Data Transit 1'!$A48,'raw Results'!$A$1:$A$215,0))</f>
        <v>19246.02734375</v>
      </c>
      <c r="M48" s="3">
        <f>INDEX('raw Results'!$M$1:$M$215,MATCH('Data Transit 1'!$A48,'raw Results'!$A$1:$A$215,0))</f>
        <v>17370.955078125</v>
      </c>
      <c r="N48" s="3">
        <f>INDEX('raw Results'!$N$1:$N$215,MATCH('Data Transit 1'!$A48,'raw Results'!$A$1:$A$215,0))</f>
        <v>1701.49169921875</v>
      </c>
      <c r="O48">
        <f>INDEX('raw Results'!$O$1:$O$215,MATCH('Data Transit 1'!$A48,'raw Results'!$A$1:$A$215,0))</f>
        <v>38.839199066162109</v>
      </c>
      <c r="P48">
        <f>INDEX('raw Results'!$P$1:$P$215,MATCH('Data Transit 1'!$A48,'raw Results'!$A$1:$A$215,0))</f>
        <v>0.99790000915527344</v>
      </c>
      <c r="Q48">
        <f>INDEX('raw Results'!$Q$1:$Q$215,MATCH('Data Transit 1'!$A48,'raw Results'!$A$1:$A$215,0))</f>
        <v>-3.5617001056671143</v>
      </c>
      <c r="R48">
        <f>INDEX('raw Results'!$R$1:$R$215,MATCH('Data Transit 1'!$A48,'raw Results'!$A$1:$A$215,0))</f>
        <v>90.881927490234375</v>
      </c>
      <c r="S48" t="b">
        <f>INDEX('raw Results'!$S$1:$S$215,MATCH('Data Transit 1'!$A48,'raw Results'!$A$1:$A$215,0))</f>
        <v>0</v>
      </c>
      <c r="T48">
        <f>INDEX('raw Results'!$T$1:$T$215,MATCH('Data Transit 1'!$A48,'raw Results'!$A$1:$A$215,0))</f>
        <v>0.06</v>
      </c>
      <c r="U48" t="b">
        <f>INDEX('raw Results'!$U$1:$U$215,MATCH('Data Transit 1'!$A48,'raw Results'!$A$1:$A$215,0))</f>
        <v>1</v>
      </c>
      <c r="V48">
        <f>INDEX('raw Results'!$V$1:$V$215,MATCH('Data Transit 1'!$A48,'raw Results'!$A$1:$A$215,0))</f>
        <v>3</v>
      </c>
      <c r="W48">
        <f>INDEX('raw Results'!$W$1:$W$215,MATCH('Data Transit 1'!$A48,'raw Results'!$A$1:$A$215,0))</f>
        <v>20</v>
      </c>
      <c r="X48" t="str">
        <f>INDEX('raw Results'!$X$1:$X$215,MATCH('Data Transit 1'!$A48,'raw Results'!$A$1:$A$215,0))</f>
        <v/>
      </c>
      <c r="Y48" t="str">
        <f>INDEX('raw Results'!$Y$1:$Y$215,MATCH('Data Transit 1'!$A48,'raw Results'!$A$1:$A$215,0))</f>
        <v/>
      </c>
      <c r="Z48" t="str">
        <f>INDEX('raw Results'!$Z$1:$Z$215,MATCH('Data Transit 1'!$A48,'raw Results'!$A$1:$A$215,0))</f>
        <v/>
      </c>
      <c r="AA48" t="str">
        <f>INDEX('raw Results'!$AA$1:$AA$215,MATCH('Data Transit 1'!$A48,'raw Results'!$A$1:$A$215,0))</f>
        <v/>
      </c>
    </row>
    <row r="49" spans="1:27" x14ac:dyDescent="0.3">
      <c r="A49" s="4">
        <v>48</v>
      </c>
      <c r="B49" s="4" t="str">
        <f>INDEX('raw Results'!$B$1:$B$215,MATCH('Data Transit 1'!A49,'raw Results'!A$1:A$215,0))</f>
        <v>D12</v>
      </c>
      <c r="C49" s="4" t="b">
        <f>INDEX('raw Results'!$C$1:$C$215,MATCH('Data Transit 1'!$A49,'raw Results'!$A$1:$A$215,0))</f>
        <v>0</v>
      </c>
      <c r="D49" s="4" t="str">
        <f>INDEX('raw Results'!$D$1:$D$215,MATCH('Data Transit 1'!$A49,'raw Results'!$A$1:$A$215,0))</f>
        <v>S12</v>
      </c>
      <c r="E49" t="str">
        <f>INDEX('raw Results'!$E$1:$E$215,MATCH('Data Transit 1'!$A49,'raw Results'!$A$1:$A$215,0))</f>
        <v>Target 1</v>
      </c>
      <c r="F49" t="str">
        <f>INDEX('raw Results'!$F$1:$F$215,MATCH('Data Transit 1'!$A49,'raw Results'!$A$1:$A$215,0))</f>
        <v>UNKNOWN</v>
      </c>
      <c r="G49" t="str">
        <f>INDEX('raw Results'!$G$1:$G$215,MATCH('Data Transit 1'!$A49,'raw Results'!$A$1:$A$215,0))</f>
        <v>FAM</v>
      </c>
      <c r="H49" t="str">
        <f>INDEX('raw Results'!$H$1:$H$215,MATCH('Data Transit 1'!$A49,'raw Results'!$A$1:$A$215,0))</f>
        <v>NFQ-MGB</v>
      </c>
      <c r="I49" s="129">
        <f>INDEX('raw Results'!$I$1:$I$215,MATCH('Data Transit 1'!$A49,'raw Results'!$A$1:$A$215,0))</f>
        <v>23.872621536254883</v>
      </c>
      <c r="J49" s="129">
        <f>INDEX('raw Results'!$J$1:$J$215,MATCH('Data Transit 1'!$A49,'raw Results'!$A$1:$A$215,0))</f>
        <v>23.743074417114258</v>
      </c>
      <c r="K49" s="129">
        <f>INDEX('raw Results'!$K$1:$K$215,MATCH('Data Transit 1'!$A49,'raw Results'!$A$1:$A$215,0))</f>
        <v>0.14938697218894958</v>
      </c>
      <c r="L49" s="3">
        <f>INDEX('raw Results'!$L$1:$L$215,MATCH('Data Transit 1'!$A49,'raw Results'!$A$1:$A$215,0))</f>
        <v>15925.3310546875</v>
      </c>
      <c r="M49" s="3">
        <f>INDEX('raw Results'!$M$1:$M$215,MATCH('Data Transit 1'!$A49,'raw Results'!$A$1:$A$215,0))</f>
        <v>17370.955078125</v>
      </c>
      <c r="N49" s="3">
        <f>INDEX('raw Results'!$N$1:$N$215,MATCH('Data Transit 1'!$A49,'raw Results'!$A$1:$A$215,0))</f>
        <v>1701.49169921875</v>
      </c>
      <c r="O49">
        <f>INDEX('raw Results'!$O$1:$O$215,MATCH('Data Transit 1'!$A49,'raw Results'!$A$1:$A$215,0))</f>
        <v>38.839199066162109</v>
      </c>
      <c r="P49">
        <f>INDEX('raw Results'!$P$1:$P$215,MATCH('Data Transit 1'!$A49,'raw Results'!$A$1:$A$215,0))</f>
        <v>0.99790000915527344</v>
      </c>
      <c r="Q49">
        <f>INDEX('raw Results'!$Q$1:$Q$215,MATCH('Data Transit 1'!$A49,'raw Results'!$A$1:$A$215,0))</f>
        <v>-3.5617001056671143</v>
      </c>
      <c r="R49">
        <f>INDEX('raw Results'!$R$1:$R$215,MATCH('Data Transit 1'!$A49,'raw Results'!$A$1:$A$215,0))</f>
        <v>90.881927490234375</v>
      </c>
      <c r="S49" t="b">
        <f>INDEX('raw Results'!$S$1:$S$215,MATCH('Data Transit 1'!$A49,'raw Results'!$A$1:$A$215,0))</f>
        <v>0</v>
      </c>
      <c r="T49">
        <f>INDEX('raw Results'!$T$1:$T$215,MATCH('Data Transit 1'!$A49,'raw Results'!$A$1:$A$215,0))</f>
        <v>0.06</v>
      </c>
      <c r="U49" t="b">
        <f>INDEX('raw Results'!$U$1:$U$215,MATCH('Data Transit 1'!$A49,'raw Results'!$A$1:$A$215,0))</f>
        <v>1</v>
      </c>
      <c r="V49">
        <f>INDEX('raw Results'!$V$1:$V$215,MATCH('Data Transit 1'!$A49,'raw Results'!$A$1:$A$215,0))</f>
        <v>3</v>
      </c>
      <c r="W49">
        <f>INDEX('raw Results'!$W$1:$W$215,MATCH('Data Transit 1'!$A49,'raw Results'!$A$1:$A$215,0))</f>
        <v>20</v>
      </c>
      <c r="X49" t="str">
        <f>INDEX('raw Results'!$X$1:$X$215,MATCH('Data Transit 1'!$A49,'raw Results'!$A$1:$A$215,0))</f>
        <v/>
      </c>
      <c r="Y49" t="str">
        <f>INDEX('raw Results'!$Y$1:$Y$215,MATCH('Data Transit 1'!$A49,'raw Results'!$A$1:$A$215,0))</f>
        <v/>
      </c>
      <c r="Z49" t="str">
        <f>INDEX('raw Results'!$Z$1:$Z$215,MATCH('Data Transit 1'!$A49,'raw Results'!$A$1:$A$215,0))</f>
        <v/>
      </c>
      <c r="AA49" t="str">
        <f>INDEX('raw Results'!$AA$1:$AA$215,MATCH('Data Transit 1'!$A49,'raw Results'!$A$1:$A$215,0))</f>
        <v/>
      </c>
    </row>
    <row r="50" spans="1:27" x14ac:dyDescent="0.3">
      <c r="A50" s="4">
        <v>49</v>
      </c>
      <c r="B50" s="4" t="str">
        <f>INDEX('raw Results'!$B$1:$B$215,MATCH('Data Transit 1'!A50,'raw Results'!A$1:A$215,0))</f>
        <v>E1</v>
      </c>
      <c r="C50" s="4" t="b">
        <f>INDEX('raw Results'!$C$1:$C$215,MATCH('Data Transit 1'!$A50,'raw Results'!$A$1:$A$215,0))</f>
        <v>0</v>
      </c>
      <c r="D50" s="4" t="str">
        <f>INDEX('raw Results'!$D$1:$D$215,MATCH('Data Transit 1'!$A50,'raw Results'!$A$1:$A$215,0))</f>
        <v>Std5</v>
      </c>
      <c r="E50" t="str">
        <f>INDEX('raw Results'!$E$1:$E$215,MATCH('Data Transit 1'!$A50,'raw Results'!$A$1:$A$215,0))</f>
        <v>Target 1</v>
      </c>
      <c r="F50" t="str">
        <f>INDEX('raw Results'!$F$1:$F$215,MATCH('Data Transit 1'!$A50,'raw Results'!$A$1:$A$215,0))</f>
        <v>STANDARD</v>
      </c>
      <c r="G50" t="str">
        <f>INDEX('raw Results'!$G$1:$G$215,MATCH('Data Transit 1'!$A50,'raw Results'!$A$1:$A$215,0))</f>
        <v>FAM</v>
      </c>
      <c r="H50" t="str">
        <f>INDEX('raw Results'!$H$1:$H$215,MATCH('Data Transit 1'!$A50,'raw Results'!$A$1:$A$215,0))</f>
        <v>NFQ-MGB</v>
      </c>
      <c r="I50" s="129">
        <f>INDEX('raw Results'!$I$1:$I$215,MATCH('Data Transit 1'!$A50,'raw Results'!$A$1:$A$215,0))</f>
        <v>33.560329437255859</v>
      </c>
      <c r="J50" s="129">
        <f>INDEX('raw Results'!$J$1:$J$215,MATCH('Data Transit 1'!$A50,'raw Results'!$A$1:$A$215,0))</f>
        <v>34.247604370117188</v>
      </c>
      <c r="K50" s="129">
        <f>INDEX('raw Results'!$K$1:$K$215,MATCH('Data Transit 1'!$A50,'raw Results'!$A$1:$A$215,0))</f>
        <v>0.6135791540145874</v>
      </c>
      <c r="L50" s="3">
        <f>INDEX('raw Results'!$L$1:$L$215,MATCH('Data Transit 1'!$A50,'raw Results'!$A$1:$A$215,0))</f>
        <v>25</v>
      </c>
      <c r="M50" s="3" t="str">
        <f>INDEX('raw Results'!$M$1:$M$215,MATCH('Data Transit 1'!$A50,'raw Results'!$A$1:$A$215,0))</f>
        <v/>
      </c>
      <c r="N50" s="3" t="str">
        <f>INDEX('raw Results'!$N$1:$N$215,MATCH('Data Transit 1'!$A50,'raw Results'!$A$1:$A$215,0))</f>
        <v/>
      </c>
      <c r="O50">
        <f>INDEX('raw Results'!$O$1:$O$215,MATCH('Data Transit 1'!$A50,'raw Results'!$A$1:$A$215,0))</f>
        <v>38.839199066162109</v>
      </c>
      <c r="P50">
        <f>INDEX('raw Results'!$P$1:$P$215,MATCH('Data Transit 1'!$A50,'raw Results'!$A$1:$A$215,0))</f>
        <v>0.99790000915527344</v>
      </c>
      <c r="Q50">
        <f>INDEX('raw Results'!$Q$1:$Q$215,MATCH('Data Transit 1'!$A50,'raw Results'!$A$1:$A$215,0))</f>
        <v>-3.5617001056671143</v>
      </c>
      <c r="R50">
        <f>INDEX('raw Results'!$R$1:$R$215,MATCH('Data Transit 1'!$A50,'raw Results'!$A$1:$A$215,0))</f>
        <v>90.881927490234375</v>
      </c>
      <c r="S50" t="b">
        <f>INDEX('raw Results'!$S$1:$S$215,MATCH('Data Transit 1'!$A50,'raw Results'!$A$1:$A$215,0))</f>
        <v>0</v>
      </c>
      <c r="T50">
        <f>INDEX('raw Results'!$T$1:$T$215,MATCH('Data Transit 1'!$A50,'raw Results'!$A$1:$A$215,0))</f>
        <v>0.06</v>
      </c>
      <c r="U50" t="b">
        <f>INDEX('raw Results'!$U$1:$U$215,MATCH('Data Transit 1'!$A50,'raw Results'!$A$1:$A$215,0))</f>
        <v>1</v>
      </c>
      <c r="V50">
        <f>INDEX('raw Results'!$V$1:$V$215,MATCH('Data Transit 1'!$A50,'raw Results'!$A$1:$A$215,0))</f>
        <v>3</v>
      </c>
      <c r="W50">
        <f>INDEX('raw Results'!$W$1:$W$215,MATCH('Data Transit 1'!$A50,'raw Results'!$A$1:$A$215,0))</f>
        <v>30</v>
      </c>
      <c r="X50" t="str">
        <f>INDEX('raw Results'!$X$1:$X$215,MATCH('Data Transit 1'!$A50,'raw Results'!$A$1:$A$215,0))</f>
        <v/>
      </c>
      <c r="Y50" t="str">
        <f>INDEX('raw Results'!$Y$1:$Y$215,MATCH('Data Transit 1'!$A50,'raw Results'!$A$1:$A$215,0))</f>
        <v/>
      </c>
      <c r="Z50" t="str">
        <f>INDEX('raw Results'!$Z$1:$Z$215,MATCH('Data Transit 1'!$A50,'raw Results'!$A$1:$A$215,0))</f>
        <v/>
      </c>
      <c r="AA50" t="str">
        <f>INDEX('raw Results'!$AA$1:$AA$215,MATCH('Data Transit 1'!$A50,'raw Results'!$A$1:$A$215,0))</f>
        <v/>
      </c>
    </row>
    <row r="51" spans="1:27" x14ac:dyDescent="0.3">
      <c r="A51" s="4">
        <v>50</v>
      </c>
      <c r="B51" s="4" t="str">
        <f>INDEX('raw Results'!$B$1:$B$215,MATCH('Data Transit 1'!A51,'raw Results'!A$1:A$215,0))</f>
        <v>E2</v>
      </c>
      <c r="C51" s="4" t="b">
        <f>INDEX('raw Results'!$C$1:$C$215,MATCH('Data Transit 1'!$A51,'raw Results'!$A$1:$A$215,0))</f>
        <v>0</v>
      </c>
      <c r="D51" s="4" t="str">
        <f>INDEX('raw Results'!$D$1:$D$215,MATCH('Data Transit 1'!$A51,'raw Results'!$A$1:$A$215,0))</f>
        <v>Std5</v>
      </c>
      <c r="E51" t="str">
        <f>INDEX('raw Results'!$E$1:$E$215,MATCH('Data Transit 1'!$A51,'raw Results'!$A$1:$A$215,0))</f>
        <v>Target 1</v>
      </c>
      <c r="F51" t="str">
        <f>INDEX('raw Results'!$F$1:$F$215,MATCH('Data Transit 1'!$A51,'raw Results'!$A$1:$A$215,0))</f>
        <v>STANDARD</v>
      </c>
      <c r="G51" t="str">
        <f>INDEX('raw Results'!$G$1:$G$215,MATCH('Data Transit 1'!$A51,'raw Results'!$A$1:$A$215,0))</f>
        <v>FAM</v>
      </c>
      <c r="H51" t="str">
        <f>INDEX('raw Results'!$H$1:$H$215,MATCH('Data Transit 1'!$A51,'raw Results'!$A$1:$A$215,0))</f>
        <v>NFQ-MGB</v>
      </c>
      <c r="I51" s="129">
        <f>INDEX('raw Results'!$I$1:$I$215,MATCH('Data Transit 1'!$A51,'raw Results'!$A$1:$A$215,0))</f>
        <v>34.442180633544922</v>
      </c>
      <c r="J51" s="129">
        <f>INDEX('raw Results'!$J$1:$J$215,MATCH('Data Transit 1'!$A51,'raw Results'!$A$1:$A$215,0))</f>
        <v>34.247604370117188</v>
      </c>
      <c r="K51" s="129">
        <f>INDEX('raw Results'!$K$1:$K$215,MATCH('Data Transit 1'!$A51,'raw Results'!$A$1:$A$215,0))</f>
        <v>0.6135791540145874</v>
      </c>
      <c r="L51" s="3">
        <f>INDEX('raw Results'!$L$1:$L$215,MATCH('Data Transit 1'!$A51,'raw Results'!$A$1:$A$215,0))</f>
        <v>25</v>
      </c>
      <c r="M51" s="3" t="str">
        <f>INDEX('raw Results'!$M$1:$M$215,MATCH('Data Transit 1'!$A51,'raw Results'!$A$1:$A$215,0))</f>
        <v/>
      </c>
      <c r="N51" s="3" t="str">
        <f>INDEX('raw Results'!$N$1:$N$215,MATCH('Data Transit 1'!$A51,'raw Results'!$A$1:$A$215,0))</f>
        <v/>
      </c>
      <c r="O51">
        <f>INDEX('raw Results'!$O$1:$O$215,MATCH('Data Transit 1'!$A51,'raw Results'!$A$1:$A$215,0))</f>
        <v>38.839199066162109</v>
      </c>
      <c r="P51">
        <f>INDEX('raw Results'!$P$1:$P$215,MATCH('Data Transit 1'!$A51,'raw Results'!$A$1:$A$215,0))</f>
        <v>0.99790000915527344</v>
      </c>
      <c r="Q51">
        <f>INDEX('raw Results'!$Q$1:$Q$215,MATCH('Data Transit 1'!$A51,'raw Results'!$A$1:$A$215,0))</f>
        <v>-3.5617001056671143</v>
      </c>
      <c r="R51">
        <f>INDEX('raw Results'!$R$1:$R$215,MATCH('Data Transit 1'!$A51,'raw Results'!$A$1:$A$215,0))</f>
        <v>90.881927490234375</v>
      </c>
      <c r="S51" t="b">
        <f>INDEX('raw Results'!$S$1:$S$215,MATCH('Data Transit 1'!$A51,'raw Results'!$A$1:$A$215,0))</f>
        <v>0</v>
      </c>
      <c r="T51">
        <f>INDEX('raw Results'!$T$1:$T$215,MATCH('Data Transit 1'!$A51,'raw Results'!$A$1:$A$215,0))</f>
        <v>0.06</v>
      </c>
      <c r="U51" t="b">
        <f>INDEX('raw Results'!$U$1:$U$215,MATCH('Data Transit 1'!$A51,'raw Results'!$A$1:$A$215,0))</f>
        <v>1</v>
      </c>
      <c r="V51">
        <f>INDEX('raw Results'!$V$1:$V$215,MATCH('Data Transit 1'!$A51,'raw Results'!$A$1:$A$215,0))</f>
        <v>3</v>
      </c>
      <c r="W51">
        <f>INDEX('raw Results'!$W$1:$W$215,MATCH('Data Transit 1'!$A51,'raw Results'!$A$1:$A$215,0))</f>
        <v>31</v>
      </c>
      <c r="X51" t="str">
        <f>INDEX('raw Results'!$X$1:$X$215,MATCH('Data Transit 1'!$A51,'raw Results'!$A$1:$A$215,0))</f>
        <v/>
      </c>
      <c r="Y51" t="str">
        <f>INDEX('raw Results'!$Y$1:$Y$215,MATCH('Data Transit 1'!$A51,'raw Results'!$A$1:$A$215,0))</f>
        <v/>
      </c>
      <c r="Z51" t="str">
        <f>INDEX('raw Results'!$Z$1:$Z$215,MATCH('Data Transit 1'!$A51,'raw Results'!$A$1:$A$215,0))</f>
        <v/>
      </c>
      <c r="AA51" t="str">
        <f>INDEX('raw Results'!$AA$1:$AA$215,MATCH('Data Transit 1'!$A51,'raw Results'!$A$1:$A$215,0))</f>
        <v/>
      </c>
    </row>
    <row r="52" spans="1:27" x14ac:dyDescent="0.3">
      <c r="A52" s="4">
        <v>51</v>
      </c>
      <c r="B52" s="4" t="str">
        <f>INDEX('raw Results'!$B$1:$B$215,MATCH('Data Transit 1'!A52,'raw Results'!A$1:A$215,0))</f>
        <v>E3</v>
      </c>
      <c r="C52" s="4" t="b">
        <f>INDEX('raw Results'!$C$1:$C$215,MATCH('Data Transit 1'!$A52,'raw Results'!$A$1:$A$215,0))</f>
        <v>0</v>
      </c>
      <c r="D52" s="4" t="str">
        <f>INDEX('raw Results'!$D$1:$D$215,MATCH('Data Transit 1'!$A52,'raw Results'!$A$1:$A$215,0))</f>
        <v>Std5</v>
      </c>
      <c r="E52" t="str">
        <f>INDEX('raw Results'!$E$1:$E$215,MATCH('Data Transit 1'!$A52,'raw Results'!$A$1:$A$215,0))</f>
        <v>Target 1</v>
      </c>
      <c r="F52" t="str">
        <f>INDEX('raw Results'!$F$1:$F$215,MATCH('Data Transit 1'!$A52,'raw Results'!$A$1:$A$215,0))</f>
        <v>STANDARD</v>
      </c>
      <c r="G52" t="str">
        <f>INDEX('raw Results'!$G$1:$G$215,MATCH('Data Transit 1'!$A52,'raw Results'!$A$1:$A$215,0))</f>
        <v>FAM</v>
      </c>
      <c r="H52" t="str">
        <f>INDEX('raw Results'!$H$1:$H$215,MATCH('Data Transit 1'!$A52,'raw Results'!$A$1:$A$215,0))</f>
        <v>NFQ-MGB</v>
      </c>
      <c r="I52" s="129">
        <f>INDEX('raw Results'!$I$1:$I$215,MATCH('Data Transit 1'!$A52,'raw Results'!$A$1:$A$215,0))</f>
        <v>34.740303039550781</v>
      </c>
      <c r="J52" s="129">
        <f>INDEX('raw Results'!$J$1:$J$215,MATCH('Data Transit 1'!$A52,'raw Results'!$A$1:$A$215,0))</f>
        <v>34.247604370117188</v>
      </c>
      <c r="K52" s="129">
        <f>INDEX('raw Results'!$K$1:$K$215,MATCH('Data Transit 1'!$A52,'raw Results'!$A$1:$A$215,0))</f>
        <v>0.6135791540145874</v>
      </c>
      <c r="L52" s="3">
        <f>INDEX('raw Results'!$L$1:$L$215,MATCH('Data Transit 1'!$A52,'raw Results'!$A$1:$A$215,0))</f>
        <v>25</v>
      </c>
      <c r="M52" s="3" t="str">
        <f>INDEX('raw Results'!$M$1:$M$215,MATCH('Data Transit 1'!$A52,'raw Results'!$A$1:$A$215,0))</f>
        <v/>
      </c>
      <c r="N52" s="3" t="str">
        <f>INDEX('raw Results'!$N$1:$N$215,MATCH('Data Transit 1'!$A52,'raw Results'!$A$1:$A$215,0))</f>
        <v/>
      </c>
      <c r="O52">
        <f>INDEX('raw Results'!$O$1:$O$215,MATCH('Data Transit 1'!$A52,'raw Results'!$A$1:$A$215,0))</f>
        <v>38.839199066162109</v>
      </c>
      <c r="P52">
        <f>INDEX('raw Results'!$P$1:$P$215,MATCH('Data Transit 1'!$A52,'raw Results'!$A$1:$A$215,0))</f>
        <v>0.99790000915527344</v>
      </c>
      <c r="Q52">
        <f>INDEX('raw Results'!$Q$1:$Q$215,MATCH('Data Transit 1'!$A52,'raw Results'!$A$1:$A$215,0))</f>
        <v>-3.5617001056671143</v>
      </c>
      <c r="R52">
        <f>INDEX('raw Results'!$R$1:$R$215,MATCH('Data Transit 1'!$A52,'raw Results'!$A$1:$A$215,0))</f>
        <v>90.881927490234375</v>
      </c>
      <c r="S52" t="b">
        <f>INDEX('raw Results'!$S$1:$S$215,MATCH('Data Transit 1'!$A52,'raw Results'!$A$1:$A$215,0))</f>
        <v>0</v>
      </c>
      <c r="T52">
        <f>INDEX('raw Results'!$T$1:$T$215,MATCH('Data Transit 1'!$A52,'raw Results'!$A$1:$A$215,0))</f>
        <v>0.06</v>
      </c>
      <c r="U52" t="b">
        <f>INDEX('raw Results'!$U$1:$U$215,MATCH('Data Transit 1'!$A52,'raw Results'!$A$1:$A$215,0))</f>
        <v>1</v>
      </c>
      <c r="V52">
        <f>INDEX('raw Results'!$V$1:$V$215,MATCH('Data Transit 1'!$A52,'raw Results'!$A$1:$A$215,0))</f>
        <v>3</v>
      </c>
      <c r="W52">
        <f>INDEX('raw Results'!$W$1:$W$215,MATCH('Data Transit 1'!$A52,'raw Results'!$A$1:$A$215,0))</f>
        <v>31</v>
      </c>
      <c r="X52" t="str">
        <f>INDEX('raw Results'!$X$1:$X$215,MATCH('Data Transit 1'!$A52,'raw Results'!$A$1:$A$215,0))</f>
        <v/>
      </c>
      <c r="Y52" t="str">
        <f>INDEX('raw Results'!$Y$1:$Y$215,MATCH('Data Transit 1'!$A52,'raw Results'!$A$1:$A$215,0))</f>
        <v/>
      </c>
      <c r="Z52" t="str">
        <f>INDEX('raw Results'!$Z$1:$Z$215,MATCH('Data Transit 1'!$A52,'raw Results'!$A$1:$A$215,0))</f>
        <v/>
      </c>
      <c r="AA52" t="str">
        <f>INDEX('raw Results'!$AA$1:$AA$215,MATCH('Data Transit 1'!$A52,'raw Results'!$A$1:$A$215,0))</f>
        <v/>
      </c>
    </row>
    <row r="53" spans="1:27" x14ac:dyDescent="0.3">
      <c r="A53" s="4">
        <v>52</v>
      </c>
      <c r="B53" s="4" t="str">
        <f>INDEX('raw Results'!$B$1:$B$215,MATCH('Data Transit 1'!A53,'raw Results'!A$1:A$215,0))</f>
        <v>E4</v>
      </c>
      <c r="C53" s="4" t="b">
        <f>INDEX('raw Results'!$C$1:$C$215,MATCH('Data Transit 1'!$A53,'raw Results'!$A$1:$A$215,0))</f>
        <v>0</v>
      </c>
      <c r="D53" s="4" t="str">
        <f>INDEX('raw Results'!$D$1:$D$215,MATCH('Data Transit 1'!$A53,'raw Results'!$A$1:$A$215,0))</f>
        <v>S17</v>
      </c>
      <c r="E53" t="str">
        <f>INDEX('raw Results'!$E$1:$E$215,MATCH('Data Transit 1'!$A53,'raw Results'!$A$1:$A$215,0))</f>
        <v>Target 1</v>
      </c>
      <c r="F53" t="str">
        <f>INDEX('raw Results'!$F$1:$F$215,MATCH('Data Transit 1'!$A53,'raw Results'!$A$1:$A$215,0))</f>
        <v>UNKNOWN</v>
      </c>
      <c r="G53" t="str">
        <f>INDEX('raw Results'!$G$1:$G$215,MATCH('Data Transit 1'!$A53,'raw Results'!$A$1:$A$215,0))</f>
        <v>FAM</v>
      </c>
      <c r="H53" t="str">
        <f>INDEX('raw Results'!$H$1:$H$215,MATCH('Data Transit 1'!$A53,'raw Results'!$A$1:$A$215,0))</f>
        <v>NFQ-MGB</v>
      </c>
      <c r="I53" s="129">
        <f>INDEX('raw Results'!$I$1:$I$215,MATCH('Data Transit 1'!$A53,'raw Results'!$A$1:$A$215,0))</f>
        <v>24.000673294067383</v>
      </c>
      <c r="J53" s="129">
        <f>INDEX('raw Results'!$J$1:$J$215,MATCH('Data Transit 1'!$A53,'raw Results'!$A$1:$A$215,0))</f>
        <v>23.993017196655273</v>
      </c>
      <c r="K53" s="129">
        <f>INDEX('raw Results'!$K$1:$K$215,MATCH('Data Transit 1'!$A53,'raw Results'!$A$1:$A$215,0))</f>
        <v>9.8878256976604462E-2</v>
      </c>
      <c r="L53" s="3">
        <f>INDEX('raw Results'!$L$1:$L$215,MATCH('Data Transit 1'!$A53,'raw Results'!$A$1:$A$215,0))</f>
        <v>14660.0693359375</v>
      </c>
      <c r="M53" s="3">
        <f>INDEX('raw Results'!$M$1:$M$215,MATCH('Data Transit 1'!$A53,'raw Results'!$A$1:$A$215,0))</f>
        <v>14752.93359375</v>
      </c>
      <c r="N53" s="3">
        <f>INDEX('raw Results'!$N$1:$N$215,MATCH('Data Transit 1'!$A53,'raw Results'!$A$1:$A$215,0))</f>
        <v>946.041748046875</v>
      </c>
      <c r="O53">
        <f>INDEX('raw Results'!$O$1:$O$215,MATCH('Data Transit 1'!$A53,'raw Results'!$A$1:$A$215,0))</f>
        <v>38.839199066162109</v>
      </c>
      <c r="P53">
        <f>INDEX('raw Results'!$P$1:$P$215,MATCH('Data Transit 1'!$A53,'raw Results'!$A$1:$A$215,0))</f>
        <v>0.99790000915527344</v>
      </c>
      <c r="Q53">
        <f>INDEX('raw Results'!$Q$1:$Q$215,MATCH('Data Transit 1'!$A53,'raw Results'!$A$1:$A$215,0))</f>
        <v>-3.5617001056671143</v>
      </c>
      <c r="R53">
        <f>INDEX('raw Results'!$R$1:$R$215,MATCH('Data Transit 1'!$A53,'raw Results'!$A$1:$A$215,0))</f>
        <v>90.881927490234375</v>
      </c>
      <c r="S53" t="b">
        <f>INDEX('raw Results'!$S$1:$S$215,MATCH('Data Transit 1'!$A53,'raw Results'!$A$1:$A$215,0))</f>
        <v>0</v>
      </c>
      <c r="T53">
        <f>INDEX('raw Results'!$T$1:$T$215,MATCH('Data Transit 1'!$A53,'raw Results'!$A$1:$A$215,0))</f>
        <v>0.06</v>
      </c>
      <c r="U53" t="b">
        <f>INDEX('raw Results'!$U$1:$U$215,MATCH('Data Transit 1'!$A53,'raw Results'!$A$1:$A$215,0))</f>
        <v>1</v>
      </c>
      <c r="V53">
        <f>INDEX('raw Results'!$V$1:$V$215,MATCH('Data Transit 1'!$A53,'raw Results'!$A$1:$A$215,0))</f>
        <v>3</v>
      </c>
      <c r="W53">
        <f>INDEX('raw Results'!$W$1:$W$215,MATCH('Data Transit 1'!$A53,'raw Results'!$A$1:$A$215,0))</f>
        <v>20</v>
      </c>
      <c r="X53" t="str">
        <f>INDEX('raw Results'!$X$1:$X$215,MATCH('Data Transit 1'!$A53,'raw Results'!$A$1:$A$215,0))</f>
        <v/>
      </c>
      <c r="Y53" t="str">
        <f>INDEX('raw Results'!$Y$1:$Y$215,MATCH('Data Transit 1'!$A53,'raw Results'!$A$1:$A$215,0))</f>
        <v/>
      </c>
      <c r="Z53" t="str">
        <f>INDEX('raw Results'!$Z$1:$Z$215,MATCH('Data Transit 1'!$A53,'raw Results'!$A$1:$A$215,0))</f>
        <v/>
      </c>
      <c r="AA53" t="str">
        <f>INDEX('raw Results'!$AA$1:$AA$215,MATCH('Data Transit 1'!$A53,'raw Results'!$A$1:$A$215,0))</f>
        <v/>
      </c>
    </row>
    <row r="54" spans="1:27" x14ac:dyDescent="0.3">
      <c r="A54" s="4">
        <v>53</v>
      </c>
      <c r="B54" s="4" t="str">
        <f>INDEX('raw Results'!$B$1:$B$215,MATCH('Data Transit 1'!A54,'raw Results'!A$1:A$215,0))</f>
        <v>E5</v>
      </c>
      <c r="C54" s="4" t="b">
        <f>INDEX('raw Results'!$C$1:$C$215,MATCH('Data Transit 1'!$A54,'raw Results'!$A$1:$A$215,0))</f>
        <v>0</v>
      </c>
      <c r="D54" s="4" t="str">
        <f>INDEX('raw Results'!$D$1:$D$215,MATCH('Data Transit 1'!$A54,'raw Results'!$A$1:$A$215,0))</f>
        <v>S17</v>
      </c>
      <c r="E54" t="str">
        <f>INDEX('raw Results'!$E$1:$E$215,MATCH('Data Transit 1'!$A54,'raw Results'!$A$1:$A$215,0))</f>
        <v>Target 1</v>
      </c>
      <c r="F54" t="str">
        <f>INDEX('raw Results'!$F$1:$F$215,MATCH('Data Transit 1'!$A54,'raw Results'!$A$1:$A$215,0))</f>
        <v>UNKNOWN</v>
      </c>
      <c r="G54" t="str">
        <f>INDEX('raw Results'!$G$1:$G$215,MATCH('Data Transit 1'!$A54,'raw Results'!$A$1:$A$215,0))</f>
        <v>FAM</v>
      </c>
      <c r="H54" t="str">
        <f>INDEX('raw Results'!$H$1:$H$215,MATCH('Data Transit 1'!$A54,'raw Results'!$A$1:$A$215,0))</f>
        <v>NFQ-MGB</v>
      </c>
      <c r="I54" s="129">
        <f>INDEX('raw Results'!$I$1:$I$215,MATCH('Data Transit 1'!$A54,'raw Results'!$A$1:$A$215,0))</f>
        <v>23.890533447265625</v>
      </c>
      <c r="J54" s="129">
        <f>INDEX('raw Results'!$J$1:$J$215,MATCH('Data Transit 1'!$A54,'raw Results'!$A$1:$A$215,0))</f>
        <v>23.993017196655273</v>
      </c>
      <c r="K54" s="129">
        <f>INDEX('raw Results'!$K$1:$K$215,MATCH('Data Transit 1'!$A54,'raw Results'!$A$1:$A$215,0))</f>
        <v>9.8878256976604462E-2</v>
      </c>
      <c r="L54" s="3">
        <f>INDEX('raw Results'!$L$1:$L$215,MATCH('Data Transit 1'!$A54,'raw Results'!$A$1:$A$215,0))</f>
        <v>15741.982421875</v>
      </c>
      <c r="M54" s="3">
        <f>INDEX('raw Results'!$M$1:$M$215,MATCH('Data Transit 1'!$A54,'raw Results'!$A$1:$A$215,0))</f>
        <v>14752.93359375</v>
      </c>
      <c r="N54" s="3">
        <f>INDEX('raw Results'!$N$1:$N$215,MATCH('Data Transit 1'!$A54,'raw Results'!$A$1:$A$215,0))</f>
        <v>946.041748046875</v>
      </c>
      <c r="O54">
        <f>INDEX('raw Results'!$O$1:$O$215,MATCH('Data Transit 1'!$A54,'raw Results'!$A$1:$A$215,0))</f>
        <v>38.839199066162109</v>
      </c>
      <c r="P54">
        <f>INDEX('raw Results'!$P$1:$P$215,MATCH('Data Transit 1'!$A54,'raw Results'!$A$1:$A$215,0))</f>
        <v>0.99790000915527344</v>
      </c>
      <c r="Q54">
        <f>INDEX('raw Results'!$Q$1:$Q$215,MATCH('Data Transit 1'!$A54,'raw Results'!$A$1:$A$215,0))</f>
        <v>-3.5617001056671143</v>
      </c>
      <c r="R54">
        <f>INDEX('raw Results'!$R$1:$R$215,MATCH('Data Transit 1'!$A54,'raw Results'!$A$1:$A$215,0))</f>
        <v>90.881927490234375</v>
      </c>
      <c r="S54" t="b">
        <f>INDEX('raw Results'!$S$1:$S$215,MATCH('Data Transit 1'!$A54,'raw Results'!$A$1:$A$215,0))</f>
        <v>0</v>
      </c>
      <c r="T54">
        <f>INDEX('raw Results'!$T$1:$T$215,MATCH('Data Transit 1'!$A54,'raw Results'!$A$1:$A$215,0))</f>
        <v>0.06</v>
      </c>
      <c r="U54" t="b">
        <f>INDEX('raw Results'!$U$1:$U$215,MATCH('Data Transit 1'!$A54,'raw Results'!$A$1:$A$215,0))</f>
        <v>1</v>
      </c>
      <c r="V54">
        <f>INDEX('raw Results'!$V$1:$V$215,MATCH('Data Transit 1'!$A54,'raw Results'!$A$1:$A$215,0))</f>
        <v>3</v>
      </c>
      <c r="W54">
        <f>INDEX('raw Results'!$W$1:$W$215,MATCH('Data Transit 1'!$A54,'raw Results'!$A$1:$A$215,0))</f>
        <v>20</v>
      </c>
      <c r="X54" t="str">
        <f>INDEX('raw Results'!$X$1:$X$215,MATCH('Data Transit 1'!$A54,'raw Results'!$A$1:$A$215,0))</f>
        <v/>
      </c>
      <c r="Y54" t="str">
        <f>INDEX('raw Results'!$Y$1:$Y$215,MATCH('Data Transit 1'!$A54,'raw Results'!$A$1:$A$215,0))</f>
        <v/>
      </c>
      <c r="Z54" t="str">
        <f>INDEX('raw Results'!$Z$1:$Z$215,MATCH('Data Transit 1'!$A54,'raw Results'!$A$1:$A$215,0))</f>
        <v/>
      </c>
      <c r="AA54" t="str">
        <f>INDEX('raw Results'!$AA$1:$AA$215,MATCH('Data Transit 1'!$A54,'raw Results'!$A$1:$A$215,0))</f>
        <v/>
      </c>
    </row>
    <row r="55" spans="1:27" x14ac:dyDescent="0.3">
      <c r="A55" s="4">
        <v>54</v>
      </c>
      <c r="B55" s="4" t="str">
        <f>INDEX('raw Results'!$B$1:$B$215,MATCH('Data Transit 1'!A55,'raw Results'!A$1:A$215,0))</f>
        <v>E6</v>
      </c>
      <c r="C55" s="4" t="b">
        <f>INDEX('raw Results'!$C$1:$C$215,MATCH('Data Transit 1'!$A55,'raw Results'!$A$1:$A$215,0))</f>
        <v>0</v>
      </c>
      <c r="D55" s="4" t="str">
        <f>INDEX('raw Results'!$D$1:$D$215,MATCH('Data Transit 1'!$A55,'raw Results'!$A$1:$A$215,0))</f>
        <v>S17</v>
      </c>
      <c r="E55" t="str">
        <f>INDEX('raw Results'!$E$1:$E$215,MATCH('Data Transit 1'!$A55,'raw Results'!$A$1:$A$215,0))</f>
        <v>Target 1</v>
      </c>
      <c r="F55" t="str">
        <f>INDEX('raw Results'!$F$1:$F$215,MATCH('Data Transit 1'!$A55,'raw Results'!$A$1:$A$215,0))</f>
        <v>UNKNOWN</v>
      </c>
      <c r="G55" t="str">
        <f>INDEX('raw Results'!$G$1:$G$215,MATCH('Data Transit 1'!$A55,'raw Results'!$A$1:$A$215,0))</f>
        <v>FAM</v>
      </c>
      <c r="H55" t="str">
        <f>INDEX('raw Results'!$H$1:$H$215,MATCH('Data Transit 1'!$A55,'raw Results'!$A$1:$A$215,0))</f>
        <v>NFQ-MGB</v>
      </c>
      <c r="I55" s="129">
        <f>INDEX('raw Results'!$I$1:$I$215,MATCH('Data Transit 1'!$A55,'raw Results'!$A$1:$A$215,0))</f>
        <v>24.087844848632813</v>
      </c>
      <c r="J55" s="129">
        <f>INDEX('raw Results'!$J$1:$J$215,MATCH('Data Transit 1'!$A55,'raw Results'!$A$1:$A$215,0))</f>
        <v>23.993017196655273</v>
      </c>
      <c r="K55" s="129">
        <f>INDEX('raw Results'!$K$1:$K$215,MATCH('Data Transit 1'!$A55,'raw Results'!$A$1:$A$215,0))</f>
        <v>9.8878256976604462E-2</v>
      </c>
      <c r="L55" s="3">
        <f>INDEX('raw Results'!$L$1:$L$215,MATCH('Data Transit 1'!$A55,'raw Results'!$A$1:$A$215,0))</f>
        <v>13856.748046875</v>
      </c>
      <c r="M55" s="3">
        <f>INDEX('raw Results'!$M$1:$M$215,MATCH('Data Transit 1'!$A55,'raw Results'!$A$1:$A$215,0))</f>
        <v>14752.93359375</v>
      </c>
      <c r="N55" s="3">
        <f>INDEX('raw Results'!$N$1:$N$215,MATCH('Data Transit 1'!$A55,'raw Results'!$A$1:$A$215,0))</f>
        <v>946.041748046875</v>
      </c>
      <c r="O55">
        <f>INDEX('raw Results'!$O$1:$O$215,MATCH('Data Transit 1'!$A55,'raw Results'!$A$1:$A$215,0))</f>
        <v>38.839199066162109</v>
      </c>
      <c r="P55">
        <f>INDEX('raw Results'!$P$1:$P$215,MATCH('Data Transit 1'!$A55,'raw Results'!$A$1:$A$215,0))</f>
        <v>0.99790000915527344</v>
      </c>
      <c r="Q55">
        <f>INDEX('raw Results'!$Q$1:$Q$215,MATCH('Data Transit 1'!$A55,'raw Results'!$A$1:$A$215,0))</f>
        <v>-3.5617001056671143</v>
      </c>
      <c r="R55">
        <f>INDEX('raw Results'!$R$1:$R$215,MATCH('Data Transit 1'!$A55,'raw Results'!$A$1:$A$215,0))</f>
        <v>90.881927490234375</v>
      </c>
      <c r="S55" t="b">
        <f>INDEX('raw Results'!$S$1:$S$215,MATCH('Data Transit 1'!$A55,'raw Results'!$A$1:$A$215,0))</f>
        <v>0</v>
      </c>
      <c r="T55">
        <f>INDEX('raw Results'!$T$1:$T$215,MATCH('Data Transit 1'!$A55,'raw Results'!$A$1:$A$215,0))</f>
        <v>0.06</v>
      </c>
      <c r="U55" t="b">
        <f>INDEX('raw Results'!$U$1:$U$215,MATCH('Data Transit 1'!$A55,'raw Results'!$A$1:$A$215,0))</f>
        <v>1</v>
      </c>
      <c r="V55">
        <f>INDEX('raw Results'!$V$1:$V$215,MATCH('Data Transit 1'!$A55,'raw Results'!$A$1:$A$215,0))</f>
        <v>3</v>
      </c>
      <c r="W55">
        <f>INDEX('raw Results'!$W$1:$W$215,MATCH('Data Transit 1'!$A55,'raw Results'!$A$1:$A$215,0))</f>
        <v>20</v>
      </c>
      <c r="X55" t="str">
        <f>INDEX('raw Results'!$X$1:$X$215,MATCH('Data Transit 1'!$A55,'raw Results'!$A$1:$A$215,0))</f>
        <v/>
      </c>
      <c r="Y55" t="str">
        <f>INDEX('raw Results'!$Y$1:$Y$215,MATCH('Data Transit 1'!$A55,'raw Results'!$A$1:$A$215,0))</f>
        <v/>
      </c>
      <c r="Z55" t="str">
        <f>INDEX('raw Results'!$Z$1:$Z$215,MATCH('Data Transit 1'!$A55,'raw Results'!$A$1:$A$215,0))</f>
        <v/>
      </c>
      <c r="AA55" t="str">
        <f>INDEX('raw Results'!$AA$1:$AA$215,MATCH('Data Transit 1'!$A55,'raw Results'!$A$1:$A$215,0))</f>
        <v/>
      </c>
    </row>
    <row r="56" spans="1:27" x14ac:dyDescent="0.3">
      <c r="A56" s="4">
        <v>55</v>
      </c>
      <c r="B56" s="4" t="str">
        <f>INDEX('raw Results'!$B$1:$B$215,MATCH('Data Transit 1'!A56,'raw Results'!A$1:A$215,0))</f>
        <v>E7</v>
      </c>
      <c r="C56" s="4" t="b">
        <f>INDEX('raw Results'!$C$1:$C$215,MATCH('Data Transit 1'!$A56,'raw Results'!$A$1:$A$215,0))</f>
        <v>0</v>
      </c>
      <c r="D56" s="4" t="str">
        <f>INDEX('raw Results'!$D$1:$D$215,MATCH('Data Transit 1'!$A56,'raw Results'!$A$1:$A$215,0))</f>
        <v>S5</v>
      </c>
      <c r="E56" t="str">
        <f>INDEX('raw Results'!$E$1:$E$215,MATCH('Data Transit 1'!$A56,'raw Results'!$A$1:$A$215,0))</f>
        <v>Target 1</v>
      </c>
      <c r="F56" t="str">
        <f>INDEX('raw Results'!$F$1:$F$215,MATCH('Data Transit 1'!$A56,'raw Results'!$A$1:$A$215,0))</f>
        <v>UNKNOWN</v>
      </c>
      <c r="G56" t="str">
        <f>INDEX('raw Results'!$G$1:$G$215,MATCH('Data Transit 1'!$A56,'raw Results'!$A$1:$A$215,0))</f>
        <v>FAM</v>
      </c>
      <c r="H56" t="str">
        <f>INDEX('raw Results'!$H$1:$H$215,MATCH('Data Transit 1'!$A56,'raw Results'!$A$1:$A$215,0))</f>
        <v>NFQ-MGB</v>
      </c>
      <c r="I56" s="129">
        <f>INDEX('raw Results'!$I$1:$I$215,MATCH('Data Transit 1'!$A56,'raw Results'!$A$1:$A$215,0))</f>
        <v>29.319738388061523</v>
      </c>
      <c r="J56" s="129">
        <f>INDEX('raw Results'!$J$1:$J$215,MATCH('Data Transit 1'!$A56,'raw Results'!$A$1:$A$215,0))</f>
        <v>29.226083755493164</v>
      </c>
      <c r="K56" s="129">
        <f>INDEX('raw Results'!$K$1:$K$215,MATCH('Data Transit 1'!$A56,'raw Results'!$A$1:$A$215,0))</f>
        <v>0.14311209321022034</v>
      </c>
      <c r="L56" s="3">
        <f>INDEX('raw Results'!$L$1:$L$215,MATCH('Data Transit 1'!$A56,'raw Results'!$A$1:$A$215,0))</f>
        <v>470.68435668945313</v>
      </c>
      <c r="M56" s="3">
        <f>INDEX('raw Results'!$M$1:$M$215,MATCH('Data Transit 1'!$A56,'raw Results'!$A$1:$A$215,0))</f>
        <v>501.51510620117188</v>
      </c>
      <c r="N56" s="3">
        <f>INDEX('raw Results'!$N$1:$N$215,MATCH('Data Transit 1'!$A56,'raw Results'!$A$1:$A$215,0))</f>
        <v>47.535221099853516</v>
      </c>
      <c r="O56">
        <f>INDEX('raw Results'!$O$1:$O$215,MATCH('Data Transit 1'!$A56,'raw Results'!$A$1:$A$215,0))</f>
        <v>38.839199066162109</v>
      </c>
      <c r="P56">
        <f>INDEX('raw Results'!$P$1:$P$215,MATCH('Data Transit 1'!$A56,'raw Results'!$A$1:$A$215,0))</f>
        <v>0.99790000915527344</v>
      </c>
      <c r="Q56">
        <f>INDEX('raw Results'!$Q$1:$Q$215,MATCH('Data Transit 1'!$A56,'raw Results'!$A$1:$A$215,0))</f>
        <v>-3.5617001056671143</v>
      </c>
      <c r="R56">
        <f>INDEX('raw Results'!$R$1:$R$215,MATCH('Data Transit 1'!$A56,'raw Results'!$A$1:$A$215,0))</f>
        <v>90.881927490234375</v>
      </c>
      <c r="S56" t="b">
        <f>INDEX('raw Results'!$S$1:$S$215,MATCH('Data Transit 1'!$A56,'raw Results'!$A$1:$A$215,0))</f>
        <v>0</v>
      </c>
      <c r="T56">
        <f>INDEX('raw Results'!$T$1:$T$215,MATCH('Data Transit 1'!$A56,'raw Results'!$A$1:$A$215,0))</f>
        <v>0.06</v>
      </c>
      <c r="U56" t="b">
        <f>INDEX('raw Results'!$U$1:$U$215,MATCH('Data Transit 1'!$A56,'raw Results'!$A$1:$A$215,0))</f>
        <v>1</v>
      </c>
      <c r="V56">
        <f>INDEX('raw Results'!$V$1:$V$215,MATCH('Data Transit 1'!$A56,'raw Results'!$A$1:$A$215,0))</f>
        <v>3</v>
      </c>
      <c r="W56">
        <f>INDEX('raw Results'!$W$1:$W$215,MATCH('Data Transit 1'!$A56,'raw Results'!$A$1:$A$215,0))</f>
        <v>25</v>
      </c>
      <c r="X56" t="str">
        <f>INDEX('raw Results'!$X$1:$X$215,MATCH('Data Transit 1'!$A56,'raw Results'!$A$1:$A$215,0))</f>
        <v/>
      </c>
      <c r="Y56" t="str">
        <f>INDEX('raw Results'!$Y$1:$Y$215,MATCH('Data Transit 1'!$A56,'raw Results'!$A$1:$A$215,0))</f>
        <v/>
      </c>
      <c r="Z56" t="str">
        <f>INDEX('raw Results'!$Z$1:$Z$215,MATCH('Data Transit 1'!$A56,'raw Results'!$A$1:$A$215,0))</f>
        <v/>
      </c>
      <c r="AA56" t="str">
        <f>INDEX('raw Results'!$AA$1:$AA$215,MATCH('Data Transit 1'!$A56,'raw Results'!$A$1:$A$215,0))</f>
        <v/>
      </c>
    </row>
    <row r="57" spans="1:27" x14ac:dyDescent="0.3">
      <c r="A57" s="4">
        <v>56</v>
      </c>
      <c r="B57" s="4" t="str">
        <f>INDEX('raw Results'!$B$1:$B$215,MATCH('Data Transit 1'!A57,'raw Results'!A$1:A$215,0))</f>
        <v>E8</v>
      </c>
      <c r="C57" s="4" t="b">
        <f>INDEX('raw Results'!$C$1:$C$215,MATCH('Data Transit 1'!$A57,'raw Results'!$A$1:$A$215,0))</f>
        <v>0</v>
      </c>
      <c r="D57" s="4" t="str">
        <f>INDEX('raw Results'!$D$1:$D$215,MATCH('Data Transit 1'!$A57,'raw Results'!$A$1:$A$215,0))</f>
        <v>S5</v>
      </c>
      <c r="E57" t="str">
        <f>INDEX('raw Results'!$E$1:$E$215,MATCH('Data Transit 1'!$A57,'raw Results'!$A$1:$A$215,0))</f>
        <v>Target 1</v>
      </c>
      <c r="F57" t="str">
        <f>INDEX('raw Results'!$F$1:$F$215,MATCH('Data Transit 1'!$A57,'raw Results'!$A$1:$A$215,0))</f>
        <v>UNKNOWN</v>
      </c>
      <c r="G57" t="str">
        <f>INDEX('raw Results'!$G$1:$G$215,MATCH('Data Transit 1'!$A57,'raw Results'!$A$1:$A$215,0))</f>
        <v>FAM</v>
      </c>
      <c r="H57" t="str">
        <f>INDEX('raw Results'!$H$1:$H$215,MATCH('Data Transit 1'!$A57,'raw Results'!$A$1:$A$215,0))</f>
        <v>NFQ-MGB</v>
      </c>
      <c r="I57" s="129">
        <f>INDEX('raw Results'!$I$1:$I$215,MATCH('Data Transit 1'!$A57,'raw Results'!$A$1:$A$215,0))</f>
        <v>29.061347961425781</v>
      </c>
      <c r="J57" s="129">
        <f>INDEX('raw Results'!$J$1:$J$215,MATCH('Data Transit 1'!$A57,'raw Results'!$A$1:$A$215,0))</f>
        <v>29.226083755493164</v>
      </c>
      <c r="K57" s="129">
        <f>INDEX('raw Results'!$K$1:$K$215,MATCH('Data Transit 1'!$A57,'raw Results'!$A$1:$A$215,0))</f>
        <v>0.14311209321022034</v>
      </c>
      <c r="L57" s="3">
        <f>INDEX('raw Results'!$L$1:$L$215,MATCH('Data Transit 1'!$A57,'raw Results'!$A$1:$A$215,0))</f>
        <v>556.258544921875</v>
      </c>
      <c r="M57" s="3">
        <f>INDEX('raw Results'!$M$1:$M$215,MATCH('Data Transit 1'!$A57,'raw Results'!$A$1:$A$215,0))</f>
        <v>501.51510620117188</v>
      </c>
      <c r="N57" s="3">
        <f>INDEX('raw Results'!$N$1:$N$215,MATCH('Data Transit 1'!$A57,'raw Results'!$A$1:$A$215,0))</f>
        <v>47.535221099853516</v>
      </c>
      <c r="O57">
        <f>INDEX('raw Results'!$O$1:$O$215,MATCH('Data Transit 1'!$A57,'raw Results'!$A$1:$A$215,0))</f>
        <v>38.839199066162109</v>
      </c>
      <c r="P57">
        <f>INDEX('raw Results'!$P$1:$P$215,MATCH('Data Transit 1'!$A57,'raw Results'!$A$1:$A$215,0))</f>
        <v>0.99790000915527344</v>
      </c>
      <c r="Q57">
        <f>INDEX('raw Results'!$Q$1:$Q$215,MATCH('Data Transit 1'!$A57,'raw Results'!$A$1:$A$215,0))</f>
        <v>-3.5617001056671143</v>
      </c>
      <c r="R57">
        <f>INDEX('raw Results'!$R$1:$R$215,MATCH('Data Transit 1'!$A57,'raw Results'!$A$1:$A$215,0))</f>
        <v>90.881927490234375</v>
      </c>
      <c r="S57" t="b">
        <f>INDEX('raw Results'!$S$1:$S$215,MATCH('Data Transit 1'!$A57,'raw Results'!$A$1:$A$215,0))</f>
        <v>0</v>
      </c>
      <c r="T57">
        <f>INDEX('raw Results'!$T$1:$T$215,MATCH('Data Transit 1'!$A57,'raw Results'!$A$1:$A$215,0))</f>
        <v>0.06</v>
      </c>
      <c r="U57" t="b">
        <f>INDEX('raw Results'!$U$1:$U$215,MATCH('Data Transit 1'!$A57,'raw Results'!$A$1:$A$215,0))</f>
        <v>1</v>
      </c>
      <c r="V57">
        <f>INDEX('raw Results'!$V$1:$V$215,MATCH('Data Transit 1'!$A57,'raw Results'!$A$1:$A$215,0))</f>
        <v>3</v>
      </c>
      <c r="W57">
        <f>INDEX('raw Results'!$W$1:$W$215,MATCH('Data Transit 1'!$A57,'raw Results'!$A$1:$A$215,0))</f>
        <v>25</v>
      </c>
      <c r="X57" t="str">
        <f>INDEX('raw Results'!$X$1:$X$215,MATCH('Data Transit 1'!$A57,'raw Results'!$A$1:$A$215,0))</f>
        <v/>
      </c>
      <c r="Y57" t="str">
        <f>INDEX('raw Results'!$Y$1:$Y$215,MATCH('Data Transit 1'!$A57,'raw Results'!$A$1:$A$215,0))</f>
        <v/>
      </c>
      <c r="Z57" t="str">
        <f>INDEX('raw Results'!$Z$1:$Z$215,MATCH('Data Transit 1'!$A57,'raw Results'!$A$1:$A$215,0))</f>
        <v/>
      </c>
      <c r="AA57" t="str">
        <f>INDEX('raw Results'!$AA$1:$AA$215,MATCH('Data Transit 1'!$A57,'raw Results'!$A$1:$A$215,0))</f>
        <v/>
      </c>
    </row>
    <row r="58" spans="1:27" x14ac:dyDescent="0.3">
      <c r="A58" s="4">
        <v>57</v>
      </c>
      <c r="B58" s="4" t="str">
        <f>INDEX('raw Results'!$B$1:$B$215,MATCH('Data Transit 1'!A58,'raw Results'!A$1:A$215,0))</f>
        <v>E9</v>
      </c>
      <c r="C58" s="4" t="b">
        <f>INDEX('raw Results'!$C$1:$C$215,MATCH('Data Transit 1'!$A58,'raw Results'!$A$1:$A$215,0))</f>
        <v>0</v>
      </c>
      <c r="D58" s="4" t="str">
        <f>INDEX('raw Results'!$D$1:$D$215,MATCH('Data Transit 1'!$A58,'raw Results'!$A$1:$A$215,0))</f>
        <v>S5</v>
      </c>
      <c r="E58" t="str">
        <f>INDEX('raw Results'!$E$1:$E$215,MATCH('Data Transit 1'!$A58,'raw Results'!$A$1:$A$215,0))</f>
        <v>Target 1</v>
      </c>
      <c r="F58" t="str">
        <f>INDEX('raw Results'!$F$1:$F$215,MATCH('Data Transit 1'!$A58,'raw Results'!$A$1:$A$215,0))</f>
        <v>UNKNOWN</v>
      </c>
      <c r="G58" t="str">
        <f>INDEX('raw Results'!$G$1:$G$215,MATCH('Data Transit 1'!$A58,'raw Results'!$A$1:$A$215,0))</f>
        <v>FAM</v>
      </c>
      <c r="H58" t="str">
        <f>INDEX('raw Results'!$H$1:$H$215,MATCH('Data Transit 1'!$A58,'raw Results'!$A$1:$A$215,0))</f>
        <v>NFQ-MGB</v>
      </c>
      <c r="I58" s="129">
        <f>INDEX('raw Results'!$I$1:$I$215,MATCH('Data Transit 1'!$A58,'raw Results'!$A$1:$A$215,0))</f>
        <v>29.297168731689453</v>
      </c>
      <c r="J58" s="129">
        <f>INDEX('raw Results'!$J$1:$J$215,MATCH('Data Transit 1'!$A58,'raw Results'!$A$1:$A$215,0))</f>
        <v>29.226083755493164</v>
      </c>
      <c r="K58" s="129">
        <f>INDEX('raw Results'!$K$1:$K$215,MATCH('Data Transit 1'!$A58,'raw Results'!$A$1:$A$215,0))</f>
        <v>0.14311209321022034</v>
      </c>
      <c r="L58" s="3">
        <f>INDEX('raw Results'!$L$1:$L$215,MATCH('Data Transit 1'!$A58,'raw Results'!$A$1:$A$215,0))</f>
        <v>477.60244750976563</v>
      </c>
      <c r="M58" s="3">
        <f>INDEX('raw Results'!$M$1:$M$215,MATCH('Data Transit 1'!$A58,'raw Results'!$A$1:$A$215,0))</f>
        <v>501.51510620117188</v>
      </c>
      <c r="N58" s="3">
        <f>INDEX('raw Results'!$N$1:$N$215,MATCH('Data Transit 1'!$A58,'raw Results'!$A$1:$A$215,0))</f>
        <v>47.535221099853516</v>
      </c>
      <c r="O58">
        <f>INDEX('raw Results'!$O$1:$O$215,MATCH('Data Transit 1'!$A58,'raw Results'!$A$1:$A$215,0))</f>
        <v>38.839199066162109</v>
      </c>
      <c r="P58">
        <f>INDEX('raw Results'!$P$1:$P$215,MATCH('Data Transit 1'!$A58,'raw Results'!$A$1:$A$215,0))</f>
        <v>0.99790000915527344</v>
      </c>
      <c r="Q58">
        <f>INDEX('raw Results'!$Q$1:$Q$215,MATCH('Data Transit 1'!$A58,'raw Results'!$A$1:$A$215,0))</f>
        <v>-3.5617001056671143</v>
      </c>
      <c r="R58">
        <f>INDEX('raw Results'!$R$1:$R$215,MATCH('Data Transit 1'!$A58,'raw Results'!$A$1:$A$215,0))</f>
        <v>90.881927490234375</v>
      </c>
      <c r="S58" t="b">
        <f>INDEX('raw Results'!$S$1:$S$215,MATCH('Data Transit 1'!$A58,'raw Results'!$A$1:$A$215,0))</f>
        <v>0</v>
      </c>
      <c r="T58">
        <f>INDEX('raw Results'!$T$1:$T$215,MATCH('Data Transit 1'!$A58,'raw Results'!$A$1:$A$215,0))</f>
        <v>0.06</v>
      </c>
      <c r="U58" t="b">
        <f>INDEX('raw Results'!$U$1:$U$215,MATCH('Data Transit 1'!$A58,'raw Results'!$A$1:$A$215,0))</f>
        <v>1</v>
      </c>
      <c r="V58">
        <f>INDEX('raw Results'!$V$1:$V$215,MATCH('Data Transit 1'!$A58,'raw Results'!$A$1:$A$215,0))</f>
        <v>3</v>
      </c>
      <c r="W58">
        <f>INDEX('raw Results'!$W$1:$W$215,MATCH('Data Transit 1'!$A58,'raw Results'!$A$1:$A$215,0))</f>
        <v>26</v>
      </c>
      <c r="X58" t="str">
        <f>INDEX('raw Results'!$X$1:$X$215,MATCH('Data Transit 1'!$A58,'raw Results'!$A$1:$A$215,0))</f>
        <v/>
      </c>
      <c r="Y58" t="str">
        <f>INDEX('raw Results'!$Y$1:$Y$215,MATCH('Data Transit 1'!$A58,'raw Results'!$A$1:$A$215,0))</f>
        <v/>
      </c>
      <c r="Z58" t="str">
        <f>INDEX('raw Results'!$Z$1:$Z$215,MATCH('Data Transit 1'!$A58,'raw Results'!$A$1:$A$215,0))</f>
        <v/>
      </c>
      <c r="AA58" t="str">
        <f>INDEX('raw Results'!$AA$1:$AA$215,MATCH('Data Transit 1'!$A58,'raw Results'!$A$1:$A$215,0))</f>
        <v/>
      </c>
    </row>
    <row r="59" spans="1:27" x14ac:dyDescent="0.3">
      <c r="A59" s="4">
        <v>58</v>
      </c>
      <c r="B59" s="4" t="str">
        <f>INDEX('raw Results'!$B$1:$B$215,MATCH('Data Transit 1'!A59,'raw Results'!A$1:A$215,0))</f>
        <v>E10</v>
      </c>
      <c r="C59" s="4" t="b">
        <f>INDEX('raw Results'!$C$1:$C$215,MATCH('Data Transit 1'!$A59,'raw Results'!$A$1:$A$215,0))</f>
        <v>0</v>
      </c>
      <c r="D59" s="4" t="str">
        <f>INDEX('raw Results'!$D$1:$D$215,MATCH('Data Transit 1'!$A59,'raw Results'!$A$1:$A$215,0))</f>
        <v>S13</v>
      </c>
      <c r="E59" t="str">
        <f>INDEX('raw Results'!$E$1:$E$215,MATCH('Data Transit 1'!$A59,'raw Results'!$A$1:$A$215,0))</f>
        <v>Target 1</v>
      </c>
      <c r="F59" t="str">
        <f>INDEX('raw Results'!$F$1:$F$215,MATCH('Data Transit 1'!$A59,'raw Results'!$A$1:$A$215,0))</f>
        <v>UNKNOWN</v>
      </c>
      <c r="G59" t="str">
        <f>INDEX('raw Results'!$G$1:$G$215,MATCH('Data Transit 1'!$A59,'raw Results'!$A$1:$A$215,0))</f>
        <v>FAM</v>
      </c>
      <c r="H59" t="str">
        <f>INDEX('raw Results'!$H$1:$H$215,MATCH('Data Transit 1'!$A59,'raw Results'!$A$1:$A$215,0))</f>
        <v>NFQ-MGB</v>
      </c>
      <c r="I59" s="129">
        <f>INDEX('raw Results'!$I$1:$I$215,MATCH('Data Transit 1'!$A59,'raw Results'!$A$1:$A$215,0))</f>
        <v>28.978511810302734</v>
      </c>
      <c r="J59" s="129">
        <f>INDEX('raw Results'!$J$1:$J$215,MATCH('Data Transit 1'!$A59,'raw Results'!$A$1:$A$215,0))</f>
        <v>28.866662979125977</v>
      </c>
      <c r="K59" s="129">
        <f>INDEX('raw Results'!$K$1:$K$215,MATCH('Data Transit 1'!$A59,'raw Results'!$A$1:$A$215,0))</f>
        <v>0.12932389974594116</v>
      </c>
      <c r="L59" s="3">
        <f>INDEX('raw Results'!$L$1:$L$215,MATCH('Data Transit 1'!$A59,'raw Results'!$A$1:$A$215,0))</f>
        <v>586.85955810546875</v>
      </c>
      <c r="M59" s="3">
        <f>INDEX('raw Results'!$M$1:$M$215,MATCH('Data Transit 1'!$A59,'raw Results'!$A$1:$A$215,0))</f>
        <v>632.34979248046875</v>
      </c>
      <c r="N59" s="3">
        <f>INDEX('raw Results'!$N$1:$N$215,MATCH('Data Transit 1'!$A59,'raw Results'!$A$1:$A$215,0))</f>
        <v>53.537433624267578</v>
      </c>
      <c r="O59">
        <f>INDEX('raw Results'!$O$1:$O$215,MATCH('Data Transit 1'!$A59,'raw Results'!$A$1:$A$215,0))</f>
        <v>38.839199066162109</v>
      </c>
      <c r="P59">
        <f>INDEX('raw Results'!$P$1:$P$215,MATCH('Data Transit 1'!$A59,'raw Results'!$A$1:$A$215,0))</f>
        <v>0.99790000915527344</v>
      </c>
      <c r="Q59">
        <f>INDEX('raw Results'!$Q$1:$Q$215,MATCH('Data Transit 1'!$A59,'raw Results'!$A$1:$A$215,0))</f>
        <v>-3.5617001056671143</v>
      </c>
      <c r="R59">
        <f>INDEX('raw Results'!$R$1:$R$215,MATCH('Data Transit 1'!$A59,'raw Results'!$A$1:$A$215,0))</f>
        <v>90.881927490234375</v>
      </c>
      <c r="S59" t="b">
        <f>INDEX('raw Results'!$S$1:$S$215,MATCH('Data Transit 1'!$A59,'raw Results'!$A$1:$A$215,0))</f>
        <v>0</v>
      </c>
      <c r="T59">
        <f>INDEX('raw Results'!$T$1:$T$215,MATCH('Data Transit 1'!$A59,'raw Results'!$A$1:$A$215,0))</f>
        <v>0.06</v>
      </c>
      <c r="U59" t="b">
        <f>INDEX('raw Results'!$U$1:$U$215,MATCH('Data Transit 1'!$A59,'raw Results'!$A$1:$A$215,0))</f>
        <v>1</v>
      </c>
      <c r="V59">
        <f>INDEX('raw Results'!$V$1:$V$215,MATCH('Data Transit 1'!$A59,'raw Results'!$A$1:$A$215,0))</f>
        <v>3</v>
      </c>
      <c r="W59">
        <f>INDEX('raw Results'!$W$1:$W$215,MATCH('Data Transit 1'!$A59,'raw Results'!$A$1:$A$215,0))</f>
        <v>25</v>
      </c>
      <c r="X59" t="str">
        <f>INDEX('raw Results'!$X$1:$X$215,MATCH('Data Transit 1'!$A59,'raw Results'!$A$1:$A$215,0))</f>
        <v/>
      </c>
      <c r="Y59" t="str">
        <f>INDEX('raw Results'!$Y$1:$Y$215,MATCH('Data Transit 1'!$A59,'raw Results'!$A$1:$A$215,0))</f>
        <v/>
      </c>
      <c r="Z59" t="str">
        <f>INDEX('raw Results'!$Z$1:$Z$215,MATCH('Data Transit 1'!$A59,'raw Results'!$A$1:$A$215,0))</f>
        <v/>
      </c>
      <c r="AA59" t="str">
        <f>INDEX('raw Results'!$AA$1:$AA$215,MATCH('Data Transit 1'!$A59,'raw Results'!$A$1:$A$215,0))</f>
        <v/>
      </c>
    </row>
    <row r="60" spans="1:27" x14ac:dyDescent="0.3">
      <c r="A60" s="4">
        <v>59</v>
      </c>
      <c r="B60" s="4" t="str">
        <f>INDEX('raw Results'!$B$1:$B$215,MATCH('Data Transit 1'!A60,'raw Results'!A$1:A$215,0))</f>
        <v>E11</v>
      </c>
      <c r="C60" s="4" t="b">
        <f>INDEX('raw Results'!$C$1:$C$215,MATCH('Data Transit 1'!$A60,'raw Results'!$A$1:$A$215,0))</f>
        <v>0</v>
      </c>
      <c r="D60" s="4" t="str">
        <f>INDEX('raw Results'!$D$1:$D$215,MATCH('Data Transit 1'!$A60,'raw Results'!$A$1:$A$215,0))</f>
        <v>S13</v>
      </c>
      <c r="E60" t="str">
        <f>INDEX('raw Results'!$E$1:$E$215,MATCH('Data Transit 1'!$A60,'raw Results'!$A$1:$A$215,0))</f>
        <v>Target 1</v>
      </c>
      <c r="F60" t="str">
        <f>INDEX('raw Results'!$F$1:$F$215,MATCH('Data Transit 1'!$A60,'raw Results'!$A$1:$A$215,0))</f>
        <v>UNKNOWN</v>
      </c>
      <c r="G60" t="str">
        <f>INDEX('raw Results'!$G$1:$G$215,MATCH('Data Transit 1'!$A60,'raw Results'!$A$1:$A$215,0))</f>
        <v>FAM</v>
      </c>
      <c r="H60" t="str">
        <f>INDEX('raw Results'!$H$1:$H$215,MATCH('Data Transit 1'!$A60,'raw Results'!$A$1:$A$215,0))</f>
        <v>NFQ-MGB</v>
      </c>
      <c r="I60" s="129">
        <f>INDEX('raw Results'!$I$1:$I$215,MATCH('Data Transit 1'!$A60,'raw Results'!$A$1:$A$215,0))</f>
        <v>28.725053787231445</v>
      </c>
      <c r="J60" s="129">
        <f>INDEX('raw Results'!$J$1:$J$215,MATCH('Data Transit 1'!$A60,'raw Results'!$A$1:$A$215,0))</f>
        <v>28.866662979125977</v>
      </c>
      <c r="K60" s="129">
        <f>INDEX('raw Results'!$K$1:$K$215,MATCH('Data Transit 1'!$A60,'raw Results'!$A$1:$A$215,0))</f>
        <v>0.12932389974594116</v>
      </c>
      <c r="L60" s="3">
        <f>INDEX('raw Results'!$L$1:$L$215,MATCH('Data Transit 1'!$A60,'raw Results'!$A$1:$A$215,0))</f>
        <v>691.3472900390625</v>
      </c>
      <c r="M60" s="3">
        <f>INDEX('raw Results'!$M$1:$M$215,MATCH('Data Transit 1'!$A60,'raw Results'!$A$1:$A$215,0))</f>
        <v>632.34979248046875</v>
      </c>
      <c r="N60" s="3">
        <f>INDEX('raw Results'!$N$1:$N$215,MATCH('Data Transit 1'!$A60,'raw Results'!$A$1:$A$215,0))</f>
        <v>53.537433624267578</v>
      </c>
      <c r="O60">
        <f>INDEX('raw Results'!$O$1:$O$215,MATCH('Data Transit 1'!$A60,'raw Results'!$A$1:$A$215,0))</f>
        <v>38.839199066162109</v>
      </c>
      <c r="P60">
        <f>INDEX('raw Results'!$P$1:$P$215,MATCH('Data Transit 1'!$A60,'raw Results'!$A$1:$A$215,0))</f>
        <v>0.99790000915527344</v>
      </c>
      <c r="Q60">
        <f>INDEX('raw Results'!$Q$1:$Q$215,MATCH('Data Transit 1'!$A60,'raw Results'!$A$1:$A$215,0))</f>
        <v>-3.5617001056671143</v>
      </c>
      <c r="R60">
        <f>INDEX('raw Results'!$R$1:$R$215,MATCH('Data Transit 1'!$A60,'raw Results'!$A$1:$A$215,0))</f>
        <v>90.881927490234375</v>
      </c>
      <c r="S60" t="b">
        <f>INDEX('raw Results'!$S$1:$S$215,MATCH('Data Transit 1'!$A60,'raw Results'!$A$1:$A$215,0))</f>
        <v>0</v>
      </c>
      <c r="T60">
        <f>INDEX('raw Results'!$T$1:$T$215,MATCH('Data Transit 1'!$A60,'raw Results'!$A$1:$A$215,0))</f>
        <v>0.06</v>
      </c>
      <c r="U60" t="b">
        <f>INDEX('raw Results'!$U$1:$U$215,MATCH('Data Transit 1'!$A60,'raw Results'!$A$1:$A$215,0))</f>
        <v>1</v>
      </c>
      <c r="V60">
        <f>INDEX('raw Results'!$V$1:$V$215,MATCH('Data Transit 1'!$A60,'raw Results'!$A$1:$A$215,0))</f>
        <v>3</v>
      </c>
      <c r="W60">
        <f>INDEX('raw Results'!$W$1:$W$215,MATCH('Data Transit 1'!$A60,'raw Results'!$A$1:$A$215,0))</f>
        <v>25</v>
      </c>
      <c r="X60" t="str">
        <f>INDEX('raw Results'!$X$1:$X$215,MATCH('Data Transit 1'!$A60,'raw Results'!$A$1:$A$215,0))</f>
        <v/>
      </c>
      <c r="Y60" t="str">
        <f>INDEX('raw Results'!$Y$1:$Y$215,MATCH('Data Transit 1'!$A60,'raw Results'!$A$1:$A$215,0))</f>
        <v/>
      </c>
      <c r="Z60" t="str">
        <f>INDEX('raw Results'!$Z$1:$Z$215,MATCH('Data Transit 1'!$A60,'raw Results'!$A$1:$A$215,0))</f>
        <v/>
      </c>
      <c r="AA60" t="str">
        <f>INDEX('raw Results'!$AA$1:$AA$215,MATCH('Data Transit 1'!$A60,'raw Results'!$A$1:$A$215,0))</f>
        <v/>
      </c>
    </row>
    <row r="61" spans="1:27" x14ac:dyDescent="0.3">
      <c r="A61" s="4">
        <v>60</v>
      </c>
      <c r="B61" s="4" t="str">
        <f>INDEX('raw Results'!$B$1:$B$215,MATCH('Data Transit 1'!A61,'raw Results'!A$1:A$215,0))</f>
        <v>E12</v>
      </c>
      <c r="C61" s="4" t="b">
        <f>INDEX('raw Results'!$C$1:$C$215,MATCH('Data Transit 1'!$A61,'raw Results'!$A$1:$A$215,0))</f>
        <v>0</v>
      </c>
      <c r="D61" s="4" t="str">
        <f>INDEX('raw Results'!$D$1:$D$215,MATCH('Data Transit 1'!$A61,'raw Results'!$A$1:$A$215,0))</f>
        <v>S13</v>
      </c>
      <c r="E61" t="str">
        <f>INDEX('raw Results'!$E$1:$E$215,MATCH('Data Transit 1'!$A61,'raw Results'!$A$1:$A$215,0))</f>
        <v>Target 1</v>
      </c>
      <c r="F61" t="str">
        <f>INDEX('raw Results'!$F$1:$F$215,MATCH('Data Transit 1'!$A61,'raw Results'!$A$1:$A$215,0))</f>
        <v>UNKNOWN</v>
      </c>
      <c r="G61" t="str">
        <f>INDEX('raw Results'!$G$1:$G$215,MATCH('Data Transit 1'!$A61,'raw Results'!$A$1:$A$215,0))</f>
        <v>FAM</v>
      </c>
      <c r="H61" t="str">
        <f>INDEX('raw Results'!$H$1:$H$215,MATCH('Data Transit 1'!$A61,'raw Results'!$A$1:$A$215,0))</f>
        <v>NFQ-MGB</v>
      </c>
      <c r="I61" s="129">
        <f>INDEX('raw Results'!$I$1:$I$215,MATCH('Data Transit 1'!$A61,'raw Results'!$A$1:$A$215,0))</f>
        <v>28.896429061889648</v>
      </c>
      <c r="J61" s="129">
        <f>INDEX('raw Results'!$J$1:$J$215,MATCH('Data Transit 1'!$A61,'raw Results'!$A$1:$A$215,0))</f>
        <v>28.866662979125977</v>
      </c>
      <c r="K61" s="129">
        <f>INDEX('raw Results'!$K$1:$K$215,MATCH('Data Transit 1'!$A61,'raw Results'!$A$1:$A$215,0))</f>
        <v>0.12932389974594116</v>
      </c>
      <c r="L61" s="3">
        <f>INDEX('raw Results'!$L$1:$L$215,MATCH('Data Transit 1'!$A61,'raw Results'!$A$1:$A$215,0))</f>
        <v>618.84246826171875</v>
      </c>
      <c r="M61" s="3">
        <f>INDEX('raw Results'!$M$1:$M$215,MATCH('Data Transit 1'!$A61,'raw Results'!$A$1:$A$215,0))</f>
        <v>632.34979248046875</v>
      </c>
      <c r="N61" s="3">
        <f>INDEX('raw Results'!$N$1:$N$215,MATCH('Data Transit 1'!$A61,'raw Results'!$A$1:$A$215,0))</f>
        <v>53.537433624267578</v>
      </c>
      <c r="O61">
        <f>INDEX('raw Results'!$O$1:$O$215,MATCH('Data Transit 1'!$A61,'raw Results'!$A$1:$A$215,0))</f>
        <v>38.839199066162109</v>
      </c>
      <c r="P61">
        <f>INDEX('raw Results'!$P$1:$P$215,MATCH('Data Transit 1'!$A61,'raw Results'!$A$1:$A$215,0))</f>
        <v>0.99790000915527344</v>
      </c>
      <c r="Q61">
        <f>INDEX('raw Results'!$Q$1:$Q$215,MATCH('Data Transit 1'!$A61,'raw Results'!$A$1:$A$215,0))</f>
        <v>-3.5617001056671143</v>
      </c>
      <c r="R61">
        <f>INDEX('raw Results'!$R$1:$R$215,MATCH('Data Transit 1'!$A61,'raw Results'!$A$1:$A$215,0))</f>
        <v>90.881927490234375</v>
      </c>
      <c r="S61" t="b">
        <f>INDEX('raw Results'!$S$1:$S$215,MATCH('Data Transit 1'!$A61,'raw Results'!$A$1:$A$215,0))</f>
        <v>0</v>
      </c>
      <c r="T61">
        <f>INDEX('raw Results'!$T$1:$T$215,MATCH('Data Transit 1'!$A61,'raw Results'!$A$1:$A$215,0))</f>
        <v>0.06</v>
      </c>
      <c r="U61" t="b">
        <f>INDEX('raw Results'!$U$1:$U$215,MATCH('Data Transit 1'!$A61,'raw Results'!$A$1:$A$215,0))</f>
        <v>1</v>
      </c>
      <c r="V61">
        <f>INDEX('raw Results'!$V$1:$V$215,MATCH('Data Transit 1'!$A61,'raw Results'!$A$1:$A$215,0))</f>
        <v>3</v>
      </c>
      <c r="W61">
        <f>INDEX('raw Results'!$W$1:$W$215,MATCH('Data Transit 1'!$A61,'raw Results'!$A$1:$A$215,0))</f>
        <v>25</v>
      </c>
      <c r="X61" t="str">
        <f>INDEX('raw Results'!$X$1:$X$215,MATCH('Data Transit 1'!$A61,'raw Results'!$A$1:$A$215,0))</f>
        <v/>
      </c>
      <c r="Y61" t="str">
        <f>INDEX('raw Results'!$Y$1:$Y$215,MATCH('Data Transit 1'!$A61,'raw Results'!$A$1:$A$215,0))</f>
        <v/>
      </c>
      <c r="Z61" t="str">
        <f>INDEX('raw Results'!$Z$1:$Z$215,MATCH('Data Transit 1'!$A61,'raw Results'!$A$1:$A$215,0))</f>
        <v/>
      </c>
      <c r="AA61" t="str">
        <f>INDEX('raw Results'!$AA$1:$AA$215,MATCH('Data Transit 1'!$A61,'raw Results'!$A$1:$A$215,0))</f>
        <v/>
      </c>
    </row>
    <row r="62" spans="1:27" x14ac:dyDescent="0.3">
      <c r="A62" s="4">
        <v>61</v>
      </c>
      <c r="B62" s="4" t="str">
        <f>INDEX('raw Results'!$B$1:$B$215,MATCH('Data Transit 1'!A62,'raw Results'!A$1:A$215,0))</f>
        <v>F1</v>
      </c>
      <c r="C62" s="4" t="b">
        <f>INDEX('raw Results'!$C$1:$C$215,MATCH('Data Transit 1'!$A62,'raw Results'!$A$1:$A$215,0))</f>
        <v>0</v>
      </c>
      <c r="D62" s="4" t="str">
        <f>INDEX('raw Results'!$D$1:$D$215,MATCH('Data Transit 1'!$A62,'raw Results'!$A$1:$A$215,0))</f>
        <v>Std6</v>
      </c>
      <c r="E62" t="str">
        <f>INDEX('raw Results'!$E$1:$E$215,MATCH('Data Transit 1'!$A62,'raw Results'!$A$1:$A$215,0))</f>
        <v>Target 1</v>
      </c>
      <c r="F62" t="str">
        <f>INDEX('raw Results'!$F$1:$F$215,MATCH('Data Transit 1'!$A62,'raw Results'!$A$1:$A$215,0))</f>
        <v>STANDARD</v>
      </c>
      <c r="G62" t="str">
        <f>INDEX('raw Results'!$G$1:$G$215,MATCH('Data Transit 1'!$A62,'raw Results'!$A$1:$A$215,0))</f>
        <v>FAM</v>
      </c>
      <c r="H62" t="str">
        <f>INDEX('raw Results'!$H$1:$H$215,MATCH('Data Transit 1'!$A62,'raw Results'!$A$1:$A$215,0))</f>
        <v>NFQ-MGB</v>
      </c>
      <c r="I62" s="129">
        <f>INDEX('raw Results'!$I$1:$I$215,MATCH('Data Transit 1'!$A62,'raw Results'!$A$1:$A$215,0))</f>
        <v>35.826911926269531</v>
      </c>
      <c r="J62" s="129">
        <f>INDEX('raw Results'!$J$1:$J$215,MATCH('Data Transit 1'!$A62,'raw Results'!$A$1:$A$215,0))</f>
        <v>35.954044342041016</v>
      </c>
      <c r="K62" s="129">
        <f>INDEX('raw Results'!$K$1:$K$215,MATCH('Data Transit 1'!$A62,'raw Results'!$A$1:$A$215,0))</f>
        <v>0.45334646105766296</v>
      </c>
      <c r="L62" s="3">
        <f>INDEX('raw Results'!$L$1:$L$215,MATCH('Data Transit 1'!$A62,'raw Results'!$A$1:$A$215,0))</f>
        <v>6.25</v>
      </c>
      <c r="M62" s="3" t="str">
        <f>INDEX('raw Results'!$M$1:$M$215,MATCH('Data Transit 1'!$A62,'raw Results'!$A$1:$A$215,0))</f>
        <v/>
      </c>
      <c r="N62" s="3" t="str">
        <f>INDEX('raw Results'!$N$1:$N$215,MATCH('Data Transit 1'!$A62,'raw Results'!$A$1:$A$215,0))</f>
        <v/>
      </c>
      <c r="O62">
        <f>INDEX('raw Results'!$O$1:$O$215,MATCH('Data Transit 1'!$A62,'raw Results'!$A$1:$A$215,0))</f>
        <v>38.839199066162109</v>
      </c>
      <c r="P62">
        <f>INDEX('raw Results'!$P$1:$P$215,MATCH('Data Transit 1'!$A62,'raw Results'!$A$1:$A$215,0))</f>
        <v>0.99790000915527344</v>
      </c>
      <c r="Q62">
        <f>INDEX('raw Results'!$Q$1:$Q$215,MATCH('Data Transit 1'!$A62,'raw Results'!$A$1:$A$215,0))</f>
        <v>-3.5617001056671143</v>
      </c>
      <c r="R62">
        <f>INDEX('raw Results'!$R$1:$R$215,MATCH('Data Transit 1'!$A62,'raw Results'!$A$1:$A$215,0))</f>
        <v>90.881927490234375</v>
      </c>
      <c r="S62" t="b">
        <f>INDEX('raw Results'!$S$1:$S$215,MATCH('Data Transit 1'!$A62,'raw Results'!$A$1:$A$215,0))</f>
        <v>0</v>
      </c>
      <c r="T62">
        <f>INDEX('raw Results'!$T$1:$T$215,MATCH('Data Transit 1'!$A62,'raw Results'!$A$1:$A$215,0))</f>
        <v>0.06</v>
      </c>
      <c r="U62" t="b">
        <f>INDEX('raw Results'!$U$1:$U$215,MATCH('Data Transit 1'!$A62,'raw Results'!$A$1:$A$215,0))</f>
        <v>1</v>
      </c>
      <c r="V62">
        <f>INDEX('raw Results'!$V$1:$V$215,MATCH('Data Transit 1'!$A62,'raw Results'!$A$1:$A$215,0))</f>
        <v>3</v>
      </c>
      <c r="W62">
        <f>INDEX('raw Results'!$W$1:$W$215,MATCH('Data Transit 1'!$A62,'raw Results'!$A$1:$A$215,0))</f>
        <v>32</v>
      </c>
      <c r="X62" t="str">
        <f>INDEX('raw Results'!$X$1:$X$215,MATCH('Data Transit 1'!$A62,'raw Results'!$A$1:$A$215,0))</f>
        <v/>
      </c>
      <c r="Y62" t="str">
        <f>INDEX('raw Results'!$Y$1:$Y$215,MATCH('Data Transit 1'!$A62,'raw Results'!$A$1:$A$215,0))</f>
        <v/>
      </c>
      <c r="Z62" t="str">
        <f>INDEX('raw Results'!$Z$1:$Z$215,MATCH('Data Transit 1'!$A62,'raw Results'!$A$1:$A$215,0))</f>
        <v/>
      </c>
      <c r="AA62" t="str">
        <f>INDEX('raw Results'!$AA$1:$AA$215,MATCH('Data Transit 1'!$A62,'raw Results'!$A$1:$A$215,0))</f>
        <v/>
      </c>
    </row>
    <row r="63" spans="1:27" x14ac:dyDescent="0.3">
      <c r="A63" s="4">
        <v>62</v>
      </c>
      <c r="B63" s="4" t="str">
        <f>INDEX('raw Results'!$B$1:$B$215,MATCH('Data Transit 1'!A63,'raw Results'!A$1:A$215,0))</f>
        <v>F2</v>
      </c>
      <c r="C63" s="4" t="b">
        <f>INDEX('raw Results'!$C$1:$C$215,MATCH('Data Transit 1'!$A63,'raw Results'!$A$1:$A$215,0))</f>
        <v>0</v>
      </c>
      <c r="D63" s="4" t="str">
        <f>INDEX('raw Results'!$D$1:$D$215,MATCH('Data Transit 1'!$A63,'raw Results'!$A$1:$A$215,0))</f>
        <v>Std6</v>
      </c>
      <c r="E63" t="str">
        <f>INDEX('raw Results'!$E$1:$E$215,MATCH('Data Transit 1'!$A63,'raw Results'!$A$1:$A$215,0))</f>
        <v>Target 1</v>
      </c>
      <c r="F63" t="str">
        <f>INDEX('raw Results'!$F$1:$F$215,MATCH('Data Transit 1'!$A63,'raw Results'!$A$1:$A$215,0))</f>
        <v>STANDARD</v>
      </c>
      <c r="G63" t="str">
        <f>INDEX('raw Results'!$G$1:$G$215,MATCH('Data Transit 1'!$A63,'raw Results'!$A$1:$A$215,0))</f>
        <v>FAM</v>
      </c>
      <c r="H63" t="str">
        <f>INDEX('raw Results'!$H$1:$H$215,MATCH('Data Transit 1'!$A63,'raw Results'!$A$1:$A$215,0))</f>
        <v>NFQ-MGB</v>
      </c>
      <c r="I63" s="129">
        <f>INDEX('raw Results'!$I$1:$I$215,MATCH('Data Transit 1'!$A63,'raw Results'!$A$1:$A$215,0))</f>
        <v>36.457386016845703</v>
      </c>
      <c r="J63" s="129">
        <f>INDEX('raw Results'!$J$1:$J$215,MATCH('Data Transit 1'!$A63,'raw Results'!$A$1:$A$215,0))</f>
        <v>35.954044342041016</v>
      </c>
      <c r="K63" s="129">
        <f>INDEX('raw Results'!$K$1:$K$215,MATCH('Data Transit 1'!$A63,'raw Results'!$A$1:$A$215,0))</f>
        <v>0.45334646105766296</v>
      </c>
      <c r="L63" s="3">
        <f>INDEX('raw Results'!$L$1:$L$215,MATCH('Data Transit 1'!$A63,'raw Results'!$A$1:$A$215,0))</f>
        <v>6.25</v>
      </c>
      <c r="M63" s="3" t="str">
        <f>INDEX('raw Results'!$M$1:$M$215,MATCH('Data Transit 1'!$A63,'raw Results'!$A$1:$A$215,0))</f>
        <v/>
      </c>
      <c r="N63" s="3" t="str">
        <f>INDEX('raw Results'!$N$1:$N$215,MATCH('Data Transit 1'!$A63,'raw Results'!$A$1:$A$215,0))</f>
        <v/>
      </c>
      <c r="O63">
        <f>INDEX('raw Results'!$O$1:$O$215,MATCH('Data Transit 1'!$A63,'raw Results'!$A$1:$A$215,0))</f>
        <v>38.839199066162109</v>
      </c>
      <c r="P63">
        <f>INDEX('raw Results'!$P$1:$P$215,MATCH('Data Transit 1'!$A63,'raw Results'!$A$1:$A$215,0))</f>
        <v>0.99790000915527344</v>
      </c>
      <c r="Q63">
        <f>INDEX('raw Results'!$Q$1:$Q$215,MATCH('Data Transit 1'!$A63,'raw Results'!$A$1:$A$215,0))</f>
        <v>-3.5617001056671143</v>
      </c>
      <c r="R63">
        <f>INDEX('raw Results'!$R$1:$R$215,MATCH('Data Transit 1'!$A63,'raw Results'!$A$1:$A$215,0))</f>
        <v>90.881927490234375</v>
      </c>
      <c r="S63" t="b">
        <f>INDEX('raw Results'!$S$1:$S$215,MATCH('Data Transit 1'!$A63,'raw Results'!$A$1:$A$215,0))</f>
        <v>0</v>
      </c>
      <c r="T63">
        <f>INDEX('raw Results'!$T$1:$T$215,MATCH('Data Transit 1'!$A63,'raw Results'!$A$1:$A$215,0))</f>
        <v>0.06</v>
      </c>
      <c r="U63" t="b">
        <f>INDEX('raw Results'!$U$1:$U$215,MATCH('Data Transit 1'!$A63,'raw Results'!$A$1:$A$215,0))</f>
        <v>1</v>
      </c>
      <c r="V63">
        <f>INDEX('raw Results'!$V$1:$V$215,MATCH('Data Transit 1'!$A63,'raw Results'!$A$1:$A$215,0))</f>
        <v>3</v>
      </c>
      <c r="W63">
        <f>INDEX('raw Results'!$W$1:$W$215,MATCH('Data Transit 1'!$A63,'raw Results'!$A$1:$A$215,0))</f>
        <v>32</v>
      </c>
      <c r="X63" t="str">
        <f>INDEX('raw Results'!$X$1:$X$215,MATCH('Data Transit 1'!$A63,'raw Results'!$A$1:$A$215,0))</f>
        <v/>
      </c>
      <c r="Y63" t="str">
        <f>INDEX('raw Results'!$Y$1:$Y$215,MATCH('Data Transit 1'!$A63,'raw Results'!$A$1:$A$215,0))</f>
        <v/>
      </c>
      <c r="Z63" t="str">
        <f>INDEX('raw Results'!$Z$1:$Z$215,MATCH('Data Transit 1'!$A63,'raw Results'!$A$1:$A$215,0))</f>
        <v/>
      </c>
      <c r="AA63" t="str">
        <f>INDEX('raw Results'!$AA$1:$AA$215,MATCH('Data Transit 1'!$A63,'raw Results'!$A$1:$A$215,0))</f>
        <v/>
      </c>
    </row>
    <row r="64" spans="1:27" x14ac:dyDescent="0.3">
      <c r="A64" s="4">
        <v>63</v>
      </c>
      <c r="B64" s="4" t="str">
        <f>INDEX('raw Results'!$B$1:$B$215,MATCH('Data Transit 1'!A64,'raw Results'!A$1:A$215,0))</f>
        <v>F3</v>
      </c>
      <c r="C64" s="4" t="b">
        <f>INDEX('raw Results'!$C$1:$C$215,MATCH('Data Transit 1'!$A64,'raw Results'!$A$1:$A$215,0))</f>
        <v>0</v>
      </c>
      <c r="D64" s="4" t="str">
        <f>INDEX('raw Results'!$D$1:$D$215,MATCH('Data Transit 1'!$A64,'raw Results'!$A$1:$A$215,0))</f>
        <v>Std6</v>
      </c>
      <c r="E64" t="str">
        <f>INDEX('raw Results'!$E$1:$E$215,MATCH('Data Transit 1'!$A64,'raw Results'!$A$1:$A$215,0))</f>
        <v>Target 1</v>
      </c>
      <c r="F64" t="str">
        <f>INDEX('raw Results'!$F$1:$F$215,MATCH('Data Transit 1'!$A64,'raw Results'!$A$1:$A$215,0))</f>
        <v>STANDARD</v>
      </c>
      <c r="G64" t="str">
        <f>INDEX('raw Results'!$G$1:$G$215,MATCH('Data Transit 1'!$A64,'raw Results'!$A$1:$A$215,0))</f>
        <v>FAM</v>
      </c>
      <c r="H64" t="str">
        <f>INDEX('raw Results'!$H$1:$H$215,MATCH('Data Transit 1'!$A64,'raw Results'!$A$1:$A$215,0))</f>
        <v>NFQ-MGB</v>
      </c>
      <c r="I64" s="129">
        <f>INDEX('raw Results'!$I$1:$I$215,MATCH('Data Transit 1'!$A64,'raw Results'!$A$1:$A$215,0))</f>
        <v>35.577838897705078</v>
      </c>
      <c r="J64" s="129">
        <f>INDEX('raw Results'!$J$1:$J$215,MATCH('Data Transit 1'!$A64,'raw Results'!$A$1:$A$215,0))</f>
        <v>35.954044342041016</v>
      </c>
      <c r="K64" s="129">
        <f>INDEX('raw Results'!$K$1:$K$215,MATCH('Data Transit 1'!$A64,'raw Results'!$A$1:$A$215,0))</f>
        <v>0.45334646105766296</v>
      </c>
      <c r="L64" s="3">
        <f>INDEX('raw Results'!$L$1:$L$215,MATCH('Data Transit 1'!$A64,'raw Results'!$A$1:$A$215,0))</f>
        <v>6.25</v>
      </c>
      <c r="M64" s="3" t="str">
        <f>INDEX('raw Results'!$M$1:$M$215,MATCH('Data Transit 1'!$A64,'raw Results'!$A$1:$A$215,0))</f>
        <v/>
      </c>
      <c r="N64" s="3" t="str">
        <f>INDEX('raw Results'!$N$1:$N$215,MATCH('Data Transit 1'!$A64,'raw Results'!$A$1:$A$215,0))</f>
        <v/>
      </c>
      <c r="O64">
        <f>INDEX('raw Results'!$O$1:$O$215,MATCH('Data Transit 1'!$A64,'raw Results'!$A$1:$A$215,0))</f>
        <v>38.839199066162109</v>
      </c>
      <c r="P64">
        <f>INDEX('raw Results'!$P$1:$P$215,MATCH('Data Transit 1'!$A64,'raw Results'!$A$1:$A$215,0))</f>
        <v>0.99790000915527344</v>
      </c>
      <c r="Q64">
        <f>INDEX('raw Results'!$Q$1:$Q$215,MATCH('Data Transit 1'!$A64,'raw Results'!$A$1:$A$215,0))</f>
        <v>-3.5617001056671143</v>
      </c>
      <c r="R64">
        <f>INDEX('raw Results'!$R$1:$R$215,MATCH('Data Transit 1'!$A64,'raw Results'!$A$1:$A$215,0))</f>
        <v>90.881927490234375</v>
      </c>
      <c r="S64" t="b">
        <f>INDEX('raw Results'!$S$1:$S$215,MATCH('Data Transit 1'!$A64,'raw Results'!$A$1:$A$215,0))</f>
        <v>0</v>
      </c>
      <c r="T64">
        <f>INDEX('raw Results'!$T$1:$T$215,MATCH('Data Transit 1'!$A64,'raw Results'!$A$1:$A$215,0))</f>
        <v>0.06</v>
      </c>
      <c r="U64" t="b">
        <f>INDEX('raw Results'!$U$1:$U$215,MATCH('Data Transit 1'!$A64,'raw Results'!$A$1:$A$215,0))</f>
        <v>1</v>
      </c>
      <c r="V64">
        <f>INDEX('raw Results'!$V$1:$V$215,MATCH('Data Transit 1'!$A64,'raw Results'!$A$1:$A$215,0))</f>
        <v>3</v>
      </c>
      <c r="W64">
        <f>INDEX('raw Results'!$W$1:$W$215,MATCH('Data Transit 1'!$A64,'raw Results'!$A$1:$A$215,0))</f>
        <v>32</v>
      </c>
      <c r="X64" t="str">
        <f>INDEX('raw Results'!$X$1:$X$215,MATCH('Data Transit 1'!$A64,'raw Results'!$A$1:$A$215,0))</f>
        <v/>
      </c>
      <c r="Y64" t="str">
        <f>INDEX('raw Results'!$Y$1:$Y$215,MATCH('Data Transit 1'!$A64,'raw Results'!$A$1:$A$215,0))</f>
        <v/>
      </c>
      <c r="Z64" t="str">
        <f>INDEX('raw Results'!$Z$1:$Z$215,MATCH('Data Transit 1'!$A64,'raw Results'!$A$1:$A$215,0))</f>
        <v/>
      </c>
      <c r="AA64" t="str">
        <f>INDEX('raw Results'!$AA$1:$AA$215,MATCH('Data Transit 1'!$A64,'raw Results'!$A$1:$A$215,0))</f>
        <v/>
      </c>
    </row>
    <row r="65" spans="1:27" x14ac:dyDescent="0.3">
      <c r="A65" s="4">
        <v>64</v>
      </c>
      <c r="B65" s="4" t="str">
        <f>INDEX('raw Results'!$B$1:$B$215,MATCH('Data Transit 1'!A65,'raw Results'!A$1:A$215,0))</f>
        <v>F4</v>
      </c>
      <c r="C65" s="4" t="b">
        <f>INDEX('raw Results'!$C$1:$C$215,MATCH('Data Transit 1'!$A65,'raw Results'!$A$1:$A$215,0))</f>
        <v>0</v>
      </c>
      <c r="D65" s="4" t="str">
        <f>INDEX('raw Results'!$D$1:$D$215,MATCH('Data Transit 1'!$A65,'raw Results'!$A$1:$A$215,0))</f>
        <v>S18</v>
      </c>
      <c r="E65" t="str">
        <f>INDEX('raw Results'!$E$1:$E$215,MATCH('Data Transit 1'!$A65,'raw Results'!$A$1:$A$215,0))</f>
        <v>Target 1</v>
      </c>
      <c r="F65" t="str">
        <f>INDEX('raw Results'!$F$1:$F$215,MATCH('Data Transit 1'!$A65,'raw Results'!$A$1:$A$215,0))</f>
        <v>UNKNOWN</v>
      </c>
      <c r="G65" t="str">
        <f>INDEX('raw Results'!$G$1:$G$215,MATCH('Data Transit 1'!$A65,'raw Results'!$A$1:$A$215,0))</f>
        <v>FAM</v>
      </c>
      <c r="H65" t="str">
        <f>INDEX('raw Results'!$H$1:$H$215,MATCH('Data Transit 1'!$A65,'raw Results'!$A$1:$A$215,0))</f>
        <v>NFQ-MGB</v>
      </c>
      <c r="I65" s="129">
        <f>INDEX('raw Results'!$I$1:$I$215,MATCH('Data Transit 1'!$A65,'raw Results'!$A$1:$A$215,0))</f>
        <v>29.129312515258789</v>
      </c>
      <c r="J65" s="129">
        <f>INDEX('raw Results'!$J$1:$J$215,MATCH('Data Transit 1'!$A65,'raw Results'!$A$1:$A$215,0))</f>
        <v>29.083112716674805</v>
      </c>
      <c r="K65" s="129">
        <f>INDEX('raw Results'!$K$1:$K$215,MATCH('Data Transit 1'!$A65,'raw Results'!$A$1:$A$215,0))</f>
        <v>4.2538080364465714E-2</v>
      </c>
      <c r="L65" s="3">
        <f>INDEX('raw Results'!$L$1:$L$215,MATCH('Data Transit 1'!$A65,'raw Results'!$A$1:$A$215,0))</f>
        <v>532.3468017578125</v>
      </c>
      <c r="M65" s="3">
        <f>INDEX('raw Results'!$M$1:$M$215,MATCH('Data Transit 1'!$A65,'raw Results'!$A$1:$A$215,0))</f>
        <v>548.62481689453125</v>
      </c>
      <c r="N65" s="3">
        <f>INDEX('raw Results'!$N$1:$N$215,MATCH('Data Transit 1'!$A65,'raw Results'!$A$1:$A$215,0))</f>
        <v>15.025064468383789</v>
      </c>
      <c r="O65">
        <f>INDEX('raw Results'!$O$1:$O$215,MATCH('Data Transit 1'!$A65,'raw Results'!$A$1:$A$215,0))</f>
        <v>38.839199066162109</v>
      </c>
      <c r="P65">
        <f>INDEX('raw Results'!$P$1:$P$215,MATCH('Data Transit 1'!$A65,'raw Results'!$A$1:$A$215,0))</f>
        <v>0.99790000915527344</v>
      </c>
      <c r="Q65">
        <f>INDEX('raw Results'!$Q$1:$Q$215,MATCH('Data Transit 1'!$A65,'raw Results'!$A$1:$A$215,0))</f>
        <v>-3.5617001056671143</v>
      </c>
      <c r="R65">
        <f>INDEX('raw Results'!$R$1:$R$215,MATCH('Data Transit 1'!$A65,'raw Results'!$A$1:$A$215,0))</f>
        <v>90.881927490234375</v>
      </c>
      <c r="S65" t="b">
        <f>INDEX('raw Results'!$S$1:$S$215,MATCH('Data Transit 1'!$A65,'raw Results'!$A$1:$A$215,0))</f>
        <v>0</v>
      </c>
      <c r="T65">
        <f>INDEX('raw Results'!$T$1:$T$215,MATCH('Data Transit 1'!$A65,'raw Results'!$A$1:$A$215,0))</f>
        <v>0.06</v>
      </c>
      <c r="U65" t="b">
        <f>INDEX('raw Results'!$U$1:$U$215,MATCH('Data Transit 1'!$A65,'raw Results'!$A$1:$A$215,0))</f>
        <v>1</v>
      </c>
      <c r="V65">
        <f>INDEX('raw Results'!$V$1:$V$215,MATCH('Data Transit 1'!$A65,'raw Results'!$A$1:$A$215,0))</f>
        <v>3</v>
      </c>
      <c r="W65">
        <f>INDEX('raw Results'!$W$1:$W$215,MATCH('Data Transit 1'!$A65,'raw Results'!$A$1:$A$215,0))</f>
        <v>25</v>
      </c>
      <c r="X65" t="str">
        <f>INDEX('raw Results'!$X$1:$X$215,MATCH('Data Transit 1'!$A65,'raw Results'!$A$1:$A$215,0))</f>
        <v/>
      </c>
      <c r="Y65" t="str">
        <f>INDEX('raw Results'!$Y$1:$Y$215,MATCH('Data Transit 1'!$A65,'raw Results'!$A$1:$A$215,0))</f>
        <v/>
      </c>
      <c r="Z65" t="str">
        <f>INDEX('raw Results'!$Z$1:$Z$215,MATCH('Data Transit 1'!$A65,'raw Results'!$A$1:$A$215,0))</f>
        <v/>
      </c>
      <c r="AA65" t="str">
        <f>INDEX('raw Results'!$AA$1:$AA$215,MATCH('Data Transit 1'!$A65,'raw Results'!$A$1:$A$215,0))</f>
        <v/>
      </c>
    </row>
    <row r="66" spans="1:27" x14ac:dyDescent="0.3">
      <c r="A66" s="4">
        <v>65</v>
      </c>
      <c r="B66" s="4" t="str">
        <f>INDEX('raw Results'!$B$1:$B$215,MATCH('Data Transit 1'!A66,'raw Results'!A$1:A$215,0))</f>
        <v>F5</v>
      </c>
      <c r="C66" s="4" t="b">
        <f>INDEX('raw Results'!$C$1:$C$215,MATCH('Data Transit 1'!$A66,'raw Results'!$A$1:$A$215,0))</f>
        <v>0</v>
      </c>
      <c r="D66" s="4" t="str">
        <f>INDEX('raw Results'!$D$1:$D$215,MATCH('Data Transit 1'!$A66,'raw Results'!$A$1:$A$215,0))</f>
        <v>S18</v>
      </c>
      <c r="E66" t="str">
        <f>INDEX('raw Results'!$E$1:$E$215,MATCH('Data Transit 1'!$A66,'raw Results'!$A$1:$A$215,0))</f>
        <v>Target 1</v>
      </c>
      <c r="F66" t="str">
        <f>INDEX('raw Results'!$F$1:$F$215,MATCH('Data Transit 1'!$A66,'raw Results'!$A$1:$A$215,0))</f>
        <v>UNKNOWN</v>
      </c>
      <c r="G66" t="str">
        <f>INDEX('raw Results'!$G$1:$G$215,MATCH('Data Transit 1'!$A66,'raw Results'!$A$1:$A$215,0))</f>
        <v>FAM</v>
      </c>
      <c r="H66" t="str">
        <f>INDEX('raw Results'!$H$1:$H$215,MATCH('Data Transit 1'!$A66,'raw Results'!$A$1:$A$215,0))</f>
        <v>NFQ-MGB</v>
      </c>
      <c r="I66" s="129">
        <f>INDEX('raw Results'!$I$1:$I$215,MATCH('Data Transit 1'!$A66,'raw Results'!$A$1:$A$215,0))</f>
        <v>29.074453353881836</v>
      </c>
      <c r="J66" s="129">
        <f>INDEX('raw Results'!$J$1:$J$215,MATCH('Data Transit 1'!$A66,'raw Results'!$A$1:$A$215,0))</f>
        <v>29.083112716674805</v>
      </c>
      <c r="K66" s="129">
        <f>INDEX('raw Results'!$K$1:$K$215,MATCH('Data Transit 1'!$A66,'raw Results'!$A$1:$A$215,0))</f>
        <v>4.2538080364465714E-2</v>
      </c>
      <c r="L66" s="3">
        <f>INDEX('raw Results'!$L$1:$L$215,MATCH('Data Transit 1'!$A66,'raw Results'!$A$1:$A$215,0))</f>
        <v>551.56561279296875</v>
      </c>
      <c r="M66" s="3">
        <f>INDEX('raw Results'!$M$1:$M$215,MATCH('Data Transit 1'!$A66,'raw Results'!$A$1:$A$215,0))</f>
        <v>548.62481689453125</v>
      </c>
      <c r="N66" s="3">
        <f>INDEX('raw Results'!$N$1:$N$215,MATCH('Data Transit 1'!$A66,'raw Results'!$A$1:$A$215,0))</f>
        <v>15.025064468383789</v>
      </c>
      <c r="O66">
        <f>INDEX('raw Results'!$O$1:$O$215,MATCH('Data Transit 1'!$A66,'raw Results'!$A$1:$A$215,0))</f>
        <v>38.839199066162109</v>
      </c>
      <c r="P66">
        <f>INDEX('raw Results'!$P$1:$P$215,MATCH('Data Transit 1'!$A66,'raw Results'!$A$1:$A$215,0))</f>
        <v>0.99790000915527344</v>
      </c>
      <c r="Q66">
        <f>INDEX('raw Results'!$Q$1:$Q$215,MATCH('Data Transit 1'!$A66,'raw Results'!$A$1:$A$215,0))</f>
        <v>-3.5617001056671143</v>
      </c>
      <c r="R66">
        <f>INDEX('raw Results'!$R$1:$R$215,MATCH('Data Transit 1'!$A66,'raw Results'!$A$1:$A$215,0))</f>
        <v>90.881927490234375</v>
      </c>
      <c r="S66" t="b">
        <f>INDEX('raw Results'!$S$1:$S$215,MATCH('Data Transit 1'!$A66,'raw Results'!$A$1:$A$215,0))</f>
        <v>0</v>
      </c>
      <c r="T66">
        <f>INDEX('raw Results'!$T$1:$T$215,MATCH('Data Transit 1'!$A66,'raw Results'!$A$1:$A$215,0))</f>
        <v>0.06</v>
      </c>
      <c r="U66" t="b">
        <f>INDEX('raw Results'!$U$1:$U$215,MATCH('Data Transit 1'!$A66,'raw Results'!$A$1:$A$215,0))</f>
        <v>1</v>
      </c>
      <c r="V66">
        <f>INDEX('raw Results'!$V$1:$V$215,MATCH('Data Transit 1'!$A66,'raw Results'!$A$1:$A$215,0))</f>
        <v>3</v>
      </c>
      <c r="W66">
        <f>INDEX('raw Results'!$W$1:$W$215,MATCH('Data Transit 1'!$A66,'raw Results'!$A$1:$A$215,0))</f>
        <v>25</v>
      </c>
      <c r="X66" t="str">
        <f>INDEX('raw Results'!$X$1:$X$215,MATCH('Data Transit 1'!$A66,'raw Results'!$A$1:$A$215,0))</f>
        <v/>
      </c>
      <c r="Y66" t="str">
        <f>INDEX('raw Results'!$Y$1:$Y$215,MATCH('Data Transit 1'!$A66,'raw Results'!$A$1:$A$215,0))</f>
        <v/>
      </c>
      <c r="Z66" t="str">
        <f>INDEX('raw Results'!$Z$1:$Z$215,MATCH('Data Transit 1'!$A66,'raw Results'!$A$1:$A$215,0))</f>
        <v/>
      </c>
      <c r="AA66" t="str">
        <f>INDEX('raw Results'!$AA$1:$AA$215,MATCH('Data Transit 1'!$A66,'raw Results'!$A$1:$A$215,0))</f>
        <v/>
      </c>
    </row>
    <row r="67" spans="1:27" x14ac:dyDescent="0.3">
      <c r="A67" s="4">
        <v>66</v>
      </c>
      <c r="B67" s="4" t="str">
        <f>INDEX('raw Results'!$B$1:$B$215,MATCH('Data Transit 1'!A67,'raw Results'!A$1:A$215,0))</f>
        <v>F6</v>
      </c>
      <c r="C67" s="4" t="b">
        <f>INDEX('raw Results'!$C$1:$C$215,MATCH('Data Transit 1'!$A67,'raw Results'!$A$1:$A$215,0))</f>
        <v>0</v>
      </c>
      <c r="D67" s="4" t="str">
        <f>INDEX('raw Results'!$D$1:$D$215,MATCH('Data Transit 1'!$A67,'raw Results'!$A$1:$A$215,0))</f>
        <v>S18</v>
      </c>
      <c r="E67" t="str">
        <f>INDEX('raw Results'!$E$1:$E$215,MATCH('Data Transit 1'!$A67,'raw Results'!$A$1:$A$215,0))</f>
        <v>Target 1</v>
      </c>
      <c r="F67" t="str">
        <f>INDEX('raw Results'!$F$1:$F$215,MATCH('Data Transit 1'!$A67,'raw Results'!$A$1:$A$215,0))</f>
        <v>UNKNOWN</v>
      </c>
      <c r="G67" t="str">
        <f>INDEX('raw Results'!$G$1:$G$215,MATCH('Data Transit 1'!$A67,'raw Results'!$A$1:$A$215,0))</f>
        <v>FAM</v>
      </c>
      <c r="H67" t="str">
        <f>INDEX('raw Results'!$H$1:$H$215,MATCH('Data Transit 1'!$A67,'raw Results'!$A$1:$A$215,0))</f>
        <v>NFQ-MGB</v>
      </c>
      <c r="I67" s="129">
        <f>INDEX('raw Results'!$I$1:$I$215,MATCH('Data Transit 1'!$A67,'raw Results'!$A$1:$A$215,0))</f>
        <v>29.045568466186523</v>
      </c>
      <c r="J67" s="129">
        <f>INDEX('raw Results'!$J$1:$J$215,MATCH('Data Transit 1'!$A67,'raw Results'!$A$1:$A$215,0))</f>
        <v>29.083112716674805</v>
      </c>
      <c r="K67" s="129">
        <f>INDEX('raw Results'!$K$1:$K$215,MATCH('Data Transit 1'!$A67,'raw Results'!$A$1:$A$215,0))</f>
        <v>4.2538080364465714E-2</v>
      </c>
      <c r="L67" s="3">
        <f>INDEX('raw Results'!$L$1:$L$215,MATCH('Data Transit 1'!$A67,'raw Results'!$A$1:$A$215,0))</f>
        <v>561.96209716796875</v>
      </c>
      <c r="M67" s="3">
        <f>INDEX('raw Results'!$M$1:$M$215,MATCH('Data Transit 1'!$A67,'raw Results'!$A$1:$A$215,0))</f>
        <v>548.62481689453125</v>
      </c>
      <c r="N67" s="3">
        <f>INDEX('raw Results'!$N$1:$N$215,MATCH('Data Transit 1'!$A67,'raw Results'!$A$1:$A$215,0))</f>
        <v>15.025064468383789</v>
      </c>
      <c r="O67">
        <f>INDEX('raw Results'!$O$1:$O$215,MATCH('Data Transit 1'!$A67,'raw Results'!$A$1:$A$215,0))</f>
        <v>38.839199066162109</v>
      </c>
      <c r="P67">
        <f>INDEX('raw Results'!$P$1:$P$215,MATCH('Data Transit 1'!$A67,'raw Results'!$A$1:$A$215,0))</f>
        <v>0.99790000915527344</v>
      </c>
      <c r="Q67">
        <f>INDEX('raw Results'!$Q$1:$Q$215,MATCH('Data Transit 1'!$A67,'raw Results'!$A$1:$A$215,0))</f>
        <v>-3.5617001056671143</v>
      </c>
      <c r="R67">
        <f>INDEX('raw Results'!$R$1:$R$215,MATCH('Data Transit 1'!$A67,'raw Results'!$A$1:$A$215,0))</f>
        <v>90.881927490234375</v>
      </c>
      <c r="S67" t="b">
        <f>INDEX('raw Results'!$S$1:$S$215,MATCH('Data Transit 1'!$A67,'raw Results'!$A$1:$A$215,0))</f>
        <v>0</v>
      </c>
      <c r="T67">
        <f>INDEX('raw Results'!$T$1:$T$215,MATCH('Data Transit 1'!$A67,'raw Results'!$A$1:$A$215,0))</f>
        <v>0.06</v>
      </c>
      <c r="U67" t="b">
        <f>INDEX('raw Results'!$U$1:$U$215,MATCH('Data Transit 1'!$A67,'raw Results'!$A$1:$A$215,0))</f>
        <v>1</v>
      </c>
      <c r="V67">
        <f>INDEX('raw Results'!$V$1:$V$215,MATCH('Data Transit 1'!$A67,'raw Results'!$A$1:$A$215,0))</f>
        <v>3</v>
      </c>
      <c r="W67">
        <f>INDEX('raw Results'!$W$1:$W$215,MATCH('Data Transit 1'!$A67,'raw Results'!$A$1:$A$215,0))</f>
        <v>25</v>
      </c>
      <c r="X67" t="str">
        <f>INDEX('raw Results'!$X$1:$X$215,MATCH('Data Transit 1'!$A67,'raw Results'!$A$1:$A$215,0))</f>
        <v/>
      </c>
      <c r="Y67" t="str">
        <f>INDEX('raw Results'!$Y$1:$Y$215,MATCH('Data Transit 1'!$A67,'raw Results'!$A$1:$A$215,0))</f>
        <v/>
      </c>
      <c r="Z67" t="str">
        <f>INDEX('raw Results'!$Z$1:$Z$215,MATCH('Data Transit 1'!$A67,'raw Results'!$A$1:$A$215,0))</f>
        <v/>
      </c>
      <c r="AA67" t="str">
        <f>INDEX('raw Results'!$AA$1:$AA$215,MATCH('Data Transit 1'!$A67,'raw Results'!$A$1:$A$215,0))</f>
        <v/>
      </c>
    </row>
    <row r="68" spans="1:27" x14ac:dyDescent="0.3">
      <c r="A68" s="4">
        <v>67</v>
      </c>
      <c r="B68" s="4" t="str">
        <f>INDEX('raw Results'!$B$1:$B$215,MATCH('Data Transit 1'!A68,'raw Results'!A$1:A$215,0))</f>
        <v>F7</v>
      </c>
      <c r="C68" s="4" t="b">
        <f>INDEX('raw Results'!$C$1:$C$215,MATCH('Data Transit 1'!$A68,'raw Results'!$A$1:$A$215,0))</f>
        <v>0</v>
      </c>
      <c r="D68" s="4" t="str">
        <f>INDEX('raw Results'!$D$1:$D$215,MATCH('Data Transit 1'!$A68,'raw Results'!$A$1:$A$215,0))</f>
        <v>S6</v>
      </c>
      <c r="E68" t="str">
        <f>INDEX('raw Results'!$E$1:$E$215,MATCH('Data Transit 1'!$A68,'raw Results'!$A$1:$A$215,0))</f>
        <v>Target 1</v>
      </c>
      <c r="F68" t="str">
        <f>INDEX('raw Results'!$F$1:$F$215,MATCH('Data Transit 1'!$A68,'raw Results'!$A$1:$A$215,0))</f>
        <v>UNKNOWN</v>
      </c>
      <c r="G68" t="str">
        <f>INDEX('raw Results'!$G$1:$G$215,MATCH('Data Transit 1'!$A68,'raw Results'!$A$1:$A$215,0))</f>
        <v>FAM</v>
      </c>
      <c r="H68" t="str">
        <f>INDEX('raw Results'!$H$1:$H$215,MATCH('Data Transit 1'!$A68,'raw Results'!$A$1:$A$215,0))</f>
        <v>NFQ-MGB</v>
      </c>
      <c r="I68" s="129">
        <f>INDEX('raw Results'!$I$1:$I$215,MATCH('Data Transit 1'!$A68,'raw Results'!$A$1:$A$215,0))</f>
        <v>28.87266731262207</v>
      </c>
      <c r="J68" s="129">
        <f>INDEX('raw Results'!$J$1:$J$215,MATCH('Data Transit 1'!$A68,'raw Results'!$A$1:$A$215,0))</f>
        <v>28.873823165893555</v>
      </c>
      <c r="K68" s="129">
        <f>INDEX('raw Results'!$K$1:$K$215,MATCH('Data Transit 1'!$A68,'raw Results'!$A$1:$A$215,0))</f>
        <v>2.2169813513755798E-2</v>
      </c>
      <c r="L68" s="3">
        <f>INDEX('raw Results'!$L$1:$L$215,MATCH('Data Transit 1'!$A68,'raw Results'!$A$1:$A$215,0))</f>
        <v>628.42230224609375</v>
      </c>
      <c r="M68" s="3">
        <f>INDEX('raw Results'!$M$1:$M$215,MATCH('Data Transit 1'!$A68,'raw Results'!$A$1:$A$215,0))</f>
        <v>627.99560546875</v>
      </c>
      <c r="N68" s="3">
        <f>INDEX('raw Results'!$N$1:$N$215,MATCH('Data Transit 1'!$A68,'raw Results'!$A$1:$A$215,0))</f>
        <v>8.9954462051391602</v>
      </c>
      <c r="O68">
        <f>INDEX('raw Results'!$O$1:$O$215,MATCH('Data Transit 1'!$A68,'raw Results'!$A$1:$A$215,0))</f>
        <v>38.839199066162109</v>
      </c>
      <c r="P68">
        <f>INDEX('raw Results'!$P$1:$P$215,MATCH('Data Transit 1'!$A68,'raw Results'!$A$1:$A$215,0))</f>
        <v>0.99790000915527344</v>
      </c>
      <c r="Q68">
        <f>INDEX('raw Results'!$Q$1:$Q$215,MATCH('Data Transit 1'!$A68,'raw Results'!$A$1:$A$215,0))</f>
        <v>-3.5617001056671143</v>
      </c>
      <c r="R68">
        <f>INDEX('raw Results'!$R$1:$R$215,MATCH('Data Transit 1'!$A68,'raw Results'!$A$1:$A$215,0))</f>
        <v>90.881927490234375</v>
      </c>
      <c r="S68" t="b">
        <f>INDEX('raw Results'!$S$1:$S$215,MATCH('Data Transit 1'!$A68,'raw Results'!$A$1:$A$215,0))</f>
        <v>0</v>
      </c>
      <c r="T68">
        <f>INDEX('raw Results'!$T$1:$T$215,MATCH('Data Transit 1'!$A68,'raw Results'!$A$1:$A$215,0))</f>
        <v>0.06</v>
      </c>
      <c r="U68" t="b">
        <f>INDEX('raw Results'!$U$1:$U$215,MATCH('Data Transit 1'!$A68,'raw Results'!$A$1:$A$215,0))</f>
        <v>1</v>
      </c>
      <c r="V68">
        <f>INDEX('raw Results'!$V$1:$V$215,MATCH('Data Transit 1'!$A68,'raw Results'!$A$1:$A$215,0))</f>
        <v>3</v>
      </c>
      <c r="W68">
        <f>INDEX('raw Results'!$W$1:$W$215,MATCH('Data Transit 1'!$A68,'raw Results'!$A$1:$A$215,0))</f>
        <v>25</v>
      </c>
      <c r="X68" t="str">
        <f>INDEX('raw Results'!$X$1:$X$215,MATCH('Data Transit 1'!$A68,'raw Results'!$A$1:$A$215,0))</f>
        <v/>
      </c>
      <c r="Y68" t="str">
        <f>INDEX('raw Results'!$Y$1:$Y$215,MATCH('Data Transit 1'!$A68,'raw Results'!$A$1:$A$215,0))</f>
        <v/>
      </c>
      <c r="Z68" t="str">
        <f>INDEX('raw Results'!$Z$1:$Z$215,MATCH('Data Transit 1'!$A68,'raw Results'!$A$1:$A$215,0))</f>
        <v/>
      </c>
      <c r="AA68" t="str">
        <f>INDEX('raw Results'!$AA$1:$AA$215,MATCH('Data Transit 1'!$A68,'raw Results'!$A$1:$A$215,0))</f>
        <v/>
      </c>
    </row>
    <row r="69" spans="1:27" x14ac:dyDescent="0.3">
      <c r="A69" s="4">
        <v>68</v>
      </c>
      <c r="B69" s="4" t="str">
        <f>INDEX('raw Results'!$B$1:$B$215,MATCH('Data Transit 1'!A69,'raw Results'!A$1:A$215,0))</f>
        <v>F8</v>
      </c>
      <c r="C69" s="4" t="b">
        <f>INDEX('raw Results'!$C$1:$C$215,MATCH('Data Transit 1'!$A69,'raw Results'!$A$1:$A$215,0))</f>
        <v>0</v>
      </c>
      <c r="D69" s="4" t="str">
        <f>INDEX('raw Results'!$D$1:$D$215,MATCH('Data Transit 1'!$A69,'raw Results'!$A$1:$A$215,0))</f>
        <v>S6</v>
      </c>
      <c r="E69" t="str">
        <f>INDEX('raw Results'!$E$1:$E$215,MATCH('Data Transit 1'!$A69,'raw Results'!$A$1:$A$215,0))</f>
        <v>Target 1</v>
      </c>
      <c r="F69" t="str">
        <f>INDEX('raw Results'!$F$1:$F$215,MATCH('Data Transit 1'!$A69,'raw Results'!$A$1:$A$215,0))</f>
        <v>UNKNOWN</v>
      </c>
      <c r="G69" t="str">
        <f>INDEX('raw Results'!$G$1:$G$215,MATCH('Data Transit 1'!$A69,'raw Results'!$A$1:$A$215,0))</f>
        <v>FAM</v>
      </c>
      <c r="H69" t="str">
        <f>INDEX('raw Results'!$H$1:$H$215,MATCH('Data Transit 1'!$A69,'raw Results'!$A$1:$A$215,0))</f>
        <v>NFQ-MGB</v>
      </c>
      <c r="I69" s="129">
        <f>INDEX('raw Results'!$I$1:$I$215,MATCH('Data Transit 1'!$A69,'raw Results'!$A$1:$A$215,0))</f>
        <v>28.896549224853516</v>
      </c>
      <c r="J69" s="129">
        <f>INDEX('raw Results'!$J$1:$J$215,MATCH('Data Transit 1'!$A69,'raw Results'!$A$1:$A$215,0))</f>
        <v>28.873823165893555</v>
      </c>
      <c r="K69" s="129">
        <f>INDEX('raw Results'!$K$1:$K$215,MATCH('Data Transit 1'!$A69,'raw Results'!$A$1:$A$215,0))</f>
        <v>2.2169813513755798E-2</v>
      </c>
      <c r="L69" s="3">
        <f>INDEX('raw Results'!$L$1:$L$215,MATCH('Data Transit 1'!$A69,'raw Results'!$A$1:$A$215,0))</f>
        <v>618.79443359375</v>
      </c>
      <c r="M69" s="3">
        <f>INDEX('raw Results'!$M$1:$M$215,MATCH('Data Transit 1'!$A69,'raw Results'!$A$1:$A$215,0))</f>
        <v>627.99560546875</v>
      </c>
      <c r="N69" s="3">
        <f>INDEX('raw Results'!$N$1:$N$215,MATCH('Data Transit 1'!$A69,'raw Results'!$A$1:$A$215,0))</f>
        <v>8.9954462051391602</v>
      </c>
      <c r="O69">
        <f>INDEX('raw Results'!$O$1:$O$215,MATCH('Data Transit 1'!$A69,'raw Results'!$A$1:$A$215,0))</f>
        <v>38.839199066162109</v>
      </c>
      <c r="P69">
        <f>INDEX('raw Results'!$P$1:$P$215,MATCH('Data Transit 1'!$A69,'raw Results'!$A$1:$A$215,0))</f>
        <v>0.99790000915527344</v>
      </c>
      <c r="Q69">
        <f>INDEX('raw Results'!$Q$1:$Q$215,MATCH('Data Transit 1'!$A69,'raw Results'!$A$1:$A$215,0))</f>
        <v>-3.5617001056671143</v>
      </c>
      <c r="R69">
        <f>INDEX('raw Results'!$R$1:$R$215,MATCH('Data Transit 1'!$A69,'raw Results'!$A$1:$A$215,0))</f>
        <v>90.881927490234375</v>
      </c>
      <c r="S69" t="b">
        <f>INDEX('raw Results'!$S$1:$S$215,MATCH('Data Transit 1'!$A69,'raw Results'!$A$1:$A$215,0))</f>
        <v>0</v>
      </c>
      <c r="T69">
        <f>INDEX('raw Results'!$T$1:$T$215,MATCH('Data Transit 1'!$A69,'raw Results'!$A$1:$A$215,0))</f>
        <v>0.06</v>
      </c>
      <c r="U69" t="b">
        <f>INDEX('raw Results'!$U$1:$U$215,MATCH('Data Transit 1'!$A69,'raw Results'!$A$1:$A$215,0))</f>
        <v>1</v>
      </c>
      <c r="V69">
        <f>INDEX('raw Results'!$V$1:$V$215,MATCH('Data Transit 1'!$A69,'raw Results'!$A$1:$A$215,0))</f>
        <v>3</v>
      </c>
      <c r="W69">
        <f>INDEX('raw Results'!$W$1:$W$215,MATCH('Data Transit 1'!$A69,'raw Results'!$A$1:$A$215,0))</f>
        <v>25</v>
      </c>
      <c r="X69" t="str">
        <f>INDEX('raw Results'!$X$1:$X$215,MATCH('Data Transit 1'!$A69,'raw Results'!$A$1:$A$215,0))</f>
        <v/>
      </c>
      <c r="Y69" t="str">
        <f>INDEX('raw Results'!$Y$1:$Y$215,MATCH('Data Transit 1'!$A69,'raw Results'!$A$1:$A$215,0))</f>
        <v/>
      </c>
      <c r="Z69" t="str">
        <f>INDEX('raw Results'!$Z$1:$Z$215,MATCH('Data Transit 1'!$A69,'raw Results'!$A$1:$A$215,0))</f>
        <v/>
      </c>
      <c r="AA69" t="str">
        <f>INDEX('raw Results'!$AA$1:$AA$215,MATCH('Data Transit 1'!$A69,'raw Results'!$A$1:$A$215,0))</f>
        <v/>
      </c>
    </row>
    <row r="70" spans="1:27" x14ac:dyDescent="0.3">
      <c r="A70" s="4">
        <v>69</v>
      </c>
      <c r="B70" s="4" t="str">
        <f>INDEX('raw Results'!$B$1:$B$215,MATCH('Data Transit 1'!A70,'raw Results'!A$1:A$215,0))</f>
        <v>F9</v>
      </c>
      <c r="C70" s="4" t="b">
        <f>INDEX('raw Results'!$C$1:$C$215,MATCH('Data Transit 1'!$A70,'raw Results'!$A$1:$A$215,0))</f>
        <v>0</v>
      </c>
      <c r="D70" s="4" t="str">
        <f>INDEX('raw Results'!$D$1:$D$215,MATCH('Data Transit 1'!$A70,'raw Results'!$A$1:$A$215,0))</f>
        <v>S6</v>
      </c>
      <c r="E70" t="str">
        <f>INDEX('raw Results'!$E$1:$E$215,MATCH('Data Transit 1'!$A70,'raw Results'!$A$1:$A$215,0))</f>
        <v>Target 1</v>
      </c>
      <c r="F70" t="str">
        <f>INDEX('raw Results'!$F$1:$F$215,MATCH('Data Transit 1'!$A70,'raw Results'!$A$1:$A$215,0))</f>
        <v>UNKNOWN</v>
      </c>
      <c r="G70" t="str">
        <f>INDEX('raw Results'!$G$1:$G$215,MATCH('Data Transit 1'!$A70,'raw Results'!$A$1:$A$215,0))</f>
        <v>FAM</v>
      </c>
      <c r="H70" t="str">
        <f>INDEX('raw Results'!$H$1:$H$215,MATCH('Data Transit 1'!$A70,'raw Results'!$A$1:$A$215,0))</f>
        <v>NFQ-MGB</v>
      </c>
      <c r="I70" s="129">
        <f>INDEX('raw Results'!$I$1:$I$215,MATCH('Data Transit 1'!$A70,'raw Results'!$A$1:$A$215,0))</f>
        <v>28.852254867553711</v>
      </c>
      <c r="J70" s="129">
        <f>INDEX('raw Results'!$J$1:$J$215,MATCH('Data Transit 1'!$A70,'raw Results'!$A$1:$A$215,0))</f>
        <v>28.873823165893555</v>
      </c>
      <c r="K70" s="129">
        <f>INDEX('raw Results'!$K$1:$K$215,MATCH('Data Transit 1'!$A70,'raw Results'!$A$1:$A$215,0))</f>
        <v>2.2169813513755798E-2</v>
      </c>
      <c r="L70" s="3">
        <f>INDEX('raw Results'!$L$1:$L$215,MATCH('Data Transit 1'!$A70,'raw Results'!$A$1:$A$215,0))</f>
        <v>636.7701416015625</v>
      </c>
      <c r="M70" s="3">
        <f>INDEX('raw Results'!$M$1:$M$215,MATCH('Data Transit 1'!$A70,'raw Results'!$A$1:$A$215,0))</f>
        <v>627.99560546875</v>
      </c>
      <c r="N70" s="3">
        <f>INDEX('raw Results'!$N$1:$N$215,MATCH('Data Transit 1'!$A70,'raw Results'!$A$1:$A$215,0))</f>
        <v>8.9954462051391602</v>
      </c>
      <c r="O70">
        <f>INDEX('raw Results'!$O$1:$O$215,MATCH('Data Transit 1'!$A70,'raw Results'!$A$1:$A$215,0))</f>
        <v>38.839199066162109</v>
      </c>
      <c r="P70">
        <f>INDEX('raw Results'!$P$1:$P$215,MATCH('Data Transit 1'!$A70,'raw Results'!$A$1:$A$215,0))</f>
        <v>0.99790000915527344</v>
      </c>
      <c r="Q70">
        <f>INDEX('raw Results'!$Q$1:$Q$215,MATCH('Data Transit 1'!$A70,'raw Results'!$A$1:$A$215,0))</f>
        <v>-3.5617001056671143</v>
      </c>
      <c r="R70">
        <f>INDEX('raw Results'!$R$1:$R$215,MATCH('Data Transit 1'!$A70,'raw Results'!$A$1:$A$215,0))</f>
        <v>90.881927490234375</v>
      </c>
      <c r="S70" t="b">
        <f>INDEX('raw Results'!$S$1:$S$215,MATCH('Data Transit 1'!$A70,'raw Results'!$A$1:$A$215,0))</f>
        <v>0</v>
      </c>
      <c r="T70">
        <f>INDEX('raw Results'!$T$1:$T$215,MATCH('Data Transit 1'!$A70,'raw Results'!$A$1:$A$215,0))</f>
        <v>0.06</v>
      </c>
      <c r="U70" t="b">
        <f>INDEX('raw Results'!$U$1:$U$215,MATCH('Data Transit 1'!$A70,'raw Results'!$A$1:$A$215,0))</f>
        <v>1</v>
      </c>
      <c r="V70">
        <f>INDEX('raw Results'!$V$1:$V$215,MATCH('Data Transit 1'!$A70,'raw Results'!$A$1:$A$215,0))</f>
        <v>3</v>
      </c>
      <c r="W70">
        <f>INDEX('raw Results'!$W$1:$W$215,MATCH('Data Transit 1'!$A70,'raw Results'!$A$1:$A$215,0))</f>
        <v>25</v>
      </c>
      <c r="X70" t="str">
        <f>INDEX('raw Results'!$X$1:$X$215,MATCH('Data Transit 1'!$A70,'raw Results'!$A$1:$A$215,0))</f>
        <v/>
      </c>
      <c r="Y70" t="str">
        <f>INDEX('raw Results'!$Y$1:$Y$215,MATCH('Data Transit 1'!$A70,'raw Results'!$A$1:$A$215,0))</f>
        <v/>
      </c>
      <c r="Z70" t="str">
        <f>INDEX('raw Results'!$Z$1:$Z$215,MATCH('Data Transit 1'!$A70,'raw Results'!$A$1:$A$215,0))</f>
        <v/>
      </c>
      <c r="AA70" t="str">
        <f>INDEX('raw Results'!$AA$1:$AA$215,MATCH('Data Transit 1'!$A70,'raw Results'!$A$1:$A$215,0))</f>
        <v/>
      </c>
    </row>
    <row r="71" spans="1:27" x14ac:dyDescent="0.3">
      <c r="A71" s="4">
        <v>70</v>
      </c>
      <c r="B71" s="4" t="str">
        <f>INDEX('raw Results'!$B$1:$B$215,MATCH('Data Transit 1'!A71,'raw Results'!A$1:A$215,0))</f>
        <v>F10</v>
      </c>
      <c r="C71" s="4" t="b">
        <f>INDEX('raw Results'!$C$1:$C$215,MATCH('Data Transit 1'!$A71,'raw Results'!$A$1:$A$215,0))</f>
        <v>0</v>
      </c>
      <c r="D71" s="4" t="str">
        <f>INDEX('raw Results'!$D$1:$D$215,MATCH('Data Transit 1'!$A71,'raw Results'!$A$1:$A$215,0))</f>
        <v>S14</v>
      </c>
      <c r="E71" t="str">
        <f>INDEX('raw Results'!$E$1:$E$215,MATCH('Data Transit 1'!$A71,'raw Results'!$A$1:$A$215,0))</f>
        <v>Target 1</v>
      </c>
      <c r="F71" t="str">
        <f>INDEX('raw Results'!$F$1:$F$215,MATCH('Data Transit 1'!$A71,'raw Results'!$A$1:$A$215,0))</f>
        <v>UNKNOWN</v>
      </c>
      <c r="G71" t="str">
        <f>INDEX('raw Results'!$G$1:$G$215,MATCH('Data Transit 1'!$A71,'raw Results'!$A$1:$A$215,0))</f>
        <v>FAM</v>
      </c>
      <c r="H71" t="str">
        <f>INDEX('raw Results'!$H$1:$H$215,MATCH('Data Transit 1'!$A71,'raw Results'!$A$1:$A$215,0))</f>
        <v>NFQ-MGB</v>
      </c>
      <c r="I71" s="129" t="str">
        <f>INDEX('raw Results'!$I$1:$I$215,MATCH('Data Transit 1'!$A71,'raw Results'!$A$1:$A$215,0))</f>
        <v>Undetermined</v>
      </c>
      <c r="J71" s="129" t="str">
        <f>INDEX('raw Results'!$J$1:$J$215,MATCH('Data Transit 1'!$A71,'raw Results'!$A$1:$A$215,0))</f>
        <v/>
      </c>
      <c r="K71" s="129" t="str">
        <f>INDEX('raw Results'!$K$1:$K$215,MATCH('Data Transit 1'!$A71,'raw Results'!$A$1:$A$215,0))</f>
        <v/>
      </c>
      <c r="L71" s="3" t="str">
        <f>INDEX('raw Results'!$L$1:$L$215,MATCH('Data Transit 1'!$A71,'raw Results'!$A$1:$A$215,0))</f>
        <v/>
      </c>
      <c r="M71" s="3" t="str">
        <f>INDEX('raw Results'!$M$1:$M$215,MATCH('Data Transit 1'!$A71,'raw Results'!$A$1:$A$215,0))</f>
        <v/>
      </c>
      <c r="N71" s="3" t="str">
        <f>INDEX('raw Results'!$N$1:$N$215,MATCH('Data Transit 1'!$A71,'raw Results'!$A$1:$A$215,0))</f>
        <v/>
      </c>
      <c r="O71">
        <f>INDEX('raw Results'!$O$1:$O$215,MATCH('Data Transit 1'!$A71,'raw Results'!$A$1:$A$215,0))</f>
        <v>38.839199066162109</v>
      </c>
      <c r="P71">
        <f>INDEX('raw Results'!$P$1:$P$215,MATCH('Data Transit 1'!$A71,'raw Results'!$A$1:$A$215,0))</f>
        <v>0.99790000915527344</v>
      </c>
      <c r="Q71">
        <f>INDEX('raw Results'!$Q$1:$Q$215,MATCH('Data Transit 1'!$A71,'raw Results'!$A$1:$A$215,0))</f>
        <v>-3.5617001056671143</v>
      </c>
      <c r="R71">
        <f>INDEX('raw Results'!$R$1:$R$215,MATCH('Data Transit 1'!$A71,'raw Results'!$A$1:$A$215,0))</f>
        <v>90.881927490234375</v>
      </c>
      <c r="S71" t="b">
        <f>INDEX('raw Results'!$S$1:$S$215,MATCH('Data Transit 1'!$A71,'raw Results'!$A$1:$A$215,0))</f>
        <v>0</v>
      </c>
      <c r="T71">
        <f>INDEX('raw Results'!$T$1:$T$215,MATCH('Data Transit 1'!$A71,'raw Results'!$A$1:$A$215,0))</f>
        <v>0.06</v>
      </c>
      <c r="U71" t="b">
        <f>INDEX('raw Results'!$U$1:$U$215,MATCH('Data Transit 1'!$A71,'raw Results'!$A$1:$A$215,0))</f>
        <v>1</v>
      </c>
      <c r="V71">
        <f>INDEX('raw Results'!$V$1:$V$215,MATCH('Data Transit 1'!$A71,'raw Results'!$A$1:$A$215,0))</f>
        <v>3</v>
      </c>
      <c r="W71">
        <f>INDEX('raw Results'!$W$1:$W$215,MATCH('Data Transit 1'!$A71,'raw Results'!$A$1:$A$215,0))</f>
        <v>39</v>
      </c>
      <c r="X71" t="str">
        <f>INDEX('raw Results'!$X$1:$X$215,MATCH('Data Transit 1'!$A71,'raw Results'!$A$1:$A$215,0))</f>
        <v/>
      </c>
      <c r="Y71" t="str">
        <f>INDEX('raw Results'!$Y$1:$Y$215,MATCH('Data Transit 1'!$A71,'raw Results'!$A$1:$A$215,0))</f>
        <v/>
      </c>
      <c r="Z71" t="str">
        <f>INDEX('raw Results'!$Z$1:$Z$215,MATCH('Data Transit 1'!$A71,'raw Results'!$A$1:$A$215,0))</f>
        <v/>
      </c>
      <c r="AA71" t="str">
        <f>INDEX('raw Results'!$AA$1:$AA$215,MATCH('Data Transit 1'!$A71,'raw Results'!$A$1:$A$215,0))</f>
        <v/>
      </c>
    </row>
    <row r="72" spans="1:27" x14ac:dyDescent="0.3">
      <c r="A72" s="4">
        <v>71</v>
      </c>
      <c r="B72" s="4" t="str">
        <f>INDEX('raw Results'!$B$1:$B$215,MATCH('Data Transit 1'!A72,'raw Results'!A$1:A$215,0))</f>
        <v>F11</v>
      </c>
      <c r="C72" s="4" t="b">
        <f>INDEX('raw Results'!$C$1:$C$215,MATCH('Data Transit 1'!$A72,'raw Results'!$A$1:$A$215,0))</f>
        <v>0</v>
      </c>
      <c r="D72" s="4" t="str">
        <f>INDEX('raw Results'!$D$1:$D$215,MATCH('Data Transit 1'!$A72,'raw Results'!$A$1:$A$215,0))</f>
        <v>S14</v>
      </c>
      <c r="E72" t="str">
        <f>INDEX('raw Results'!$E$1:$E$215,MATCH('Data Transit 1'!$A72,'raw Results'!$A$1:$A$215,0))</f>
        <v>Target 1</v>
      </c>
      <c r="F72" t="str">
        <f>INDEX('raw Results'!$F$1:$F$215,MATCH('Data Transit 1'!$A72,'raw Results'!$A$1:$A$215,0))</f>
        <v>UNKNOWN</v>
      </c>
      <c r="G72" t="str">
        <f>INDEX('raw Results'!$G$1:$G$215,MATCH('Data Transit 1'!$A72,'raw Results'!$A$1:$A$215,0))</f>
        <v>FAM</v>
      </c>
      <c r="H72" t="str">
        <f>INDEX('raw Results'!$H$1:$H$215,MATCH('Data Transit 1'!$A72,'raw Results'!$A$1:$A$215,0))</f>
        <v>NFQ-MGB</v>
      </c>
      <c r="I72" s="129" t="str">
        <f>INDEX('raw Results'!$I$1:$I$215,MATCH('Data Transit 1'!$A72,'raw Results'!$A$1:$A$215,0))</f>
        <v>Undetermined</v>
      </c>
      <c r="J72" s="129" t="str">
        <f>INDEX('raw Results'!$J$1:$J$215,MATCH('Data Transit 1'!$A72,'raw Results'!$A$1:$A$215,0))</f>
        <v/>
      </c>
      <c r="K72" s="129" t="str">
        <f>INDEX('raw Results'!$K$1:$K$215,MATCH('Data Transit 1'!$A72,'raw Results'!$A$1:$A$215,0))</f>
        <v/>
      </c>
      <c r="L72" s="3" t="str">
        <f>INDEX('raw Results'!$L$1:$L$215,MATCH('Data Transit 1'!$A72,'raw Results'!$A$1:$A$215,0))</f>
        <v/>
      </c>
      <c r="M72" s="3" t="str">
        <f>INDEX('raw Results'!$M$1:$M$215,MATCH('Data Transit 1'!$A72,'raw Results'!$A$1:$A$215,0))</f>
        <v/>
      </c>
      <c r="N72" s="3" t="str">
        <f>INDEX('raw Results'!$N$1:$N$215,MATCH('Data Transit 1'!$A72,'raw Results'!$A$1:$A$215,0))</f>
        <v/>
      </c>
      <c r="O72">
        <f>INDEX('raw Results'!$O$1:$O$215,MATCH('Data Transit 1'!$A72,'raw Results'!$A$1:$A$215,0))</f>
        <v>38.839199066162109</v>
      </c>
      <c r="P72">
        <f>INDEX('raw Results'!$P$1:$P$215,MATCH('Data Transit 1'!$A72,'raw Results'!$A$1:$A$215,0))</f>
        <v>0.99790000915527344</v>
      </c>
      <c r="Q72">
        <f>INDEX('raw Results'!$Q$1:$Q$215,MATCH('Data Transit 1'!$A72,'raw Results'!$A$1:$A$215,0))</f>
        <v>-3.5617001056671143</v>
      </c>
      <c r="R72">
        <f>INDEX('raw Results'!$R$1:$R$215,MATCH('Data Transit 1'!$A72,'raw Results'!$A$1:$A$215,0))</f>
        <v>90.881927490234375</v>
      </c>
      <c r="S72" t="b">
        <f>INDEX('raw Results'!$S$1:$S$215,MATCH('Data Transit 1'!$A72,'raw Results'!$A$1:$A$215,0))</f>
        <v>0</v>
      </c>
      <c r="T72">
        <f>INDEX('raw Results'!$T$1:$T$215,MATCH('Data Transit 1'!$A72,'raw Results'!$A$1:$A$215,0))</f>
        <v>0.06</v>
      </c>
      <c r="U72" t="b">
        <f>INDEX('raw Results'!$U$1:$U$215,MATCH('Data Transit 1'!$A72,'raw Results'!$A$1:$A$215,0))</f>
        <v>1</v>
      </c>
      <c r="V72">
        <f>INDEX('raw Results'!$V$1:$V$215,MATCH('Data Transit 1'!$A72,'raw Results'!$A$1:$A$215,0))</f>
        <v>3</v>
      </c>
      <c r="W72">
        <f>INDEX('raw Results'!$W$1:$W$215,MATCH('Data Transit 1'!$A72,'raw Results'!$A$1:$A$215,0))</f>
        <v>39</v>
      </c>
      <c r="X72" t="str">
        <f>INDEX('raw Results'!$X$1:$X$215,MATCH('Data Transit 1'!$A72,'raw Results'!$A$1:$A$215,0))</f>
        <v/>
      </c>
      <c r="Y72" t="str">
        <f>INDEX('raw Results'!$Y$1:$Y$215,MATCH('Data Transit 1'!$A72,'raw Results'!$A$1:$A$215,0))</f>
        <v/>
      </c>
      <c r="Z72" t="str">
        <f>INDEX('raw Results'!$Z$1:$Z$215,MATCH('Data Transit 1'!$A72,'raw Results'!$A$1:$A$215,0))</f>
        <v/>
      </c>
      <c r="AA72" t="str">
        <f>INDEX('raw Results'!$AA$1:$AA$215,MATCH('Data Transit 1'!$A72,'raw Results'!$A$1:$A$215,0))</f>
        <v/>
      </c>
    </row>
    <row r="73" spans="1:27" x14ac:dyDescent="0.3">
      <c r="A73" s="4">
        <v>72</v>
      </c>
      <c r="B73" s="4" t="str">
        <f>INDEX('raw Results'!$B$1:$B$215,MATCH('Data Transit 1'!A73,'raw Results'!A$1:A$215,0))</f>
        <v>F12</v>
      </c>
      <c r="C73" s="4" t="b">
        <f>INDEX('raw Results'!$C$1:$C$215,MATCH('Data Transit 1'!$A73,'raw Results'!$A$1:$A$215,0))</f>
        <v>0</v>
      </c>
      <c r="D73" s="4" t="str">
        <f>INDEX('raw Results'!$D$1:$D$215,MATCH('Data Transit 1'!$A73,'raw Results'!$A$1:$A$215,0))</f>
        <v>S14</v>
      </c>
      <c r="E73" t="str">
        <f>INDEX('raw Results'!$E$1:$E$215,MATCH('Data Transit 1'!$A73,'raw Results'!$A$1:$A$215,0))</f>
        <v>Target 1</v>
      </c>
      <c r="F73" t="str">
        <f>INDEX('raw Results'!$F$1:$F$215,MATCH('Data Transit 1'!$A73,'raw Results'!$A$1:$A$215,0))</f>
        <v>UNKNOWN</v>
      </c>
      <c r="G73" t="str">
        <f>INDEX('raw Results'!$G$1:$G$215,MATCH('Data Transit 1'!$A73,'raw Results'!$A$1:$A$215,0))</f>
        <v>FAM</v>
      </c>
      <c r="H73" t="str">
        <f>INDEX('raw Results'!$H$1:$H$215,MATCH('Data Transit 1'!$A73,'raw Results'!$A$1:$A$215,0))</f>
        <v>NFQ-MGB</v>
      </c>
      <c r="I73" s="129" t="str">
        <f>INDEX('raw Results'!$I$1:$I$215,MATCH('Data Transit 1'!$A73,'raw Results'!$A$1:$A$215,0))</f>
        <v>Undetermined</v>
      </c>
      <c r="J73" s="129" t="str">
        <f>INDEX('raw Results'!$J$1:$J$215,MATCH('Data Transit 1'!$A73,'raw Results'!$A$1:$A$215,0))</f>
        <v/>
      </c>
      <c r="K73" s="129" t="str">
        <f>INDEX('raw Results'!$K$1:$K$215,MATCH('Data Transit 1'!$A73,'raw Results'!$A$1:$A$215,0))</f>
        <v/>
      </c>
      <c r="L73" s="3" t="str">
        <f>INDEX('raw Results'!$L$1:$L$215,MATCH('Data Transit 1'!$A73,'raw Results'!$A$1:$A$215,0))</f>
        <v/>
      </c>
      <c r="M73" s="3" t="str">
        <f>INDEX('raw Results'!$M$1:$M$215,MATCH('Data Transit 1'!$A73,'raw Results'!$A$1:$A$215,0))</f>
        <v/>
      </c>
      <c r="N73" s="3" t="str">
        <f>INDEX('raw Results'!$N$1:$N$215,MATCH('Data Transit 1'!$A73,'raw Results'!$A$1:$A$215,0))</f>
        <v/>
      </c>
      <c r="O73">
        <f>INDEX('raw Results'!$O$1:$O$215,MATCH('Data Transit 1'!$A73,'raw Results'!$A$1:$A$215,0))</f>
        <v>38.839199066162109</v>
      </c>
      <c r="P73">
        <f>INDEX('raw Results'!$P$1:$P$215,MATCH('Data Transit 1'!$A73,'raw Results'!$A$1:$A$215,0))</f>
        <v>0.99790000915527344</v>
      </c>
      <c r="Q73">
        <f>INDEX('raw Results'!$Q$1:$Q$215,MATCH('Data Transit 1'!$A73,'raw Results'!$A$1:$A$215,0))</f>
        <v>-3.5617001056671143</v>
      </c>
      <c r="R73">
        <f>INDEX('raw Results'!$R$1:$R$215,MATCH('Data Transit 1'!$A73,'raw Results'!$A$1:$A$215,0))</f>
        <v>90.881927490234375</v>
      </c>
      <c r="S73" t="b">
        <f>INDEX('raw Results'!$S$1:$S$215,MATCH('Data Transit 1'!$A73,'raw Results'!$A$1:$A$215,0))</f>
        <v>0</v>
      </c>
      <c r="T73">
        <f>INDEX('raw Results'!$T$1:$T$215,MATCH('Data Transit 1'!$A73,'raw Results'!$A$1:$A$215,0))</f>
        <v>0.06</v>
      </c>
      <c r="U73" t="b">
        <f>INDEX('raw Results'!$U$1:$U$215,MATCH('Data Transit 1'!$A73,'raw Results'!$A$1:$A$215,0))</f>
        <v>1</v>
      </c>
      <c r="V73">
        <f>INDEX('raw Results'!$V$1:$V$215,MATCH('Data Transit 1'!$A73,'raw Results'!$A$1:$A$215,0))</f>
        <v>3</v>
      </c>
      <c r="W73">
        <f>INDEX('raw Results'!$W$1:$W$215,MATCH('Data Transit 1'!$A73,'raw Results'!$A$1:$A$215,0))</f>
        <v>39</v>
      </c>
      <c r="X73" t="str">
        <f>INDEX('raw Results'!$X$1:$X$215,MATCH('Data Transit 1'!$A73,'raw Results'!$A$1:$A$215,0))</f>
        <v/>
      </c>
      <c r="Y73" t="str">
        <f>INDEX('raw Results'!$Y$1:$Y$215,MATCH('Data Transit 1'!$A73,'raw Results'!$A$1:$A$215,0))</f>
        <v/>
      </c>
      <c r="Z73" t="str">
        <f>INDEX('raw Results'!$Z$1:$Z$215,MATCH('Data Transit 1'!$A73,'raw Results'!$A$1:$A$215,0))</f>
        <v/>
      </c>
      <c r="AA73" t="str">
        <f>INDEX('raw Results'!$AA$1:$AA$215,MATCH('Data Transit 1'!$A73,'raw Results'!$A$1:$A$215,0))</f>
        <v/>
      </c>
    </row>
    <row r="74" spans="1:27" x14ac:dyDescent="0.3">
      <c r="A74" s="4">
        <v>73</v>
      </c>
      <c r="B74" s="4" t="str">
        <f>INDEX('raw Results'!$B$1:$B$215,MATCH('Data Transit 1'!A74,'raw Results'!A$1:A$215,0))</f>
        <v>G1</v>
      </c>
      <c r="C74" s="4" t="b">
        <f>INDEX('raw Results'!$C$1:$C$215,MATCH('Data Transit 1'!$A74,'raw Results'!$A$1:$A$215,0))</f>
        <v>0</v>
      </c>
      <c r="D74" s="4" t="str">
        <f>INDEX('raw Results'!$D$1:$D$215,MATCH('Data Transit 1'!$A74,'raw Results'!$A$1:$A$215,0))</f>
        <v>Std7</v>
      </c>
      <c r="E74" t="str">
        <f>INDEX('raw Results'!$E$1:$E$215,MATCH('Data Transit 1'!$A74,'raw Results'!$A$1:$A$215,0))</f>
        <v>Target 1</v>
      </c>
      <c r="F74" t="str">
        <f>INDEX('raw Results'!$F$1:$F$215,MATCH('Data Transit 1'!$A74,'raw Results'!$A$1:$A$215,0))</f>
        <v>STANDARD</v>
      </c>
      <c r="G74" t="str">
        <f>INDEX('raw Results'!$G$1:$G$215,MATCH('Data Transit 1'!$A74,'raw Results'!$A$1:$A$215,0))</f>
        <v>FAM</v>
      </c>
      <c r="H74" t="str">
        <f>INDEX('raw Results'!$H$1:$H$215,MATCH('Data Transit 1'!$A74,'raw Results'!$A$1:$A$215,0))</f>
        <v>NFQ-MGB</v>
      </c>
      <c r="I74" s="129">
        <f>INDEX('raw Results'!$I$1:$I$215,MATCH('Data Transit 1'!$A74,'raw Results'!$A$1:$A$215,0))</f>
        <v>37.2996826171875</v>
      </c>
      <c r="J74" s="129">
        <f>INDEX('raw Results'!$J$1:$J$215,MATCH('Data Transit 1'!$A74,'raw Results'!$A$1:$A$215,0))</f>
        <v>36.774368286132813</v>
      </c>
      <c r="K74" s="129">
        <f>INDEX('raw Results'!$K$1:$K$215,MATCH('Data Transit 1'!$A74,'raw Results'!$A$1:$A$215,0))</f>
        <v>0.9775080680847168</v>
      </c>
      <c r="L74" s="3">
        <f>INDEX('raw Results'!$L$1:$L$215,MATCH('Data Transit 1'!$A74,'raw Results'!$A$1:$A$215,0))</f>
        <v>3.125</v>
      </c>
      <c r="M74" s="3" t="str">
        <f>INDEX('raw Results'!$M$1:$M$215,MATCH('Data Transit 1'!$A74,'raw Results'!$A$1:$A$215,0))</f>
        <v/>
      </c>
      <c r="N74" s="3" t="str">
        <f>INDEX('raw Results'!$N$1:$N$215,MATCH('Data Transit 1'!$A74,'raw Results'!$A$1:$A$215,0))</f>
        <v/>
      </c>
      <c r="O74">
        <f>INDEX('raw Results'!$O$1:$O$215,MATCH('Data Transit 1'!$A74,'raw Results'!$A$1:$A$215,0))</f>
        <v>38.839199066162109</v>
      </c>
      <c r="P74">
        <f>INDEX('raw Results'!$P$1:$P$215,MATCH('Data Transit 1'!$A74,'raw Results'!$A$1:$A$215,0))</f>
        <v>0.99790000915527344</v>
      </c>
      <c r="Q74">
        <f>INDEX('raw Results'!$Q$1:$Q$215,MATCH('Data Transit 1'!$A74,'raw Results'!$A$1:$A$215,0))</f>
        <v>-3.5617001056671143</v>
      </c>
      <c r="R74">
        <f>INDEX('raw Results'!$R$1:$R$215,MATCH('Data Transit 1'!$A74,'raw Results'!$A$1:$A$215,0))</f>
        <v>90.881927490234375</v>
      </c>
      <c r="S74" t="b">
        <f>INDEX('raw Results'!$S$1:$S$215,MATCH('Data Transit 1'!$A74,'raw Results'!$A$1:$A$215,0))</f>
        <v>0</v>
      </c>
      <c r="T74">
        <f>INDEX('raw Results'!$T$1:$T$215,MATCH('Data Transit 1'!$A74,'raw Results'!$A$1:$A$215,0))</f>
        <v>0.06</v>
      </c>
      <c r="U74" t="b">
        <f>INDEX('raw Results'!$U$1:$U$215,MATCH('Data Transit 1'!$A74,'raw Results'!$A$1:$A$215,0))</f>
        <v>1</v>
      </c>
      <c r="V74">
        <f>INDEX('raw Results'!$V$1:$V$215,MATCH('Data Transit 1'!$A74,'raw Results'!$A$1:$A$215,0))</f>
        <v>3</v>
      </c>
      <c r="W74">
        <f>INDEX('raw Results'!$W$1:$W$215,MATCH('Data Transit 1'!$A74,'raw Results'!$A$1:$A$215,0))</f>
        <v>33</v>
      </c>
      <c r="X74" t="str">
        <f>INDEX('raw Results'!$X$1:$X$215,MATCH('Data Transit 1'!$A74,'raw Results'!$A$1:$A$215,0))</f>
        <v/>
      </c>
      <c r="Y74" t="str">
        <f>INDEX('raw Results'!$Y$1:$Y$215,MATCH('Data Transit 1'!$A74,'raw Results'!$A$1:$A$215,0))</f>
        <v/>
      </c>
      <c r="Z74" t="str">
        <f>INDEX('raw Results'!$Z$1:$Z$215,MATCH('Data Transit 1'!$A74,'raw Results'!$A$1:$A$215,0))</f>
        <v/>
      </c>
      <c r="AA74" t="str">
        <f>INDEX('raw Results'!$AA$1:$AA$215,MATCH('Data Transit 1'!$A74,'raw Results'!$A$1:$A$215,0))</f>
        <v/>
      </c>
    </row>
    <row r="75" spans="1:27" x14ac:dyDescent="0.3">
      <c r="A75" s="4">
        <v>74</v>
      </c>
      <c r="B75" s="4" t="str">
        <f>INDEX('raw Results'!$B$1:$B$215,MATCH('Data Transit 1'!A75,'raw Results'!A$1:A$215,0))</f>
        <v>G2</v>
      </c>
      <c r="C75" s="4" t="b">
        <f>INDEX('raw Results'!$C$1:$C$215,MATCH('Data Transit 1'!$A75,'raw Results'!$A$1:$A$215,0))</f>
        <v>0</v>
      </c>
      <c r="D75" s="4" t="str">
        <f>INDEX('raw Results'!$D$1:$D$215,MATCH('Data Transit 1'!$A75,'raw Results'!$A$1:$A$215,0))</f>
        <v>Std7</v>
      </c>
      <c r="E75" t="str">
        <f>INDEX('raw Results'!$E$1:$E$215,MATCH('Data Transit 1'!$A75,'raw Results'!$A$1:$A$215,0))</f>
        <v>Target 1</v>
      </c>
      <c r="F75" t="str">
        <f>INDEX('raw Results'!$F$1:$F$215,MATCH('Data Transit 1'!$A75,'raw Results'!$A$1:$A$215,0))</f>
        <v>STANDARD</v>
      </c>
      <c r="G75" t="str">
        <f>INDEX('raw Results'!$G$1:$G$215,MATCH('Data Transit 1'!$A75,'raw Results'!$A$1:$A$215,0))</f>
        <v>FAM</v>
      </c>
      <c r="H75" t="str">
        <f>INDEX('raw Results'!$H$1:$H$215,MATCH('Data Transit 1'!$A75,'raw Results'!$A$1:$A$215,0))</f>
        <v>NFQ-MGB</v>
      </c>
      <c r="I75" s="129">
        <f>INDEX('raw Results'!$I$1:$I$215,MATCH('Data Transit 1'!$A75,'raw Results'!$A$1:$A$215,0))</f>
        <v>37.376899719238281</v>
      </c>
      <c r="J75" s="129">
        <f>INDEX('raw Results'!$J$1:$J$215,MATCH('Data Transit 1'!$A75,'raw Results'!$A$1:$A$215,0))</f>
        <v>36.774368286132813</v>
      </c>
      <c r="K75" s="129">
        <f>INDEX('raw Results'!$K$1:$K$215,MATCH('Data Transit 1'!$A75,'raw Results'!$A$1:$A$215,0))</f>
        <v>0.9775080680847168</v>
      </c>
      <c r="L75" s="3">
        <f>INDEX('raw Results'!$L$1:$L$215,MATCH('Data Transit 1'!$A75,'raw Results'!$A$1:$A$215,0))</f>
        <v>3.125</v>
      </c>
      <c r="M75" s="3" t="str">
        <f>INDEX('raw Results'!$M$1:$M$215,MATCH('Data Transit 1'!$A75,'raw Results'!$A$1:$A$215,0))</f>
        <v/>
      </c>
      <c r="N75" s="3" t="str">
        <f>INDEX('raw Results'!$N$1:$N$215,MATCH('Data Transit 1'!$A75,'raw Results'!$A$1:$A$215,0))</f>
        <v/>
      </c>
      <c r="O75">
        <f>INDEX('raw Results'!$O$1:$O$215,MATCH('Data Transit 1'!$A75,'raw Results'!$A$1:$A$215,0))</f>
        <v>38.839199066162109</v>
      </c>
      <c r="P75">
        <f>INDEX('raw Results'!$P$1:$P$215,MATCH('Data Transit 1'!$A75,'raw Results'!$A$1:$A$215,0))</f>
        <v>0.99790000915527344</v>
      </c>
      <c r="Q75">
        <f>INDEX('raw Results'!$Q$1:$Q$215,MATCH('Data Transit 1'!$A75,'raw Results'!$A$1:$A$215,0))</f>
        <v>-3.5617001056671143</v>
      </c>
      <c r="R75">
        <f>INDEX('raw Results'!$R$1:$R$215,MATCH('Data Transit 1'!$A75,'raw Results'!$A$1:$A$215,0))</f>
        <v>90.881927490234375</v>
      </c>
      <c r="S75" t="b">
        <f>INDEX('raw Results'!$S$1:$S$215,MATCH('Data Transit 1'!$A75,'raw Results'!$A$1:$A$215,0))</f>
        <v>0</v>
      </c>
      <c r="T75">
        <f>INDEX('raw Results'!$T$1:$T$215,MATCH('Data Transit 1'!$A75,'raw Results'!$A$1:$A$215,0))</f>
        <v>0.06</v>
      </c>
      <c r="U75" t="b">
        <f>INDEX('raw Results'!$U$1:$U$215,MATCH('Data Transit 1'!$A75,'raw Results'!$A$1:$A$215,0))</f>
        <v>1</v>
      </c>
      <c r="V75">
        <f>INDEX('raw Results'!$V$1:$V$215,MATCH('Data Transit 1'!$A75,'raw Results'!$A$1:$A$215,0))</f>
        <v>3</v>
      </c>
      <c r="W75">
        <f>INDEX('raw Results'!$W$1:$W$215,MATCH('Data Transit 1'!$A75,'raw Results'!$A$1:$A$215,0))</f>
        <v>33</v>
      </c>
      <c r="X75" t="str">
        <f>INDEX('raw Results'!$X$1:$X$215,MATCH('Data Transit 1'!$A75,'raw Results'!$A$1:$A$215,0))</f>
        <v/>
      </c>
      <c r="Y75" t="str">
        <f>INDEX('raw Results'!$Y$1:$Y$215,MATCH('Data Transit 1'!$A75,'raw Results'!$A$1:$A$215,0))</f>
        <v/>
      </c>
      <c r="Z75" t="str">
        <f>INDEX('raw Results'!$Z$1:$Z$215,MATCH('Data Transit 1'!$A75,'raw Results'!$A$1:$A$215,0))</f>
        <v/>
      </c>
      <c r="AA75" t="str">
        <f>INDEX('raw Results'!$AA$1:$AA$215,MATCH('Data Transit 1'!$A75,'raw Results'!$A$1:$A$215,0))</f>
        <v/>
      </c>
    </row>
    <row r="76" spans="1:27" x14ac:dyDescent="0.3">
      <c r="A76" s="4">
        <v>75</v>
      </c>
      <c r="B76" s="4" t="str">
        <f>INDEX('raw Results'!$B$1:$B$215,MATCH('Data Transit 1'!A76,'raw Results'!A$1:A$215,0))</f>
        <v>G3</v>
      </c>
      <c r="C76" s="4" t="b">
        <f>INDEX('raw Results'!$C$1:$C$215,MATCH('Data Transit 1'!$A76,'raw Results'!$A$1:$A$215,0))</f>
        <v>0</v>
      </c>
      <c r="D76" s="4" t="str">
        <f>INDEX('raw Results'!$D$1:$D$215,MATCH('Data Transit 1'!$A76,'raw Results'!$A$1:$A$215,0))</f>
        <v>Std7</v>
      </c>
      <c r="E76" t="str">
        <f>INDEX('raw Results'!$E$1:$E$215,MATCH('Data Transit 1'!$A76,'raw Results'!$A$1:$A$215,0))</f>
        <v>Target 1</v>
      </c>
      <c r="F76" t="str">
        <f>INDEX('raw Results'!$F$1:$F$215,MATCH('Data Transit 1'!$A76,'raw Results'!$A$1:$A$215,0))</f>
        <v>STANDARD</v>
      </c>
      <c r="G76" t="str">
        <f>INDEX('raw Results'!$G$1:$G$215,MATCH('Data Transit 1'!$A76,'raw Results'!$A$1:$A$215,0))</f>
        <v>FAM</v>
      </c>
      <c r="H76" t="str">
        <f>INDEX('raw Results'!$H$1:$H$215,MATCH('Data Transit 1'!$A76,'raw Results'!$A$1:$A$215,0))</f>
        <v>NFQ-MGB</v>
      </c>
      <c r="I76" s="129">
        <f>INDEX('raw Results'!$I$1:$I$215,MATCH('Data Transit 1'!$A76,'raw Results'!$A$1:$A$215,0))</f>
        <v>35.646518707275391</v>
      </c>
      <c r="J76" s="129">
        <f>INDEX('raw Results'!$J$1:$J$215,MATCH('Data Transit 1'!$A76,'raw Results'!$A$1:$A$215,0))</f>
        <v>36.774368286132813</v>
      </c>
      <c r="K76" s="129">
        <f>INDEX('raw Results'!$K$1:$K$215,MATCH('Data Transit 1'!$A76,'raw Results'!$A$1:$A$215,0))</f>
        <v>0.9775080680847168</v>
      </c>
      <c r="L76" s="3">
        <f>INDEX('raw Results'!$L$1:$L$215,MATCH('Data Transit 1'!$A76,'raw Results'!$A$1:$A$215,0))</f>
        <v>3.125</v>
      </c>
      <c r="M76" s="3" t="str">
        <f>INDEX('raw Results'!$M$1:$M$215,MATCH('Data Transit 1'!$A76,'raw Results'!$A$1:$A$215,0))</f>
        <v/>
      </c>
      <c r="N76" s="3" t="str">
        <f>INDEX('raw Results'!$N$1:$N$215,MATCH('Data Transit 1'!$A76,'raw Results'!$A$1:$A$215,0))</f>
        <v/>
      </c>
      <c r="O76">
        <f>INDEX('raw Results'!$O$1:$O$215,MATCH('Data Transit 1'!$A76,'raw Results'!$A$1:$A$215,0))</f>
        <v>38.839199066162109</v>
      </c>
      <c r="P76">
        <f>INDEX('raw Results'!$P$1:$P$215,MATCH('Data Transit 1'!$A76,'raw Results'!$A$1:$A$215,0))</f>
        <v>0.99790000915527344</v>
      </c>
      <c r="Q76">
        <f>INDEX('raw Results'!$Q$1:$Q$215,MATCH('Data Transit 1'!$A76,'raw Results'!$A$1:$A$215,0))</f>
        <v>-3.5617001056671143</v>
      </c>
      <c r="R76">
        <f>INDEX('raw Results'!$R$1:$R$215,MATCH('Data Transit 1'!$A76,'raw Results'!$A$1:$A$215,0))</f>
        <v>90.881927490234375</v>
      </c>
      <c r="S76" t="b">
        <f>INDEX('raw Results'!$S$1:$S$215,MATCH('Data Transit 1'!$A76,'raw Results'!$A$1:$A$215,0))</f>
        <v>0</v>
      </c>
      <c r="T76">
        <f>INDEX('raw Results'!$T$1:$T$215,MATCH('Data Transit 1'!$A76,'raw Results'!$A$1:$A$215,0))</f>
        <v>0.06</v>
      </c>
      <c r="U76" t="b">
        <f>INDEX('raw Results'!$U$1:$U$215,MATCH('Data Transit 1'!$A76,'raw Results'!$A$1:$A$215,0))</f>
        <v>1</v>
      </c>
      <c r="V76">
        <f>INDEX('raw Results'!$V$1:$V$215,MATCH('Data Transit 1'!$A76,'raw Results'!$A$1:$A$215,0))</f>
        <v>3</v>
      </c>
      <c r="W76">
        <f>INDEX('raw Results'!$W$1:$W$215,MATCH('Data Transit 1'!$A76,'raw Results'!$A$1:$A$215,0))</f>
        <v>32</v>
      </c>
      <c r="X76" t="str">
        <f>INDEX('raw Results'!$X$1:$X$215,MATCH('Data Transit 1'!$A76,'raw Results'!$A$1:$A$215,0))</f>
        <v/>
      </c>
      <c r="Y76" t="str">
        <f>INDEX('raw Results'!$Y$1:$Y$215,MATCH('Data Transit 1'!$A76,'raw Results'!$A$1:$A$215,0))</f>
        <v/>
      </c>
      <c r="Z76" t="str">
        <f>INDEX('raw Results'!$Z$1:$Z$215,MATCH('Data Transit 1'!$A76,'raw Results'!$A$1:$A$215,0))</f>
        <v/>
      </c>
      <c r="AA76" t="str">
        <f>INDEX('raw Results'!$AA$1:$AA$215,MATCH('Data Transit 1'!$A76,'raw Results'!$A$1:$A$215,0))</f>
        <v/>
      </c>
    </row>
    <row r="77" spans="1:27" x14ac:dyDescent="0.3">
      <c r="A77" s="4">
        <v>76</v>
      </c>
      <c r="B77" s="4" t="str">
        <f>INDEX('raw Results'!$B$1:$B$215,MATCH('Data Transit 1'!A77,'raw Results'!A$1:A$215,0))</f>
        <v>G4</v>
      </c>
      <c r="C77" s="4" t="b">
        <f>INDEX('raw Results'!$C$1:$C$215,MATCH('Data Transit 1'!$A77,'raw Results'!$A$1:$A$215,0))</f>
        <v>0</v>
      </c>
      <c r="D77" s="4" t="str">
        <f>INDEX('raw Results'!$D$1:$D$215,MATCH('Data Transit 1'!$A77,'raw Results'!$A$1:$A$215,0))</f>
        <v>S19</v>
      </c>
      <c r="E77" t="str">
        <f>INDEX('raw Results'!$E$1:$E$215,MATCH('Data Transit 1'!$A77,'raw Results'!$A$1:$A$215,0))</f>
        <v>Target 1</v>
      </c>
      <c r="F77" t="str">
        <f>INDEX('raw Results'!$F$1:$F$215,MATCH('Data Transit 1'!$A77,'raw Results'!$A$1:$A$215,0))</f>
        <v>UNKNOWN</v>
      </c>
      <c r="G77" t="str">
        <f>INDEX('raw Results'!$G$1:$G$215,MATCH('Data Transit 1'!$A77,'raw Results'!$A$1:$A$215,0))</f>
        <v>FAM</v>
      </c>
      <c r="H77" t="str">
        <f>INDEX('raw Results'!$H$1:$H$215,MATCH('Data Transit 1'!$A77,'raw Results'!$A$1:$A$215,0))</f>
        <v>NFQ-MGB</v>
      </c>
      <c r="I77" s="129" t="str">
        <f>INDEX('raw Results'!$I$1:$I$215,MATCH('Data Transit 1'!$A77,'raw Results'!$A$1:$A$215,0))</f>
        <v>Undetermined</v>
      </c>
      <c r="J77" s="129">
        <f>INDEX('raw Results'!$J$1:$J$215,MATCH('Data Transit 1'!$A77,'raw Results'!$A$1:$A$215,0))</f>
        <v>38.284843444824219</v>
      </c>
      <c r="K77" s="129" t="str">
        <f>INDEX('raw Results'!$K$1:$K$215,MATCH('Data Transit 1'!$A77,'raw Results'!$A$1:$A$215,0))</f>
        <v/>
      </c>
      <c r="L77" s="3" t="str">
        <f>INDEX('raw Results'!$L$1:$L$215,MATCH('Data Transit 1'!$A77,'raw Results'!$A$1:$A$215,0))</f>
        <v/>
      </c>
      <c r="M77" s="3" t="str">
        <f>INDEX('raw Results'!$M$1:$M$215,MATCH('Data Transit 1'!$A77,'raw Results'!$A$1:$A$215,0))</f>
        <v/>
      </c>
      <c r="N77" s="3" t="str">
        <f>INDEX('raw Results'!$N$1:$N$215,MATCH('Data Transit 1'!$A77,'raw Results'!$A$1:$A$215,0))</f>
        <v/>
      </c>
      <c r="O77">
        <f>INDEX('raw Results'!$O$1:$O$215,MATCH('Data Transit 1'!$A77,'raw Results'!$A$1:$A$215,0))</f>
        <v>38.839199066162109</v>
      </c>
      <c r="P77">
        <f>INDEX('raw Results'!$P$1:$P$215,MATCH('Data Transit 1'!$A77,'raw Results'!$A$1:$A$215,0))</f>
        <v>0.99790000915527344</v>
      </c>
      <c r="Q77">
        <f>INDEX('raw Results'!$Q$1:$Q$215,MATCH('Data Transit 1'!$A77,'raw Results'!$A$1:$A$215,0))</f>
        <v>-3.5617001056671143</v>
      </c>
      <c r="R77">
        <f>INDEX('raw Results'!$R$1:$R$215,MATCH('Data Transit 1'!$A77,'raw Results'!$A$1:$A$215,0))</f>
        <v>90.881927490234375</v>
      </c>
      <c r="S77" t="b">
        <f>INDEX('raw Results'!$S$1:$S$215,MATCH('Data Transit 1'!$A77,'raw Results'!$A$1:$A$215,0))</f>
        <v>0</v>
      </c>
      <c r="T77">
        <f>INDEX('raw Results'!$T$1:$T$215,MATCH('Data Transit 1'!$A77,'raw Results'!$A$1:$A$215,0))</f>
        <v>0.06</v>
      </c>
      <c r="U77" t="b">
        <f>INDEX('raw Results'!$U$1:$U$215,MATCH('Data Transit 1'!$A77,'raw Results'!$A$1:$A$215,0))</f>
        <v>1</v>
      </c>
      <c r="V77">
        <f>INDEX('raw Results'!$V$1:$V$215,MATCH('Data Transit 1'!$A77,'raw Results'!$A$1:$A$215,0))</f>
        <v>3</v>
      </c>
      <c r="W77">
        <f>INDEX('raw Results'!$W$1:$W$215,MATCH('Data Transit 1'!$A77,'raw Results'!$A$1:$A$215,0))</f>
        <v>39</v>
      </c>
      <c r="X77" t="str">
        <f>INDEX('raw Results'!$X$1:$X$215,MATCH('Data Transit 1'!$A77,'raw Results'!$A$1:$A$215,0))</f>
        <v/>
      </c>
      <c r="Y77" t="str">
        <f>INDEX('raw Results'!$Y$1:$Y$215,MATCH('Data Transit 1'!$A77,'raw Results'!$A$1:$A$215,0))</f>
        <v/>
      </c>
      <c r="Z77" t="str">
        <f>INDEX('raw Results'!$Z$1:$Z$215,MATCH('Data Transit 1'!$A77,'raw Results'!$A$1:$A$215,0))</f>
        <v/>
      </c>
      <c r="AA77" t="str">
        <f>INDEX('raw Results'!$AA$1:$AA$215,MATCH('Data Transit 1'!$A77,'raw Results'!$A$1:$A$215,0))</f>
        <v/>
      </c>
    </row>
    <row r="78" spans="1:27" x14ac:dyDescent="0.3">
      <c r="A78" s="4">
        <v>77</v>
      </c>
      <c r="B78" s="4" t="str">
        <f>INDEX('raw Results'!$B$1:$B$215,MATCH('Data Transit 1'!A78,'raw Results'!A$1:A$215,0))</f>
        <v>G5</v>
      </c>
      <c r="C78" s="4" t="b">
        <f>INDEX('raw Results'!$C$1:$C$215,MATCH('Data Transit 1'!$A78,'raw Results'!$A$1:$A$215,0))</f>
        <v>0</v>
      </c>
      <c r="D78" s="4" t="str">
        <f>INDEX('raw Results'!$D$1:$D$215,MATCH('Data Transit 1'!$A78,'raw Results'!$A$1:$A$215,0))</f>
        <v>S19</v>
      </c>
      <c r="E78" t="str">
        <f>INDEX('raw Results'!$E$1:$E$215,MATCH('Data Transit 1'!$A78,'raw Results'!$A$1:$A$215,0))</f>
        <v>Target 1</v>
      </c>
      <c r="F78" t="str">
        <f>INDEX('raw Results'!$F$1:$F$215,MATCH('Data Transit 1'!$A78,'raw Results'!$A$1:$A$215,0))</f>
        <v>UNKNOWN</v>
      </c>
      <c r="G78" t="str">
        <f>INDEX('raw Results'!$G$1:$G$215,MATCH('Data Transit 1'!$A78,'raw Results'!$A$1:$A$215,0))</f>
        <v>FAM</v>
      </c>
      <c r="H78" t="str">
        <f>INDEX('raw Results'!$H$1:$H$215,MATCH('Data Transit 1'!$A78,'raw Results'!$A$1:$A$215,0))</f>
        <v>NFQ-MGB</v>
      </c>
      <c r="I78" s="129">
        <f>INDEX('raw Results'!$I$1:$I$215,MATCH('Data Transit 1'!$A78,'raw Results'!$A$1:$A$215,0))</f>
        <v>38.284843444824219</v>
      </c>
      <c r="J78" s="129">
        <f>INDEX('raw Results'!$J$1:$J$215,MATCH('Data Transit 1'!$A78,'raw Results'!$A$1:$A$215,0))</f>
        <v>38.284843444824219</v>
      </c>
      <c r="K78" s="129" t="str">
        <f>INDEX('raw Results'!$K$1:$K$215,MATCH('Data Transit 1'!$A78,'raw Results'!$A$1:$A$215,0))</f>
        <v/>
      </c>
      <c r="L78" s="3">
        <f>INDEX('raw Results'!$L$1:$L$215,MATCH('Data Transit 1'!$A78,'raw Results'!$A$1:$A$215,0))</f>
        <v>1.4310137033462524</v>
      </c>
      <c r="M78" s="3">
        <f>INDEX('raw Results'!$M$1:$M$215,MATCH('Data Transit 1'!$A78,'raw Results'!$A$1:$A$215,0))</f>
        <v>1.4310137033462524</v>
      </c>
      <c r="N78" s="3" t="str">
        <f>INDEX('raw Results'!$N$1:$N$215,MATCH('Data Transit 1'!$A78,'raw Results'!$A$1:$A$215,0))</f>
        <v/>
      </c>
      <c r="O78">
        <f>INDEX('raw Results'!$O$1:$O$215,MATCH('Data Transit 1'!$A78,'raw Results'!$A$1:$A$215,0))</f>
        <v>38.839199066162109</v>
      </c>
      <c r="P78">
        <f>INDEX('raw Results'!$P$1:$P$215,MATCH('Data Transit 1'!$A78,'raw Results'!$A$1:$A$215,0))</f>
        <v>0.99790000915527344</v>
      </c>
      <c r="Q78">
        <f>INDEX('raw Results'!$Q$1:$Q$215,MATCH('Data Transit 1'!$A78,'raw Results'!$A$1:$A$215,0))</f>
        <v>-3.5617001056671143</v>
      </c>
      <c r="R78">
        <f>INDEX('raw Results'!$R$1:$R$215,MATCH('Data Transit 1'!$A78,'raw Results'!$A$1:$A$215,0))</f>
        <v>90.881927490234375</v>
      </c>
      <c r="S78" t="b">
        <f>INDEX('raw Results'!$S$1:$S$215,MATCH('Data Transit 1'!$A78,'raw Results'!$A$1:$A$215,0))</f>
        <v>0</v>
      </c>
      <c r="T78">
        <f>INDEX('raw Results'!$T$1:$T$215,MATCH('Data Transit 1'!$A78,'raw Results'!$A$1:$A$215,0))</f>
        <v>0.06</v>
      </c>
      <c r="U78" t="b">
        <f>INDEX('raw Results'!$U$1:$U$215,MATCH('Data Transit 1'!$A78,'raw Results'!$A$1:$A$215,0))</f>
        <v>1</v>
      </c>
      <c r="V78">
        <f>INDEX('raw Results'!$V$1:$V$215,MATCH('Data Transit 1'!$A78,'raw Results'!$A$1:$A$215,0))</f>
        <v>3</v>
      </c>
      <c r="W78">
        <f>INDEX('raw Results'!$W$1:$W$215,MATCH('Data Transit 1'!$A78,'raw Results'!$A$1:$A$215,0))</f>
        <v>34</v>
      </c>
      <c r="X78" t="str">
        <f>INDEX('raw Results'!$X$1:$X$215,MATCH('Data Transit 1'!$A78,'raw Results'!$A$1:$A$215,0))</f>
        <v/>
      </c>
      <c r="Y78" t="str">
        <f>INDEX('raw Results'!$Y$1:$Y$215,MATCH('Data Transit 1'!$A78,'raw Results'!$A$1:$A$215,0))</f>
        <v/>
      </c>
      <c r="Z78" t="str">
        <f>INDEX('raw Results'!$Z$1:$Z$215,MATCH('Data Transit 1'!$A78,'raw Results'!$A$1:$A$215,0))</f>
        <v/>
      </c>
      <c r="AA78" t="str">
        <f>INDEX('raw Results'!$AA$1:$AA$215,MATCH('Data Transit 1'!$A78,'raw Results'!$A$1:$A$215,0))</f>
        <v/>
      </c>
    </row>
    <row r="79" spans="1:27" x14ac:dyDescent="0.3">
      <c r="A79" s="4">
        <v>78</v>
      </c>
      <c r="B79" s="4" t="str">
        <f>INDEX('raw Results'!$B$1:$B$215,MATCH('Data Transit 1'!A79,'raw Results'!A$1:A$215,0))</f>
        <v>G6</v>
      </c>
      <c r="C79" s="4" t="b">
        <f>INDEX('raw Results'!$C$1:$C$215,MATCH('Data Transit 1'!$A79,'raw Results'!$A$1:$A$215,0))</f>
        <v>0</v>
      </c>
      <c r="D79" s="4" t="str">
        <f>INDEX('raw Results'!$D$1:$D$215,MATCH('Data Transit 1'!$A79,'raw Results'!$A$1:$A$215,0))</f>
        <v>S19</v>
      </c>
      <c r="E79" t="str">
        <f>INDEX('raw Results'!$E$1:$E$215,MATCH('Data Transit 1'!$A79,'raw Results'!$A$1:$A$215,0))</f>
        <v>Target 1</v>
      </c>
      <c r="F79" t="str">
        <f>INDEX('raw Results'!$F$1:$F$215,MATCH('Data Transit 1'!$A79,'raw Results'!$A$1:$A$215,0))</f>
        <v>UNKNOWN</v>
      </c>
      <c r="G79" t="str">
        <f>INDEX('raw Results'!$G$1:$G$215,MATCH('Data Transit 1'!$A79,'raw Results'!$A$1:$A$215,0))</f>
        <v>FAM</v>
      </c>
      <c r="H79" t="str">
        <f>INDEX('raw Results'!$H$1:$H$215,MATCH('Data Transit 1'!$A79,'raw Results'!$A$1:$A$215,0))</f>
        <v>NFQ-MGB</v>
      </c>
      <c r="I79" s="129" t="str">
        <f>INDEX('raw Results'!$I$1:$I$215,MATCH('Data Transit 1'!$A79,'raw Results'!$A$1:$A$215,0))</f>
        <v>Undetermined</v>
      </c>
      <c r="J79" s="129">
        <f>INDEX('raw Results'!$J$1:$J$215,MATCH('Data Transit 1'!$A79,'raw Results'!$A$1:$A$215,0))</f>
        <v>38.284843444824219</v>
      </c>
      <c r="K79" s="129" t="str">
        <f>INDEX('raw Results'!$K$1:$K$215,MATCH('Data Transit 1'!$A79,'raw Results'!$A$1:$A$215,0))</f>
        <v/>
      </c>
      <c r="L79" s="3" t="str">
        <f>INDEX('raw Results'!$L$1:$L$215,MATCH('Data Transit 1'!$A79,'raw Results'!$A$1:$A$215,0))</f>
        <v/>
      </c>
      <c r="M79" s="3" t="str">
        <f>INDEX('raw Results'!$M$1:$M$215,MATCH('Data Transit 1'!$A79,'raw Results'!$A$1:$A$215,0))</f>
        <v/>
      </c>
      <c r="N79" s="3" t="str">
        <f>INDEX('raw Results'!$N$1:$N$215,MATCH('Data Transit 1'!$A79,'raw Results'!$A$1:$A$215,0))</f>
        <v/>
      </c>
      <c r="O79">
        <f>INDEX('raw Results'!$O$1:$O$215,MATCH('Data Transit 1'!$A79,'raw Results'!$A$1:$A$215,0))</f>
        <v>38.839199066162109</v>
      </c>
      <c r="P79">
        <f>INDEX('raw Results'!$P$1:$P$215,MATCH('Data Transit 1'!$A79,'raw Results'!$A$1:$A$215,0))</f>
        <v>0.99790000915527344</v>
      </c>
      <c r="Q79">
        <f>INDEX('raw Results'!$Q$1:$Q$215,MATCH('Data Transit 1'!$A79,'raw Results'!$A$1:$A$215,0))</f>
        <v>-3.5617001056671143</v>
      </c>
      <c r="R79">
        <f>INDEX('raw Results'!$R$1:$R$215,MATCH('Data Transit 1'!$A79,'raw Results'!$A$1:$A$215,0))</f>
        <v>90.881927490234375</v>
      </c>
      <c r="S79" t="b">
        <f>INDEX('raw Results'!$S$1:$S$215,MATCH('Data Transit 1'!$A79,'raw Results'!$A$1:$A$215,0))</f>
        <v>0</v>
      </c>
      <c r="T79">
        <f>INDEX('raw Results'!$T$1:$T$215,MATCH('Data Transit 1'!$A79,'raw Results'!$A$1:$A$215,0))</f>
        <v>0.06</v>
      </c>
      <c r="U79" t="b">
        <f>INDEX('raw Results'!$U$1:$U$215,MATCH('Data Transit 1'!$A79,'raw Results'!$A$1:$A$215,0))</f>
        <v>1</v>
      </c>
      <c r="V79">
        <f>INDEX('raw Results'!$V$1:$V$215,MATCH('Data Transit 1'!$A79,'raw Results'!$A$1:$A$215,0))</f>
        <v>3</v>
      </c>
      <c r="W79">
        <f>INDEX('raw Results'!$W$1:$W$215,MATCH('Data Transit 1'!$A79,'raw Results'!$A$1:$A$215,0))</f>
        <v>39</v>
      </c>
      <c r="X79" t="str">
        <f>INDEX('raw Results'!$X$1:$X$215,MATCH('Data Transit 1'!$A79,'raw Results'!$A$1:$A$215,0))</f>
        <v/>
      </c>
      <c r="Y79" t="str">
        <f>INDEX('raw Results'!$Y$1:$Y$215,MATCH('Data Transit 1'!$A79,'raw Results'!$A$1:$A$215,0))</f>
        <v/>
      </c>
      <c r="Z79" t="str">
        <f>INDEX('raw Results'!$Z$1:$Z$215,MATCH('Data Transit 1'!$A79,'raw Results'!$A$1:$A$215,0))</f>
        <v/>
      </c>
      <c r="AA79" t="str">
        <f>INDEX('raw Results'!$AA$1:$AA$215,MATCH('Data Transit 1'!$A79,'raw Results'!$A$1:$A$215,0))</f>
        <v/>
      </c>
    </row>
    <row r="80" spans="1:27" x14ac:dyDescent="0.3">
      <c r="A80" s="4">
        <v>79</v>
      </c>
      <c r="B80" s="4" t="str">
        <f>INDEX('raw Results'!$B$1:$B$215,MATCH('Data Transit 1'!A80,'raw Results'!A$1:A$215,0))</f>
        <v>G7</v>
      </c>
      <c r="C80" s="4" t="b">
        <f>INDEX('raw Results'!$C$1:$C$215,MATCH('Data Transit 1'!$A80,'raw Results'!$A$1:$A$215,0))</f>
        <v>0</v>
      </c>
      <c r="D80" s="4" t="str">
        <f>INDEX('raw Results'!$D$1:$D$215,MATCH('Data Transit 1'!$A80,'raw Results'!$A$1:$A$215,0))</f>
        <v>S7</v>
      </c>
      <c r="E80" t="str">
        <f>INDEX('raw Results'!$E$1:$E$215,MATCH('Data Transit 1'!$A80,'raw Results'!$A$1:$A$215,0))</f>
        <v>Target 1</v>
      </c>
      <c r="F80" t="str">
        <f>INDEX('raw Results'!$F$1:$F$215,MATCH('Data Transit 1'!$A80,'raw Results'!$A$1:$A$215,0))</f>
        <v>UNKNOWN</v>
      </c>
      <c r="G80" t="str">
        <f>INDEX('raw Results'!$G$1:$G$215,MATCH('Data Transit 1'!$A80,'raw Results'!$A$1:$A$215,0))</f>
        <v>FAM</v>
      </c>
      <c r="H80" t="str">
        <f>INDEX('raw Results'!$H$1:$H$215,MATCH('Data Transit 1'!$A80,'raw Results'!$A$1:$A$215,0))</f>
        <v>NFQ-MGB</v>
      </c>
      <c r="I80" s="129">
        <f>INDEX('raw Results'!$I$1:$I$215,MATCH('Data Transit 1'!$A80,'raw Results'!$A$1:$A$215,0))</f>
        <v>23.243446350097656</v>
      </c>
      <c r="J80" s="129">
        <f>INDEX('raw Results'!$J$1:$J$215,MATCH('Data Transit 1'!$A80,'raw Results'!$A$1:$A$215,0))</f>
        <v>23.21537971496582</v>
      </c>
      <c r="K80" s="129">
        <f>INDEX('raw Results'!$K$1:$K$215,MATCH('Data Transit 1'!$A80,'raw Results'!$A$1:$A$215,0))</f>
        <v>5.662894994020462E-2</v>
      </c>
      <c r="L80" s="3">
        <f>INDEX('raw Results'!$L$1:$L$215,MATCH('Data Transit 1'!$A80,'raw Results'!$A$1:$A$215,0))</f>
        <v>23918.76171875</v>
      </c>
      <c r="M80" s="3">
        <f>INDEX('raw Results'!$M$1:$M$215,MATCH('Data Transit 1'!$A80,'raw Results'!$A$1:$A$215,0))</f>
        <v>24367.666015625</v>
      </c>
      <c r="N80" s="3">
        <f>INDEX('raw Results'!$N$1:$N$215,MATCH('Data Transit 1'!$A80,'raw Results'!$A$1:$A$215,0))</f>
        <v>901.0509033203125</v>
      </c>
      <c r="O80">
        <f>INDEX('raw Results'!$O$1:$O$215,MATCH('Data Transit 1'!$A80,'raw Results'!$A$1:$A$215,0))</f>
        <v>38.839199066162109</v>
      </c>
      <c r="P80">
        <f>INDEX('raw Results'!$P$1:$P$215,MATCH('Data Transit 1'!$A80,'raw Results'!$A$1:$A$215,0))</f>
        <v>0.99790000915527344</v>
      </c>
      <c r="Q80">
        <f>INDEX('raw Results'!$Q$1:$Q$215,MATCH('Data Transit 1'!$A80,'raw Results'!$A$1:$A$215,0))</f>
        <v>-3.5617001056671143</v>
      </c>
      <c r="R80">
        <f>INDEX('raw Results'!$R$1:$R$215,MATCH('Data Transit 1'!$A80,'raw Results'!$A$1:$A$215,0))</f>
        <v>90.881927490234375</v>
      </c>
      <c r="S80" t="b">
        <f>INDEX('raw Results'!$S$1:$S$215,MATCH('Data Transit 1'!$A80,'raw Results'!$A$1:$A$215,0))</f>
        <v>0</v>
      </c>
      <c r="T80">
        <f>INDEX('raw Results'!$T$1:$T$215,MATCH('Data Transit 1'!$A80,'raw Results'!$A$1:$A$215,0))</f>
        <v>0.06</v>
      </c>
      <c r="U80" t="b">
        <f>INDEX('raw Results'!$U$1:$U$215,MATCH('Data Transit 1'!$A80,'raw Results'!$A$1:$A$215,0))</f>
        <v>1</v>
      </c>
      <c r="V80">
        <f>INDEX('raw Results'!$V$1:$V$215,MATCH('Data Transit 1'!$A80,'raw Results'!$A$1:$A$215,0))</f>
        <v>3</v>
      </c>
      <c r="W80">
        <f>INDEX('raw Results'!$W$1:$W$215,MATCH('Data Transit 1'!$A80,'raw Results'!$A$1:$A$215,0))</f>
        <v>20</v>
      </c>
      <c r="X80" t="str">
        <f>INDEX('raw Results'!$X$1:$X$215,MATCH('Data Transit 1'!$A80,'raw Results'!$A$1:$A$215,0))</f>
        <v/>
      </c>
      <c r="Y80" t="str">
        <f>INDEX('raw Results'!$Y$1:$Y$215,MATCH('Data Transit 1'!$A80,'raw Results'!$A$1:$A$215,0))</f>
        <v/>
      </c>
      <c r="Z80" t="str">
        <f>INDEX('raw Results'!$Z$1:$Z$215,MATCH('Data Transit 1'!$A80,'raw Results'!$A$1:$A$215,0))</f>
        <v/>
      </c>
      <c r="AA80" t="str">
        <f>INDEX('raw Results'!$AA$1:$AA$215,MATCH('Data Transit 1'!$A80,'raw Results'!$A$1:$A$215,0))</f>
        <v/>
      </c>
    </row>
    <row r="81" spans="1:27" x14ac:dyDescent="0.3">
      <c r="A81" s="4">
        <v>80</v>
      </c>
      <c r="B81" s="4" t="str">
        <f>INDEX('raw Results'!$B$1:$B$215,MATCH('Data Transit 1'!A81,'raw Results'!A$1:A$215,0))</f>
        <v>G8</v>
      </c>
      <c r="C81" s="4" t="b">
        <f>INDEX('raw Results'!$C$1:$C$215,MATCH('Data Transit 1'!$A81,'raw Results'!$A$1:$A$215,0))</f>
        <v>0</v>
      </c>
      <c r="D81" s="4" t="str">
        <f>INDEX('raw Results'!$D$1:$D$215,MATCH('Data Transit 1'!$A81,'raw Results'!$A$1:$A$215,0))</f>
        <v>S7</v>
      </c>
      <c r="E81" t="str">
        <f>INDEX('raw Results'!$E$1:$E$215,MATCH('Data Transit 1'!$A81,'raw Results'!$A$1:$A$215,0))</f>
        <v>Target 1</v>
      </c>
      <c r="F81" t="str">
        <f>INDEX('raw Results'!$F$1:$F$215,MATCH('Data Transit 1'!$A81,'raw Results'!$A$1:$A$215,0))</f>
        <v>UNKNOWN</v>
      </c>
      <c r="G81" t="str">
        <f>INDEX('raw Results'!$G$1:$G$215,MATCH('Data Transit 1'!$A81,'raw Results'!$A$1:$A$215,0))</f>
        <v>FAM</v>
      </c>
      <c r="H81" t="str">
        <f>INDEX('raw Results'!$H$1:$H$215,MATCH('Data Transit 1'!$A81,'raw Results'!$A$1:$A$215,0))</f>
        <v>NFQ-MGB</v>
      </c>
      <c r="I81" s="129">
        <f>INDEX('raw Results'!$I$1:$I$215,MATCH('Data Transit 1'!$A81,'raw Results'!$A$1:$A$215,0))</f>
        <v>23.252494812011719</v>
      </c>
      <c r="J81" s="129">
        <f>INDEX('raw Results'!$J$1:$J$215,MATCH('Data Transit 1'!$A81,'raw Results'!$A$1:$A$215,0))</f>
        <v>23.21537971496582</v>
      </c>
      <c r="K81" s="129">
        <f>INDEX('raw Results'!$K$1:$K$215,MATCH('Data Transit 1'!$A81,'raw Results'!$A$1:$A$215,0))</f>
        <v>5.662894994020462E-2</v>
      </c>
      <c r="L81" s="3">
        <f>INDEX('raw Results'!$L$1:$L$215,MATCH('Data Transit 1'!$A81,'raw Results'!$A$1:$A$215,0))</f>
        <v>23779.25390625</v>
      </c>
      <c r="M81" s="3">
        <f>INDEX('raw Results'!$M$1:$M$215,MATCH('Data Transit 1'!$A81,'raw Results'!$A$1:$A$215,0))</f>
        <v>24367.666015625</v>
      </c>
      <c r="N81" s="3">
        <f>INDEX('raw Results'!$N$1:$N$215,MATCH('Data Transit 1'!$A81,'raw Results'!$A$1:$A$215,0))</f>
        <v>901.0509033203125</v>
      </c>
      <c r="O81">
        <f>INDEX('raw Results'!$O$1:$O$215,MATCH('Data Transit 1'!$A81,'raw Results'!$A$1:$A$215,0))</f>
        <v>38.839199066162109</v>
      </c>
      <c r="P81">
        <f>INDEX('raw Results'!$P$1:$P$215,MATCH('Data Transit 1'!$A81,'raw Results'!$A$1:$A$215,0))</f>
        <v>0.99790000915527344</v>
      </c>
      <c r="Q81">
        <f>INDEX('raw Results'!$Q$1:$Q$215,MATCH('Data Transit 1'!$A81,'raw Results'!$A$1:$A$215,0))</f>
        <v>-3.5617001056671143</v>
      </c>
      <c r="R81">
        <f>INDEX('raw Results'!$R$1:$R$215,MATCH('Data Transit 1'!$A81,'raw Results'!$A$1:$A$215,0))</f>
        <v>90.881927490234375</v>
      </c>
      <c r="S81" t="b">
        <f>INDEX('raw Results'!$S$1:$S$215,MATCH('Data Transit 1'!$A81,'raw Results'!$A$1:$A$215,0))</f>
        <v>0</v>
      </c>
      <c r="T81">
        <f>INDEX('raw Results'!$T$1:$T$215,MATCH('Data Transit 1'!$A81,'raw Results'!$A$1:$A$215,0))</f>
        <v>0.06</v>
      </c>
      <c r="U81" t="b">
        <f>INDEX('raw Results'!$U$1:$U$215,MATCH('Data Transit 1'!$A81,'raw Results'!$A$1:$A$215,0))</f>
        <v>1</v>
      </c>
      <c r="V81">
        <f>INDEX('raw Results'!$V$1:$V$215,MATCH('Data Transit 1'!$A81,'raw Results'!$A$1:$A$215,0))</f>
        <v>3</v>
      </c>
      <c r="W81">
        <f>INDEX('raw Results'!$W$1:$W$215,MATCH('Data Transit 1'!$A81,'raw Results'!$A$1:$A$215,0))</f>
        <v>19</v>
      </c>
      <c r="X81" t="str">
        <f>INDEX('raw Results'!$X$1:$X$215,MATCH('Data Transit 1'!$A81,'raw Results'!$A$1:$A$215,0))</f>
        <v/>
      </c>
      <c r="Y81" t="str">
        <f>INDEX('raw Results'!$Y$1:$Y$215,MATCH('Data Transit 1'!$A81,'raw Results'!$A$1:$A$215,0))</f>
        <v/>
      </c>
      <c r="Z81" t="str">
        <f>INDEX('raw Results'!$Z$1:$Z$215,MATCH('Data Transit 1'!$A81,'raw Results'!$A$1:$A$215,0))</f>
        <v/>
      </c>
      <c r="AA81" t="str">
        <f>INDEX('raw Results'!$AA$1:$AA$215,MATCH('Data Transit 1'!$A81,'raw Results'!$A$1:$A$215,0))</f>
        <v/>
      </c>
    </row>
    <row r="82" spans="1:27" x14ac:dyDescent="0.3">
      <c r="A82" s="4">
        <v>81</v>
      </c>
      <c r="B82" s="4" t="str">
        <f>INDEX('raw Results'!$B$1:$B$215,MATCH('Data Transit 1'!A82,'raw Results'!A$1:A$215,0))</f>
        <v>G9</v>
      </c>
      <c r="C82" s="4" t="b">
        <f>INDEX('raw Results'!$C$1:$C$215,MATCH('Data Transit 1'!$A82,'raw Results'!$A$1:$A$215,0))</f>
        <v>0</v>
      </c>
      <c r="D82" s="4" t="str">
        <f>INDEX('raw Results'!$D$1:$D$215,MATCH('Data Transit 1'!$A82,'raw Results'!$A$1:$A$215,0))</f>
        <v>S7</v>
      </c>
      <c r="E82" t="str">
        <f>INDEX('raw Results'!$E$1:$E$215,MATCH('Data Transit 1'!$A82,'raw Results'!$A$1:$A$215,0))</f>
        <v>Target 1</v>
      </c>
      <c r="F82" t="str">
        <f>INDEX('raw Results'!$F$1:$F$215,MATCH('Data Transit 1'!$A82,'raw Results'!$A$1:$A$215,0))</f>
        <v>UNKNOWN</v>
      </c>
      <c r="G82" t="str">
        <f>INDEX('raw Results'!$G$1:$G$215,MATCH('Data Transit 1'!$A82,'raw Results'!$A$1:$A$215,0))</f>
        <v>FAM</v>
      </c>
      <c r="H82" t="str">
        <f>INDEX('raw Results'!$H$1:$H$215,MATCH('Data Transit 1'!$A82,'raw Results'!$A$1:$A$215,0))</f>
        <v>NFQ-MGB</v>
      </c>
      <c r="I82" s="129">
        <f>INDEX('raw Results'!$I$1:$I$215,MATCH('Data Transit 1'!$A82,'raw Results'!$A$1:$A$215,0))</f>
        <v>23.150199890136719</v>
      </c>
      <c r="J82" s="129">
        <f>INDEX('raw Results'!$J$1:$J$215,MATCH('Data Transit 1'!$A82,'raw Results'!$A$1:$A$215,0))</f>
        <v>23.21537971496582</v>
      </c>
      <c r="K82" s="129">
        <f>INDEX('raw Results'!$K$1:$K$215,MATCH('Data Transit 1'!$A82,'raw Results'!$A$1:$A$215,0))</f>
        <v>5.662894994020462E-2</v>
      </c>
      <c r="L82" s="3">
        <f>INDEX('raw Results'!$L$1:$L$215,MATCH('Data Transit 1'!$A82,'raw Results'!$A$1:$A$215,0))</f>
        <v>25404.990234375</v>
      </c>
      <c r="M82" s="3">
        <f>INDEX('raw Results'!$M$1:$M$215,MATCH('Data Transit 1'!$A82,'raw Results'!$A$1:$A$215,0))</f>
        <v>24367.666015625</v>
      </c>
      <c r="N82" s="3">
        <f>INDEX('raw Results'!$N$1:$N$215,MATCH('Data Transit 1'!$A82,'raw Results'!$A$1:$A$215,0))</f>
        <v>901.0509033203125</v>
      </c>
      <c r="O82">
        <f>INDEX('raw Results'!$O$1:$O$215,MATCH('Data Transit 1'!$A82,'raw Results'!$A$1:$A$215,0))</f>
        <v>38.839199066162109</v>
      </c>
      <c r="P82">
        <f>INDEX('raw Results'!$P$1:$P$215,MATCH('Data Transit 1'!$A82,'raw Results'!$A$1:$A$215,0))</f>
        <v>0.99790000915527344</v>
      </c>
      <c r="Q82">
        <f>INDEX('raw Results'!$Q$1:$Q$215,MATCH('Data Transit 1'!$A82,'raw Results'!$A$1:$A$215,0))</f>
        <v>-3.5617001056671143</v>
      </c>
      <c r="R82">
        <f>INDEX('raw Results'!$R$1:$R$215,MATCH('Data Transit 1'!$A82,'raw Results'!$A$1:$A$215,0))</f>
        <v>90.881927490234375</v>
      </c>
      <c r="S82" t="b">
        <f>INDEX('raw Results'!$S$1:$S$215,MATCH('Data Transit 1'!$A82,'raw Results'!$A$1:$A$215,0))</f>
        <v>0</v>
      </c>
      <c r="T82">
        <f>INDEX('raw Results'!$T$1:$T$215,MATCH('Data Transit 1'!$A82,'raw Results'!$A$1:$A$215,0))</f>
        <v>0.06</v>
      </c>
      <c r="U82" t="b">
        <f>INDEX('raw Results'!$U$1:$U$215,MATCH('Data Transit 1'!$A82,'raw Results'!$A$1:$A$215,0))</f>
        <v>1</v>
      </c>
      <c r="V82">
        <f>INDEX('raw Results'!$V$1:$V$215,MATCH('Data Transit 1'!$A82,'raw Results'!$A$1:$A$215,0))</f>
        <v>3</v>
      </c>
      <c r="W82">
        <f>INDEX('raw Results'!$W$1:$W$215,MATCH('Data Transit 1'!$A82,'raw Results'!$A$1:$A$215,0))</f>
        <v>19</v>
      </c>
      <c r="X82" t="str">
        <f>INDEX('raw Results'!$X$1:$X$215,MATCH('Data Transit 1'!$A82,'raw Results'!$A$1:$A$215,0))</f>
        <v/>
      </c>
      <c r="Y82" t="str">
        <f>INDEX('raw Results'!$Y$1:$Y$215,MATCH('Data Transit 1'!$A82,'raw Results'!$A$1:$A$215,0))</f>
        <v/>
      </c>
      <c r="Z82" t="str">
        <f>INDEX('raw Results'!$Z$1:$Z$215,MATCH('Data Transit 1'!$A82,'raw Results'!$A$1:$A$215,0))</f>
        <v/>
      </c>
      <c r="AA82" t="str">
        <f>INDEX('raw Results'!$AA$1:$AA$215,MATCH('Data Transit 1'!$A82,'raw Results'!$A$1:$A$215,0))</f>
        <v/>
      </c>
    </row>
    <row r="83" spans="1:27" x14ac:dyDescent="0.3">
      <c r="A83" s="4">
        <v>82</v>
      </c>
      <c r="B83" s="4" t="str">
        <f>INDEX('raw Results'!$B$1:$B$215,MATCH('Data Transit 1'!A83,'raw Results'!A$1:A$215,0))</f>
        <v>G10</v>
      </c>
      <c r="C83" s="4" t="b">
        <f>INDEX('raw Results'!$C$1:$C$215,MATCH('Data Transit 1'!$A83,'raw Results'!$A$1:$A$215,0))</f>
        <v>0</v>
      </c>
      <c r="D83" s="4" t="str">
        <f>INDEX('raw Results'!$D$1:$D$215,MATCH('Data Transit 1'!$A83,'raw Results'!$A$1:$A$215,0))</f>
        <v>S15</v>
      </c>
      <c r="E83" t="str">
        <f>INDEX('raw Results'!$E$1:$E$215,MATCH('Data Transit 1'!$A83,'raw Results'!$A$1:$A$215,0))</f>
        <v>Target 1</v>
      </c>
      <c r="F83" t="str">
        <f>INDEX('raw Results'!$F$1:$F$215,MATCH('Data Transit 1'!$A83,'raw Results'!$A$1:$A$215,0))</f>
        <v>UNKNOWN</v>
      </c>
      <c r="G83" t="str">
        <f>INDEX('raw Results'!$G$1:$G$215,MATCH('Data Transit 1'!$A83,'raw Results'!$A$1:$A$215,0))</f>
        <v>FAM</v>
      </c>
      <c r="H83" t="str">
        <f>INDEX('raw Results'!$H$1:$H$215,MATCH('Data Transit 1'!$A83,'raw Results'!$A$1:$A$215,0))</f>
        <v>NFQ-MGB</v>
      </c>
      <c r="I83" s="129">
        <f>INDEX('raw Results'!$I$1:$I$215,MATCH('Data Transit 1'!$A83,'raw Results'!$A$1:$A$215,0))</f>
        <v>28.196969985961914</v>
      </c>
      <c r="J83" s="129">
        <f>INDEX('raw Results'!$J$1:$J$215,MATCH('Data Transit 1'!$A83,'raw Results'!$A$1:$A$215,0))</f>
        <v>28.205827713012695</v>
      </c>
      <c r="K83" s="129">
        <f>INDEX('raw Results'!$K$1:$K$215,MATCH('Data Transit 1'!$A83,'raw Results'!$A$1:$A$215,0))</f>
        <v>2.2350328043103218E-2</v>
      </c>
      <c r="L83" s="3">
        <f>INDEX('raw Results'!$L$1:$L$215,MATCH('Data Transit 1'!$A83,'raw Results'!$A$1:$A$215,0))</f>
        <v>972.66571044921875</v>
      </c>
      <c r="M83" s="3">
        <f>INDEX('raw Results'!$M$1:$M$215,MATCH('Data Transit 1'!$A83,'raw Results'!$A$1:$A$215,0))</f>
        <v>967.17816162109375</v>
      </c>
      <c r="N83" s="3">
        <f>INDEX('raw Results'!$N$1:$N$215,MATCH('Data Transit 1'!$A83,'raw Results'!$A$1:$A$215,0))</f>
        <v>13.923839569091797</v>
      </c>
      <c r="O83">
        <f>INDEX('raw Results'!$O$1:$O$215,MATCH('Data Transit 1'!$A83,'raw Results'!$A$1:$A$215,0))</f>
        <v>38.839199066162109</v>
      </c>
      <c r="P83">
        <f>INDEX('raw Results'!$P$1:$P$215,MATCH('Data Transit 1'!$A83,'raw Results'!$A$1:$A$215,0))</f>
        <v>0.99790000915527344</v>
      </c>
      <c r="Q83">
        <f>INDEX('raw Results'!$Q$1:$Q$215,MATCH('Data Transit 1'!$A83,'raw Results'!$A$1:$A$215,0))</f>
        <v>-3.5617001056671143</v>
      </c>
      <c r="R83">
        <f>INDEX('raw Results'!$R$1:$R$215,MATCH('Data Transit 1'!$A83,'raw Results'!$A$1:$A$215,0))</f>
        <v>90.881927490234375</v>
      </c>
      <c r="S83" t="b">
        <f>INDEX('raw Results'!$S$1:$S$215,MATCH('Data Transit 1'!$A83,'raw Results'!$A$1:$A$215,0))</f>
        <v>0</v>
      </c>
      <c r="T83">
        <f>INDEX('raw Results'!$T$1:$T$215,MATCH('Data Transit 1'!$A83,'raw Results'!$A$1:$A$215,0))</f>
        <v>0.06</v>
      </c>
      <c r="U83" t="b">
        <f>INDEX('raw Results'!$U$1:$U$215,MATCH('Data Transit 1'!$A83,'raw Results'!$A$1:$A$215,0))</f>
        <v>1</v>
      </c>
      <c r="V83">
        <f>INDEX('raw Results'!$V$1:$V$215,MATCH('Data Transit 1'!$A83,'raw Results'!$A$1:$A$215,0))</f>
        <v>3</v>
      </c>
      <c r="W83">
        <f>INDEX('raw Results'!$W$1:$W$215,MATCH('Data Transit 1'!$A83,'raw Results'!$A$1:$A$215,0))</f>
        <v>24</v>
      </c>
      <c r="X83" t="str">
        <f>INDEX('raw Results'!$X$1:$X$215,MATCH('Data Transit 1'!$A83,'raw Results'!$A$1:$A$215,0))</f>
        <v/>
      </c>
      <c r="Y83" t="str">
        <f>INDEX('raw Results'!$Y$1:$Y$215,MATCH('Data Transit 1'!$A83,'raw Results'!$A$1:$A$215,0))</f>
        <v/>
      </c>
      <c r="Z83" t="str">
        <f>INDEX('raw Results'!$Z$1:$Z$215,MATCH('Data Transit 1'!$A83,'raw Results'!$A$1:$A$215,0))</f>
        <v/>
      </c>
      <c r="AA83" t="str">
        <f>INDEX('raw Results'!$AA$1:$AA$215,MATCH('Data Transit 1'!$A83,'raw Results'!$A$1:$A$215,0))</f>
        <v/>
      </c>
    </row>
    <row r="84" spans="1:27" x14ac:dyDescent="0.3">
      <c r="A84" s="4">
        <v>83</v>
      </c>
      <c r="B84" s="4" t="str">
        <f>INDEX('raw Results'!$B$1:$B$215,MATCH('Data Transit 1'!A84,'raw Results'!A$1:A$215,0))</f>
        <v>G11</v>
      </c>
      <c r="C84" s="4" t="b">
        <f>INDEX('raw Results'!$C$1:$C$215,MATCH('Data Transit 1'!$A84,'raw Results'!$A$1:$A$215,0))</f>
        <v>0</v>
      </c>
      <c r="D84" s="4" t="str">
        <f>INDEX('raw Results'!$D$1:$D$215,MATCH('Data Transit 1'!$A84,'raw Results'!$A$1:$A$215,0))</f>
        <v>S15</v>
      </c>
      <c r="E84" t="str">
        <f>INDEX('raw Results'!$E$1:$E$215,MATCH('Data Transit 1'!$A84,'raw Results'!$A$1:$A$215,0))</f>
        <v>Target 1</v>
      </c>
      <c r="F84" t="str">
        <f>INDEX('raw Results'!$F$1:$F$215,MATCH('Data Transit 1'!$A84,'raw Results'!$A$1:$A$215,0))</f>
        <v>UNKNOWN</v>
      </c>
      <c r="G84" t="str">
        <f>INDEX('raw Results'!$G$1:$G$215,MATCH('Data Transit 1'!$A84,'raw Results'!$A$1:$A$215,0))</f>
        <v>FAM</v>
      </c>
      <c r="H84" t="str">
        <f>INDEX('raw Results'!$H$1:$H$215,MATCH('Data Transit 1'!$A84,'raw Results'!$A$1:$A$215,0))</f>
        <v>NFQ-MGB</v>
      </c>
      <c r="I84" s="129">
        <f>INDEX('raw Results'!$I$1:$I$215,MATCH('Data Transit 1'!$A84,'raw Results'!$A$1:$A$215,0))</f>
        <v>28.189266204833984</v>
      </c>
      <c r="J84" s="129">
        <f>INDEX('raw Results'!$J$1:$J$215,MATCH('Data Transit 1'!$A84,'raw Results'!$A$1:$A$215,0))</f>
        <v>28.205827713012695</v>
      </c>
      <c r="K84" s="129">
        <f>INDEX('raw Results'!$K$1:$K$215,MATCH('Data Transit 1'!$A84,'raw Results'!$A$1:$A$215,0))</f>
        <v>2.2350328043103218E-2</v>
      </c>
      <c r="L84" s="3">
        <f>INDEX('raw Results'!$L$1:$L$215,MATCH('Data Transit 1'!$A84,'raw Results'!$A$1:$A$215,0))</f>
        <v>977.52203369140625</v>
      </c>
      <c r="M84" s="3">
        <f>INDEX('raw Results'!$M$1:$M$215,MATCH('Data Transit 1'!$A84,'raw Results'!$A$1:$A$215,0))</f>
        <v>967.17816162109375</v>
      </c>
      <c r="N84" s="3">
        <f>INDEX('raw Results'!$N$1:$N$215,MATCH('Data Transit 1'!$A84,'raw Results'!$A$1:$A$215,0))</f>
        <v>13.923839569091797</v>
      </c>
      <c r="O84">
        <f>INDEX('raw Results'!$O$1:$O$215,MATCH('Data Transit 1'!$A84,'raw Results'!$A$1:$A$215,0))</f>
        <v>38.839199066162109</v>
      </c>
      <c r="P84">
        <f>INDEX('raw Results'!$P$1:$P$215,MATCH('Data Transit 1'!$A84,'raw Results'!$A$1:$A$215,0))</f>
        <v>0.99790000915527344</v>
      </c>
      <c r="Q84">
        <f>INDEX('raw Results'!$Q$1:$Q$215,MATCH('Data Transit 1'!$A84,'raw Results'!$A$1:$A$215,0))</f>
        <v>-3.5617001056671143</v>
      </c>
      <c r="R84">
        <f>INDEX('raw Results'!$R$1:$R$215,MATCH('Data Transit 1'!$A84,'raw Results'!$A$1:$A$215,0))</f>
        <v>90.881927490234375</v>
      </c>
      <c r="S84" t="b">
        <f>INDEX('raw Results'!$S$1:$S$215,MATCH('Data Transit 1'!$A84,'raw Results'!$A$1:$A$215,0))</f>
        <v>0</v>
      </c>
      <c r="T84">
        <f>INDEX('raw Results'!$T$1:$T$215,MATCH('Data Transit 1'!$A84,'raw Results'!$A$1:$A$215,0))</f>
        <v>0.06</v>
      </c>
      <c r="U84" t="b">
        <f>INDEX('raw Results'!$U$1:$U$215,MATCH('Data Transit 1'!$A84,'raw Results'!$A$1:$A$215,0))</f>
        <v>1</v>
      </c>
      <c r="V84">
        <f>INDEX('raw Results'!$V$1:$V$215,MATCH('Data Transit 1'!$A84,'raw Results'!$A$1:$A$215,0))</f>
        <v>3</v>
      </c>
      <c r="W84">
        <f>INDEX('raw Results'!$W$1:$W$215,MATCH('Data Transit 1'!$A84,'raw Results'!$A$1:$A$215,0))</f>
        <v>24</v>
      </c>
      <c r="X84" t="str">
        <f>INDEX('raw Results'!$X$1:$X$215,MATCH('Data Transit 1'!$A84,'raw Results'!$A$1:$A$215,0))</f>
        <v/>
      </c>
      <c r="Y84" t="str">
        <f>INDEX('raw Results'!$Y$1:$Y$215,MATCH('Data Transit 1'!$A84,'raw Results'!$A$1:$A$215,0))</f>
        <v/>
      </c>
      <c r="Z84" t="str">
        <f>INDEX('raw Results'!$Z$1:$Z$215,MATCH('Data Transit 1'!$A84,'raw Results'!$A$1:$A$215,0))</f>
        <v/>
      </c>
      <c r="AA84" t="str">
        <f>INDEX('raw Results'!$AA$1:$AA$215,MATCH('Data Transit 1'!$A84,'raw Results'!$A$1:$A$215,0))</f>
        <v/>
      </c>
    </row>
    <row r="85" spans="1:27" x14ac:dyDescent="0.3">
      <c r="A85" s="4">
        <v>84</v>
      </c>
      <c r="B85" s="4" t="str">
        <f>INDEX('raw Results'!$B$1:$B$215,MATCH('Data Transit 1'!A85,'raw Results'!A$1:A$215,0))</f>
        <v>G12</v>
      </c>
      <c r="C85" s="4" t="b">
        <f>INDEX('raw Results'!$C$1:$C$215,MATCH('Data Transit 1'!$A85,'raw Results'!$A$1:$A$215,0))</f>
        <v>0</v>
      </c>
      <c r="D85" s="4" t="str">
        <f>INDEX('raw Results'!$D$1:$D$215,MATCH('Data Transit 1'!$A85,'raw Results'!$A$1:$A$215,0))</f>
        <v>S15</v>
      </c>
      <c r="E85" t="str">
        <f>INDEX('raw Results'!$E$1:$E$215,MATCH('Data Transit 1'!$A85,'raw Results'!$A$1:$A$215,0))</f>
        <v>Target 1</v>
      </c>
      <c r="F85" t="str">
        <f>INDEX('raw Results'!$F$1:$F$215,MATCH('Data Transit 1'!$A85,'raw Results'!$A$1:$A$215,0))</f>
        <v>UNKNOWN</v>
      </c>
      <c r="G85" t="str">
        <f>INDEX('raw Results'!$G$1:$G$215,MATCH('Data Transit 1'!$A85,'raw Results'!$A$1:$A$215,0))</f>
        <v>FAM</v>
      </c>
      <c r="H85" t="str">
        <f>INDEX('raw Results'!$H$1:$H$215,MATCH('Data Transit 1'!$A85,'raw Results'!$A$1:$A$215,0))</f>
        <v>NFQ-MGB</v>
      </c>
      <c r="I85" s="129">
        <f>INDEX('raw Results'!$I$1:$I$215,MATCH('Data Transit 1'!$A85,'raw Results'!$A$1:$A$215,0))</f>
        <v>28.231250762939453</v>
      </c>
      <c r="J85" s="129">
        <f>INDEX('raw Results'!$J$1:$J$215,MATCH('Data Transit 1'!$A85,'raw Results'!$A$1:$A$215,0))</f>
        <v>28.205827713012695</v>
      </c>
      <c r="K85" s="129">
        <f>INDEX('raw Results'!$K$1:$K$215,MATCH('Data Transit 1'!$A85,'raw Results'!$A$1:$A$215,0))</f>
        <v>2.2350328043103218E-2</v>
      </c>
      <c r="L85" s="3">
        <f>INDEX('raw Results'!$L$1:$L$215,MATCH('Data Transit 1'!$A85,'raw Results'!$A$1:$A$215,0))</f>
        <v>951.34661865234375</v>
      </c>
      <c r="M85" s="3">
        <f>INDEX('raw Results'!$M$1:$M$215,MATCH('Data Transit 1'!$A85,'raw Results'!$A$1:$A$215,0))</f>
        <v>967.17816162109375</v>
      </c>
      <c r="N85" s="3">
        <f>INDEX('raw Results'!$N$1:$N$215,MATCH('Data Transit 1'!$A85,'raw Results'!$A$1:$A$215,0))</f>
        <v>13.923839569091797</v>
      </c>
      <c r="O85">
        <f>INDEX('raw Results'!$O$1:$O$215,MATCH('Data Transit 1'!$A85,'raw Results'!$A$1:$A$215,0))</f>
        <v>38.839199066162109</v>
      </c>
      <c r="P85">
        <f>INDEX('raw Results'!$P$1:$P$215,MATCH('Data Transit 1'!$A85,'raw Results'!$A$1:$A$215,0))</f>
        <v>0.99790000915527344</v>
      </c>
      <c r="Q85">
        <f>INDEX('raw Results'!$Q$1:$Q$215,MATCH('Data Transit 1'!$A85,'raw Results'!$A$1:$A$215,0))</f>
        <v>-3.5617001056671143</v>
      </c>
      <c r="R85">
        <f>INDEX('raw Results'!$R$1:$R$215,MATCH('Data Transit 1'!$A85,'raw Results'!$A$1:$A$215,0))</f>
        <v>90.881927490234375</v>
      </c>
      <c r="S85" t="b">
        <f>INDEX('raw Results'!$S$1:$S$215,MATCH('Data Transit 1'!$A85,'raw Results'!$A$1:$A$215,0))</f>
        <v>0</v>
      </c>
      <c r="T85">
        <f>INDEX('raw Results'!$T$1:$T$215,MATCH('Data Transit 1'!$A85,'raw Results'!$A$1:$A$215,0))</f>
        <v>0.06</v>
      </c>
      <c r="U85" t="b">
        <f>INDEX('raw Results'!$U$1:$U$215,MATCH('Data Transit 1'!$A85,'raw Results'!$A$1:$A$215,0))</f>
        <v>1</v>
      </c>
      <c r="V85">
        <f>INDEX('raw Results'!$V$1:$V$215,MATCH('Data Transit 1'!$A85,'raw Results'!$A$1:$A$215,0))</f>
        <v>3</v>
      </c>
      <c r="W85">
        <f>INDEX('raw Results'!$W$1:$W$215,MATCH('Data Transit 1'!$A85,'raw Results'!$A$1:$A$215,0))</f>
        <v>24</v>
      </c>
      <c r="X85" t="str">
        <f>INDEX('raw Results'!$X$1:$X$215,MATCH('Data Transit 1'!$A85,'raw Results'!$A$1:$A$215,0))</f>
        <v/>
      </c>
      <c r="Y85" t="str">
        <f>INDEX('raw Results'!$Y$1:$Y$215,MATCH('Data Transit 1'!$A85,'raw Results'!$A$1:$A$215,0))</f>
        <v/>
      </c>
      <c r="Z85" t="str">
        <f>INDEX('raw Results'!$Z$1:$Z$215,MATCH('Data Transit 1'!$A85,'raw Results'!$A$1:$A$215,0))</f>
        <v/>
      </c>
      <c r="AA85" t="str">
        <f>INDEX('raw Results'!$AA$1:$AA$215,MATCH('Data Transit 1'!$A85,'raw Results'!$A$1:$A$215,0))</f>
        <v/>
      </c>
    </row>
    <row r="86" spans="1:27" x14ac:dyDescent="0.3">
      <c r="A86" s="4">
        <v>85</v>
      </c>
      <c r="B86" s="4" t="str">
        <f>INDEX('raw Results'!$B$1:$B$215,MATCH('Data Transit 1'!A86,'raw Results'!A$1:A$215,0))</f>
        <v>H1</v>
      </c>
      <c r="C86" s="4" t="b">
        <f>INDEX('raw Results'!$C$1:$C$215,MATCH('Data Transit 1'!$A86,'raw Results'!$A$1:$A$215,0))</f>
        <v>0</v>
      </c>
      <c r="D86" s="4" t="str">
        <f>INDEX('raw Results'!$D$1:$D$215,MATCH('Data Transit 1'!$A86,'raw Results'!$A$1:$A$215,0))</f>
        <v>NTC</v>
      </c>
      <c r="E86" t="str">
        <f>INDEX('raw Results'!$E$1:$E$215,MATCH('Data Transit 1'!$A86,'raw Results'!$A$1:$A$215,0))</f>
        <v>Target 1</v>
      </c>
      <c r="F86" t="str">
        <f>INDEX('raw Results'!$F$1:$F$215,MATCH('Data Transit 1'!$A86,'raw Results'!$A$1:$A$215,0))</f>
        <v>NTC</v>
      </c>
      <c r="G86" t="str">
        <f>INDEX('raw Results'!$G$1:$G$215,MATCH('Data Transit 1'!$A86,'raw Results'!$A$1:$A$215,0))</f>
        <v>FAM</v>
      </c>
      <c r="H86" t="str">
        <f>INDEX('raw Results'!$H$1:$H$215,MATCH('Data Transit 1'!$A86,'raw Results'!$A$1:$A$215,0))</f>
        <v>NFQ-MGB</v>
      </c>
      <c r="I86" s="129" t="str">
        <f>INDEX('raw Results'!$I$1:$I$215,MATCH('Data Transit 1'!$A86,'raw Results'!$A$1:$A$215,0))</f>
        <v>Undetermined</v>
      </c>
      <c r="J86" s="129" t="str">
        <f>INDEX('raw Results'!$J$1:$J$215,MATCH('Data Transit 1'!$A86,'raw Results'!$A$1:$A$215,0))</f>
        <v/>
      </c>
      <c r="K86" s="129" t="str">
        <f>INDEX('raw Results'!$K$1:$K$215,MATCH('Data Transit 1'!$A86,'raw Results'!$A$1:$A$215,0))</f>
        <v/>
      </c>
      <c r="L86" s="3" t="str">
        <f>INDEX('raw Results'!$L$1:$L$215,MATCH('Data Transit 1'!$A86,'raw Results'!$A$1:$A$215,0))</f>
        <v/>
      </c>
      <c r="M86" s="3" t="str">
        <f>INDEX('raw Results'!$M$1:$M$215,MATCH('Data Transit 1'!$A86,'raw Results'!$A$1:$A$215,0))</f>
        <v/>
      </c>
      <c r="N86" s="3" t="str">
        <f>INDEX('raw Results'!$N$1:$N$215,MATCH('Data Transit 1'!$A86,'raw Results'!$A$1:$A$215,0))</f>
        <v/>
      </c>
      <c r="O86">
        <f>INDEX('raw Results'!$O$1:$O$215,MATCH('Data Transit 1'!$A86,'raw Results'!$A$1:$A$215,0))</f>
        <v>38.839199066162109</v>
      </c>
      <c r="P86">
        <f>INDEX('raw Results'!$P$1:$P$215,MATCH('Data Transit 1'!$A86,'raw Results'!$A$1:$A$215,0))</f>
        <v>0.99790000915527344</v>
      </c>
      <c r="Q86">
        <f>INDEX('raw Results'!$Q$1:$Q$215,MATCH('Data Transit 1'!$A86,'raw Results'!$A$1:$A$215,0))</f>
        <v>-3.5617001056671143</v>
      </c>
      <c r="R86">
        <f>INDEX('raw Results'!$R$1:$R$215,MATCH('Data Transit 1'!$A86,'raw Results'!$A$1:$A$215,0))</f>
        <v>90.881927490234375</v>
      </c>
      <c r="S86" t="b">
        <f>INDEX('raw Results'!$S$1:$S$215,MATCH('Data Transit 1'!$A86,'raw Results'!$A$1:$A$215,0))</f>
        <v>0</v>
      </c>
      <c r="T86">
        <f>INDEX('raw Results'!$T$1:$T$215,MATCH('Data Transit 1'!$A86,'raw Results'!$A$1:$A$215,0))</f>
        <v>0.06</v>
      </c>
      <c r="U86" t="b">
        <f>INDEX('raw Results'!$U$1:$U$215,MATCH('Data Transit 1'!$A86,'raw Results'!$A$1:$A$215,0))</f>
        <v>1</v>
      </c>
      <c r="V86">
        <f>INDEX('raw Results'!$V$1:$V$215,MATCH('Data Transit 1'!$A86,'raw Results'!$A$1:$A$215,0))</f>
        <v>3</v>
      </c>
      <c r="W86">
        <f>INDEX('raw Results'!$W$1:$W$215,MATCH('Data Transit 1'!$A86,'raw Results'!$A$1:$A$215,0))</f>
        <v>39</v>
      </c>
      <c r="X86" t="str">
        <f>INDEX('raw Results'!$X$1:$X$215,MATCH('Data Transit 1'!$A86,'raw Results'!$A$1:$A$215,0))</f>
        <v/>
      </c>
      <c r="Y86" t="str">
        <f>INDEX('raw Results'!$Y$1:$Y$215,MATCH('Data Transit 1'!$A86,'raw Results'!$A$1:$A$215,0))</f>
        <v/>
      </c>
      <c r="Z86" t="str">
        <f>INDEX('raw Results'!$Z$1:$Z$215,MATCH('Data Transit 1'!$A86,'raw Results'!$A$1:$A$215,0))</f>
        <v/>
      </c>
      <c r="AA86" t="str">
        <f>INDEX('raw Results'!$AA$1:$AA$215,MATCH('Data Transit 1'!$A86,'raw Results'!$A$1:$A$215,0))</f>
        <v/>
      </c>
    </row>
    <row r="87" spans="1:27" x14ac:dyDescent="0.3">
      <c r="A87" s="4">
        <v>86</v>
      </c>
      <c r="B87" s="4" t="str">
        <f>INDEX('raw Results'!$B$1:$B$215,MATCH('Data Transit 1'!A87,'raw Results'!A$1:A$215,0))</f>
        <v>H2</v>
      </c>
      <c r="C87" s="4" t="b">
        <f>INDEX('raw Results'!$C$1:$C$215,MATCH('Data Transit 1'!$A87,'raw Results'!$A$1:$A$215,0))</f>
        <v>0</v>
      </c>
      <c r="D87" s="4" t="str">
        <f>INDEX('raw Results'!$D$1:$D$215,MATCH('Data Transit 1'!$A87,'raw Results'!$A$1:$A$215,0))</f>
        <v>NTC</v>
      </c>
      <c r="E87" t="str">
        <f>INDEX('raw Results'!$E$1:$E$215,MATCH('Data Transit 1'!$A87,'raw Results'!$A$1:$A$215,0))</f>
        <v>Target 1</v>
      </c>
      <c r="F87" t="str">
        <f>INDEX('raw Results'!$F$1:$F$215,MATCH('Data Transit 1'!$A87,'raw Results'!$A$1:$A$215,0))</f>
        <v>NTC</v>
      </c>
      <c r="G87" t="str">
        <f>INDEX('raw Results'!$G$1:$G$215,MATCH('Data Transit 1'!$A87,'raw Results'!$A$1:$A$215,0))</f>
        <v>FAM</v>
      </c>
      <c r="H87" t="str">
        <f>INDEX('raw Results'!$H$1:$H$215,MATCH('Data Transit 1'!$A87,'raw Results'!$A$1:$A$215,0))</f>
        <v>NFQ-MGB</v>
      </c>
      <c r="I87" s="129" t="str">
        <f>INDEX('raw Results'!$I$1:$I$215,MATCH('Data Transit 1'!$A87,'raw Results'!$A$1:$A$215,0))</f>
        <v>Undetermined</v>
      </c>
      <c r="J87" s="129" t="str">
        <f>INDEX('raw Results'!$J$1:$J$215,MATCH('Data Transit 1'!$A87,'raw Results'!$A$1:$A$215,0))</f>
        <v/>
      </c>
      <c r="K87" s="129" t="str">
        <f>INDEX('raw Results'!$K$1:$K$215,MATCH('Data Transit 1'!$A87,'raw Results'!$A$1:$A$215,0))</f>
        <v/>
      </c>
      <c r="L87" s="3" t="str">
        <f>INDEX('raw Results'!$L$1:$L$215,MATCH('Data Transit 1'!$A87,'raw Results'!$A$1:$A$215,0))</f>
        <v/>
      </c>
      <c r="M87" s="3" t="str">
        <f>INDEX('raw Results'!$M$1:$M$215,MATCH('Data Transit 1'!$A87,'raw Results'!$A$1:$A$215,0))</f>
        <v/>
      </c>
      <c r="N87" s="3" t="str">
        <f>INDEX('raw Results'!$N$1:$N$215,MATCH('Data Transit 1'!$A87,'raw Results'!$A$1:$A$215,0))</f>
        <v/>
      </c>
      <c r="O87">
        <f>INDEX('raw Results'!$O$1:$O$215,MATCH('Data Transit 1'!$A87,'raw Results'!$A$1:$A$215,0))</f>
        <v>38.839199066162109</v>
      </c>
      <c r="P87">
        <f>INDEX('raw Results'!$P$1:$P$215,MATCH('Data Transit 1'!$A87,'raw Results'!$A$1:$A$215,0))</f>
        <v>0.99790000915527344</v>
      </c>
      <c r="Q87">
        <f>INDEX('raw Results'!$Q$1:$Q$215,MATCH('Data Transit 1'!$A87,'raw Results'!$A$1:$A$215,0))</f>
        <v>-3.5617001056671143</v>
      </c>
      <c r="R87">
        <f>INDEX('raw Results'!$R$1:$R$215,MATCH('Data Transit 1'!$A87,'raw Results'!$A$1:$A$215,0))</f>
        <v>90.881927490234375</v>
      </c>
      <c r="S87" t="b">
        <f>INDEX('raw Results'!$S$1:$S$215,MATCH('Data Transit 1'!$A87,'raw Results'!$A$1:$A$215,0))</f>
        <v>0</v>
      </c>
      <c r="T87">
        <f>INDEX('raw Results'!$T$1:$T$215,MATCH('Data Transit 1'!$A87,'raw Results'!$A$1:$A$215,0))</f>
        <v>0.06</v>
      </c>
      <c r="U87" t="b">
        <f>INDEX('raw Results'!$U$1:$U$215,MATCH('Data Transit 1'!$A87,'raw Results'!$A$1:$A$215,0))</f>
        <v>1</v>
      </c>
      <c r="V87">
        <f>INDEX('raw Results'!$V$1:$V$215,MATCH('Data Transit 1'!$A87,'raw Results'!$A$1:$A$215,0))</f>
        <v>3</v>
      </c>
      <c r="W87">
        <f>INDEX('raw Results'!$W$1:$W$215,MATCH('Data Transit 1'!$A87,'raw Results'!$A$1:$A$215,0))</f>
        <v>39</v>
      </c>
      <c r="X87" t="str">
        <f>INDEX('raw Results'!$X$1:$X$215,MATCH('Data Transit 1'!$A87,'raw Results'!$A$1:$A$215,0))</f>
        <v/>
      </c>
      <c r="Y87" t="str">
        <f>INDEX('raw Results'!$Y$1:$Y$215,MATCH('Data Transit 1'!$A87,'raw Results'!$A$1:$A$215,0))</f>
        <v/>
      </c>
      <c r="Z87" t="str">
        <f>INDEX('raw Results'!$Z$1:$Z$215,MATCH('Data Transit 1'!$A87,'raw Results'!$A$1:$A$215,0))</f>
        <v/>
      </c>
      <c r="AA87" t="str">
        <f>INDEX('raw Results'!$AA$1:$AA$215,MATCH('Data Transit 1'!$A87,'raw Results'!$A$1:$A$215,0))</f>
        <v/>
      </c>
    </row>
    <row r="88" spans="1:27" x14ac:dyDescent="0.3">
      <c r="A88" s="4">
        <v>87</v>
      </c>
      <c r="B88" s="4" t="str">
        <f>INDEX('raw Results'!$B$1:$B$215,MATCH('Data Transit 1'!A88,'raw Results'!A$1:A$215,0))</f>
        <v>H3</v>
      </c>
      <c r="C88" s="4" t="b">
        <f>INDEX('raw Results'!$C$1:$C$215,MATCH('Data Transit 1'!$A88,'raw Results'!$A$1:$A$215,0))</f>
        <v>0</v>
      </c>
      <c r="D88" s="4" t="str">
        <f>INDEX('raw Results'!$D$1:$D$215,MATCH('Data Transit 1'!$A88,'raw Results'!$A$1:$A$215,0))</f>
        <v>NTC</v>
      </c>
      <c r="E88" t="str">
        <f>INDEX('raw Results'!$E$1:$E$215,MATCH('Data Transit 1'!$A88,'raw Results'!$A$1:$A$215,0))</f>
        <v>Target 1</v>
      </c>
      <c r="F88" t="str">
        <f>INDEX('raw Results'!$F$1:$F$215,MATCH('Data Transit 1'!$A88,'raw Results'!$A$1:$A$215,0))</f>
        <v>NTC</v>
      </c>
      <c r="G88" t="str">
        <f>INDEX('raw Results'!$G$1:$G$215,MATCH('Data Transit 1'!$A88,'raw Results'!$A$1:$A$215,0))</f>
        <v>FAM</v>
      </c>
      <c r="H88" t="str">
        <f>INDEX('raw Results'!$H$1:$H$215,MATCH('Data Transit 1'!$A88,'raw Results'!$A$1:$A$215,0))</f>
        <v>NFQ-MGB</v>
      </c>
      <c r="I88" s="129" t="str">
        <f>INDEX('raw Results'!$I$1:$I$215,MATCH('Data Transit 1'!$A88,'raw Results'!$A$1:$A$215,0))</f>
        <v>Undetermined</v>
      </c>
      <c r="J88" s="129" t="str">
        <f>INDEX('raw Results'!$J$1:$J$215,MATCH('Data Transit 1'!$A88,'raw Results'!$A$1:$A$215,0))</f>
        <v/>
      </c>
      <c r="K88" s="129" t="str">
        <f>INDEX('raw Results'!$K$1:$K$215,MATCH('Data Transit 1'!$A88,'raw Results'!$A$1:$A$215,0))</f>
        <v/>
      </c>
      <c r="L88" s="3" t="str">
        <f>INDEX('raw Results'!$L$1:$L$215,MATCH('Data Transit 1'!$A88,'raw Results'!$A$1:$A$215,0))</f>
        <v/>
      </c>
      <c r="M88" s="3" t="str">
        <f>INDEX('raw Results'!$M$1:$M$215,MATCH('Data Transit 1'!$A88,'raw Results'!$A$1:$A$215,0))</f>
        <v/>
      </c>
      <c r="N88" s="3" t="str">
        <f>INDEX('raw Results'!$N$1:$N$215,MATCH('Data Transit 1'!$A88,'raw Results'!$A$1:$A$215,0))</f>
        <v/>
      </c>
      <c r="O88">
        <f>INDEX('raw Results'!$O$1:$O$215,MATCH('Data Transit 1'!$A88,'raw Results'!$A$1:$A$215,0))</f>
        <v>38.839199066162109</v>
      </c>
      <c r="P88">
        <f>INDEX('raw Results'!$P$1:$P$215,MATCH('Data Transit 1'!$A88,'raw Results'!$A$1:$A$215,0))</f>
        <v>0.99790000915527344</v>
      </c>
      <c r="Q88">
        <f>INDEX('raw Results'!$Q$1:$Q$215,MATCH('Data Transit 1'!$A88,'raw Results'!$A$1:$A$215,0))</f>
        <v>-3.5617001056671143</v>
      </c>
      <c r="R88">
        <f>INDEX('raw Results'!$R$1:$R$215,MATCH('Data Transit 1'!$A88,'raw Results'!$A$1:$A$215,0))</f>
        <v>90.881927490234375</v>
      </c>
      <c r="S88" t="b">
        <f>INDEX('raw Results'!$S$1:$S$215,MATCH('Data Transit 1'!$A88,'raw Results'!$A$1:$A$215,0))</f>
        <v>0</v>
      </c>
      <c r="T88">
        <f>INDEX('raw Results'!$T$1:$T$215,MATCH('Data Transit 1'!$A88,'raw Results'!$A$1:$A$215,0))</f>
        <v>0.06</v>
      </c>
      <c r="U88" t="b">
        <f>INDEX('raw Results'!$U$1:$U$215,MATCH('Data Transit 1'!$A88,'raw Results'!$A$1:$A$215,0))</f>
        <v>1</v>
      </c>
      <c r="V88">
        <f>INDEX('raw Results'!$V$1:$V$215,MATCH('Data Transit 1'!$A88,'raw Results'!$A$1:$A$215,0))</f>
        <v>3</v>
      </c>
      <c r="W88">
        <f>INDEX('raw Results'!$W$1:$W$215,MATCH('Data Transit 1'!$A88,'raw Results'!$A$1:$A$215,0))</f>
        <v>39</v>
      </c>
      <c r="X88" t="str">
        <f>INDEX('raw Results'!$X$1:$X$215,MATCH('Data Transit 1'!$A88,'raw Results'!$A$1:$A$215,0))</f>
        <v/>
      </c>
      <c r="Y88" t="str">
        <f>INDEX('raw Results'!$Y$1:$Y$215,MATCH('Data Transit 1'!$A88,'raw Results'!$A$1:$A$215,0))</f>
        <v/>
      </c>
      <c r="Z88" t="str">
        <f>INDEX('raw Results'!$Z$1:$Z$215,MATCH('Data Transit 1'!$A88,'raw Results'!$A$1:$A$215,0))</f>
        <v/>
      </c>
      <c r="AA88" t="str">
        <f>INDEX('raw Results'!$AA$1:$AA$215,MATCH('Data Transit 1'!$A88,'raw Results'!$A$1:$A$215,0))</f>
        <v/>
      </c>
    </row>
    <row r="89" spans="1:27" x14ac:dyDescent="0.3">
      <c r="A89" s="4">
        <v>88</v>
      </c>
      <c r="B89" s="4" t="str">
        <f>INDEX('raw Results'!$B$1:$B$215,MATCH('Data Transit 1'!A89,'raw Results'!A$1:A$215,0))</f>
        <v>H4</v>
      </c>
      <c r="C89" s="4" t="b">
        <f>INDEX('raw Results'!$C$1:$C$215,MATCH('Data Transit 1'!$A89,'raw Results'!$A$1:$A$215,0))</f>
        <v>0</v>
      </c>
      <c r="D89" s="4" t="str">
        <f>INDEX('raw Results'!$D$1:$D$215,MATCH('Data Transit 1'!$A89,'raw Results'!$A$1:$A$215,0))</f>
        <v>S20</v>
      </c>
      <c r="E89" t="str">
        <f>INDEX('raw Results'!$E$1:$E$215,MATCH('Data Transit 1'!$A89,'raw Results'!$A$1:$A$215,0))</f>
        <v>Target 1</v>
      </c>
      <c r="F89" t="str">
        <f>INDEX('raw Results'!$F$1:$F$215,MATCH('Data Transit 1'!$A89,'raw Results'!$A$1:$A$215,0))</f>
        <v>UNKNOWN</v>
      </c>
      <c r="G89" t="str">
        <f>INDEX('raw Results'!$G$1:$G$215,MATCH('Data Transit 1'!$A89,'raw Results'!$A$1:$A$215,0))</f>
        <v>FAM</v>
      </c>
      <c r="H89" t="str">
        <f>INDEX('raw Results'!$H$1:$H$215,MATCH('Data Transit 1'!$A89,'raw Results'!$A$1:$A$215,0))</f>
        <v>NFQ-MGB</v>
      </c>
      <c r="I89" s="129">
        <f>INDEX('raw Results'!$I$1:$I$215,MATCH('Data Transit 1'!$A89,'raw Results'!$A$1:$A$215,0))</f>
        <v>27.329643249511719</v>
      </c>
      <c r="J89" s="129">
        <f>INDEX('raw Results'!$J$1:$J$215,MATCH('Data Transit 1'!$A89,'raw Results'!$A$1:$A$215,0))</f>
        <v>27.35423469543457</v>
      </c>
      <c r="K89" s="129">
        <f>INDEX('raw Results'!$K$1:$K$215,MATCH('Data Transit 1'!$A89,'raw Results'!$A$1:$A$215,0))</f>
        <v>2.3564852774143219E-2</v>
      </c>
      <c r="L89" s="3">
        <f>INDEX('raw Results'!$L$1:$L$215,MATCH('Data Transit 1'!$A89,'raw Results'!$A$1:$A$215,0))</f>
        <v>1704.03466796875</v>
      </c>
      <c r="M89" s="3">
        <f>INDEX('raw Results'!$M$1:$M$215,MATCH('Data Transit 1'!$A89,'raw Results'!$A$1:$A$215,0))</f>
        <v>1677.2880859375</v>
      </c>
      <c r="N89" s="3">
        <f>INDEX('raw Results'!$N$1:$N$215,MATCH('Data Transit 1'!$A89,'raw Results'!$A$1:$A$215,0))</f>
        <v>25.578655242919922</v>
      </c>
      <c r="O89">
        <f>INDEX('raw Results'!$O$1:$O$215,MATCH('Data Transit 1'!$A89,'raw Results'!$A$1:$A$215,0))</f>
        <v>38.839199066162109</v>
      </c>
      <c r="P89">
        <f>INDEX('raw Results'!$P$1:$P$215,MATCH('Data Transit 1'!$A89,'raw Results'!$A$1:$A$215,0))</f>
        <v>0.99790000915527344</v>
      </c>
      <c r="Q89">
        <f>INDEX('raw Results'!$Q$1:$Q$215,MATCH('Data Transit 1'!$A89,'raw Results'!$A$1:$A$215,0))</f>
        <v>-3.5617001056671143</v>
      </c>
      <c r="R89">
        <f>INDEX('raw Results'!$R$1:$R$215,MATCH('Data Transit 1'!$A89,'raw Results'!$A$1:$A$215,0))</f>
        <v>90.881927490234375</v>
      </c>
      <c r="S89" t="b">
        <f>INDEX('raw Results'!$S$1:$S$215,MATCH('Data Transit 1'!$A89,'raw Results'!$A$1:$A$215,0))</f>
        <v>0</v>
      </c>
      <c r="T89">
        <f>INDEX('raw Results'!$T$1:$T$215,MATCH('Data Transit 1'!$A89,'raw Results'!$A$1:$A$215,0))</f>
        <v>0.06</v>
      </c>
      <c r="U89" t="b">
        <f>INDEX('raw Results'!$U$1:$U$215,MATCH('Data Transit 1'!$A89,'raw Results'!$A$1:$A$215,0))</f>
        <v>1</v>
      </c>
      <c r="V89">
        <f>INDEX('raw Results'!$V$1:$V$215,MATCH('Data Transit 1'!$A89,'raw Results'!$A$1:$A$215,0))</f>
        <v>3</v>
      </c>
      <c r="W89">
        <f>INDEX('raw Results'!$W$1:$W$215,MATCH('Data Transit 1'!$A89,'raw Results'!$A$1:$A$215,0))</f>
        <v>23</v>
      </c>
      <c r="X89" t="str">
        <f>INDEX('raw Results'!$X$1:$X$215,MATCH('Data Transit 1'!$A89,'raw Results'!$A$1:$A$215,0))</f>
        <v/>
      </c>
      <c r="Y89" t="str">
        <f>INDEX('raw Results'!$Y$1:$Y$215,MATCH('Data Transit 1'!$A89,'raw Results'!$A$1:$A$215,0))</f>
        <v/>
      </c>
      <c r="Z89" t="str">
        <f>INDEX('raw Results'!$Z$1:$Z$215,MATCH('Data Transit 1'!$A89,'raw Results'!$A$1:$A$215,0))</f>
        <v/>
      </c>
      <c r="AA89" t="str">
        <f>INDEX('raw Results'!$AA$1:$AA$215,MATCH('Data Transit 1'!$A89,'raw Results'!$A$1:$A$215,0))</f>
        <v/>
      </c>
    </row>
    <row r="90" spans="1:27" x14ac:dyDescent="0.3">
      <c r="A90" s="4">
        <v>89</v>
      </c>
      <c r="B90" s="4" t="str">
        <f>INDEX('raw Results'!$B$1:$B$215,MATCH('Data Transit 1'!A90,'raw Results'!A$1:A$215,0))</f>
        <v>H5</v>
      </c>
      <c r="C90" s="4" t="b">
        <f>INDEX('raw Results'!$C$1:$C$215,MATCH('Data Transit 1'!$A90,'raw Results'!$A$1:$A$215,0))</f>
        <v>0</v>
      </c>
      <c r="D90" s="4" t="str">
        <f>INDEX('raw Results'!$D$1:$D$215,MATCH('Data Transit 1'!$A90,'raw Results'!$A$1:$A$215,0))</f>
        <v>S20</v>
      </c>
      <c r="E90" t="str">
        <f>INDEX('raw Results'!$E$1:$E$215,MATCH('Data Transit 1'!$A90,'raw Results'!$A$1:$A$215,0))</f>
        <v>Target 1</v>
      </c>
      <c r="F90" t="str">
        <f>INDEX('raw Results'!$F$1:$F$215,MATCH('Data Transit 1'!$A90,'raw Results'!$A$1:$A$215,0))</f>
        <v>UNKNOWN</v>
      </c>
      <c r="G90" t="str">
        <f>INDEX('raw Results'!$G$1:$G$215,MATCH('Data Transit 1'!$A90,'raw Results'!$A$1:$A$215,0))</f>
        <v>FAM</v>
      </c>
      <c r="H90" t="str">
        <f>INDEX('raw Results'!$H$1:$H$215,MATCH('Data Transit 1'!$A90,'raw Results'!$A$1:$A$215,0))</f>
        <v>NFQ-MGB</v>
      </c>
      <c r="I90" s="129">
        <f>INDEX('raw Results'!$I$1:$I$215,MATCH('Data Transit 1'!$A90,'raw Results'!$A$1:$A$215,0))</f>
        <v>27.376617431640625</v>
      </c>
      <c r="J90" s="129">
        <f>INDEX('raw Results'!$J$1:$J$215,MATCH('Data Transit 1'!$A90,'raw Results'!$A$1:$A$215,0))</f>
        <v>27.35423469543457</v>
      </c>
      <c r="K90" s="129">
        <f>INDEX('raw Results'!$K$1:$K$215,MATCH('Data Transit 1'!$A90,'raw Results'!$A$1:$A$215,0))</f>
        <v>2.3564852774143219E-2</v>
      </c>
      <c r="L90" s="3">
        <f>INDEX('raw Results'!$L$1:$L$215,MATCH('Data Transit 1'!$A90,'raw Results'!$A$1:$A$215,0))</f>
        <v>1653.0643310546875</v>
      </c>
      <c r="M90" s="3">
        <f>INDEX('raw Results'!$M$1:$M$215,MATCH('Data Transit 1'!$A90,'raw Results'!$A$1:$A$215,0))</f>
        <v>1677.2880859375</v>
      </c>
      <c r="N90" s="3">
        <f>INDEX('raw Results'!$N$1:$N$215,MATCH('Data Transit 1'!$A90,'raw Results'!$A$1:$A$215,0))</f>
        <v>25.578655242919922</v>
      </c>
      <c r="O90">
        <f>INDEX('raw Results'!$O$1:$O$215,MATCH('Data Transit 1'!$A90,'raw Results'!$A$1:$A$215,0))</f>
        <v>38.839199066162109</v>
      </c>
      <c r="P90">
        <f>INDEX('raw Results'!$P$1:$P$215,MATCH('Data Transit 1'!$A90,'raw Results'!$A$1:$A$215,0))</f>
        <v>0.99790000915527344</v>
      </c>
      <c r="Q90">
        <f>INDEX('raw Results'!$Q$1:$Q$215,MATCH('Data Transit 1'!$A90,'raw Results'!$A$1:$A$215,0))</f>
        <v>-3.5617001056671143</v>
      </c>
      <c r="R90">
        <f>INDEX('raw Results'!$R$1:$R$215,MATCH('Data Transit 1'!$A90,'raw Results'!$A$1:$A$215,0))</f>
        <v>90.881927490234375</v>
      </c>
      <c r="S90" t="b">
        <f>INDEX('raw Results'!$S$1:$S$215,MATCH('Data Transit 1'!$A90,'raw Results'!$A$1:$A$215,0))</f>
        <v>0</v>
      </c>
      <c r="T90">
        <f>INDEX('raw Results'!$T$1:$T$215,MATCH('Data Transit 1'!$A90,'raw Results'!$A$1:$A$215,0))</f>
        <v>0.06</v>
      </c>
      <c r="U90" t="b">
        <f>INDEX('raw Results'!$U$1:$U$215,MATCH('Data Transit 1'!$A90,'raw Results'!$A$1:$A$215,0))</f>
        <v>1</v>
      </c>
      <c r="V90">
        <f>INDEX('raw Results'!$V$1:$V$215,MATCH('Data Transit 1'!$A90,'raw Results'!$A$1:$A$215,0))</f>
        <v>3</v>
      </c>
      <c r="W90">
        <f>INDEX('raw Results'!$W$1:$W$215,MATCH('Data Transit 1'!$A90,'raw Results'!$A$1:$A$215,0))</f>
        <v>24</v>
      </c>
      <c r="X90" t="str">
        <f>INDEX('raw Results'!$X$1:$X$215,MATCH('Data Transit 1'!$A90,'raw Results'!$A$1:$A$215,0))</f>
        <v/>
      </c>
      <c r="Y90" t="str">
        <f>INDEX('raw Results'!$Y$1:$Y$215,MATCH('Data Transit 1'!$A90,'raw Results'!$A$1:$A$215,0))</f>
        <v/>
      </c>
      <c r="Z90" t="str">
        <f>INDEX('raw Results'!$Z$1:$Z$215,MATCH('Data Transit 1'!$A90,'raw Results'!$A$1:$A$215,0))</f>
        <v/>
      </c>
      <c r="AA90" t="str">
        <f>INDEX('raw Results'!$AA$1:$AA$215,MATCH('Data Transit 1'!$A90,'raw Results'!$A$1:$A$215,0))</f>
        <v/>
      </c>
    </row>
    <row r="91" spans="1:27" x14ac:dyDescent="0.3">
      <c r="A91" s="4">
        <v>90</v>
      </c>
      <c r="B91" s="4" t="str">
        <f>INDEX('raw Results'!$B$1:$B$215,MATCH('Data Transit 1'!A91,'raw Results'!A$1:A$215,0))</f>
        <v>H6</v>
      </c>
      <c r="C91" s="4" t="b">
        <f>INDEX('raw Results'!$C$1:$C$215,MATCH('Data Transit 1'!$A91,'raw Results'!$A$1:$A$215,0))</f>
        <v>0</v>
      </c>
      <c r="D91" s="4" t="str">
        <f>INDEX('raw Results'!$D$1:$D$215,MATCH('Data Transit 1'!$A91,'raw Results'!$A$1:$A$215,0))</f>
        <v>S20</v>
      </c>
      <c r="E91" t="str">
        <f>INDEX('raw Results'!$E$1:$E$215,MATCH('Data Transit 1'!$A91,'raw Results'!$A$1:$A$215,0))</f>
        <v>Target 1</v>
      </c>
      <c r="F91" t="str">
        <f>INDEX('raw Results'!$F$1:$F$215,MATCH('Data Transit 1'!$A91,'raw Results'!$A$1:$A$215,0))</f>
        <v>UNKNOWN</v>
      </c>
      <c r="G91" t="str">
        <f>INDEX('raw Results'!$G$1:$G$215,MATCH('Data Transit 1'!$A91,'raw Results'!$A$1:$A$215,0))</f>
        <v>FAM</v>
      </c>
      <c r="H91" t="str">
        <f>INDEX('raw Results'!$H$1:$H$215,MATCH('Data Transit 1'!$A91,'raw Results'!$A$1:$A$215,0))</f>
        <v>NFQ-MGB</v>
      </c>
      <c r="I91" s="129">
        <f>INDEX('raw Results'!$I$1:$I$215,MATCH('Data Transit 1'!$A91,'raw Results'!$A$1:$A$215,0))</f>
        <v>27.356443405151367</v>
      </c>
      <c r="J91" s="129">
        <f>INDEX('raw Results'!$J$1:$J$215,MATCH('Data Transit 1'!$A91,'raw Results'!$A$1:$A$215,0))</f>
        <v>27.35423469543457</v>
      </c>
      <c r="K91" s="129">
        <f>INDEX('raw Results'!$K$1:$K$215,MATCH('Data Transit 1'!$A91,'raw Results'!$A$1:$A$215,0))</f>
        <v>2.3564852774143219E-2</v>
      </c>
      <c r="L91" s="3">
        <f>INDEX('raw Results'!$L$1:$L$215,MATCH('Data Transit 1'!$A91,'raw Results'!$A$1:$A$215,0))</f>
        <v>1674.76513671875</v>
      </c>
      <c r="M91" s="3">
        <f>INDEX('raw Results'!$M$1:$M$215,MATCH('Data Transit 1'!$A91,'raw Results'!$A$1:$A$215,0))</f>
        <v>1677.2880859375</v>
      </c>
      <c r="N91" s="3">
        <f>INDEX('raw Results'!$N$1:$N$215,MATCH('Data Transit 1'!$A91,'raw Results'!$A$1:$A$215,0))</f>
        <v>25.578655242919922</v>
      </c>
      <c r="O91">
        <f>INDEX('raw Results'!$O$1:$O$215,MATCH('Data Transit 1'!$A91,'raw Results'!$A$1:$A$215,0))</f>
        <v>38.839199066162109</v>
      </c>
      <c r="P91">
        <f>INDEX('raw Results'!$P$1:$P$215,MATCH('Data Transit 1'!$A91,'raw Results'!$A$1:$A$215,0))</f>
        <v>0.99790000915527344</v>
      </c>
      <c r="Q91">
        <f>INDEX('raw Results'!$Q$1:$Q$215,MATCH('Data Transit 1'!$A91,'raw Results'!$A$1:$A$215,0))</f>
        <v>-3.5617001056671143</v>
      </c>
      <c r="R91">
        <f>INDEX('raw Results'!$R$1:$R$215,MATCH('Data Transit 1'!$A91,'raw Results'!$A$1:$A$215,0))</f>
        <v>90.881927490234375</v>
      </c>
      <c r="S91" t="b">
        <f>INDEX('raw Results'!$S$1:$S$215,MATCH('Data Transit 1'!$A91,'raw Results'!$A$1:$A$215,0))</f>
        <v>0</v>
      </c>
      <c r="T91">
        <f>INDEX('raw Results'!$T$1:$T$215,MATCH('Data Transit 1'!$A91,'raw Results'!$A$1:$A$215,0))</f>
        <v>0.06</v>
      </c>
      <c r="U91" t="b">
        <f>INDEX('raw Results'!$U$1:$U$215,MATCH('Data Transit 1'!$A91,'raw Results'!$A$1:$A$215,0))</f>
        <v>1</v>
      </c>
      <c r="V91">
        <f>INDEX('raw Results'!$V$1:$V$215,MATCH('Data Transit 1'!$A91,'raw Results'!$A$1:$A$215,0))</f>
        <v>3</v>
      </c>
      <c r="W91">
        <f>INDEX('raw Results'!$W$1:$W$215,MATCH('Data Transit 1'!$A91,'raw Results'!$A$1:$A$215,0))</f>
        <v>24</v>
      </c>
      <c r="X91" t="str">
        <f>INDEX('raw Results'!$X$1:$X$215,MATCH('Data Transit 1'!$A91,'raw Results'!$A$1:$A$215,0))</f>
        <v/>
      </c>
      <c r="Y91" t="str">
        <f>INDEX('raw Results'!$Y$1:$Y$215,MATCH('Data Transit 1'!$A91,'raw Results'!$A$1:$A$215,0))</f>
        <v/>
      </c>
      <c r="Z91" t="str">
        <f>INDEX('raw Results'!$Z$1:$Z$215,MATCH('Data Transit 1'!$A91,'raw Results'!$A$1:$A$215,0))</f>
        <v/>
      </c>
      <c r="AA91" t="str">
        <f>INDEX('raw Results'!$AA$1:$AA$215,MATCH('Data Transit 1'!$A91,'raw Results'!$A$1:$A$215,0))</f>
        <v/>
      </c>
    </row>
    <row r="92" spans="1:27" x14ac:dyDescent="0.3">
      <c r="A92" s="4">
        <v>91</v>
      </c>
      <c r="B92" s="4" t="str">
        <f>INDEX('raw Results'!$B$1:$B$215,MATCH('Data Transit 1'!A92,'raw Results'!A$1:A$215,0))</f>
        <v>H7</v>
      </c>
      <c r="C92" s="4" t="b">
        <f>INDEX('raw Results'!$C$1:$C$215,MATCH('Data Transit 1'!$A92,'raw Results'!$A$1:$A$215,0))</f>
        <v>0</v>
      </c>
      <c r="D92" s="4" t="str">
        <f>INDEX('raw Results'!$D$1:$D$215,MATCH('Data Transit 1'!$A92,'raw Results'!$A$1:$A$215,0))</f>
        <v>S8</v>
      </c>
      <c r="E92" t="str">
        <f>INDEX('raw Results'!$E$1:$E$215,MATCH('Data Transit 1'!$A92,'raw Results'!$A$1:$A$215,0))</f>
        <v>Target 1</v>
      </c>
      <c r="F92" t="str">
        <f>INDEX('raw Results'!$F$1:$F$215,MATCH('Data Transit 1'!$A92,'raw Results'!$A$1:$A$215,0))</f>
        <v>UNKNOWN</v>
      </c>
      <c r="G92" t="str">
        <f>INDEX('raw Results'!$G$1:$G$215,MATCH('Data Transit 1'!$A92,'raw Results'!$A$1:$A$215,0))</f>
        <v>FAM</v>
      </c>
      <c r="H92" t="str">
        <f>INDEX('raw Results'!$H$1:$H$215,MATCH('Data Transit 1'!$A92,'raw Results'!$A$1:$A$215,0))</f>
        <v>NFQ-MGB</v>
      </c>
      <c r="I92" s="129">
        <f>INDEX('raw Results'!$I$1:$I$215,MATCH('Data Transit 1'!$A92,'raw Results'!$A$1:$A$215,0))</f>
        <v>29.565471649169922</v>
      </c>
      <c r="J92" s="129">
        <f>INDEX('raw Results'!$J$1:$J$215,MATCH('Data Transit 1'!$A92,'raw Results'!$A$1:$A$215,0))</f>
        <v>29.502126693725586</v>
      </c>
      <c r="K92" s="129">
        <f>INDEX('raw Results'!$K$1:$K$215,MATCH('Data Transit 1'!$A92,'raw Results'!$A$1:$A$215,0))</f>
        <v>8.4835253655910492E-2</v>
      </c>
      <c r="L92" s="3">
        <f>INDEX('raw Results'!$L$1:$L$215,MATCH('Data Transit 1'!$A92,'raw Results'!$A$1:$A$215,0))</f>
        <v>401.547119140625</v>
      </c>
      <c r="M92" s="3">
        <f>INDEX('raw Results'!$M$1:$M$215,MATCH('Data Transit 1'!$A92,'raw Results'!$A$1:$A$215,0))</f>
        <v>418.7564697265625</v>
      </c>
      <c r="N92" s="3">
        <f>INDEX('raw Results'!$N$1:$N$215,MATCH('Data Transit 1'!$A92,'raw Results'!$A$1:$A$215,0))</f>
        <v>23.267511367797852</v>
      </c>
      <c r="O92">
        <f>INDEX('raw Results'!$O$1:$O$215,MATCH('Data Transit 1'!$A92,'raw Results'!$A$1:$A$215,0))</f>
        <v>38.839199066162109</v>
      </c>
      <c r="P92">
        <f>INDEX('raw Results'!$P$1:$P$215,MATCH('Data Transit 1'!$A92,'raw Results'!$A$1:$A$215,0))</f>
        <v>0.99790000915527344</v>
      </c>
      <c r="Q92">
        <f>INDEX('raw Results'!$Q$1:$Q$215,MATCH('Data Transit 1'!$A92,'raw Results'!$A$1:$A$215,0))</f>
        <v>-3.5617001056671143</v>
      </c>
      <c r="R92">
        <f>INDEX('raw Results'!$R$1:$R$215,MATCH('Data Transit 1'!$A92,'raw Results'!$A$1:$A$215,0))</f>
        <v>90.881927490234375</v>
      </c>
      <c r="S92" t="b">
        <f>INDEX('raw Results'!$S$1:$S$215,MATCH('Data Transit 1'!$A92,'raw Results'!$A$1:$A$215,0))</f>
        <v>0</v>
      </c>
      <c r="T92">
        <f>INDEX('raw Results'!$T$1:$T$215,MATCH('Data Transit 1'!$A92,'raw Results'!$A$1:$A$215,0))</f>
        <v>0.06</v>
      </c>
      <c r="U92" t="b">
        <f>INDEX('raw Results'!$U$1:$U$215,MATCH('Data Transit 1'!$A92,'raw Results'!$A$1:$A$215,0))</f>
        <v>1</v>
      </c>
      <c r="V92">
        <f>INDEX('raw Results'!$V$1:$V$215,MATCH('Data Transit 1'!$A92,'raw Results'!$A$1:$A$215,0))</f>
        <v>3</v>
      </c>
      <c r="W92">
        <f>INDEX('raw Results'!$W$1:$W$215,MATCH('Data Transit 1'!$A92,'raw Results'!$A$1:$A$215,0))</f>
        <v>26</v>
      </c>
      <c r="X92" t="str">
        <f>INDEX('raw Results'!$X$1:$X$215,MATCH('Data Transit 1'!$A92,'raw Results'!$A$1:$A$215,0))</f>
        <v/>
      </c>
      <c r="Y92" t="str">
        <f>INDEX('raw Results'!$Y$1:$Y$215,MATCH('Data Transit 1'!$A92,'raw Results'!$A$1:$A$215,0))</f>
        <v/>
      </c>
      <c r="Z92" t="str">
        <f>INDEX('raw Results'!$Z$1:$Z$215,MATCH('Data Transit 1'!$A92,'raw Results'!$A$1:$A$215,0))</f>
        <v/>
      </c>
      <c r="AA92" t="str">
        <f>INDEX('raw Results'!$AA$1:$AA$215,MATCH('Data Transit 1'!$A92,'raw Results'!$A$1:$A$215,0))</f>
        <v/>
      </c>
    </row>
    <row r="93" spans="1:27" x14ac:dyDescent="0.3">
      <c r="A93" s="4">
        <v>92</v>
      </c>
      <c r="B93" s="4" t="str">
        <f>INDEX('raw Results'!$B$1:$B$215,MATCH('Data Transit 1'!A93,'raw Results'!A$1:A$215,0))</f>
        <v>H8</v>
      </c>
      <c r="C93" s="4" t="b">
        <f>INDEX('raw Results'!$C$1:$C$215,MATCH('Data Transit 1'!$A93,'raw Results'!$A$1:$A$215,0))</f>
        <v>0</v>
      </c>
      <c r="D93" s="4" t="str">
        <f>INDEX('raw Results'!$D$1:$D$215,MATCH('Data Transit 1'!$A93,'raw Results'!$A$1:$A$215,0))</f>
        <v>S8</v>
      </c>
      <c r="E93" t="str">
        <f>INDEX('raw Results'!$E$1:$E$215,MATCH('Data Transit 1'!$A93,'raw Results'!$A$1:$A$215,0))</f>
        <v>Target 1</v>
      </c>
      <c r="F93" t="str">
        <f>INDEX('raw Results'!$F$1:$F$215,MATCH('Data Transit 1'!$A93,'raw Results'!$A$1:$A$215,0))</f>
        <v>UNKNOWN</v>
      </c>
      <c r="G93" t="str">
        <f>INDEX('raw Results'!$G$1:$G$215,MATCH('Data Transit 1'!$A93,'raw Results'!$A$1:$A$215,0))</f>
        <v>FAM</v>
      </c>
      <c r="H93" t="str">
        <f>INDEX('raw Results'!$H$1:$H$215,MATCH('Data Transit 1'!$A93,'raw Results'!$A$1:$A$215,0))</f>
        <v>NFQ-MGB</v>
      </c>
      <c r="I93" s="129">
        <f>INDEX('raw Results'!$I$1:$I$215,MATCH('Data Transit 1'!$A93,'raw Results'!$A$1:$A$215,0))</f>
        <v>29.535160064697266</v>
      </c>
      <c r="J93" s="129">
        <f>INDEX('raw Results'!$J$1:$J$215,MATCH('Data Transit 1'!$A93,'raw Results'!$A$1:$A$215,0))</f>
        <v>29.502126693725586</v>
      </c>
      <c r="K93" s="129">
        <f>INDEX('raw Results'!$K$1:$K$215,MATCH('Data Transit 1'!$A93,'raw Results'!$A$1:$A$215,0))</f>
        <v>8.4835253655910492E-2</v>
      </c>
      <c r="L93" s="3">
        <f>INDEX('raw Results'!$L$1:$L$215,MATCH('Data Transit 1'!$A93,'raw Results'!$A$1:$A$215,0))</f>
        <v>409.49343872070313</v>
      </c>
      <c r="M93" s="3">
        <f>INDEX('raw Results'!$M$1:$M$215,MATCH('Data Transit 1'!$A93,'raw Results'!$A$1:$A$215,0))</f>
        <v>418.7564697265625</v>
      </c>
      <c r="N93" s="3">
        <f>INDEX('raw Results'!$N$1:$N$215,MATCH('Data Transit 1'!$A93,'raw Results'!$A$1:$A$215,0))</f>
        <v>23.267511367797852</v>
      </c>
      <c r="O93">
        <f>INDEX('raw Results'!$O$1:$O$215,MATCH('Data Transit 1'!$A93,'raw Results'!$A$1:$A$215,0))</f>
        <v>38.839199066162109</v>
      </c>
      <c r="P93">
        <f>INDEX('raw Results'!$P$1:$P$215,MATCH('Data Transit 1'!$A93,'raw Results'!$A$1:$A$215,0))</f>
        <v>0.99790000915527344</v>
      </c>
      <c r="Q93">
        <f>INDEX('raw Results'!$Q$1:$Q$215,MATCH('Data Transit 1'!$A93,'raw Results'!$A$1:$A$215,0))</f>
        <v>-3.5617001056671143</v>
      </c>
      <c r="R93">
        <f>INDEX('raw Results'!$R$1:$R$215,MATCH('Data Transit 1'!$A93,'raw Results'!$A$1:$A$215,0))</f>
        <v>90.881927490234375</v>
      </c>
      <c r="S93" t="b">
        <f>INDEX('raw Results'!$S$1:$S$215,MATCH('Data Transit 1'!$A93,'raw Results'!$A$1:$A$215,0))</f>
        <v>0</v>
      </c>
      <c r="T93">
        <f>INDEX('raw Results'!$T$1:$T$215,MATCH('Data Transit 1'!$A93,'raw Results'!$A$1:$A$215,0))</f>
        <v>0.06</v>
      </c>
      <c r="U93" t="b">
        <f>INDEX('raw Results'!$U$1:$U$215,MATCH('Data Transit 1'!$A93,'raw Results'!$A$1:$A$215,0))</f>
        <v>1</v>
      </c>
      <c r="V93">
        <f>INDEX('raw Results'!$V$1:$V$215,MATCH('Data Transit 1'!$A93,'raw Results'!$A$1:$A$215,0))</f>
        <v>3</v>
      </c>
      <c r="W93">
        <f>INDEX('raw Results'!$W$1:$W$215,MATCH('Data Transit 1'!$A93,'raw Results'!$A$1:$A$215,0))</f>
        <v>26</v>
      </c>
      <c r="X93" t="str">
        <f>INDEX('raw Results'!$X$1:$X$215,MATCH('Data Transit 1'!$A93,'raw Results'!$A$1:$A$215,0))</f>
        <v/>
      </c>
      <c r="Y93" t="str">
        <f>INDEX('raw Results'!$Y$1:$Y$215,MATCH('Data Transit 1'!$A93,'raw Results'!$A$1:$A$215,0))</f>
        <v/>
      </c>
      <c r="Z93" t="str">
        <f>INDEX('raw Results'!$Z$1:$Z$215,MATCH('Data Transit 1'!$A93,'raw Results'!$A$1:$A$215,0))</f>
        <v/>
      </c>
      <c r="AA93" t="str">
        <f>INDEX('raw Results'!$AA$1:$AA$215,MATCH('Data Transit 1'!$A93,'raw Results'!$A$1:$A$215,0))</f>
        <v/>
      </c>
    </row>
    <row r="94" spans="1:27" x14ac:dyDescent="0.3">
      <c r="A94" s="4">
        <v>93</v>
      </c>
      <c r="B94" s="4" t="str">
        <f>INDEX('raw Results'!$B$1:$B$215,MATCH('Data Transit 1'!A94,'raw Results'!A$1:A$215,0))</f>
        <v>H9</v>
      </c>
      <c r="C94" s="4" t="b">
        <f>INDEX('raw Results'!$C$1:$C$215,MATCH('Data Transit 1'!$A94,'raw Results'!$A$1:$A$215,0))</f>
        <v>0</v>
      </c>
      <c r="D94" s="4" t="str">
        <f>INDEX('raw Results'!$D$1:$D$215,MATCH('Data Transit 1'!$A94,'raw Results'!$A$1:$A$215,0))</f>
        <v>S8</v>
      </c>
      <c r="E94" t="str">
        <f>INDEX('raw Results'!$E$1:$E$215,MATCH('Data Transit 1'!$A94,'raw Results'!$A$1:$A$215,0))</f>
        <v>Target 1</v>
      </c>
      <c r="F94" t="str">
        <f>INDEX('raw Results'!$F$1:$F$215,MATCH('Data Transit 1'!$A94,'raw Results'!$A$1:$A$215,0))</f>
        <v>UNKNOWN</v>
      </c>
      <c r="G94" t="str">
        <f>INDEX('raw Results'!$G$1:$G$215,MATCH('Data Transit 1'!$A94,'raw Results'!$A$1:$A$215,0))</f>
        <v>FAM</v>
      </c>
      <c r="H94" t="str">
        <f>INDEX('raw Results'!$H$1:$H$215,MATCH('Data Transit 1'!$A94,'raw Results'!$A$1:$A$215,0))</f>
        <v>NFQ-MGB</v>
      </c>
      <c r="I94" s="129">
        <f>INDEX('raw Results'!$I$1:$I$215,MATCH('Data Transit 1'!$A94,'raw Results'!$A$1:$A$215,0))</f>
        <v>29.405740737915039</v>
      </c>
      <c r="J94" s="129">
        <f>INDEX('raw Results'!$J$1:$J$215,MATCH('Data Transit 1'!$A94,'raw Results'!$A$1:$A$215,0))</f>
        <v>29.502126693725586</v>
      </c>
      <c r="K94" s="129">
        <f>INDEX('raw Results'!$K$1:$K$215,MATCH('Data Transit 1'!$A94,'raw Results'!$A$1:$A$215,0))</f>
        <v>8.4835253655910492E-2</v>
      </c>
      <c r="L94" s="3">
        <f>INDEX('raw Results'!$L$1:$L$215,MATCH('Data Transit 1'!$A94,'raw Results'!$A$1:$A$215,0))</f>
        <v>445.2288818359375</v>
      </c>
      <c r="M94" s="3">
        <f>INDEX('raw Results'!$M$1:$M$215,MATCH('Data Transit 1'!$A94,'raw Results'!$A$1:$A$215,0))</f>
        <v>418.7564697265625</v>
      </c>
      <c r="N94" s="3">
        <f>INDEX('raw Results'!$N$1:$N$215,MATCH('Data Transit 1'!$A94,'raw Results'!$A$1:$A$215,0))</f>
        <v>23.267511367797852</v>
      </c>
      <c r="O94">
        <f>INDEX('raw Results'!$O$1:$O$215,MATCH('Data Transit 1'!$A94,'raw Results'!$A$1:$A$215,0))</f>
        <v>38.839199066162109</v>
      </c>
      <c r="P94">
        <f>INDEX('raw Results'!$P$1:$P$215,MATCH('Data Transit 1'!$A94,'raw Results'!$A$1:$A$215,0))</f>
        <v>0.99790000915527344</v>
      </c>
      <c r="Q94">
        <f>INDEX('raw Results'!$Q$1:$Q$215,MATCH('Data Transit 1'!$A94,'raw Results'!$A$1:$A$215,0))</f>
        <v>-3.5617001056671143</v>
      </c>
      <c r="R94">
        <f>INDEX('raw Results'!$R$1:$R$215,MATCH('Data Transit 1'!$A94,'raw Results'!$A$1:$A$215,0))</f>
        <v>90.881927490234375</v>
      </c>
      <c r="S94" t="b">
        <f>INDEX('raw Results'!$S$1:$S$215,MATCH('Data Transit 1'!$A94,'raw Results'!$A$1:$A$215,0))</f>
        <v>0</v>
      </c>
      <c r="T94">
        <f>INDEX('raw Results'!$T$1:$T$215,MATCH('Data Transit 1'!$A94,'raw Results'!$A$1:$A$215,0))</f>
        <v>0.06</v>
      </c>
      <c r="U94" t="b">
        <f>INDEX('raw Results'!$U$1:$U$215,MATCH('Data Transit 1'!$A94,'raw Results'!$A$1:$A$215,0))</f>
        <v>1</v>
      </c>
      <c r="V94">
        <f>INDEX('raw Results'!$V$1:$V$215,MATCH('Data Transit 1'!$A94,'raw Results'!$A$1:$A$215,0))</f>
        <v>3</v>
      </c>
      <c r="W94">
        <f>INDEX('raw Results'!$W$1:$W$215,MATCH('Data Transit 1'!$A94,'raw Results'!$A$1:$A$215,0))</f>
        <v>26</v>
      </c>
      <c r="X94" t="str">
        <f>INDEX('raw Results'!$X$1:$X$215,MATCH('Data Transit 1'!$A94,'raw Results'!$A$1:$A$215,0))</f>
        <v/>
      </c>
      <c r="Y94" t="str">
        <f>INDEX('raw Results'!$Y$1:$Y$215,MATCH('Data Transit 1'!$A94,'raw Results'!$A$1:$A$215,0))</f>
        <v/>
      </c>
      <c r="Z94" t="str">
        <f>INDEX('raw Results'!$Z$1:$Z$215,MATCH('Data Transit 1'!$A94,'raw Results'!$A$1:$A$215,0))</f>
        <v/>
      </c>
      <c r="AA94" t="str">
        <f>INDEX('raw Results'!$AA$1:$AA$215,MATCH('Data Transit 1'!$A94,'raw Results'!$A$1:$A$215,0))</f>
        <v/>
      </c>
    </row>
    <row r="95" spans="1:27" x14ac:dyDescent="0.3">
      <c r="A95" s="4">
        <v>94</v>
      </c>
      <c r="B95" s="4" t="str">
        <f>INDEX('raw Results'!$B$1:$B$215,MATCH('Data Transit 1'!A95,'raw Results'!A$1:A$215,0))</f>
        <v>H10</v>
      </c>
      <c r="C95" s="4" t="b">
        <f>INDEX('raw Results'!$C$1:$C$215,MATCH('Data Transit 1'!$A95,'raw Results'!$A$1:$A$215,0))</f>
        <v>0</v>
      </c>
      <c r="D95" s="4" t="str">
        <f>INDEX('raw Results'!$D$1:$D$215,MATCH('Data Transit 1'!$A95,'raw Results'!$A$1:$A$215,0))</f>
        <v>S16</v>
      </c>
      <c r="E95" t="str">
        <f>INDEX('raw Results'!$E$1:$E$215,MATCH('Data Transit 1'!$A95,'raw Results'!$A$1:$A$215,0))</f>
        <v>Target 1</v>
      </c>
      <c r="F95" t="str">
        <f>INDEX('raw Results'!$F$1:$F$215,MATCH('Data Transit 1'!$A95,'raw Results'!$A$1:$A$215,0))</f>
        <v>UNKNOWN</v>
      </c>
      <c r="G95" t="str">
        <f>INDEX('raw Results'!$G$1:$G$215,MATCH('Data Transit 1'!$A95,'raw Results'!$A$1:$A$215,0))</f>
        <v>FAM</v>
      </c>
      <c r="H95" t="str">
        <f>INDEX('raw Results'!$H$1:$H$215,MATCH('Data Transit 1'!$A95,'raw Results'!$A$1:$A$215,0))</f>
        <v>NFQ-MGB</v>
      </c>
      <c r="I95" s="129">
        <f>INDEX('raw Results'!$I$1:$I$215,MATCH('Data Transit 1'!$A95,'raw Results'!$A$1:$A$215,0))</f>
        <v>28.564838409423828</v>
      </c>
      <c r="J95" s="129">
        <f>INDEX('raw Results'!$J$1:$J$215,MATCH('Data Transit 1'!$A95,'raw Results'!$A$1:$A$215,0))</f>
        <v>28.511932373046875</v>
      </c>
      <c r="K95" s="129">
        <f>INDEX('raw Results'!$K$1:$K$215,MATCH('Data Transit 1'!$A95,'raw Results'!$A$1:$A$215,0))</f>
        <v>5.6000050157308578E-2</v>
      </c>
      <c r="L95" s="3">
        <f>INDEX('raw Results'!$L$1:$L$215,MATCH('Data Transit 1'!$A95,'raw Results'!$A$1:$A$215,0))</f>
        <v>766.79473876953125</v>
      </c>
      <c r="M95" s="3">
        <f>INDEX('raw Results'!$M$1:$M$215,MATCH('Data Transit 1'!$A95,'raw Results'!$A$1:$A$215,0))</f>
        <v>793.822021484375</v>
      </c>
      <c r="N95" s="3">
        <f>INDEX('raw Results'!$N$1:$N$215,MATCH('Data Transit 1'!$A95,'raw Results'!$A$1:$A$215,0))</f>
        <v>28.813236236572266</v>
      </c>
      <c r="O95">
        <f>INDEX('raw Results'!$O$1:$O$215,MATCH('Data Transit 1'!$A95,'raw Results'!$A$1:$A$215,0))</f>
        <v>38.839199066162109</v>
      </c>
      <c r="P95">
        <f>INDEX('raw Results'!$P$1:$P$215,MATCH('Data Transit 1'!$A95,'raw Results'!$A$1:$A$215,0))</f>
        <v>0.99790000915527344</v>
      </c>
      <c r="Q95">
        <f>INDEX('raw Results'!$Q$1:$Q$215,MATCH('Data Transit 1'!$A95,'raw Results'!$A$1:$A$215,0))</f>
        <v>-3.5617001056671143</v>
      </c>
      <c r="R95">
        <f>INDEX('raw Results'!$R$1:$R$215,MATCH('Data Transit 1'!$A95,'raw Results'!$A$1:$A$215,0))</f>
        <v>90.881927490234375</v>
      </c>
      <c r="S95" t="b">
        <f>INDEX('raw Results'!$S$1:$S$215,MATCH('Data Transit 1'!$A95,'raw Results'!$A$1:$A$215,0))</f>
        <v>0</v>
      </c>
      <c r="T95">
        <f>INDEX('raw Results'!$T$1:$T$215,MATCH('Data Transit 1'!$A95,'raw Results'!$A$1:$A$215,0))</f>
        <v>0.06</v>
      </c>
      <c r="U95" t="b">
        <f>INDEX('raw Results'!$U$1:$U$215,MATCH('Data Transit 1'!$A95,'raw Results'!$A$1:$A$215,0))</f>
        <v>1</v>
      </c>
      <c r="V95">
        <f>INDEX('raw Results'!$V$1:$V$215,MATCH('Data Transit 1'!$A95,'raw Results'!$A$1:$A$215,0))</f>
        <v>3</v>
      </c>
      <c r="W95">
        <f>INDEX('raw Results'!$W$1:$W$215,MATCH('Data Transit 1'!$A95,'raw Results'!$A$1:$A$215,0))</f>
        <v>24</v>
      </c>
      <c r="X95" t="str">
        <f>INDEX('raw Results'!$X$1:$X$215,MATCH('Data Transit 1'!$A95,'raw Results'!$A$1:$A$215,0))</f>
        <v/>
      </c>
      <c r="Y95" t="str">
        <f>INDEX('raw Results'!$Y$1:$Y$215,MATCH('Data Transit 1'!$A95,'raw Results'!$A$1:$A$215,0))</f>
        <v/>
      </c>
      <c r="Z95" t="str">
        <f>INDEX('raw Results'!$Z$1:$Z$215,MATCH('Data Transit 1'!$A95,'raw Results'!$A$1:$A$215,0))</f>
        <v/>
      </c>
      <c r="AA95" t="str">
        <f>INDEX('raw Results'!$AA$1:$AA$215,MATCH('Data Transit 1'!$A95,'raw Results'!$A$1:$A$215,0))</f>
        <v/>
      </c>
    </row>
    <row r="96" spans="1:27" x14ac:dyDescent="0.3">
      <c r="A96" s="4">
        <v>95</v>
      </c>
      <c r="B96" s="4" t="str">
        <f>INDEX('raw Results'!$B$1:$B$215,MATCH('Data Transit 1'!A96,'raw Results'!A$1:A$215,0))</f>
        <v>H11</v>
      </c>
      <c r="C96" s="4" t="b">
        <f>INDEX('raw Results'!$C$1:$C$215,MATCH('Data Transit 1'!$A96,'raw Results'!$A$1:$A$215,0))</f>
        <v>0</v>
      </c>
      <c r="D96" s="4" t="str">
        <f>INDEX('raw Results'!$D$1:$D$215,MATCH('Data Transit 1'!$A96,'raw Results'!$A$1:$A$215,0))</f>
        <v>S16</v>
      </c>
      <c r="E96" t="str">
        <f>INDEX('raw Results'!$E$1:$E$215,MATCH('Data Transit 1'!$A96,'raw Results'!$A$1:$A$215,0))</f>
        <v>Target 1</v>
      </c>
      <c r="F96" t="str">
        <f>INDEX('raw Results'!$F$1:$F$215,MATCH('Data Transit 1'!$A96,'raw Results'!$A$1:$A$215,0))</f>
        <v>UNKNOWN</v>
      </c>
      <c r="G96" t="str">
        <f>INDEX('raw Results'!$G$1:$G$215,MATCH('Data Transit 1'!$A96,'raw Results'!$A$1:$A$215,0))</f>
        <v>FAM</v>
      </c>
      <c r="H96" t="str">
        <f>INDEX('raw Results'!$H$1:$H$215,MATCH('Data Transit 1'!$A96,'raw Results'!$A$1:$A$215,0))</f>
        <v>NFQ-MGB</v>
      </c>
      <c r="I96" s="129">
        <f>INDEX('raw Results'!$I$1:$I$215,MATCH('Data Transit 1'!$A96,'raw Results'!$A$1:$A$215,0))</f>
        <v>28.453281402587891</v>
      </c>
      <c r="J96" s="129">
        <f>INDEX('raw Results'!$J$1:$J$215,MATCH('Data Transit 1'!$A96,'raw Results'!$A$1:$A$215,0))</f>
        <v>28.511932373046875</v>
      </c>
      <c r="K96" s="129">
        <f>INDEX('raw Results'!$K$1:$K$215,MATCH('Data Transit 1'!$A96,'raw Results'!$A$1:$A$215,0))</f>
        <v>5.6000050157308578E-2</v>
      </c>
      <c r="L96" s="3">
        <f>INDEX('raw Results'!$L$1:$L$215,MATCH('Data Transit 1'!$A96,'raw Results'!$A$1:$A$215,0))</f>
        <v>824.13885498046875</v>
      </c>
      <c r="M96" s="3">
        <f>INDEX('raw Results'!$M$1:$M$215,MATCH('Data Transit 1'!$A96,'raw Results'!$A$1:$A$215,0))</f>
        <v>793.822021484375</v>
      </c>
      <c r="N96" s="3">
        <f>INDEX('raw Results'!$N$1:$N$215,MATCH('Data Transit 1'!$A96,'raw Results'!$A$1:$A$215,0))</f>
        <v>28.813236236572266</v>
      </c>
      <c r="O96">
        <f>INDEX('raw Results'!$O$1:$O$215,MATCH('Data Transit 1'!$A96,'raw Results'!$A$1:$A$215,0))</f>
        <v>38.839199066162109</v>
      </c>
      <c r="P96">
        <f>INDEX('raw Results'!$P$1:$P$215,MATCH('Data Transit 1'!$A96,'raw Results'!$A$1:$A$215,0))</f>
        <v>0.99790000915527344</v>
      </c>
      <c r="Q96">
        <f>INDEX('raw Results'!$Q$1:$Q$215,MATCH('Data Transit 1'!$A96,'raw Results'!$A$1:$A$215,0))</f>
        <v>-3.5617001056671143</v>
      </c>
      <c r="R96">
        <f>INDEX('raw Results'!$R$1:$R$215,MATCH('Data Transit 1'!$A96,'raw Results'!$A$1:$A$215,0))</f>
        <v>90.881927490234375</v>
      </c>
      <c r="S96" t="b">
        <f>INDEX('raw Results'!$S$1:$S$215,MATCH('Data Transit 1'!$A96,'raw Results'!$A$1:$A$215,0))</f>
        <v>0</v>
      </c>
      <c r="T96">
        <f>INDEX('raw Results'!$T$1:$T$215,MATCH('Data Transit 1'!$A96,'raw Results'!$A$1:$A$215,0))</f>
        <v>0.06</v>
      </c>
      <c r="U96" t="b">
        <f>INDEX('raw Results'!$U$1:$U$215,MATCH('Data Transit 1'!$A96,'raw Results'!$A$1:$A$215,0))</f>
        <v>1</v>
      </c>
      <c r="V96">
        <f>INDEX('raw Results'!$V$1:$V$215,MATCH('Data Transit 1'!$A96,'raw Results'!$A$1:$A$215,0))</f>
        <v>3</v>
      </c>
      <c r="W96">
        <f>INDEX('raw Results'!$W$1:$W$215,MATCH('Data Transit 1'!$A96,'raw Results'!$A$1:$A$215,0))</f>
        <v>24</v>
      </c>
      <c r="X96" t="str">
        <f>INDEX('raw Results'!$X$1:$X$215,MATCH('Data Transit 1'!$A96,'raw Results'!$A$1:$A$215,0))</f>
        <v/>
      </c>
      <c r="Y96" t="str">
        <f>INDEX('raw Results'!$Y$1:$Y$215,MATCH('Data Transit 1'!$A96,'raw Results'!$A$1:$A$215,0))</f>
        <v/>
      </c>
      <c r="Z96" t="str">
        <f>INDEX('raw Results'!$Z$1:$Z$215,MATCH('Data Transit 1'!$A96,'raw Results'!$A$1:$A$215,0))</f>
        <v/>
      </c>
      <c r="AA96" t="str">
        <f>INDEX('raw Results'!$AA$1:$AA$215,MATCH('Data Transit 1'!$A96,'raw Results'!$A$1:$A$215,0))</f>
        <v/>
      </c>
    </row>
    <row r="97" spans="1:27" x14ac:dyDescent="0.3">
      <c r="A97" s="4">
        <v>96</v>
      </c>
      <c r="B97" s="4" t="str">
        <f>INDEX('raw Results'!$B$1:$B$215,MATCH('Data Transit 1'!A97,'raw Results'!A$1:A$215,0))</f>
        <v>H12</v>
      </c>
      <c r="C97" s="4" t="b">
        <f>INDEX('raw Results'!$C$1:$C$215,MATCH('Data Transit 1'!$A97,'raw Results'!$A$1:$A$215,0))</f>
        <v>0</v>
      </c>
      <c r="D97" s="4" t="str">
        <f>INDEX('raw Results'!$D$1:$D$215,MATCH('Data Transit 1'!$A97,'raw Results'!$A$1:$A$215,0))</f>
        <v>S16</v>
      </c>
      <c r="E97" t="str">
        <f>INDEX('raw Results'!$E$1:$E$215,MATCH('Data Transit 1'!$A97,'raw Results'!$A$1:$A$215,0))</f>
        <v>Target 1</v>
      </c>
      <c r="F97" t="str">
        <f>INDEX('raw Results'!$F$1:$F$215,MATCH('Data Transit 1'!$A97,'raw Results'!$A$1:$A$215,0))</f>
        <v>UNKNOWN</v>
      </c>
      <c r="G97" t="str">
        <f>INDEX('raw Results'!$G$1:$G$215,MATCH('Data Transit 1'!$A97,'raw Results'!$A$1:$A$215,0))</f>
        <v>FAM</v>
      </c>
      <c r="H97" t="str">
        <f>INDEX('raw Results'!$H$1:$H$215,MATCH('Data Transit 1'!$A97,'raw Results'!$A$1:$A$215,0))</f>
        <v>NFQ-MGB</v>
      </c>
      <c r="I97" s="129">
        <f>INDEX('raw Results'!$I$1:$I$215,MATCH('Data Transit 1'!$A97,'raw Results'!$A$1:$A$215,0))</f>
        <v>28.517679214477539</v>
      </c>
      <c r="J97" s="129">
        <f>INDEX('raw Results'!$J$1:$J$215,MATCH('Data Transit 1'!$A97,'raw Results'!$A$1:$A$215,0))</f>
        <v>28.511932373046875</v>
      </c>
      <c r="K97" s="129">
        <f>INDEX('raw Results'!$K$1:$K$215,MATCH('Data Transit 1'!$A97,'raw Results'!$A$1:$A$215,0))</f>
        <v>5.6000050157308578E-2</v>
      </c>
      <c r="L97" s="3">
        <f>INDEX('raw Results'!$L$1:$L$215,MATCH('Data Transit 1'!$A97,'raw Results'!$A$1:$A$215,0))</f>
        <v>790.53253173828125</v>
      </c>
      <c r="M97" s="3">
        <f>INDEX('raw Results'!$M$1:$M$215,MATCH('Data Transit 1'!$A97,'raw Results'!$A$1:$A$215,0))</f>
        <v>793.822021484375</v>
      </c>
      <c r="N97" s="3">
        <f>INDEX('raw Results'!$N$1:$N$215,MATCH('Data Transit 1'!$A97,'raw Results'!$A$1:$A$215,0))</f>
        <v>28.813236236572266</v>
      </c>
      <c r="O97">
        <f>INDEX('raw Results'!$O$1:$O$215,MATCH('Data Transit 1'!$A97,'raw Results'!$A$1:$A$215,0))</f>
        <v>38.839199066162109</v>
      </c>
      <c r="P97">
        <f>INDEX('raw Results'!$P$1:$P$215,MATCH('Data Transit 1'!$A97,'raw Results'!$A$1:$A$215,0))</f>
        <v>0.99790000915527344</v>
      </c>
      <c r="Q97">
        <f>INDEX('raw Results'!$Q$1:$Q$215,MATCH('Data Transit 1'!$A97,'raw Results'!$A$1:$A$215,0))</f>
        <v>-3.5617001056671143</v>
      </c>
      <c r="R97">
        <f>INDEX('raw Results'!$R$1:$R$215,MATCH('Data Transit 1'!$A97,'raw Results'!$A$1:$A$215,0))</f>
        <v>90.881927490234375</v>
      </c>
      <c r="S97" t="b">
        <f>INDEX('raw Results'!$S$1:$S$215,MATCH('Data Transit 1'!$A97,'raw Results'!$A$1:$A$215,0))</f>
        <v>0</v>
      </c>
      <c r="T97">
        <f>INDEX('raw Results'!$T$1:$T$215,MATCH('Data Transit 1'!$A97,'raw Results'!$A$1:$A$215,0))</f>
        <v>0.06</v>
      </c>
      <c r="U97" t="b">
        <f>INDEX('raw Results'!$U$1:$U$215,MATCH('Data Transit 1'!$A97,'raw Results'!$A$1:$A$215,0))</f>
        <v>1</v>
      </c>
      <c r="V97">
        <f>INDEX('raw Results'!$V$1:$V$215,MATCH('Data Transit 1'!$A97,'raw Results'!$A$1:$A$215,0))</f>
        <v>3</v>
      </c>
      <c r="W97">
        <f>INDEX('raw Results'!$W$1:$W$215,MATCH('Data Transit 1'!$A97,'raw Results'!$A$1:$A$215,0))</f>
        <v>25</v>
      </c>
      <c r="X97" t="str">
        <f>INDEX('raw Results'!$X$1:$X$215,MATCH('Data Transit 1'!$A97,'raw Results'!$A$1:$A$215,0))</f>
        <v/>
      </c>
      <c r="Y97" t="str">
        <f>INDEX('raw Results'!$Y$1:$Y$215,MATCH('Data Transit 1'!$A97,'raw Results'!$A$1:$A$215,0))</f>
        <v/>
      </c>
      <c r="Z97" t="str">
        <f>INDEX('raw Results'!$Z$1:$Z$215,MATCH('Data Transit 1'!$A97,'raw Results'!$A$1:$A$215,0))</f>
        <v/>
      </c>
      <c r="AA97" t="str">
        <f>INDEX('raw Results'!$AA$1:$AA$215,MATCH('Data Transit 1'!$A97,'raw Results'!$A$1:$A$215,0))</f>
        <v/>
      </c>
    </row>
    <row r="98" spans="1:27" x14ac:dyDescent="0.3">
      <c r="A98" s="4"/>
      <c r="B98" s="4"/>
      <c r="C98" s="4"/>
      <c r="D98" s="4"/>
      <c r="I98" s="129"/>
      <c r="J98" s="129"/>
      <c r="K98" s="129"/>
    </row>
  </sheetData>
  <sheetProtection algorithmName="SHA-512" hashValue="zVvlA4LlvKH6roZbhSk5kGKVJZ4xbimb+vb/NE0UbrubWv6bxUk3SliICe68YACRV2fvgj4Oxx7c0n4APPZbiQ==" saltValue="qSWyE7mY34QPlpOe8HE4tw==" spinCount="100000" sheet="1" objects="1" scenarios="1" formatColumns="0" formatRow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7"/>
  <sheetViews>
    <sheetView workbookViewId="0">
      <selection activeCell="C17" sqref="C17"/>
    </sheetView>
  </sheetViews>
  <sheetFormatPr defaultColWidth="9.3046875" defaultRowHeight="12.45" x14ac:dyDescent="0.3"/>
  <cols>
    <col min="1" max="1" width="12.3828125" style="1" customWidth="1"/>
    <col min="2" max="2" width="18.69140625" style="1" customWidth="1"/>
    <col min="3" max="6" width="12.3828125" style="1" customWidth="1"/>
    <col min="7" max="8" width="17.3828125" style="1" customWidth="1"/>
    <col min="9" max="9" width="13.3046875" style="1" customWidth="1"/>
    <col min="10" max="16384" width="9.3046875" style="1"/>
  </cols>
  <sheetData>
    <row r="1" spans="1:8" x14ac:dyDescent="0.3">
      <c r="A1" s="1" t="s">
        <v>2</v>
      </c>
    </row>
    <row r="2" spans="1:8" x14ac:dyDescent="0.3">
      <c r="A2" s="1" t="str">
        <f>'Data Transit 1'!O1</f>
        <v>Y-Intercept</v>
      </c>
      <c r="B2" s="1" t="str">
        <f>'Data Transit 1'!P1</f>
        <v>R(superscript 2)</v>
      </c>
      <c r="C2" s="1" t="str">
        <f>'Data Transit 1'!Q1</f>
        <v>Slope</v>
      </c>
      <c r="D2" s="1" t="str">
        <f>'Data Transit 1'!R1</f>
        <v>Efficiency</v>
      </c>
      <c r="E2" s="1" t="str">
        <f>'Data Transit 1'!S1</f>
        <v>Automatic Ct Threshold</v>
      </c>
      <c r="F2" s="1" t="str">
        <f>'Data Transit 1'!T1</f>
        <v>Ct Threshold</v>
      </c>
      <c r="G2" s="1" t="str">
        <f>'Data Transit 1'!U1</f>
        <v>Automatic Baseline</v>
      </c>
    </row>
    <row r="3" spans="1:8" x14ac:dyDescent="0.3">
      <c r="A3" s="15">
        <f>'Data Transit 1'!O2</f>
        <v>38.839199066162109</v>
      </c>
      <c r="B3" s="15">
        <f>'Data Transit 1'!P2</f>
        <v>0.99790000915527344</v>
      </c>
      <c r="C3" s="15">
        <f>'Data Transit 1'!Q2</f>
        <v>-3.5617001056671143</v>
      </c>
      <c r="D3" s="15">
        <f>'Data Transit 1'!R2</f>
        <v>90.881927490234375</v>
      </c>
      <c r="E3" s="1" t="b">
        <f>'Data Transit 1'!S2</f>
        <v>0</v>
      </c>
      <c r="F3" s="1">
        <f>'Data Transit 1'!T2</f>
        <v>0.06</v>
      </c>
      <c r="G3" s="1" t="b">
        <f>'Data Transit 1'!U2</f>
        <v>1</v>
      </c>
    </row>
    <row r="5" spans="1:8" x14ac:dyDescent="0.3">
      <c r="A5" s="1" t="s">
        <v>3</v>
      </c>
    </row>
    <row r="6" spans="1:8" s="2" customFormat="1" ht="24.9" x14ac:dyDescent="0.3">
      <c r="A6" s="2" t="str">
        <f>'Data Transit 1'!B1</f>
        <v>Well Position</v>
      </c>
      <c r="B6" s="2" t="str">
        <f>'Data Transit 1'!D1</f>
        <v>Sample Name</v>
      </c>
      <c r="C6" s="2" t="str">
        <f>'Data Transit 1'!I1</f>
        <v>CT</v>
      </c>
      <c r="D6" s="2" t="str">
        <f>'Data Transit 1'!J1</f>
        <v>Ct Mean</v>
      </c>
      <c r="E6" s="2" t="str">
        <f>'Data Transit 1'!K1</f>
        <v>Ct SD</v>
      </c>
      <c r="F6" s="17" t="s">
        <v>50</v>
      </c>
      <c r="G6" s="2" t="str">
        <f>'Data Transit 1'!M1</f>
        <v>Quantity Mean</v>
      </c>
      <c r="H6" s="2" t="str">
        <f>'Data Transit 1'!N1</f>
        <v>Quantity SD</v>
      </c>
    </row>
    <row r="7" spans="1:8" x14ac:dyDescent="0.3">
      <c r="A7" s="1" t="str">
        <f>'Data Transit 1'!B2</f>
        <v>A1</v>
      </c>
      <c r="B7" s="1" t="str">
        <f>'Data Transit 1'!D2</f>
        <v>Std1</v>
      </c>
      <c r="C7" s="15">
        <f>'Data Transit 1'!I2</f>
        <v>10.239593505859375</v>
      </c>
      <c r="D7" s="16">
        <f>IF(C7="Undetermined","Undetermined",'Data Transit 1'!J2)</f>
        <v>10.242051124572754</v>
      </c>
      <c r="E7" s="15">
        <f>IF(C7="Undetermined","Undetermined",'Data Transit 1'!K2)</f>
        <v>5.2178897894918919E-3</v>
      </c>
      <c r="F7" s="5">
        <f>IF(LEFT(TRIM(B7),3)="Std",IF(ISNUMBER(C7),POWER(10,((C7-$A$3)/$C$3)), ""), "")</f>
        <v>107093322.39862747</v>
      </c>
      <c r="G7" s="5">
        <f>AVERAGE(F7:F9)</f>
        <v>106923711.52200747</v>
      </c>
      <c r="H7" s="5">
        <f>_xlfn.STDEV.S(F7:F9)</f>
        <v>360349.22179140733</v>
      </c>
    </row>
    <row r="8" spans="1:8" x14ac:dyDescent="0.3">
      <c r="A8" s="1" t="str">
        <f>'Data Transit 1'!B3</f>
        <v>A2</v>
      </c>
      <c r="B8" s="1" t="str">
        <f>'Data Transit 1'!D3</f>
        <v>Std1</v>
      </c>
      <c r="C8" s="15">
        <f>'Data Transit 1'!I3</f>
        <v>10.238515853881836</v>
      </c>
      <c r="D8" s="16">
        <f>IF(C8="Undetermined","Undetermined",'Data Transit 1'!J3)</f>
        <v>10.242051124572754</v>
      </c>
      <c r="E8" s="15">
        <f>IF(C8="Undetermined","Undetermined",'Data Transit 1'!K3)</f>
        <v>5.2178897894918919E-3</v>
      </c>
      <c r="F8" s="5">
        <f t="shared" ref="F8:F60" si="0">IF(LEFT(TRIM(B8),3)="Std",IF(ISNUMBER(C8),POWER(10,((C8-$A$3)/$C$3)), ""), "")</f>
        <v>107167958.77635446</v>
      </c>
      <c r="G8" s="5"/>
      <c r="H8" s="5"/>
    </row>
    <row r="9" spans="1:8" x14ac:dyDescent="0.3">
      <c r="A9" s="1" t="str">
        <f>'Data Transit 1'!B4</f>
        <v>A3</v>
      </c>
      <c r="B9" s="1" t="str">
        <f>'Data Transit 1'!D4</f>
        <v>Std1</v>
      </c>
      <c r="C9" s="15">
        <f>'Data Transit 1'!I4</f>
        <v>10.248044013977051</v>
      </c>
      <c r="D9" s="16">
        <f>IF(C9="Undetermined","Undetermined",'Data Transit 1'!J4)</f>
        <v>10.242051124572754</v>
      </c>
      <c r="E9" s="15">
        <f>IF(C9="Undetermined","Undetermined",'Data Transit 1'!K4)</f>
        <v>5.2178897894918919E-3</v>
      </c>
      <c r="F9" s="5">
        <f t="shared" si="0"/>
        <v>106509853.39104047</v>
      </c>
      <c r="G9" s="5"/>
      <c r="H9" s="5"/>
    </row>
    <row r="10" spans="1:8" x14ac:dyDescent="0.3">
      <c r="A10" s="1" t="str">
        <f>'Data Transit 1'!B5</f>
        <v>A4</v>
      </c>
      <c r="B10" s="1" t="str">
        <f>'Data Transit 1'!D5</f>
        <v>vQC-H</v>
      </c>
      <c r="C10" s="15">
        <f>'Data Transit 1'!I5</f>
        <v>21.985010147094727</v>
      </c>
      <c r="D10" s="16">
        <f>IF(C10="Undetermined","Undetermined",'Data Transit 1'!J5)</f>
        <v>21.917350769042969</v>
      </c>
      <c r="E10" s="15">
        <f>IF(C10="Undetermined","Undetermined",'Data Transit 1'!K5)</f>
        <v>8.9137129485607147E-2</v>
      </c>
      <c r="F10" s="5" t="str">
        <f t="shared" si="0"/>
        <v/>
      </c>
      <c r="G10" s="5">
        <f>'Data Transit 1'!M5</f>
        <v>56434.50390625</v>
      </c>
      <c r="H10" s="5">
        <f>'Data Transit 1'!N5</f>
        <v>3295.573974609375</v>
      </c>
    </row>
    <row r="11" spans="1:8" x14ac:dyDescent="0.3">
      <c r="A11" s="1" t="str">
        <f>'Data Transit 1'!B6</f>
        <v>A5</v>
      </c>
      <c r="B11" s="1" t="str">
        <f>'Data Transit 1'!D6</f>
        <v>vQC-H</v>
      </c>
      <c r="C11" s="15">
        <f>'Data Transit 1'!I6</f>
        <v>21.816349029541016</v>
      </c>
      <c r="D11" s="16">
        <f>IF(C11="Undetermined","Undetermined",'Data Transit 1'!J6)</f>
        <v>21.917350769042969</v>
      </c>
      <c r="E11" s="15">
        <f>IF(C11="Undetermined","Undetermined",'Data Transit 1'!K6)</f>
        <v>8.9137129485607147E-2</v>
      </c>
      <c r="F11" s="5" t="str">
        <f t="shared" si="0"/>
        <v/>
      </c>
      <c r="G11" s="5">
        <f>'Data Transit 1'!M6</f>
        <v>56434.50390625</v>
      </c>
      <c r="H11" s="5">
        <f>'Data Transit 1'!N6</f>
        <v>3295.573974609375</v>
      </c>
    </row>
    <row r="12" spans="1:8" x14ac:dyDescent="0.3">
      <c r="A12" s="1" t="str">
        <f>'Data Transit 1'!B7</f>
        <v>A6</v>
      </c>
      <c r="B12" s="1" t="str">
        <f>'Data Transit 1'!D7</f>
        <v>vQC-H</v>
      </c>
      <c r="C12" s="15">
        <f>'Data Transit 1'!I7</f>
        <v>21.950693130493164</v>
      </c>
      <c r="D12" s="16">
        <f>IF(C12="Undetermined","Undetermined",'Data Transit 1'!J7)</f>
        <v>21.917350769042969</v>
      </c>
      <c r="E12" s="15">
        <f>IF(C12="Undetermined","Undetermined",'Data Transit 1'!K7)</f>
        <v>8.9137129485607147E-2</v>
      </c>
      <c r="F12" s="5" t="str">
        <f t="shared" si="0"/>
        <v/>
      </c>
      <c r="G12" s="5">
        <f>'Data Transit 1'!M7</f>
        <v>56434.50390625</v>
      </c>
      <c r="H12" s="5">
        <f>'Data Transit 1'!N7</f>
        <v>3295.573974609375</v>
      </c>
    </row>
    <row r="13" spans="1:8" x14ac:dyDescent="0.3">
      <c r="A13" s="1" t="str">
        <f>'Data Transit 1'!B8</f>
        <v>A7</v>
      </c>
      <c r="B13" s="1" t="str">
        <f>'Data Transit 1'!D8</f>
        <v>S1</v>
      </c>
      <c r="C13" s="15">
        <f>'Data Transit 1'!I8</f>
        <v>29.401041030883789</v>
      </c>
      <c r="D13" s="16">
        <f>IF(C13="Undetermined","Undetermined",'Data Transit 1'!J8)</f>
        <v>29.432229995727539</v>
      </c>
      <c r="E13" s="15">
        <f>IF(C13="Undetermined","Undetermined",'Data Transit 1'!K8)</f>
        <v>7.047589123249054E-2</v>
      </c>
      <c r="F13" s="5" t="str">
        <f t="shared" si="0"/>
        <v/>
      </c>
      <c r="G13" s="5">
        <f>'Data Transit 1'!M8</f>
        <v>437.96939086914063</v>
      </c>
      <c r="H13" s="5">
        <f>'Data Transit 1'!N8</f>
        <v>19.705486297607422</v>
      </c>
    </row>
    <row r="14" spans="1:8" x14ac:dyDescent="0.3">
      <c r="A14" s="1" t="str">
        <f>'Data Transit 1'!B9</f>
        <v>A8</v>
      </c>
      <c r="B14" s="1" t="str">
        <f>'Data Transit 1'!D9</f>
        <v>S1</v>
      </c>
      <c r="C14" s="15">
        <f>'Data Transit 1'!I9</f>
        <v>29.382732391357422</v>
      </c>
      <c r="D14" s="16">
        <f>IF(C14="Undetermined","Undetermined",'Data Transit 1'!J9)</f>
        <v>29.432229995727539</v>
      </c>
      <c r="E14" s="15">
        <f>IF(C14="Undetermined","Undetermined",'Data Transit 1'!K9)</f>
        <v>7.047589123249054E-2</v>
      </c>
      <c r="F14" s="5" t="str">
        <f t="shared" si="0"/>
        <v/>
      </c>
      <c r="G14" s="5">
        <f>'Data Transit 1'!M9</f>
        <v>437.96939086914063</v>
      </c>
      <c r="H14" s="5">
        <f>'Data Transit 1'!N9</f>
        <v>19.705486297607422</v>
      </c>
    </row>
    <row r="15" spans="1:8" x14ac:dyDescent="0.3">
      <c r="A15" s="1" t="str">
        <f>'Data Transit 1'!B10</f>
        <v>A9</v>
      </c>
      <c r="B15" s="1" t="str">
        <f>'Data Transit 1'!D10</f>
        <v>S1</v>
      </c>
      <c r="C15" s="15">
        <f>'Data Transit 1'!I10</f>
        <v>29.512920379638672</v>
      </c>
      <c r="D15" s="16">
        <f>IF(C15="Undetermined","Undetermined",'Data Transit 1'!J10)</f>
        <v>29.432229995727539</v>
      </c>
      <c r="E15" s="15">
        <f>IF(C15="Undetermined","Undetermined",'Data Transit 1'!K10)</f>
        <v>7.047589123249054E-2</v>
      </c>
      <c r="F15" s="5" t="str">
        <f t="shared" si="0"/>
        <v/>
      </c>
      <c r="G15" s="5">
        <f>'Data Transit 1'!M10</f>
        <v>437.96939086914063</v>
      </c>
      <c r="H15" s="5">
        <f>'Data Transit 1'!N10</f>
        <v>19.705486297607422</v>
      </c>
    </row>
    <row r="16" spans="1:8" x14ac:dyDescent="0.3">
      <c r="A16" s="1" t="str">
        <f>'Data Transit 1'!B11</f>
        <v>A10</v>
      </c>
      <c r="B16" s="1" t="str">
        <f>'Data Transit 1'!D11</f>
        <v>S9</v>
      </c>
      <c r="C16" s="15" t="str">
        <f>'Data Transit 1'!I11</f>
        <v>Undetermined</v>
      </c>
      <c r="D16" s="16" t="str">
        <f>IF(C16="Undetermined","Undetermined",'Data Transit 1'!J11)</f>
        <v>Undetermined</v>
      </c>
      <c r="E16" s="15" t="str">
        <f>IF(C16="Undetermined","Undetermined",'Data Transit 1'!K11)</f>
        <v>Undetermined</v>
      </c>
      <c r="F16" s="5" t="str">
        <f t="shared" si="0"/>
        <v/>
      </c>
      <c r="G16" s="5" t="str">
        <f>'Data Transit 1'!M11</f>
        <v/>
      </c>
      <c r="H16" s="5" t="str">
        <f>'Data Transit 1'!N11</f>
        <v/>
      </c>
    </row>
    <row r="17" spans="1:8" x14ac:dyDescent="0.3">
      <c r="A17" s="1" t="str">
        <f>'Data Transit 1'!B12</f>
        <v>A11</v>
      </c>
      <c r="B17" s="1" t="str">
        <f>'Data Transit 1'!D12</f>
        <v>S9</v>
      </c>
      <c r="C17" s="15" t="str">
        <f>'Data Transit 1'!I12</f>
        <v>Undetermined</v>
      </c>
      <c r="D17" s="16" t="str">
        <f>IF(C17="Undetermined","Undetermined",'Data Transit 1'!J12)</f>
        <v>Undetermined</v>
      </c>
      <c r="E17" s="15" t="str">
        <f>IF(C17="Undetermined","Undetermined",'Data Transit 1'!K12)</f>
        <v>Undetermined</v>
      </c>
      <c r="F17" s="5" t="str">
        <f t="shared" si="0"/>
        <v/>
      </c>
      <c r="G17" s="5" t="str">
        <f>'Data Transit 1'!M12</f>
        <v/>
      </c>
      <c r="H17" s="5" t="str">
        <f>'Data Transit 1'!N12</f>
        <v/>
      </c>
    </row>
    <row r="18" spans="1:8" x14ac:dyDescent="0.3">
      <c r="A18" s="1" t="str">
        <f>'Data Transit 1'!B13</f>
        <v>A12</v>
      </c>
      <c r="B18" s="1" t="str">
        <f>'Data Transit 1'!D13</f>
        <v>S9</v>
      </c>
      <c r="C18" s="15" t="str">
        <f>'Data Transit 1'!I13</f>
        <v>Undetermined</v>
      </c>
      <c r="D18" s="16" t="str">
        <f>IF(C18="Undetermined","Undetermined",'Data Transit 1'!J13)</f>
        <v>Undetermined</v>
      </c>
      <c r="E18" s="15" t="str">
        <f>IF(C18="Undetermined","Undetermined",'Data Transit 1'!K13)</f>
        <v>Undetermined</v>
      </c>
      <c r="F18" s="5" t="str">
        <f t="shared" si="0"/>
        <v/>
      </c>
      <c r="G18" s="5" t="str">
        <f>'Data Transit 1'!M13</f>
        <v/>
      </c>
      <c r="H18" s="5" t="str">
        <f>'Data Transit 1'!N13</f>
        <v/>
      </c>
    </row>
    <row r="19" spans="1:8" x14ac:dyDescent="0.3">
      <c r="A19" s="1" t="str">
        <f>'Data Transit 1'!B14</f>
        <v>B1</v>
      </c>
      <c r="B19" s="1" t="str">
        <f>'Data Transit 1'!D14</f>
        <v>Std2</v>
      </c>
      <c r="C19" s="15">
        <f>'Data Transit 1'!I14</f>
        <v>17.554143905639648</v>
      </c>
      <c r="D19" s="16">
        <f>IF(C19="Undetermined","Undetermined",'Data Transit 1'!J14)</f>
        <v>17.534658432006836</v>
      </c>
      <c r="E19" s="15">
        <f>IF(C19="Undetermined","Undetermined",'Data Transit 1'!K14)</f>
        <v>5.1226191222667694E-2</v>
      </c>
      <c r="F19" s="5">
        <f t="shared" si="0"/>
        <v>946442.31376520765</v>
      </c>
      <c r="G19" s="5">
        <f>AVERAGE(F19:F21)</f>
        <v>958793.20951317728</v>
      </c>
      <c r="H19" s="5">
        <f>_xlfn.STDEV.S(F19:F21)</f>
        <v>32003.398295321964</v>
      </c>
    </row>
    <row r="20" spans="1:8" x14ac:dyDescent="0.3">
      <c r="A20" s="1" t="str">
        <f>'Data Transit 1'!B15</f>
        <v>B2</v>
      </c>
      <c r="B20" s="1" t="str">
        <f>'Data Transit 1'!D15</f>
        <v>Std2</v>
      </c>
      <c r="C20" s="15">
        <f>'Data Transit 1'!I15</f>
        <v>17.476547241210938</v>
      </c>
      <c r="D20" s="16">
        <f>IF(C20="Undetermined","Undetermined",'Data Transit 1'!J15)</f>
        <v>17.534658432006836</v>
      </c>
      <c r="E20" s="15">
        <f>IF(C20="Undetermined","Undetermined",'Data Transit 1'!K15)</f>
        <v>5.1226191222667694E-2</v>
      </c>
      <c r="F20" s="5">
        <f t="shared" si="0"/>
        <v>995131.69823380269</v>
      </c>
      <c r="G20" s="5"/>
      <c r="H20" s="5"/>
    </row>
    <row r="21" spans="1:8" x14ac:dyDescent="0.3">
      <c r="A21" s="1" t="str">
        <f>'Data Transit 1'!B16</f>
        <v>B3</v>
      </c>
      <c r="B21" s="1" t="str">
        <f>'Data Transit 1'!D16</f>
        <v>Std2</v>
      </c>
      <c r="C21" s="15">
        <f>'Data Transit 1'!I16</f>
        <v>17.573280334472656</v>
      </c>
      <c r="D21" s="16">
        <f>IF(C21="Undetermined","Undetermined",'Data Transit 1'!J16)</f>
        <v>17.534658432006836</v>
      </c>
      <c r="E21" s="15">
        <f>IF(C21="Undetermined","Undetermined",'Data Transit 1'!K16)</f>
        <v>5.1226191222667694E-2</v>
      </c>
      <c r="F21" s="5">
        <f t="shared" si="0"/>
        <v>934805.61654052162</v>
      </c>
      <c r="G21" s="5"/>
      <c r="H21" s="5"/>
    </row>
    <row r="22" spans="1:8" x14ac:dyDescent="0.3">
      <c r="A22" s="1" t="str">
        <f>'Data Transit 1'!B17</f>
        <v>B4</v>
      </c>
      <c r="B22" s="1" t="str">
        <f>'Data Transit 1'!D17</f>
        <v>vQC-L</v>
      </c>
      <c r="C22" s="15">
        <f>'Data Transit 1'!I17</f>
        <v>32.573337554931641</v>
      </c>
      <c r="D22" s="16">
        <f>IF(C22="Undetermined","Undetermined",'Data Transit 1'!J17)</f>
        <v>32.424755096435547</v>
      </c>
      <c r="E22" s="15">
        <f>IF(C22="Undetermined","Undetermined",'Data Transit 1'!K17)</f>
        <v>0.13229411840438843</v>
      </c>
      <c r="F22" s="5" t="str">
        <f t="shared" si="0"/>
        <v/>
      </c>
      <c r="G22" s="5">
        <f>'Data Transit 1'!M17</f>
        <v>63.38629150390625</v>
      </c>
      <c r="H22" s="5">
        <f>'Data Transit 1'!N17</f>
        <v>5.3135037422180176</v>
      </c>
    </row>
    <row r="23" spans="1:8" x14ac:dyDescent="0.3">
      <c r="A23" s="1" t="str">
        <f>'Data Transit 1'!B18</f>
        <v>B5</v>
      </c>
      <c r="B23" s="1" t="str">
        <f>'Data Transit 1'!D18</f>
        <v>vQC-L</v>
      </c>
      <c r="C23" s="15">
        <f>'Data Transit 1'!I18</f>
        <v>32.381191253662109</v>
      </c>
      <c r="D23" s="16">
        <f>IF(C23="Undetermined","Undetermined",'Data Transit 1'!J18)</f>
        <v>32.424755096435547</v>
      </c>
      <c r="E23" s="15">
        <f>IF(C23="Undetermined","Undetermined",'Data Transit 1'!K18)</f>
        <v>0.13229411840438843</v>
      </c>
      <c r="F23" s="5" t="str">
        <f t="shared" si="0"/>
        <v/>
      </c>
      <c r="G23" s="5">
        <f>'Data Transit 1'!M18</f>
        <v>63.38629150390625</v>
      </c>
      <c r="H23" s="5">
        <f>'Data Transit 1'!N18</f>
        <v>5.3135037422180176</v>
      </c>
    </row>
    <row r="24" spans="1:8" x14ac:dyDescent="0.3">
      <c r="A24" s="1" t="str">
        <f>'Data Transit 1'!B19</f>
        <v>B6</v>
      </c>
      <c r="B24" s="1" t="str">
        <f>'Data Transit 1'!D19</f>
        <v>vQC-L</v>
      </c>
      <c r="C24" s="15">
        <f>'Data Transit 1'!I19</f>
        <v>32.319736480712891</v>
      </c>
      <c r="D24" s="16">
        <f>IF(C24="Undetermined","Undetermined",'Data Transit 1'!J19)</f>
        <v>32.424755096435547</v>
      </c>
      <c r="E24" s="15">
        <f>IF(C24="Undetermined","Undetermined",'Data Transit 1'!K19)</f>
        <v>0.13229411840438843</v>
      </c>
      <c r="F24" s="5" t="str">
        <f t="shared" si="0"/>
        <v/>
      </c>
      <c r="G24" s="5">
        <f>'Data Transit 1'!M19</f>
        <v>63.38629150390625</v>
      </c>
      <c r="H24" s="5">
        <f>'Data Transit 1'!N19</f>
        <v>5.3135037422180176</v>
      </c>
    </row>
    <row r="25" spans="1:8" x14ac:dyDescent="0.3">
      <c r="A25" s="1" t="str">
        <f>'Data Transit 1'!B20</f>
        <v>B7</v>
      </c>
      <c r="B25" s="1" t="str">
        <f>'Data Transit 1'!D20</f>
        <v>S2</v>
      </c>
      <c r="C25" s="15">
        <f>'Data Transit 1'!I20</f>
        <v>23.861700057983398</v>
      </c>
      <c r="D25" s="16">
        <f>IF(C25="Undetermined","Undetermined",'Data Transit 1'!J20)</f>
        <v>28.840736389160156</v>
      </c>
      <c r="E25" s="15">
        <f>IF(C25="Undetermined","Undetermined",'Data Transit 1'!K20)</f>
        <v>8.7113132476806641</v>
      </c>
      <c r="F25" s="5" t="str">
        <f t="shared" si="0"/>
        <v/>
      </c>
      <c r="G25" s="5">
        <f>'Data Transit 1'!M20</f>
        <v>11052.1181640625</v>
      </c>
      <c r="H25" s="5">
        <f>'Data Transit 1'!N20</f>
        <v>9585.77734375</v>
      </c>
    </row>
    <row r="26" spans="1:8" x14ac:dyDescent="0.3">
      <c r="A26" s="1" t="str">
        <f>'Data Transit 1'!B21</f>
        <v>B8</v>
      </c>
      <c r="B26" s="1" t="str">
        <f>'Data Transit 1'!D21</f>
        <v>S2</v>
      </c>
      <c r="C26" s="15">
        <f>'Data Transit 1'!I21</f>
        <v>23.760980606079102</v>
      </c>
      <c r="D26" s="16">
        <f>IF(C26="Undetermined","Undetermined",'Data Transit 1'!J21)</f>
        <v>28.840736389160156</v>
      </c>
      <c r="E26" s="15">
        <f>IF(C26="Undetermined","Undetermined",'Data Transit 1'!K21)</f>
        <v>8.7113132476806641</v>
      </c>
      <c r="F26" s="5" t="str">
        <f t="shared" si="0"/>
        <v/>
      </c>
      <c r="G26" s="5">
        <f>'Data Transit 1'!M21</f>
        <v>11052.1181640625</v>
      </c>
      <c r="H26" s="5">
        <f>'Data Transit 1'!N21</f>
        <v>9585.77734375</v>
      </c>
    </row>
    <row r="27" spans="1:8" x14ac:dyDescent="0.3">
      <c r="A27" s="1" t="str">
        <f>'Data Transit 1'!B22</f>
        <v>B9</v>
      </c>
      <c r="B27" s="1" t="str">
        <f>'Data Transit 1'!D22</f>
        <v>S2</v>
      </c>
      <c r="C27" s="15">
        <f>'Data Transit 1'!I22</f>
        <v>38.899524688720703</v>
      </c>
      <c r="D27" s="16">
        <f>IF(C27="Undetermined","Undetermined",'Data Transit 1'!J22)</f>
        <v>28.840736389160156</v>
      </c>
      <c r="E27" s="15">
        <f>IF(C27="Undetermined","Undetermined",'Data Transit 1'!K22)</f>
        <v>8.7113132476806641</v>
      </c>
      <c r="F27" s="5" t="str">
        <f t="shared" si="0"/>
        <v/>
      </c>
      <c r="G27" s="5">
        <f>'Data Transit 1'!M22</f>
        <v>11052.1181640625</v>
      </c>
      <c r="H27" s="5">
        <f>'Data Transit 1'!N22</f>
        <v>9585.77734375</v>
      </c>
    </row>
    <row r="28" spans="1:8" x14ac:dyDescent="0.3">
      <c r="A28" s="1" t="str">
        <f>'Data Transit 1'!B23</f>
        <v>B10</v>
      </c>
      <c r="B28" s="1" t="str">
        <f>'Data Transit 1'!D23</f>
        <v>S10</v>
      </c>
      <c r="C28" s="15">
        <f>'Data Transit 1'!I23</f>
        <v>28.000461578369141</v>
      </c>
      <c r="D28" s="16">
        <f>IF(C28="Undetermined","Undetermined",'Data Transit 1'!J23)</f>
        <v>28.014974594116211</v>
      </c>
      <c r="E28" s="15">
        <f>IF(C28="Undetermined","Undetermined",'Data Transit 1'!K23)</f>
        <v>5.4768681526184082E-2</v>
      </c>
      <c r="F28" s="5" t="str">
        <f t="shared" si="0"/>
        <v/>
      </c>
      <c r="G28" s="5">
        <f>'Data Transit 1'!M23</f>
        <v>1094.568359375</v>
      </c>
      <c r="H28" s="5">
        <f>'Data Transit 1'!N23</f>
        <v>38.495220184326172</v>
      </c>
    </row>
    <row r="29" spans="1:8" x14ac:dyDescent="0.3">
      <c r="A29" s="1" t="str">
        <f>'Data Transit 1'!B24</f>
        <v>B11</v>
      </c>
      <c r="B29" s="1" t="str">
        <f>'Data Transit 1'!D24</f>
        <v>S10</v>
      </c>
      <c r="C29" s="15">
        <f>'Data Transit 1'!I24</f>
        <v>27.96891975402832</v>
      </c>
      <c r="D29" s="16">
        <f>IF(C29="Undetermined","Undetermined",'Data Transit 1'!J24)</f>
        <v>28.014974594116211</v>
      </c>
      <c r="E29" s="15">
        <f>IF(C29="Undetermined","Undetermined",'Data Transit 1'!K24)</f>
        <v>5.4768681526184082E-2</v>
      </c>
      <c r="F29" s="5" t="str">
        <f t="shared" si="0"/>
        <v/>
      </c>
      <c r="G29" s="5">
        <f>'Data Transit 1'!M24</f>
        <v>1094.568359375</v>
      </c>
      <c r="H29" s="5">
        <f>'Data Transit 1'!N24</f>
        <v>38.495220184326172</v>
      </c>
    </row>
    <row r="30" spans="1:8" x14ac:dyDescent="0.3">
      <c r="A30" s="1" t="str">
        <f>'Data Transit 1'!B25</f>
        <v>B12</v>
      </c>
      <c r="B30" s="1" t="str">
        <f>'Data Transit 1'!D25</f>
        <v>S10</v>
      </c>
      <c r="C30" s="15">
        <f>'Data Transit 1'!I25</f>
        <v>28.075534820556641</v>
      </c>
      <c r="D30" s="16">
        <f>IF(C30="Undetermined","Undetermined",'Data Transit 1'!J25)</f>
        <v>28.014974594116211</v>
      </c>
      <c r="E30" s="15">
        <f>IF(C30="Undetermined","Undetermined",'Data Transit 1'!K25)</f>
        <v>5.4768681526184082E-2</v>
      </c>
      <c r="F30" s="5" t="str">
        <f t="shared" si="0"/>
        <v/>
      </c>
      <c r="G30" s="5">
        <f>'Data Transit 1'!M25</f>
        <v>1094.568359375</v>
      </c>
      <c r="H30" s="5">
        <f>'Data Transit 1'!N25</f>
        <v>38.495220184326172</v>
      </c>
    </row>
    <row r="31" spans="1:8" x14ac:dyDescent="0.3">
      <c r="A31" s="1" t="str">
        <f>'Data Transit 1'!B26</f>
        <v>C1</v>
      </c>
      <c r="B31" s="1" t="str">
        <f>'Data Transit 1'!D26</f>
        <v>Std3</v>
      </c>
      <c r="C31" s="15">
        <f>'Data Transit 1'!I26</f>
        <v>24.656457901000977</v>
      </c>
      <c r="D31" s="16">
        <f>IF(C31="Undetermined","Undetermined",'Data Transit 1'!J26)</f>
        <v>24.630180358886719</v>
      </c>
      <c r="E31" s="15">
        <f>IF(C31="Undetermined","Undetermined",'Data Transit 1'!K26)</f>
        <v>2.9122710227966309E-2</v>
      </c>
      <c r="F31" s="5">
        <f t="shared" si="0"/>
        <v>9594.3247778686928</v>
      </c>
      <c r="G31" s="5">
        <f>AVERAGE(F31:F33)</f>
        <v>9759.8526697787547</v>
      </c>
      <c r="H31" s="5">
        <f>_xlfn.STDEV.S(F31:F33)</f>
        <v>184.17910420448669</v>
      </c>
    </row>
    <row r="32" spans="1:8" x14ac:dyDescent="0.3">
      <c r="A32" s="1" t="str">
        <f>'Data Transit 1'!B27</f>
        <v>C2</v>
      </c>
      <c r="B32" s="1" t="str">
        <f>'Data Transit 1'!D27</f>
        <v>Std3</v>
      </c>
      <c r="C32" s="15">
        <f>'Data Transit 1'!I27</f>
        <v>24.598869323730469</v>
      </c>
      <c r="D32" s="16">
        <f>IF(C32="Undetermined","Undetermined",'Data Transit 1'!J27)</f>
        <v>24.630180358886719</v>
      </c>
      <c r="E32" s="15">
        <f>IF(C32="Undetermined","Undetermined",'Data Transit 1'!K27)</f>
        <v>2.9122710227966309E-2</v>
      </c>
      <c r="F32" s="5">
        <f t="shared" si="0"/>
        <v>9958.2554075617245</v>
      </c>
      <c r="G32" s="5"/>
      <c r="H32" s="5" t="str">
        <f>'Data Transit 1'!N27</f>
        <v/>
      </c>
    </row>
    <row r="33" spans="1:8" x14ac:dyDescent="0.3">
      <c r="A33" s="1" t="str">
        <f>'Data Transit 1'!B28</f>
        <v>C3</v>
      </c>
      <c r="B33" s="1" t="str">
        <f>'Data Transit 1'!D28</f>
        <v>Std3</v>
      </c>
      <c r="C33" s="15">
        <f>'Data Transit 1'!I28</f>
        <v>24.635217666625977</v>
      </c>
      <c r="D33" s="16">
        <f>IF(C33="Undetermined","Undetermined",'Data Transit 1'!J28)</f>
        <v>24.630180358886719</v>
      </c>
      <c r="E33" s="15">
        <f>IF(C33="Undetermined","Undetermined",'Data Transit 1'!K28)</f>
        <v>2.9122710227966309E-2</v>
      </c>
      <c r="F33" s="5">
        <f t="shared" si="0"/>
        <v>9726.9778239058487</v>
      </c>
      <c r="G33" s="5"/>
      <c r="H33" s="5" t="str">
        <f>'Data Transit 1'!N28</f>
        <v/>
      </c>
    </row>
    <row r="34" spans="1:8" x14ac:dyDescent="0.3">
      <c r="A34" s="1" t="str">
        <f>'Data Transit 1'!B29</f>
        <v>C4</v>
      </c>
      <c r="B34" s="1" t="str">
        <f>'Data Transit 1'!D29</f>
        <v>PC</v>
      </c>
      <c r="C34" s="15">
        <f>'Data Transit 1'!I29</f>
        <v>25.893693923950195</v>
      </c>
      <c r="D34" s="16">
        <f>IF(C34="Undetermined","Undetermined",'Data Transit 1'!J29)</f>
        <v>25.958913803100586</v>
      </c>
      <c r="E34" s="15">
        <f>IF(C34="Undetermined","Undetermined",'Data Transit 1'!K29)</f>
        <v>7.3149226605892181E-2</v>
      </c>
      <c r="F34" s="5" t="str">
        <f t="shared" si="0"/>
        <v/>
      </c>
      <c r="G34" s="5">
        <f>'Data Transit 1'!M29</f>
        <v>4136.69287109375</v>
      </c>
      <c r="H34" s="5">
        <f>'Data Transit 1'!N29</f>
        <v>194.29771423339844</v>
      </c>
    </row>
    <row r="35" spans="1:8" x14ac:dyDescent="0.3">
      <c r="A35" s="1" t="str">
        <f>'Data Transit 1'!B30</f>
        <v>C5</v>
      </c>
      <c r="B35" s="1" t="str">
        <f>'Data Transit 1'!D30</f>
        <v>PC</v>
      </c>
      <c r="C35" s="15">
        <f>'Data Transit 1'!I30</f>
        <v>26.038005828857422</v>
      </c>
      <c r="D35" s="16">
        <f>IF(C35="Undetermined","Undetermined",'Data Transit 1'!J30)</f>
        <v>25.958913803100586</v>
      </c>
      <c r="E35" s="15">
        <f>IF(C35="Undetermined","Undetermined",'Data Transit 1'!K30)</f>
        <v>7.3149226605892181E-2</v>
      </c>
      <c r="F35" s="5" t="str">
        <f t="shared" si="0"/>
        <v/>
      </c>
      <c r="G35" s="5">
        <f>'Data Transit 1'!M30</f>
        <v>4136.69287109375</v>
      </c>
      <c r="H35" s="5">
        <f>'Data Transit 1'!N30</f>
        <v>194.29771423339844</v>
      </c>
    </row>
    <row r="36" spans="1:8" x14ac:dyDescent="0.3">
      <c r="A36" s="1" t="str">
        <f>'Data Transit 1'!B31</f>
        <v>C6</v>
      </c>
      <c r="B36" s="1" t="str">
        <f>'Data Transit 1'!D31</f>
        <v>PC</v>
      </c>
      <c r="C36" s="15">
        <f>'Data Transit 1'!I31</f>
        <v>25.945041656494141</v>
      </c>
      <c r="D36" s="16">
        <f>IF(C36="Undetermined","Undetermined",'Data Transit 1'!J31)</f>
        <v>25.958913803100586</v>
      </c>
      <c r="E36" s="15">
        <f>IF(C36="Undetermined","Undetermined",'Data Transit 1'!K31)</f>
        <v>7.3149226605892181E-2</v>
      </c>
      <c r="F36" s="5" t="str">
        <f t="shared" si="0"/>
        <v/>
      </c>
      <c r="G36" s="5">
        <f>'Data Transit 1'!M31</f>
        <v>4136.69287109375</v>
      </c>
      <c r="H36" s="5">
        <f>'Data Transit 1'!N31</f>
        <v>194.29771423339844</v>
      </c>
    </row>
    <row r="37" spans="1:8" x14ac:dyDescent="0.3">
      <c r="A37" s="1" t="str">
        <f>'Data Transit 1'!B32</f>
        <v>C7</v>
      </c>
      <c r="B37" s="1" t="str">
        <f>'Data Transit 1'!D32</f>
        <v>S3</v>
      </c>
      <c r="C37" s="15">
        <f>'Data Transit 1'!I32</f>
        <v>28.942293167114258</v>
      </c>
      <c r="D37" s="16">
        <f>IF(C37="Undetermined","Undetermined",'Data Transit 1'!J32)</f>
        <v>28.871322631835938</v>
      </c>
      <c r="E37" s="15">
        <f>IF(C37="Undetermined","Undetermined",'Data Transit 1'!K32)</f>
        <v>8.7415799498558044E-2</v>
      </c>
      <c r="F37" s="5" t="str">
        <f t="shared" si="0"/>
        <v/>
      </c>
      <c r="G37" s="5">
        <f>'Data Transit 1'!M32</f>
        <v>629.643310546875</v>
      </c>
      <c r="H37" s="5">
        <f>'Data Transit 1'!N32</f>
        <v>35.983180999755859</v>
      </c>
    </row>
    <row r="38" spans="1:8" x14ac:dyDescent="0.3">
      <c r="A38" s="1" t="str">
        <f>'Data Transit 1'!B33</f>
        <v>C8</v>
      </c>
      <c r="B38" s="1" t="str">
        <f>'Data Transit 1'!D33</f>
        <v>S3</v>
      </c>
      <c r="C38" s="15">
        <f>'Data Transit 1'!I33</f>
        <v>28.898000717163086</v>
      </c>
      <c r="D38" s="16">
        <f>IF(C38="Undetermined","Undetermined",'Data Transit 1'!J33)</f>
        <v>28.871322631835938</v>
      </c>
      <c r="E38" s="15">
        <f>IF(C38="Undetermined","Undetermined",'Data Transit 1'!K33)</f>
        <v>8.7415799498558044E-2</v>
      </c>
      <c r="F38" s="5" t="str">
        <f t="shared" si="0"/>
        <v/>
      </c>
      <c r="G38" s="5">
        <f>'Data Transit 1'!M33</f>
        <v>629.643310546875</v>
      </c>
      <c r="H38" s="5">
        <f>'Data Transit 1'!N33</f>
        <v>35.983180999755859</v>
      </c>
    </row>
    <row r="39" spans="1:8" x14ac:dyDescent="0.3">
      <c r="A39" s="1" t="str">
        <f>'Data Transit 1'!B34</f>
        <v>C9</v>
      </c>
      <c r="B39" s="1" t="str">
        <f>'Data Transit 1'!D34</f>
        <v>S3</v>
      </c>
      <c r="C39" s="15">
        <f>'Data Transit 1'!I34</f>
        <v>28.773677825927734</v>
      </c>
      <c r="D39" s="16">
        <f>IF(C39="Undetermined","Undetermined",'Data Transit 1'!J34)</f>
        <v>28.871322631835938</v>
      </c>
      <c r="E39" s="15">
        <f>IF(C39="Undetermined","Undetermined",'Data Transit 1'!K34)</f>
        <v>8.7415799498558044E-2</v>
      </c>
      <c r="F39" s="5" t="str">
        <f t="shared" si="0"/>
        <v/>
      </c>
      <c r="G39" s="5">
        <f>'Data Transit 1'!M34</f>
        <v>629.643310546875</v>
      </c>
      <c r="H39" s="5">
        <f>'Data Transit 1'!N34</f>
        <v>35.983180999755859</v>
      </c>
    </row>
    <row r="40" spans="1:8" x14ac:dyDescent="0.3">
      <c r="A40" s="1" t="str">
        <f>'Data Transit 1'!B35</f>
        <v>C10</v>
      </c>
      <c r="B40" s="1" t="str">
        <f>'Data Transit 1'!D35</f>
        <v>S11</v>
      </c>
      <c r="C40" s="15">
        <f>'Data Transit 1'!I35</f>
        <v>27.813383102416992</v>
      </c>
      <c r="D40" s="16">
        <f>IF(C40="Undetermined","Undetermined",'Data Transit 1'!J35)</f>
        <v>27.868906021118164</v>
      </c>
      <c r="E40" s="15">
        <f>IF(C40="Undetermined","Undetermined",'Data Transit 1'!K35)</f>
        <v>7.1536779403686523E-2</v>
      </c>
      <c r="F40" s="5" t="str">
        <f t="shared" si="0"/>
        <v/>
      </c>
      <c r="G40" s="5">
        <f>'Data Transit 1'!M35</f>
        <v>1203.3153076171875</v>
      </c>
      <c r="H40" s="5">
        <f>'Data Transit 1'!N35</f>
        <v>55.037094116210938</v>
      </c>
    </row>
    <row r="41" spans="1:8" x14ac:dyDescent="0.3">
      <c r="A41" s="1" t="str">
        <f>'Data Transit 1'!B36</f>
        <v>C11</v>
      </c>
      <c r="B41" s="1" t="str">
        <f>'Data Transit 1'!D36</f>
        <v>S11</v>
      </c>
      <c r="C41" s="15">
        <f>'Data Transit 1'!I36</f>
        <v>27.949634552001953</v>
      </c>
      <c r="D41" s="16">
        <f>IF(C41="Undetermined","Undetermined",'Data Transit 1'!J36)</f>
        <v>27.868906021118164</v>
      </c>
      <c r="E41" s="15">
        <f>IF(C41="Undetermined","Undetermined",'Data Transit 1'!K36)</f>
        <v>7.1536779403686523E-2</v>
      </c>
      <c r="F41" s="5" t="str">
        <f t="shared" si="0"/>
        <v/>
      </c>
      <c r="G41" s="5">
        <f>'Data Transit 1'!M36</f>
        <v>1203.3153076171875</v>
      </c>
      <c r="H41" s="5">
        <f>'Data Transit 1'!N36</f>
        <v>55.037094116210938</v>
      </c>
    </row>
    <row r="42" spans="1:8" x14ac:dyDescent="0.3">
      <c r="A42" s="1" t="str">
        <f>'Data Transit 1'!B37</f>
        <v>C12</v>
      </c>
      <c r="B42" s="1" t="str">
        <f>'Data Transit 1'!D37</f>
        <v>S11</v>
      </c>
      <c r="C42" s="15">
        <f>'Data Transit 1'!I37</f>
        <v>27.843704223632813</v>
      </c>
      <c r="D42" s="16">
        <f>IF(C42="Undetermined","Undetermined",'Data Transit 1'!J37)</f>
        <v>27.868906021118164</v>
      </c>
      <c r="E42" s="15">
        <f>IF(C42="Undetermined","Undetermined",'Data Transit 1'!K37)</f>
        <v>7.1536779403686523E-2</v>
      </c>
      <c r="F42" s="5" t="str">
        <f t="shared" si="0"/>
        <v/>
      </c>
      <c r="G42" s="5">
        <f>'Data Transit 1'!M37</f>
        <v>1203.3153076171875</v>
      </c>
      <c r="H42" s="5">
        <f>'Data Transit 1'!N37</f>
        <v>55.037094116210938</v>
      </c>
    </row>
    <row r="43" spans="1:8" x14ac:dyDescent="0.3">
      <c r="A43" s="1" t="str">
        <f>'Data Transit 1'!B38</f>
        <v>D1</v>
      </c>
      <c r="B43" s="1" t="str">
        <f>'Data Transit 1'!D38</f>
        <v>Std4</v>
      </c>
      <c r="C43" s="15">
        <f>'Data Transit 1'!I38</f>
        <v>31.637319564819336</v>
      </c>
      <c r="D43" s="16">
        <f>IF(C43="Undetermined","Undetermined",'Data Transit 1'!J38)</f>
        <v>31.681243896484375</v>
      </c>
      <c r="E43" s="15">
        <f>IF(C43="Undetermined","Undetermined",'Data Transit 1'!K38)</f>
        <v>4.7316860407590866E-2</v>
      </c>
      <c r="F43" s="5">
        <f t="shared" si="0"/>
        <v>105.20447701477434</v>
      </c>
      <c r="G43" s="5">
        <f>AVERAGE(F43:F45)</f>
        <v>102.29094199058284</v>
      </c>
      <c r="H43" s="5">
        <f>_xlfn.STDEV.S(F43:F45)</f>
        <v>3.1194519117887798</v>
      </c>
    </row>
    <row r="44" spans="1:8" x14ac:dyDescent="0.3">
      <c r="A44" s="1" t="str">
        <f>'Data Transit 1'!B39</f>
        <v>D2</v>
      </c>
      <c r="B44" s="1" t="str">
        <f>'Data Transit 1'!D39</f>
        <v>Std4</v>
      </c>
      <c r="C44" s="15">
        <f>'Data Transit 1'!I39</f>
        <v>31.731346130371094</v>
      </c>
      <c r="D44" s="16">
        <f>IF(C44="Undetermined","Undetermined",'Data Transit 1'!J39)</f>
        <v>31.681243896484375</v>
      </c>
      <c r="E44" s="15">
        <f>IF(C44="Undetermined","Undetermined",'Data Transit 1'!K39)</f>
        <v>4.7316860407590866E-2</v>
      </c>
      <c r="F44" s="5">
        <f t="shared" si="0"/>
        <v>98.999926546208101</v>
      </c>
      <c r="G44" s="5"/>
      <c r="H44" s="5" t="str">
        <f>'Data Transit 1'!N39</f>
        <v/>
      </c>
    </row>
    <row r="45" spans="1:8" x14ac:dyDescent="0.3">
      <c r="A45" s="1" t="str">
        <f>'Data Transit 1'!B40</f>
        <v>D3</v>
      </c>
      <c r="B45" s="1" t="str">
        <f>'Data Transit 1'!D40</f>
        <v>Std4</v>
      </c>
      <c r="C45" s="15">
        <f>'Data Transit 1'!I40</f>
        <v>31.675064086914063</v>
      </c>
      <c r="D45" s="16">
        <f>IF(C45="Undetermined","Undetermined",'Data Transit 1'!J40)</f>
        <v>31.681243896484375</v>
      </c>
      <c r="E45" s="15">
        <f>IF(C45="Undetermined","Undetermined",'Data Transit 1'!K40)</f>
        <v>4.7316860407590866E-2</v>
      </c>
      <c r="F45" s="5">
        <f t="shared" si="0"/>
        <v>102.66842241076608</v>
      </c>
      <c r="G45" s="5"/>
      <c r="H45" s="5" t="str">
        <f>'Data Transit 1'!N40</f>
        <v/>
      </c>
    </row>
    <row r="46" spans="1:8" x14ac:dyDescent="0.3">
      <c r="A46" s="1" t="str">
        <f>'Data Transit 1'!B41</f>
        <v>D4</v>
      </c>
      <c r="B46" s="1" t="str">
        <f>'Data Transit 1'!D41</f>
        <v>NC</v>
      </c>
      <c r="C46" s="15" t="str">
        <f>'Data Transit 1'!I41</f>
        <v>Undetermined</v>
      </c>
      <c r="D46" s="16" t="str">
        <f>IF(C46="Undetermined","Undetermined",'Data Transit 1'!J41)</f>
        <v>Undetermined</v>
      </c>
      <c r="E46" s="15" t="str">
        <f>IF(C46="Undetermined","Undetermined",'Data Transit 1'!K41)</f>
        <v>Undetermined</v>
      </c>
      <c r="F46" s="5" t="str">
        <f t="shared" si="0"/>
        <v/>
      </c>
      <c r="G46" s="5" t="str">
        <f>'Data Transit 1'!M41</f>
        <v/>
      </c>
      <c r="H46" s="5" t="str">
        <f>'Data Transit 1'!N41</f>
        <v/>
      </c>
    </row>
    <row r="47" spans="1:8" x14ac:dyDescent="0.3">
      <c r="A47" s="1" t="str">
        <f>'Data Transit 1'!B42</f>
        <v>D5</v>
      </c>
      <c r="B47" s="1" t="str">
        <f>'Data Transit 1'!D42</f>
        <v>NC</v>
      </c>
      <c r="C47" s="15" t="str">
        <f>'Data Transit 1'!I42</f>
        <v>Undetermined</v>
      </c>
      <c r="D47" s="16" t="str">
        <f>IF(C47="Undetermined","Undetermined",'Data Transit 1'!J42)</f>
        <v>Undetermined</v>
      </c>
      <c r="E47" s="15" t="str">
        <f>IF(C47="Undetermined","Undetermined",'Data Transit 1'!K42)</f>
        <v>Undetermined</v>
      </c>
      <c r="F47" s="5" t="str">
        <f t="shared" si="0"/>
        <v/>
      </c>
      <c r="G47" s="5" t="str">
        <f>'Data Transit 1'!M42</f>
        <v/>
      </c>
      <c r="H47" s="5" t="str">
        <f>'Data Transit 1'!N42</f>
        <v/>
      </c>
    </row>
    <row r="48" spans="1:8" x14ac:dyDescent="0.3">
      <c r="A48" s="1" t="str">
        <f>'Data Transit 1'!B43</f>
        <v>D6</v>
      </c>
      <c r="B48" s="1" t="str">
        <f>'Data Transit 1'!D43</f>
        <v>NC</v>
      </c>
      <c r="C48" s="15" t="str">
        <f>'Data Transit 1'!I43</f>
        <v>Undetermined</v>
      </c>
      <c r="D48" s="16" t="str">
        <f>IF(C48="Undetermined","Undetermined",'Data Transit 1'!J43)</f>
        <v>Undetermined</v>
      </c>
      <c r="E48" s="15" t="str">
        <f>IF(C48="Undetermined","Undetermined",'Data Transit 1'!K43)</f>
        <v>Undetermined</v>
      </c>
      <c r="F48" s="5" t="str">
        <f t="shared" si="0"/>
        <v/>
      </c>
      <c r="G48" s="5" t="str">
        <f>'Data Transit 1'!M43</f>
        <v/>
      </c>
      <c r="H48" s="5" t="str">
        <f>'Data Transit 1'!N43</f>
        <v/>
      </c>
    </row>
    <row r="49" spans="1:8" x14ac:dyDescent="0.3">
      <c r="A49" s="1" t="str">
        <f>'Data Transit 1'!B44</f>
        <v>D7</v>
      </c>
      <c r="B49" s="1" t="str">
        <f>'Data Transit 1'!D44</f>
        <v>S4</v>
      </c>
      <c r="C49" s="15" t="str">
        <f>'Data Transit 1'!I44</f>
        <v>Undetermined</v>
      </c>
      <c r="D49" s="16" t="str">
        <f>IF(C49="Undetermined","Undetermined",'Data Transit 1'!J44)</f>
        <v>Undetermined</v>
      </c>
      <c r="E49" s="15" t="str">
        <f>IF(C49="Undetermined","Undetermined",'Data Transit 1'!K44)</f>
        <v>Undetermined</v>
      </c>
      <c r="F49" s="5" t="str">
        <f t="shared" si="0"/>
        <v/>
      </c>
      <c r="G49" s="5" t="str">
        <f>'Data Transit 1'!M44</f>
        <v/>
      </c>
      <c r="H49" s="5" t="str">
        <f>'Data Transit 1'!N44</f>
        <v/>
      </c>
    </row>
    <row r="50" spans="1:8" x14ac:dyDescent="0.3">
      <c r="A50" s="1" t="str">
        <f>'Data Transit 1'!B45</f>
        <v>D8</v>
      </c>
      <c r="B50" s="1" t="str">
        <f>'Data Transit 1'!D45</f>
        <v>S4</v>
      </c>
      <c r="C50" s="15" t="str">
        <f>'Data Transit 1'!I45</f>
        <v>Undetermined</v>
      </c>
      <c r="D50" s="16" t="str">
        <f>IF(C50="Undetermined","Undetermined",'Data Transit 1'!J45)</f>
        <v>Undetermined</v>
      </c>
      <c r="E50" s="15" t="str">
        <f>IF(C50="Undetermined","Undetermined",'Data Transit 1'!K45)</f>
        <v>Undetermined</v>
      </c>
      <c r="F50" s="5" t="str">
        <f t="shared" si="0"/>
        <v/>
      </c>
      <c r="G50" s="5" t="str">
        <f>'Data Transit 1'!M45</f>
        <v/>
      </c>
      <c r="H50" s="5" t="str">
        <f>'Data Transit 1'!N45</f>
        <v/>
      </c>
    </row>
    <row r="51" spans="1:8" x14ac:dyDescent="0.3">
      <c r="A51" s="1" t="str">
        <f>'Data Transit 1'!B46</f>
        <v>D9</v>
      </c>
      <c r="B51" s="1" t="str">
        <f>'Data Transit 1'!D46</f>
        <v>S4</v>
      </c>
      <c r="C51" s="15" t="str">
        <f>'Data Transit 1'!I46</f>
        <v>Undetermined</v>
      </c>
      <c r="D51" s="16" t="str">
        <f>IF(C51="Undetermined","Undetermined",'Data Transit 1'!J46)</f>
        <v>Undetermined</v>
      </c>
      <c r="E51" s="15" t="str">
        <f>IF(C51="Undetermined","Undetermined",'Data Transit 1'!K46)</f>
        <v>Undetermined</v>
      </c>
      <c r="F51" s="5" t="str">
        <f t="shared" si="0"/>
        <v/>
      </c>
      <c r="G51" s="5" t="str">
        <f>'Data Transit 1'!M46</f>
        <v/>
      </c>
      <c r="H51" s="5" t="str">
        <f>'Data Transit 1'!N46</f>
        <v/>
      </c>
    </row>
    <row r="52" spans="1:8" x14ac:dyDescent="0.3">
      <c r="A52" s="1" t="str">
        <f>'Data Transit 1'!B47</f>
        <v>D10</v>
      </c>
      <c r="B52" s="1" t="str">
        <f>'Data Transit 1'!D47</f>
        <v>S12</v>
      </c>
      <c r="C52" s="15">
        <f>'Data Transit 1'!I47</f>
        <v>23.776941299438477</v>
      </c>
      <c r="D52" s="16">
        <f>IF(C52="Undetermined","Undetermined",'Data Transit 1'!J47)</f>
        <v>23.743074417114258</v>
      </c>
      <c r="E52" s="15">
        <f>IF(C52="Undetermined","Undetermined",'Data Transit 1'!K47)</f>
        <v>0.14938697218894958</v>
      </c>
      <c r="F52" s="5" t="str">
        <f t="shared" si="0"/>
        <v/>
      </c>
      <c r="G52" s="5">
        <f>'Data Transit 1'!M47</f>
        <v>17370.955078125</v>
      </c>
      <c r="H52" s="5">
        <f>'Data Transit 1'!N47</f>
        <v>1701.49169921875</v>
      </c>
    </row>
    <row r="53" spans="1:8" x14ac:dyDescent="0.3">
      <c r="A53" s="1" t="str">
        <f>'Data Transit 1'!B48</f>
        <v>D11</v>
      </c>
      <c r="B53" s="1" t="str">
        <f>'Data Transit 1'!D48</f>
        <v>S12</v>
      </c>
      <c r="C53" s="15">
        <f>'Data Transit 1'!I48</f>
        <v>23.579662322998047</v>
      </c>
      <c r="D53" s="16">
        <f>IF(C53="Undetermined","Undetermined",'Data Transit 1'!J48)</f>
        <v>23.743074417114258</v>
      </c>
      <c r="E53" s="15">
        <f>IF(C53="Undetermined","Undetermined",'Data Transit 1'!K48)</f>
        <v>0.14938697218894958</v>
      </c>
      <c r="F53" s="5" t="str">
        <f t="shared" si="0"/>
        <v/>
      </c>
      <c r="G53" s="5">
        <f>'Data Transit 1'!M48</f>
        <v>17370.955078125</v>
      </c>
      <c r="H53" s="5">
        <f>'Data Transit 1'!N48</f>
        <v>1701.49169921875</v>
      </c>
    </row>
    <row r="54" spans="1:8" x14ac:dyDescent="0.3">
      <c r="A54" s="1" t="str">
        <f>'Data Transit 1'!B49</f>
        <v>D12</v>
      </c>
      <c r="B54" s="1" t="str">
        <f>'Data Transit 1'!D49</f>
        <v>S12</v>
      </c>
      <c r="C54" s="15">
        <f>'Data Transit 1'!I49</f>
        <v>23.872621536254883</v>
      </c>
      <c r="D54" s="16">
        <f>IF(C54="Undetermined","Undetermined",'Data Transit 1'!J49)</f>
        <v>23.743074417114258</v>
      </c>
      <c r="E54" s="15">
        <f>IF(C54="Undetermined","Undetermined",'Data Transit 1'!K49)</f>
        <v>0.14938697218894958</v>
      </c>
      <c r="F54" s="5" t="str">
        <f t="shared" si="0"/>
        <v/>
      </c>
      <c r="G54" s="5">
        <f>'Data Transit 1'!M49</f>
        <v>17370.955078125</v>
      </c>
      <c r="H54" s="5">
        <f>'Data Transit 1'!N49</f>
        <v>1701.49169921875</v>
      </c>
    </row>
    <row r="55" spans="1:8" x14ac:dyDescent="0.3">
      <c r="A55" s="1" t="str">
        <f>'Data Transit 1'!B50</f>
        <v>E1</v>
      </c>
      <c r="B55" s="1" t="str">
        <f>'Data Transit 1'!D50</f>
        <v>Std5</v>
      </c>
      <c r="C55" s="15">
        <f>'Data Transit 1'!I50</f>
        <v>33.560329437255859</v>
      </c>
      <c r="D55" s="16">
        <f>IF(C55="Undetermined","Undetermined",'Data Transit 1'!J50)</f>
        <v>34.247604370117188</v>
      </c>
      <c r="E55" s="15">
        <f>IF(C55="Undetermined","Undetermined",'Data Transit 1'!K50)</f>
        <v>0.6135791540145874</v>
      </c>
      <c r="F55" s="5">
        <f t="shared" si="0"/>
        <v>30.347348300834678</v>
      </c>
      <c r="G55" s="5">
        <f>AVERAGE(F55:F57)</f>
        <v>20.553342590945554</v>
      </c>
      <c r="H55" s="5">
        <f>_xlfn.STDEV.S(F55:F57)</f>
        <v>8.6141845900862766</v>
      </c>
    </row>
    <row r="56" spans="1:8" x14ac:dyDescent="0.3">
      <c r="A56" s="1" t="str">
        <f>'Data Transit 1'!B51</f>
        <v>E2</v>
      </c>
      <c r="B56" s="1" t="str">
        <f>'Data Transit 1'!D51</f>
        <v>Std5</v>
      </c>
      <c r="C56" s="15">
        <f>'Data Transit 1'!I51</f>
        <v>34.442180633544922</v>
      </c>
      <c r="D56" s="16">
        <f>IF(C56="Undetermined","Undetermined",'Data Transit 1'!J51)</f>
        <v>34.247604370117188</v>
      </c>
      <c r="E56" s="15">
        <f>IF(C56="Undetermined","Undetermined",'Data Transit 1'!K51)</f>
        <v>0.6135791540145874</v>
      </c>
      <c r="F56" s="5">
        <f t="shared" si="0"/>
        <v>17.160422602093931</v>
      </c>
      <c r="G56" s="5"/>
      <c r="H56" s="5" t="str">
        <f>'Data Transit 1'!N51</f>
        <v/>
      </c>
    </row>
    <row r="57" spans="1:8" x14ac:dyDescent="0.3">
      <c r="A57" s="1" t="str">
        <f>'Data Transit 1'!B52</f>
        <v>E3</v>
      </c>
      <c r="B57" s="1" t="str">
        <f>'Data Transit 1'!D52</f>
        <v>Std5</v>
      </c>
      <c r="C57" s="15">
        <f>'Data Transit 1'!I52</f>
        <v>34.740303039550781</v>
      </c>
      <c r="D57" s="16">
        <f>IF(C57="Undetermined","Undetermined",'Data Transit 1'!J52)</f>
        <v>34.247604370117188</v>
      </c>
      <c r="E57" s="15">
        <f>IF(C57="Undetermined","Undetermined",'Data Transit 1'!K52)</f>
        <v>0.6135791540145874</v>
      </c>
      <c r="F57" s="5">
        <f t="shared" si="0"/>
        <v>14.152256869908049</v>
      </c>
      <c r="G57" s="5"/>
      <c r="H57" s="5" t="str">
        <f>'Data Transit 1'!N52</f>
        <v/>
      </c>
    </row>
    <row r="58" spans="1:8" x14ac:dyDescent="0.3">
      <c r="A58" s="1" t="str">
        <f>'Data Transit 1'!B53</f>
        <v>E4</v>
      </c>
      <c r="B58" s="1" t="str">
        <f>'Data Transit 1'!D53</f>
        <v>S17</v>
      </c>
      <c r="C58" s="15">
        <f>'Data Transit 1'!I53</f>
        <v>24.000673294067383</v>
      </c>
      <c r="D58" s="16">
        <f>IF(C58="Undetermined","Undetermined",'Data Transit 1'!J53)</f>
        <v>23.993017196655273</v>
      </c>
      <c r="E58" s="15">
        <f>IF(C58="Undetermined","Undetermined",'Data Transit 1'!K53)</f>
        <v>9.8878256976604462E-2</v>
      </c>
      <c r="F58" s="5" t="str">
        <f t="shared" si="0"/>
        <v/>
      </c>
      <c r="G58" s="5">
        <f>'Data Transit 1'!M53</f>
        <v>14752.93359375</v>
      </c>
      <c r="H58" s="5">
        <f>'Data Transit 1'!N53</f>
        <v>946.041748046875</v>
      </c>
    </row>
    <row r="59" spans="1:8" x14ac:dyDescent="0.3">
      <c r="A59" s="1" t="str">
        <f>'Data Transit 1'!B54</f>
        <v>E5</v>
      </c>
      <c r="B59" s="1" t="str">
        <f>'Data Transit 1'!D54</f>
        <v>S17</v>
      </c>
      <c r="C59" s="15">
        <f>'Data Transit 1'!I54</f>
        <v>23.890533447265625</v>
      </c>
      <c r="D59" s="16">
        <f>IF(C59="Undetermined","Undetermined",'Data Transit 1'!J54)</f>
        <v>23.993017196655273</v>
      </c>
      <c r="E59" s="15">
        <f>IF(C59="Undetermined","Undetermined",'Data Transit 1'!K54)</f>
        <v>9.8878256976604462E-2</v>
      </c>
      <c r="F59" s="5" t="str">
        <f t="shared" si="0"/>
        <v/>
      </c>
      <c r="G59" s="5">
        <f>'Data Transit 1'!M54</f>
        <v>14752.93359375</v>
      </c>
      <c r="H59" s="5">
        <f>'Data Transit 1'!N54</f>
        <v>946.041748046875</v>
      </c>
    </row>
    <row r="60" spans="1:8" x14ac:dyDescent="0.3">
      <c r="A60" s="1" t="str">
        <f>'Data Transit 1'!B55</f>
        <v>E6</v>
      </c>
      <c r="B60" s="1" t="str">
        <f>'Data Transit 1'!D55</f>
        <v>S17</v>
      </c>
      <c r="C60" s="15">
        <f>'Data Transit 1'!I55</f>
        <v>24.087844848632813</v>
      </c>
      <c r="D60" s="16">
        <f>IF(C60="Undetermined","Undetermined",'Data Transit 1'!J55)</f>
        <v>23.993017196655273</v>
      </c>
      <c r="E60" s="15">
        <f>IF(C60="Undetermined","Undetermined",'Data Transit 1'!K55)</f>
        <v>9.8878256976604462E-2</v>
      </c>
      <c r="F60" s="5" t="str">
        <f t="shared" si="0"/>
        <v/>
      </c>
      <c r="G60" s="5">
        <f>'Data Transit 1'!M55</f>
        <v>14752.93359375</v>
      </c>
      <c r="H60" s="5">
        <f>'Data Transit 1'!N55</f>
        <v>946.041748046875</v>
      </c>
    </row>
    <row r="61" spans="1:8" x14ac:dyDescent="0.3">
      <c r="A61" s="1" t="str">
        <f>'Data Transit 1'!B56</f>
        <v>E7</v>
      </c>
      <c r="B61" s="1" t="str">
        <f>'Data Transit 1'!D56</f>
        <v>S5</v>
      </c>
      <c r="C61" s="15">
        <f>'Data Transit 1'!I56</f>
        <v>29.319738388061523</v>
      </c>
      <c r="D61" s="16">
        <f>IF(C61="Undetermined","Undetermined",'Data Transit 1'!J56)</f>
        <v>29.226083755493164</v>
      </c>
      <c r="E61" s="15">
        <f>IF(C61="Undetermined","Undetermined",'Data Transit 1'!K56)</f>
        <v>0.14311209321022034</v>
      </c>
      <c r="F61" s="5" t="str">
        <f t="shared" ref="F61:F102" si="1">IF(LEFT(TRIM(B61),3)="Std",IF(ISNUMBER(C61),POWER(10,((C61-$A$3)/$C$3)), ""), "")</f>
        <v/>
      </c>
      <c r="G61" s="5">
        <f>'Data Transit 1'!M56</f>
        <v>501.51510620117188</v>
      </c>
      <c r="H61" s="5">
        <f>'Data Transit 1'!N56</f>
        <v>47.535221099853516</v>
      </c>
    </row>
    <row r="62" spans="1:8" x14ac:dyDescent="0.3">
      <c r="A62" s="1" t="str">
        <f>'Data Transit 1'!B57</f>
        <v>E8</v>
      </c>
      <c r="B62" s="1" t="str">
        <f>'Data Transit 1'!D57</f>
        <v>S5</v>
      </c>
      <c r="C62" s="15">
        <f>'Data Transit 1'!I57</f>
        <v>29.061347961425781</v>
      </c>
      <c r="D62" s="16">
        <f>IF(C62="Undetermined","Undetermined",'Data Transit 1'!J57)</f>
        <v>29.226083755493164</v>
      </c>
      <c r="E62" s="15">
        <f>IF(C62="Undetermined","Undetermined",'Data Transit 1'!K57)</f>
        <v>0.14311209321022034</v>
      </c>
      <c r="F62" s="5" t="str">
        <f t="shared" si="1"/>
        <v/>
      </c>
      <c r="G62" s="5">
        <f>'Data Transit 1'!M57</f>
        <v>501.51510620117188</v>
      </c>
      <c r="H62" s="5">
        <f>'Data Transit 1'!N57</f>
        <v>47.535221099853516</v>
      </c>
    </row>
    <row r="63" spans="1:8" x14ac:dyDescent="0.3">
      <c r="A63" s="1" t="str">
        <f>'Data Transit 1'!B58</f>
        <v>E9</v>
      </c>
      <c r="B63" s="1" t="str">
        <f>'Data Transit 1'!D58</f>
        <v>S5</v>
      </c>
      <c r="C63" s="15">
        <f>'Data Transit 1'!I58</f>
        <v>29.297168731689453</v>
      </c>
      <c r="D63" s="16">
        <f>IF(C63="Undetermined","Undetermined",'Data Transit 1'!J58)</f>
        <v>29.226083755493164</v>
      </c>
      <c r="E63" s="15">
        <f>IF(C63="Undetermined","Undetermined",'Data Transit 1'!K58)</f>
        <v>0.14311209321022034</v>
      </c>
      <c r="F63" s="5" t="str">
        <f t="shared" si="1"/>
        <v/>
      </c>
      <c r="G63" s="5">
        <f>'Data Transit 1'!M58</f>
        <v>501.51510620117188</v>
      </c>
      <c r="H63" s="5">
        <f>'Data Transit 1'!N58</f>
        <v>47.535221099853516</v>
      </c>
    </row>
    <row r="64" spans="1:8" x14ac:dyDescent="0.3">
      <c r="A64" s="1" t="str">
        <f>'Data Transit 1'!B59</f>
        <v>E10</v>
      </c>
      <c r="B64" s="1" t="str">
        <f>'Data Transit 1'!D59</f>
        <v>S13</v>
      </c>
      <c r="C64" s="15">
        <f>'Data Transit 1'!I59</f>
        <v>28.978511810302734</v>
      </c>
      <c r="D64" s="16">
        <f>IF(C64="Undetermined","Undetermined",'Data Transit 1'!J59)</f>
        <v>28.866662979125977</v>
      </c>
      <c r="E64" s="15">
        <f>IF(C64="Undetermined","Undetermined",'Data Transit 1'!K59)</f>
        <v>0.12932389974594116</v>
      </c>
      <c r="F64" s="5" t="str">
        <f t="shared" si="1"/>
        <v/>
      </c>
      <c r="G64" s="5">
        <f>'Data Transit 1'!M59</f>
        <v>632.34979248046875</v>
      </c>
      <c r="H64" s="5">
        <f>'Data Transit 1'!N59</f>
        <v>53.537433624267578</v>
      </c>
    </row>
    <row r="65" spans="1:8" x14ac:dyDescent="0.3">
      <c r="A65" s="1" t="str">
        <f>'Data Transit 1'!B60</f>
        <v>E11</v>
      </c>
      <c r="B65" s="1" t="str">
        <f>'Data Transit 1'!D60</f>
        <v>S13</v>
      </c>
      <c r="C65" s="15">
        <f>'Data Transit 1'!I60</f>
        <v>28.725053787231445</v>
      </c>
      <c r="D65" s="16">
        <f>IF(C65="Undetermined","Undetermined",'Data Transit 1'!J60)</f>
        <v>28.866662979125977</v>
      </c>
      <c r="E65" s="15">
        <f>IF(C65="Undetermined","Undetermined",'Data Transit 1'!K60)</f>
        <v>0.12932389974594116</v>
      </c>
      <c r="F65" s="5" t="str">
        <f t="shared" si="1"/>
        <v/>
      </c>
      <c r="G65" s="5">
        <f>'Data Transit 1'!M60</f>
        <v>632.34979248046875</v>
      </c>
      <c r="H65" s="5">
        <f>'Data Transit 1'!N60</f>
        <v>53.537433624267578</v>
      </c>
    </row>
    <row r="66" spans="1:8" x14ac:dyDescent="0.3">
      <c r="A66" s="1" t="str">
        <f>'Data Transit 1'!B61</f>
        <v>E12</v>
      </c>
      <c r="B66" s="1" t="str">
        <f>'Data Transit 1'!D61</f>
        <v>S13</v>
      </c>
      <c r="C66" s="15">
        <f>'Data Transit 1'!I61</f>
        <v>28.896429061889648</v>
      </c>
      <c r="D66" s="16">
        <f>IF(C66="Undetermined","Undetermined",'Data Transit 1'!J61)</f>
        <v>28.866662979125977</v>
      </c>
      <c r="E66" s="15">
        <f>IF(C66="Undetermined","Undetermined",'Data Transit 1'!K61)</f>
        <v>0.12932389974594116</v>
      </c>
      <c r="F66" s="5" t="str">
        <f t="shared" si="1"/>
        <v/>
      </c>
      <c r="G66" s="5">
        <f>'Data Transit 1'!M61</f>
        <v>632.34979248046875</v>
      </c>
      <c r="H66" s="5">
        <f>'Data Transit 1'!N61</f>
        <v>53.537433624267578</v>
      </c>
    </row>
    <row r="67" spans="1:8" x14ac:dyDescent="0.3">
      <c r="A67" s="1" t="str">
        <f>'Data Transit 1'!B62</f>
        <v>F1</v>
      </c>
      <c r="B67" s="1" t="str">
        <f>'Data Transit 1'!D62</f>
        <v>Std6</v>
      </c>
      <c r="C67" s="15">
        <f>'Data Transit 1'!I62</f>
        <v>35.826911926269531</v>
      </c>
      <c r="D67" s="16">
        <f>IF(C67="Undetermined","Undetermined",'Data Transit 1'!J62)</f>
        <v>35.954044342041016</v>
      </c>
      <c r="E67" s="15">
        <f>IF(C67="Undetermined","Undetermined",'Data Transit 1'!K62)</f>
        <v>0.45334646105766296</v>
      </c>
      <c r="F67" s="5">
        <f t="shared" si="1"/>
        <v>7.0104223182133962</v>
      </c>
      <c r="G67" s="5">
        <f>AVERAGE(F67:F69)</f>
        <v>6.6364420477558879</v>
      </c>
      <c r="H67" s="5">
        <f>_xlfn.STDEV.S(F67:F69)</f>
        <v>1.814898821960055</v>
      </c>
    </row>
    <row r="68" spans="1:8" x14ac:dyDescent="0.3">
      <c r="A68" s="1" t="str">
        <f>'Data Transit 1'!B63</f>
        <v>F2</v>
      </c>
      <c r="B68" s="1" t="str">
        <f>'Data Transit 1'!D63</f>
        <v>Std6</v>
      </c>
      <c r="C68" s="15">
        <f>'Data Transit 1'!I63</f>
        <v>36.457386016845703</v>
      </c>
      <c r="D68" s="16">
        <f>IF(C68="Undetermined","Undetermined",'Data Transit 1'!J63)</f>
        <v>35.954044342041016</v>
      </c>
      <c r="E68" s="15">
        <f>IF(C68="Undetermined","Undetermined",'Data Transit 1'!K63)</f>
        <v>0.45334646105766296</v>
      </c>
      <c r="F68" s="5">
        <f t="shared" si="1"/>
        <v>4.6636854658904605</v>
      </c>
      <c r="G68" s="5"/>
      <c r="H68" s="5" t="str">
        <f>'Data Transit 1'!N63</f>
        <v/>
      </c>
    </row>
    <row r="69" spans="1:8" x14ac:dyDescent="0.3">
      <c r="A69" s="1" t="str">
        <f>'Data Transit 1'!B64</f>
        <v>F3</v>
      </c>
      <c r="B69" s="1" t="str">
        <f>'Data Transit 1'!D64</f>
        <v>Std6</v>
      </c>
      <c r="C69" s="15">
        <f>'Data Transit 1'!I64</f>
        <v>35.577838897705078</v>
      </c>
      <c r="D69" s="16">
        <f>IF(C69="Undetermined","Undetermined",'Data Transit 1'!J64)</f>
        <v>35.954044342041016</v>
      </c>
      <c r="E69" s="15">
        <f>IF(C69="Undetermined","Undetermined",'Data Transit 1'!K64)</f>
        <v>0.45334646105766296</v>
      </c>
      <c r="F69" s="5">
        <f t="shared" si="1"/>
        <v>8.2352183591638077</v>
      </c>
      <c r="G69" s="5"/>
      <c r="H69" s="5" t="str">
        <f>'Data Transit 1'!N64</f>
        <v/>
      </c>
    </row>
    <row r="70" spans="1:8" x14ac:dyDescent="0.3">
      <c r="A70" s="1" t="str">
        <f>'Data Transit 1'!B65</f>
        <v>F4</v>
      </c>
      <c r="B70" s="1" t="str">
        <f>'Data Transit 1'!D65</f>
        <v>S18</v>
      </c>
      <c r="C70" s="15">
        <f>'Data Transit 1'!I65</f>
        <v>29.129312515258789</v>
      </c>
      <c r="D70" s="16">
        <f>IF(C70="Undetermined","Undetermined",'Data Transit 1'!J65)</f>
        <v>29.083112716674805</v>
      </c>
      <c r="E70" s="15">
        <f>IF(C70="Undetermined","Undetermined",'Data Transit 1'!K65)</f>
        <v>4.2538080364465714E-2</v>
      </c>
      <c r="F70" s="5" t="str">
        <f t="shared" ref="F70:F72" si="2">IF(LEFT(TRIM(B70),3)="Std",IF(ISNUMBER(C70),POWER(10,((C70-$A$3)/$C$3)), ""), "")</f>
        <v/>
      </c>
      <c r="G70" s="5">
        <f>'Data Transit 1'!M65</f>
        <v>548.62481689453125</v>
      </c>
      <c r="H70" s="5">
        <f>'Data Transit 1'!N65</f>
        <v>15.025064468383789</v>
      </c>
    </row>
    <row r="71" spans="1:8" x14ac:dyDescent="0.3">
      <c r="A71" s="1" t="str">
        <f>'Data Transit 1'!B66</f>
        <v>F5</v>
      </c>
      <c r="B71" s="1" t="str">
        <f>'Data Transit 1'!D66</f>
        <v>S18</v>
      </c>
      <c r="C71" s="15">
        <f>'Data Transit 1'!I66</f>
        <v>29.074453353881836</v>
      </c>
      <c r="D71" s="16">
        <f>IF(C71="Undetermined","Undetermined",'Data Transit 1'!J66)</f>
        <v>29.083112716674805</v>
      </c>
      <c r="E71" s="15">
        <f>IF(C71="Undetermined","Undetermined",'Data Transit 1'!K66)</f>
        <v>4.2538080364465714E-2</v>
      </c>
      <c r="F71" s="5" t="str">
        <f t="shared" si="2"/>
        <v/>
      </c>
      <c r="G71" s="5">
        <f>'Data Transit 1'!M66</f>
        <v>548.62481689453125</v>
      </c>
      <c r="H71" s="5">
        <f>'Data Transit 1'!N66</f>
        <v>15.025064468383789</v>
      </c>
    </row>
    <row r="72" spans="1:8" x14ac:dyDescent="0.3">
      <c r="A72" s="1" t="str">
        <f>'Data Transit 1'!B67</f>
        <v>F6</v>
      </c>
      <c r="B72" s="1" t="str">
        <f>'Data Transit 1'!D67</f>
        <v>S18</v>
      </c>
      <c r="C72" s="15">
        <f>'Data Transit 1'!I67</f>
        <v>29.045568466186523</v>
      </c>
      <c r="D72" s="16">
        <f>IF(C72="Undetermined","Undetermined",'Data Transit 1'!J67)</f>
        <v>29.083112716674805</v>
      </c>
      <c r="E72" s="15">
        <f>IF(C72="Undetermined","Undetermined",'Data Transit 1'!K67)</f>
        <v>4.2538080364465714E-2</v>
      </c>
      <c r="F72" s="5" t="str">
        <f t="shared" si="2"/>
        <v/>
      </c>
      <c r="G72" s="5">
        <f>'Data Transit 1'!M67</f>
        <v>548.62481689453125</v>
      </c>
      <c r="H72" s="5">
        <f>'Data Transit 1'!N67</f>
        <v>15.025064468383789</v>
      </c>
    </row>
    <row r="73" spans="1:8" x14ac:dyDescent="0.3">
      <c r="A73" s="1" t="str">
        <f>'Data Transit 1'!B68</f>
        <v>F7</v>
      </c>
      <c r="B73" s="1" t="str">
        <f>'Data Transit 1'!D68</f>
        <v>S6</v>
      </c>
      <c r="C73" s="15">
        <f>'Data Transit 1'!I68</f>
        <v>28.87266731262207</v>
      </c>
      <c r="D73" s="16">
        <f>IF(C73="Undetermined","Undetermined",'Data Transit 1'!J68)</f>
        <v>28.873823165893555</v>
      </c>
      <c r="E73" s="15">
        <f>IF(C73="Undetermined","Undetermined",'Data Transit 1'!K68)</f>
        <v>2.2169813513755798E-2</v>
      </c>
      <c r="F73" s="5" t="str">
        <f t="shared" si="1"/>
        <v/>
      </c>
      <c r="G73" s="5">
        <f>'Data Transit 1'!M68</f>
        <v>627.99560546875</v>
      </c>
      <c r="H73" s="5">
        <f>'Data Transit 1'!N68</f>
        <v>8.9954462051391602</v>
      </c>
    </row>
    <row r="74" spans="1:8" x14ac:dyDescent="0.3">
      <c r="A74" s="1" t="str">
        <f>'Data Transit 1'!B69</f>
        <v>F8</v>
      </c>
      <c r="B74" s="1" t="str">
        <f>'Data Transit 1'!D69</f>
        <v>S6</v>
      </c>
      <c r="C74" s="15">
        <f>'Data Transit 1'!I69</f>
        <v>28.896549224853516</v>
      </c>
      <c r="D74" s="16">
        <f>IF(C74="Undetermined","Undetermined",'Data Transit 1'!J69)</f>
        <v>28.873823165893555</v>
      </c>
      <c r="E74" s="15">
        <f>IF(C74="Undetermined","Undetermined",'Data Transit 1'!K69)</f>
        <v>2.2169813513755798E-2</v>
      </c>
      <c r="F74" s="5" t="str">
        <f t="shared" si="1"/>
        <v/>
      </c>
      <c r="G74" s="5">
        <f>'Data Transit 1'!M69</f>
        <v>627.99560546875</v>
      </c>
      <c r="H74" s="5">
        <f>'Data Transit 1'!N69</f>
        <v>8.9954462051391602</v>
      </c>
    </row>
    <row r="75" spans="1:8" x14ac:dyDescent="0.3">
      <c r="A75" s="1" t="str">
        <f>'Data Transit 1'!B70</f>
        <v>F9</v>
      </c>
      <c r="B75" s="1" t="str">
        <f>'Data Transit 1'!D70</f>
        <v>S6</v>
      </c>
      <c r="C75" s="15">
        <f>'Data Transit 1'!I70</f>
        <v>28.852254867553711</v>
      </c>
      <c r="D75" s="16">
        <f>IF(C75="Undetermined","Undetermined",'Data Transit 1'!J70)</f>
        <v>28.873823165893555</v>
      </c>
      <c r="E75" s="15">
        <f>IF(C75="Undetermined","Undetermined",'Data Transit 1'!K70)</f>
        <v>2.2169813513755798E-2</v>
      </c>
      <c r="F75" s="5" t="str">
        <f t="shared" si="1"/>
        <v/>
      </c>
      <c r="G75" s="5">
        <f>'Data Transit 1'!M70</f>
        <v>627.99560546875</v>
      </c>
      <c r="H75" s="5">
        <f>'Data Transit 1'!N70</f>
        <v>8.9954462051391602</v>
      </c>
    </row>
    <row r="76" spans="1:8" x14ac:dyDescent="0.3">
      <c r="A76" s="1" t="str">
        <f>'Data Transit 1'!B71</f>
        <v>F10</v>
      </c>
      <c r="B76" s="1" t="str">
        <f>'Data Transit 1'!D71</f>
        <v>S14</v>
      </c>
      <c r="C76" s="15" t="str">
        <f>'Data Transit 1'!I71</f>
        <v>Undetermined</v>
      </c>
      <c r="D76" s="16" t="str">
        <f>IF(C76="Undetermined","Undetermined",'Data Transit 1'!J71)</f>
        <v>Undetermined</v>
      </c>
      <c r="E76" s="15" t="str">
        <f>IF(C76="Undetermined","Undetermined",'Data Transit 1'!K71)</f>
        <v>Undetermined</v>
      </c>
      <c r="F76" s="5" t="str">
        <f t="shared" si="1"/>
        <v/>
      </c>
      <c r="G76" s="5" t="str">
        <f>'Data Transit 1'!M71</f>
        <v/>
      </c>
      <c r="H76" s="5" t="str">
        <f>'Data Transit 1'!N71</f>
        <v/>
      </c>
    </row>
    <row r="77" spans="1:8" x14ac:dyDescent="0.3">
      <c r="A77" s="1" t="str">
        <f>'Data Transit 1'!B72</f>
        <v>F11</v>
      </c>
      <c r="B77" s="1" t="str">
        <f>'Data Transit 1'!D72</f>
        <v>S14</v>
      </c>
      <c r="C77" s="15" t="str">
        <f>'Data Transit 1'!I72</f>
        <v>Undetermined</v>
      </c>
      <c r="D77" s="16" t="str">
        <f>IF(C77="Undetermined","Undetermined",'Data Transit 1'!J72)</f>
        <v>Undetermined</v>
      </c>
      <c r="E77" s="15" t="str">
        <f>IF(C77="Undetermined","Undetermined",'Data Transit 1'!K72)</f>
        <v>Undetermined</v>
      </c>
      <c r="F77" s="5" t="str">
        <f t="shared" si="1"/>
        <v/>
      </c>
      <c r="G77" s="5" t="str">
        <f>'Data Transit 1'!M72</f>
        <v/>
      </c>
      <c r="H77" s="5" t="str">
        <f>'Data Transit 1'!N72</f>
        <v/>
      </c>
    </row>
    <row r="78" spans="1:8" x14ac:dyDescent="0.3">
      <c r="A78" s="1" t="str">
        <f>'Data Transit 1'!B73</f>
        <v>F12</v>
      </c>
      <c r="B78" s="1" t="str">
        <f>'Data Transit 1'!D73</f>
        <v>S14</v>
      </c>
      <c r="C78" s="15" t="str">
        <f>'Data Transit 1'!I73</f>
        <v>Undetermined</v>
      </c>
      <c r="D78" s="16" t="str">
        <f>IF(C78="Undetermined","Undetermined",'Data Transit 1'!J73)</f>
        <v>Undetermined</v>
      </c>
      <c r="E78" s="15" t="str">
        <f>IF(C78="Undetermined","Undetermined",'Data Transit 1'!K73)</f>
        <v>Undetermined</v>
      </c>
      <c r="F78" s="5" t="str">
        <f t="shared" si="1"/>
        <v/>
      </c>
      <c r="G78" s="5" t="str">
        <f>'Data Transit 1'!M73</f>
        <v/>
      </c>
      <c r="H78" s="5" t="str">
        <f>'Data Transit 1'!N73</f>
        <v/>
      </c>
    </row>
    <row r="79" spans="1:8" x14ac:dyDescent="0.3">
      <c r="A79" s="1" t="str">
        <f>'Data Transit 1'!B74</f>
        <v>G1</v>
      </c>
      <c r="B79" s="1" t="str">
        <f>'Data Transit 1'!D74</f>
        <v>Std7</v>
      </c>
      <c r="C79" s="15">
        <f>'Data Transit 1'!I74</f>
        <v>37.2996826171875</v>
      </c>
      <c r="D79" s="16">
        <f>IF(C79="Undetermined","Undetermined",'Data Transit 1'!J74)</f>
        <v>36.774368286132813</v>
      </c>
      <c r="E79" s="15">
        <f>IF(C79="Undetermined","Undetermined",'Data Transit 1'!K74)</f>
        <v>0.9775080680847168</v>
      </c>
      <c r="F79" s="5">
        <f t="shared" si="1"/>
        <v>2.7054656245360289</v>
      </c>
      <c r="G79" s="5">
        <f>AVERAGE(F79:F81)</f>
        <v>4.3855867960317587</v>
      </c>
      <c r="H79" s="5">
        <f>_xlfn.STDEV.S(F79:F81)</f>
        <v>3.0248630669982455</v>
      </c>
    </row>
    <row r="80" spans="1:8" x14ac:dyDescent="0.3">
      <c r="A80" s="1" t="str">
        <f>'Data Transit 1'!B75</f>
        <v>G2</v>
      </c>
      <c r="B80" s="1" t="str">
        <f>'Data Transit 1'!D75</f>
        <v>Std7</v>
      </c>
      <c r="C80" s="15">
        <f>'Data Transit 1'!I75</f>
        <v>37.376899719238281</v>
      </c>
      <c r="D80" s="16">
        <f>IF(C80="Undetermined","Undetermined",'Data Transit 1'!J75)</f>
        <v>36.774368286132813</v>
      </c>
      <c r="E80" s="15">
        <f>IF(C80="Undetermined","Undetermined",'Data Transit 1'!K75)</f>
        <v>0.9775080680847168</v>
      </c>
      <c r="F80" s="5">
        <f t="shared" si="1"/>
        <v>2.5737252089191727</v>
      </c>
      <c r="G80" s="5"/>
      <c r="H80" s="5" t="str">
        <f>'Data Transit 1'!N75</f>
        <v/>
      </c>
    </row>
    <row r="81" spans="1:8" x14ac:dyDescent="0.3">
      <c r="A81" s="1" t="str">
        <f>'Data Transit 1'!B76</f>
        <v>G3</v>
      </c>
      <c r="B81" s="1" t="str">
        <f>'Data Transit 1'!D76</f>
        <v>Std7</v>
      </c>
      <c r="C81" s="15">
        <f>'Data Transit 1'!I76</f>
        <v>35.646518707275391</v>
      </c>
      <c r="D81" s="16">
        <f>IF(C81="Undetermined","Undetermined",'Data Transit 1'!J76)</f>
        <v>36.774368286132813</v>
      </c>
      <c r="E81" s="15">
        <f>IF(C81="Undetermined","Undetermined",'Data Transit 1'!K76)</f>
        <v>0.9775080680847168</v>
      </c>
      <c r="F81" s="5">
        <f t="shared" si="1"/>
        <v>7.8775695546400746</v>
      </c>
      <c r="G81" s="5"/>
      <c r="H81" s="5" t="str">
        <f>'Data Transit 1'!N76</f>
        <v/>
      </c>
    </row>
    <row r="82" spans="1:8" x14ac:dyDescent="0.3">
      <c r="A82" s="1" t="str">
        <f>'Data Transit 1'!B77</f>
        <v>G4</v>
      </c>
      <c r="B82" s="1" t="str">
        <f>'Data Transit 1'!D77</f>
        <v>S19</v>
      </c>
      <c r="C82" s="15" t="str">
        <f>'Data Transit 1'!I77</f>
        <v>Undetermined</v>
      </c>
      <c r="D82" s="16" t="str">
        <f>IF(C82="Undetermined","Undetermined",'Data Transit 1'!J77)</f>
        <v>Undetermined</v>
      </c>
      <c r="E82" s="15" t="str">
        <f>IF(C82="Undetermined","Undetermined",'Data Transit 1'!K77)</f>
        <v>Undetermined</v>
      </c>
      <c r="F82" s="5" t="str">
        <f t="shared" si="1"/>
        <v/>
      </c>
      <c r="G82" s="5" t="str">
        <f>'Data Transit 1'!M77</f>
        <v/>
      </c>
      <c r="H82" s="5" t="str">
        <f>'Data Transit 1'!N77</f>
        <v/>
      </c>
    </row>
    <row r="83" spans="1:8" x14ac:dyDescent="0.3">
      <c r="A83" s="1" t="str">
        <f>'Data Transit 1'!B78</f>
        <v>G5</v>
      </c>
      <c r="B83" s="1" t="str">
        <f>'Data Transit 1'!D78</f>
        <v>S19</v>
      </c>
      <c r="C83" s="15">
        <f>'Data Transit 1'!I78</f>
        <v>38.284843444824219</v>
      </c>
      <c r="D83" s="16">
        <f>IF(C83="Undetermined","Undetermined",'Data Transit 1'!J78)</f>
        <v>38.284843444824219</v>
      </c>
      <c r="E83" s="15" t="str">
        <f>IF(C83="Undetermined","Undetermined",'Data Transit 1'!K78)</f>
        <v/>
      </c>
      <c r="F83" s="5" t="str">
        <f t="shared" si="1"/>
        <v/>
      </c>
      <c r="G83" s="5">
        <f>'Data Transit 1'!M78</f>
        <v>1.4310137033462524</v>
      </c>
      <c r="H83" s="5" t="str">
        <f>'Data Transit 1'!N78</f>
        <v/>
      </c>
    </row>
    <row r="84" spans="1:8" x14ac:dyDescent="0.3">
      <c r="A84" s="1" t="str">
        <f>'Data Transit 1'!B79</f>
        <v>G6</v>
      </c>
      <c r="B84" s="1" t="str">
        <f>'Data Transit 1'!D79</f>
        <v>S19</v>
      </c>
      <c r="C84" s="15" t="str">
        <f>'Data Transit 1'!I79</f>
        <v>Undetermined</v>
      </c>
      <c r="D84" s="16" t="str">
        <f>IF(C84="Undetermined","Undetermined",'Data Transit 1'!J79)</f>
        <v>Undetermined</v>
      </c>
      <c r="E84" s="15" t="str">
        <f>IF(C84="Undetermined","Undetermined",'Data Transit 1'!K79)</f>
        <v>Undetermined</v>
      </c>
      <c r="F84" s="5" t="str">
        <f t="shared" si="1"/>
        <v/>
      </c>
      <c r="G84" s="5" t="str">
        <f>'Data Transit 1'!M79</f>
        <v/>
      </c>
      <c r="H84" s="5" t="str">
        <f>'Data Transit 1'!N79</f>
        <v/>
      </c>
    </row>
    <row r="85" spans="1:8" x14ac:dyDescent="0.3">
      <c r="A85" s="1" t="str">
        <f>'Data Transit 1'!B80</f>
        <v>G7</v>
      </c>
      <c r="B85" s="1" t="str">
        <f>'Data Transit 1'!D80</f>
        <v>S7</v>
      </c>
      <c r="C85" s="15">
        <f>'Data Transit 1'!I80</f>
        <v>23.243446350097656</v>
      </c>
      <c r="D85" s="16">
        <f>IF(C85="Undetermined","Undetermined",'Data Transit 1'!J80)</f>
        <v>23.21537971496582</v>
      </c>
      <c r="E85" s="15">
        <f>IF(C85="Undetermined","Undetermined",'Data Transit 1'!K80)</f>
        <v>5.662894994020462E-2</v>
      </c>
      <c r="F85" s="5" t="str">
        <f t="shared" si="1"/>
        <v/>
      </c>
      <c r="G85" s="5">
        <f>'Data Transit 1'!M80</f>
        <v>24367.666015625</v>
      </c>
      <c r="H85" s="5">
        <f>'Data Transit 1'!N80</f>
        <v>901.0509033203125</v>
      </c>
    </row>
    <row r="86" spans="1:8" x14ac:dyDescent="0.3">
      <c r="A86" s="1" t="str">
        <f>'Data Transit 1'!B81</f>
        <v>G8</v>
      </c>
      <c r="B86" s="1" t="str">
        <f>'Data Transit 1'!D81</f>
        <v>S7</v>
      </c>
      <c r="C86" s="15">
        <f>'Data Transit 1'!I81</f>
        <v>23.252494812011719</v>
      </c>
      <c r="D86" s="16">
        <f>IF(C86="Undetermined","Undetermined",'Data Transit 1'!J81)</f>
        <v>23.21537971496582</v>
      </c>
      <c r="E86" s="15">
        <f>IF(C86="Undetermined","Undetermined",'Data Transit 1'!K81)</f>
        <v>5.662894994020462E-2</v>
      </c>
      <c r="F86" s="5" t="str">
        <f t="shared" si="1"/>
        <v/>
      </c>
      <c r="G86" s="5">
        <f>'Data Transit 1'!M81</f>
        <v>24367.666015625</v>
      </c>
      <c r="H86" s="5">
        <f>'Data Transit 1'!N81</f>
        <v>901.0509033203125</v>
      </c>
    </row>
    <row r="87" spans="1:8" x14ac:dyDescent="0.3">
      <c r="A87" s="1" t="str">
        <f>'Data Transit 1'!B82</f>
        <v>G9</v>
      </c>
      <c r="B87" s="1" t="str">
        <f>'Data Transit 1'!D82</f>
        <v>S7</v>
      </c>
      <c r="C87" s="15">
        <f>'Data Transit 1'!I82</f>
        <v>23.150199890136719</v>
      </c>
      <c r="D87" s="16">
        <f>IF(C87="Undetermined","Undetermined",'Data Transit 1'!J82)</f>
        <v>23.21537971496582</v>
      </c>
      <c r="E87" s="15">
        <f>IF(C87="Undetermined","Undetermined",'Data Transit 1'!K82)</f>
        <v>5.662894994020462E-2</v>
      </c>
      <c r="F87" s="5" t="str">
        <f t="shared" si="1"/>
        <v/>
      </c>
      <c r="G87" s="5">
        <f>'Data Transit 1'!M82</f>
        <v>24367.666015625</v>
      </c>
      <c r="H87" s="5">
        <f>'Data Transit 1'!N82</f>
        <v>901.0509033203125</v>
      </c>
    </row>
    <row r="88" spans="1:8" x14ac:dyDescent="0.3">
      <c r="A88" s="1" t="str">
        <f>'Data Transit 1'!B83</f>
        <v>G10</v>
      </c>
      <c r="B88" s="1" t="str">
        <f>'Data Transit 1'!D83</f>
        <v>S15</v>
      </c>
      <c r="C88" s="15">
        <f>'Data Transit 1'!I83</f>
        <v>28.196969985961914</v>
      </c>
      <c r="D88" s="16">
        <f>IF(C88="Undetermined","Undetermined",'Data Transit 1'!J83)</f>
        <v>28.205827713012695</v>
      </c>
      <c r="E88" s="15">
        <f>IF(C88="Undetermined","Undetermined",'Data Transit 1'!K83)</f>
        <v>2.2350328043103218E-2</v>
      </c>
      <c r="F88" s="5" t="str">
        <f t="shared" si="1"/>
        <v/>
      </c>
      <c r="G88" s="5">
        <f>'Data Transit 1'!M83</f>
        <v>967.17816162109375</v>
      </c>
      <c r="H88" s="5">
        <f>'Data Transit 1'!N83</f>
        <v>13.923839569091797</v>
      </c>
    </row>
    <row r="89" spans="1:8" x14ac:dyDescent="0.3">
      <c r="A89" s="1" t="str">
        <f>'Data Transit 1'!B84</f>
        <v>G11</v>
      </c>
      <c r="B89" s="1" t="str">
        <f>'Data Transit 1'!D84</f>
        <v>S15</v>
      </c>
      <c r="C89" s="15">
        <f>'Data Transit 1'!I84</f>
        <v>28.189266204833984</v>
      </c>
      <c r="D89" s="16">
        <f>IF(C89="Undetermined","Undetermined",'Data Transit 1'!J84)</f>
        <v>28.205827713012695</v>
      </c>
      <c r="E89" s="15">
        <f>IF(C89="Undetermined","Undetermined",'Data Transit 1'!K84)</f>
        <v>2.2350328043103218E-2</v>
      </c>
      <c r="F89" s="5" t="str">
        <f t="shared" si="1"/>
        <v/>
      </c>
      <c r="G89" s="5">
        <f>'Data Transit 1'!M84</f>
        <v>967.17816162109375</v>
      </c>
      <c r="H89" s="5">
        <f>'Data Transit 1'!N84</f>
        <v>13.923839569091797</v>
      </c>
    </row>
    <row r="90" spans="1:8" x14ac:dyDescent="0.3">
      <c r="A90" s="1" t="str">
        <f>'Data Transit 1'!B85</f>
        <v>G12</v>
      </c>
      <c r="B90" s="1" t="str">
        <f>'Data Transit 1'!D85</f>
        <v>S15</v>
      </c>
      <c r="C90" s="15">
        <f>'Data Transit 1'!I85</f>
        <v>28.231250762939453</v>
      </c>
      <c r="D90" s="16">
        <f>IF(C90="Undetermined","Undetermined",'Data Transit 1'!J85)</f>
        <v>28.205827713012695</v>
      </c>
      <c r="E90" s="15">
        <f>IF(C90="Undetermined","Undetermined",'Data Transit 1'!K85)</f>
        <v>2.2350328043103218E-2</v>
      </c>
      <c r="F90" s="5" t="str">
        <f t="shared" si="1"/>
        <v/>
      </c>
      <c r="G90" s="5">
        <f>'Data Transit 1'!M85</f>
        <v>967.17816162109375</v>
      </c>
      <c r="H90" s="5">
        <f>'Data Transit 1'!N85</f>
        <v>13.923839569091797</v>
      </c>
    </row>
    <row r="91" spans="1:8" x14ac:dyDescent="0.3">
      <c r="A91" s="1" t="str">
        <f>'Data Transit 1'!B86</f>
        <v>H1</v>
      </c>
      <c r="B91" s="1" t="str">
        <f>'Data Transit 1'!D86</f>
        <v>NTC</v>
      </c>
      <c r="C91" s="15" t="str">
        <f>'Data Transit 1'!I86</f>
        <v>Undetermined</v>
      </c>
      <c r="D91" s="16" t="str">
        <f>IF(C91="Undetermined","Undetermined",'Data Transit 1'!J86)</f>
        <v>Undetermined</v>
      </c>
      <c r="E91" s="15" t="str">
        <f>IF(C91="Undetermined","Undetermined",'Data Transit 1'!K86)</f>
        <v>Undetermined</v>
      </c>
      <c r="F91" s="5" t="str">
        <f>IF(LEFT(TRIM(B91),3)="Std",IF(ISNUMBER(C91),POWER(10,((C91-$A$3)/$C$3)), ""), "")</f>
        <v/>
      </c>
      <c r="G91" s="5" t="str">
        <f>'Data Transit 1'!M86</f>
        <v/>
      </c>
      <c r="H91" s="5" t="str">
        <f>'Data Transit 1'!N86</f>
        <v/>
      </c>
    </row>
    <row r="92" spans="1:8" x14ac:dyDescent="0.3">
      <c r="A92" s="1" t="str">
        <f>'Data Transit 1'!B87</f>
        <v>H2</v>
      </c>
      <c r="B92" s="1" t="str">
        <f>'Data Transit 1'!D87</f>
        <v>NTC</v>
      </c>
      <c r="C92" s="15" t="str">
        <f>'Data Transit 1'!I87</f>
        <v>Undetermined</v>
      </c>
      <c r="D92" s="16" t="str">
        <f>IF(C92="Undetermined","Undetermined",'Data Transit 1'!J87)</f>
        <v>Undetermined</v>
      </c>
      <c r="E92" s="15" t="str">
        <f>IF(C92="Undetermined","Undetermined",'Data Transit 1'!K87)</f>
        <v>Undetermined</v>
      </c>
      <c r="F92" s="5" t="str">
        <f t="shared" si="1"/>
        <v/>
      </c>
      <c r="G92" s="5" t="str">
        <f>'Data Transit 1'!M87</f>
        <v/>
      </c>
      <c r="H92" s="5" t="str">
        <f>'Data Transit 1'!N87</f>
        <v/>
      </c>
    </row>
    <row r="93" spans="1:8" x14ac:dyDescent="0.3">
      <c r="A93" s="1" t="str">
        <f>'Data Transit 1'!B88</f>
        <v>H3</v>
      </c>
      <c r="B93" s="1" t="str">
        <f>'Data Transit 1'!D88</f>
        <v>NTC</v>
      </c>
      <c r="C93" s="15" t="str">
        <f>'Data Transit 1'!I88</f>
        <v>Undetermined</v>
      </c>
      <c r="D93" s="16" t="str">
        <f>IF(C93="Undetermined","Undetermined",'Data Transit 1'!J88)</f>
        <v>Undetermined</v>
      </c>
      <c r="E93" s="15" t="str">
        <f>IF(C93="Undetermined","Undetermined",'Data Transit 1'!K88)</f>
        <v>Undetermined</v>
      </c>
      <c r="F93" s="5" t="str">
        <f t="shared" si="1"/>
        <v/>
      </c>
      <c r="G93" s="5" t="str">
        <f>'Data Transit 1'!M88</f>
        <v/>
      </c>
      <c r="H93" s="5" t="str">
        <f>'Data Transit 1'!N88</f>
        <v/>
      </c>
    </row>
    <row r="94" spans="1:8" x14ac:dyDescent="0.3">
      <c r="A94" s="1" t="str">
        <f>'Data Transit 1'!B89</f>
        <v>H4</v>
      </c>
      <c r="B94" s="1" t="str">
        <f>'Data Transit 1'!D89</f>
        <v>S20</v>
      </c>
      <c r="C94" s="15">
        <f>'Data Transit 1'!I89</f>
        <v>27.329643249511719</v>
      </c>
      <c r="D94" s="16">
        <f>IF(C94="Undetermined","Undetermined",'Data Transit 1'!J89)</f>
        <v>27.35423469543457</v>
      </c>
      <c r="E94" s="15">
        <f>IF(C94="Undetermined","Undetermined",'Data Transit 1'!K89)</f>
        <v>2.3564852774143219E-2</v>
      </c>
      <c r="F94" s="5" t="str">
        <f t="shared" si="1"/>
        <v/>
      </c>
      <c r="G94" s="5">
        <f>'Data Transit 1'!M89</f>
        <v>1677.2880859375</v>
      </c>
      <c r="H94" s="5">
        <f>'Data Transit 1'!N89</f>
        <v>25.578655242919922</v>
      </c>
    </row>
    <row r="95" spans="1:8" x14ac:dyDescent="0.3">
      <c r="A95" s="1" t="str">
        <f>'Data Transit 1'!B90</f>
        <v>H5</v>
      </c>
      <c r="B95" s="1" t="str">
        <f>'Data Transit 1'!D90</f>
        <v>S20</v>
      </c>
      <c r="C95" s="15">
        <f>'Data Transit 1'!I90</f>
        <v>27.376617431640625</v>
      </c>
      <c r="D95" s="16">
        <f>IF(C95="Undetermined","Undetermined",'Data Transit 1'!J90)</f>
        <v>27.35423469543457</v>
      </c>
      <c r="E95" s="15">
        <f>IF(C95="Undetermined","Undetermined",'Data Transit 1'!K90)</f>
        <v>2.3564852774143219E-2</v>
      </c>
      <c r="F95" s="5" t="str">
        <f t="shared" si="1"/>
        <v/>
      </c>
      <c r="G95" s="5">
        <f>'Data Transit 1'!M90</f>
        <v>1677.2880859375</v>
      </c>
      <c r="H95" s="5">
        <f>'Data Transit 1'!N90</f>
        <v>25.578655242919922</v>
      </c>
    </row>
    <row r="96" spans="1:8" x14ac:dyDescent="0.3">
      <c r="A96" s="1" t="str">
        <f>'Data Transit 1'!B91</f>
        <v>H6</v>
      </c>
      <c r="B96" s="1" t="str">
        <f>'Data Transit 1'!D91</f>
        <v>S20</v>
      </c>
      <c r="C96" s="15">
        <f>'Data Transit 1'!I91</f>
        <v>27.356443405151367</v>
      </c>
      <c r="D96" s="16">
        <f>IF(C96="Undetermined","Undetermined",'Data Transit 1'!J91)</f>
        <v>27.35423469543457</v>
      </c>
      <c r="E96" s="15">
        <f>IF(C96="Undetermined","Undetermined",'Data Transit 1'!K91)</f>
        <v>2.3564852774143219E-2</v>
      </c>
      <c r="F96" s="5" t="str">
        <f t="shared" si="1"/>
        <v/>
      </c>
      <c r="G96" s="5">
        <f>'Data Transit 1'!M91</f>
        <v>1677.2880859375</v>
      </c>
      <c r="H96" s="5">
        <f>'Data Transit 1'!N91</f>
        <v>25.578655242919922</v>
      </c>
    </row>
    <row r="97" spans="1:8" x14ac:dyDescent="0.3">
      <c r="A97" s="1" t="str">
        <f>'Data Transit 1'!B92</f>
        <v>H7</v>
      </c>
      <c r="B97" s="1" t="str">
        <f>'Data Transit 1'!D92</f>
        <v>S8</v>
      </c>
      <c r="C97" s="15">
        <f>'Data Transit 1'!I92</f>
        <v>29.565471649169922</v>
      </c>
      <c r="D97" s="16">
        <f>IF(C97="Undetermined","Undetermined",'Data Transit 1'!J92)</f>
        <v>29.502126693725586</v>
      </c>
      <c r="E97" s="15">
        <f>IF(C97="Undetermined","Undetermined",'Data Transit 1'!K92)</f>
        <v>8.4835253655910492E-2</v>
      </c>
      <c r="F97" s="5" t="str">
        <f t="shared" si="1"/>
        <v/>
      </c>
      <c r="G97" s="5">
        <f>'Data Transit 1'!M92</f>
        <v>418.7564697265625</v>
      </c>
      <c r="H97" s="5">
        <f>'Data Transit 1'!N92</f>
        <v>23.267511367797852</v>
      </c>
    </row>
    <row r="98" spans="1:8" x14ac:dyDescent="0.3">
      <c r="A98" s="1" t="str">
        <f>'Data Transit 1'!B93</f>
        <v>H8</v>
      </c>
      <c r="B98" s="1" t="str">
        <f>'Data Transit 1'!D93</f>
        <v>S8</v>
      </c>
      <c r="C98" s="15">
        <f>'Data Transit 1'!I93</f>
        <v>29.535160064697266</v>
      </c>
      <c r="D98" s="16">
        <f>IF(C98="Undetermined","Undetermined",'Data Transit 1'!J93)</f>
        <v>29.502126693725586</v>
      </c>
      <c r="E98" s="15">
        <f>IF(C98="Undetermined","Undetermined",'Data Transit 1'!K93)</f>
        <v>8.4835253655910492E-2</v>
      </c>
      <c r="F98" s="5" t="str">
        <f t="shared" si="1"/>
        <v/>
      </c>
      <c r="G98" s="5">
        <f>'Data Transit 1'!M93</f>
        <v>418.7564697265625</v>
      </c>
      <c r="H98" s="5">
        <f>'Data Transit 1'!N93</f>
        <v>23.267511367797852</v>
      </c>
    </row>
    <row r="99" spans="1:8" x14ac:dyDescent="0.3">
      <c r="A99" s="1" t="str">
        <f>'Data Transit 1'!B94</f>
        <v>H9</v>
      </c>
      <c r="B99" s="1" t="str">
        <f>'Data Transit 1'!D94</f>
        <v>S8</v>
      </c>
      <c r="C99" s="15">
        <f>'Data Transit 1'!I94</f>
        <v>29.405740737915039</v>
      </c>
      <c r="D99" s="16">
        <f>IF(C99="Undetermined","Undetermined",'Data Transit 1'!J94)</f>
        <v>29.502126693725586</v>
      </c>
      <c r="E99" s="15">
        <f>IF(C99="Undetermined","Undetermined",'Data Transit 1'!K94)</f>
        <v>8.4835253655910492E-2</v>
      </c>
      <c r="F99" s="5" t="str">
        <f t="shared" si="1"/>
        <v/>
      </c>
      <c r="G99" s="5">
        <f>'Data Transit 1'!M94</f>
        <v>418.7564697265625</v>
      </c>
      <c r="H99" s="5">
        <f>'Data Transit 1'!N94</f>
        <v>23.267511367797852</v>
      </c>
    </row>
    <row r="100" spans="1:8" x14ac:dyDescent="0.3">
      <c r="A100" s="1" t="str">
        <f>'Data Transit 1'!B95</f>
        <v>H10</v>
      </c>
      <c r="B100" s="1" t="str">
        <f>'Data Transit 1'!D95</f>
        <v>S16</v>
      </c>
      <c r="C100" s="15">
        <f>'Data Transit 1'!I95</f>
        <v>28.564838409423828</v>
      </c>
      <c r="D100" s="16">
        <f>IF(C100="Undetermined","Undetermined",'Data Transit 1'!J95)</f>
        <v>28.511932373046875</v>
      </c>
      <c r="E100" s="15">
        <f>IF(C100="Undetermined","Undetermined",'Data Transit 1'!K95)</f>
        <v>5.6000050157308578E-2</v>
      </c>
      <c r="F100" s="5" t="str">
        <f t="shared" si="1"/>
        <v/>
      </c>
      <c r="G100" s="5">
        <f>'Data Transit 1'!M95</f>
        <v>793.822021484375</v>
      </c>
      <c r="H100" s="5">
        <f>'Data Transit 1'!N95</f>
        <v>28.813236236572266</v>
      </c>
    </row>
    <row r="101" spans="1:8" x14ac:dyDescent="0.3">
      <c r="A101" s="1" t="str">
        <f>'Data Transit 1'!B96</f>
        <v>H11</v>
      </c>
      <c r="B101" s="1" t="str">
        <f>'Data Transit 1'!D96</f>
        <v>S16</v>
      </c>
      <c r="C101" s="15">
        <f>'Data Transit 1'!I96</f>
        <v>28.453281402587891</v>
      </c>
      <c r="D101" s="16">
        <f>IF(C101="Undetermined","Undetermined",'Data Transit 1'!J96)</f>
        <v>28.511932373046875</v>
      </c>
      <c r="E101" s="15">
        <f>IF(C101="Undetermined","Undetermined",'Data Transit 1'!K96)</f>
        <v>5.6000050157308578E-2</v>
      </c>
      <c r="F101" s="5" t="str">
        <f t="shared" si="1"/>
        <v/>
      </c>
      <c r="G101" s="5">
        <f>'Data Transit 1'!M96</f>
        <v>793.822021484375</v>
      </c>
      <c r="H101" s="5">
        <f>'Data Transit 1'!N96</f>
        <v>28.813236236572266</v>
      </c>
    </row>
    <row r="102" spans="1:8" x14ac:dyDescent="0.3">
      <c r="A102" s="1" t="str">
        <f>'Data Transit 1'!B97</f>
        <v>H12</v>
      </c>
      <c r="B102" s="1" t="str">
        <f>'Data Transit 1'!D97</f>
        <v>S16</v>
      </c>
      <c r="C102" s="15">
        <f>'Data Transit 1'!I97</f>
        <v>28.517679214477539</v>
      </c>
      <c r="D102" s="16">
        <f>IF(C102="Undetermined","Undetermined",'Data Transit 1'!J97)</f>
        <v>28.511932373046875</v>
      </c>
      <c r="E102" s="15">
        <f>IF(C102="Undetermined","Undetermined",'Data Transit 1'!K97)</f>
        <v>5.6000050157308578E-2</v>
      </c>
      <c r="F102" s="5" t="str">
        <f t="shared" si="1"/>
        <v/>
      </c>
      <c r="G102" s="5">
        <f>'Data Transit 1'!M97</f>
        <v>793.822021484375</v>
      </c>
      <c r="H102" s="5">
        <f>'Data Transit 1'!N97</f>
        <v>28.813236236572266</v>
      </c>
    </row>
    <row r="103" spans="1:8" x14ac:dyDescent="0.3">
      <c r="C103" s="15"/>
      <c r="D103" s="15"/>
      <c r="E103" s="15"/>
      <c r="F103" s="5"/>
      <c r="G103" s="5"/>
      <c r="H103" s="5"/>
    </row>
    <row r="104" spans="1:8" x14ac:dyDescent="0.3">
      <c r="C104" s="15"/>
      <c r="D104" s="15"/>
      <c r="E104" s="15"/>
      <c r="F104" s="5"/>
      <c r="G104" s="5"/>
      <c r="H104" s="5"/>
    </row>
    <row r="105" spans="1:8" x14ac:dyDescent="0.3">
      <c r="C105" s="15"/>
      <c r="D105" s="15"/>
      <c r="E105" s="15"/>
      <c r="F105" s="5"/>
      <c r="G105" s="5"/>
      <c r="H105" s="5"/>
    </row>
    <row r="106" spans="1:8" x14ac:dyDescent="0.3">
      <c r="C106" s="15"/>
      <c r="D106" s="15"/>
      <c r="E106" s="15"/>
      <c r="F106" s="5"/>
      <c r="G106" s="5"/>
      <c r="H106" s="5"/>
    </row>
    <row r="107" spans="1:8" x14ac:dyDescent="0.3">
      <c r="C107" s="15"/>
      <c r="D107" s="15"/>
      <c r="E107" s="15"/>
      <c r="F107" s="5"/>
      <c r="G107" s="5"/>
      <c r="H107" s="5"/>
    </row>
    <row r="108" spans="1:8" x14ac:dyDescent="0.3">
      <c r="C108" s="15"/>
      <c r="D108" s="15"/>
      <c r="E108" s="15"/>
      <c r="F108" s="5"/>
      <c r="G108" s="5"/>
      <c r="H108" s="5"/>
    </row>
    <row r="109" spans="1:8" x14ac:dyDescent="0.3">
      <c r="C109" s="15"/>
      <c r="D109" s="15"/>
      <c r="E109" s="15"/>
      <c r="F109" s="5"/>
      <c r="G109" s="5"/>
      <c r="H109" s="5"/>
    </row>
    <row r="110" spans="1:8" x14ac:dyDescent="0.3">
      <c r="C110" s="15"/>
      <c r="D110" s="15"/>
      <c r="E110" s="15"/>
      <c r="F110" s="5"/>
      <c r="G110" s="5"/>
      <c r="H110" s="5"/>
    </row>
    <row r="111" spans="1:8" x14ac:dyDescent="0.3">
      <c r="C111" s="15"/>
      <c r="D111" s="15"/>
      <c r="E111" s="15"/>
      <c r="F111" s="5"/>
      <c r="G111" s="5"/>
      <c r="H111" s="5"/>
    </row>
    <row r="112" spans="1:8" x14ac:dyDescent="0.3">
      <c r="C112" s="15"/>
      <c r="D112" s="15"/>
      <c r="E112" s="15"/>
      <c r="F112" s="5"/>
      <c r="G112" s="5"/>
      <c r="H112" s="5"/>
    </row>
    <row r="113" spans="3:8" x14ac:dyDescent="0.3">
      <c r="C113" s="15"/>
      <c r="D113" s="15"/>
      <c r="E113" s="15"/>
      <c r="F113" s="5"/>
      <c r="G113" s="5"/>
      <c r="H113" s="5"/>
    </row>
    <row r="114" spans="3:8" x14ac:dyDescent="0.3">
      <c r="C114" s="15"/>
      <c r="D114" s="15"/>
      <c r="E114" s="15"/>
      <c r="F114" s="5"/>
      <c r="G114" s="5"/>
      <c r="H114" s="5"/>
    </row>
    <row r="115" spans="3:8" x14ac:dyDescent="0.3">
      <c r="C115" s="15"/>
      <c r="D115" s="15"/>
      <c r="E115" s="15"/>
      <c r="F115" s="5"/>
      <c r="G115" s="5"/>
      <c r="H115" s="5"/>
    </row>
    <row r="116" spans="3:8" x14ac:dyDescent="0.3">
      <c r="C116" s="15"/>
      <c r="D116" s="15"/>
      <c r="E116" s="15"/>
      <c r="F116" s="5"/>
      <c r="G116" s="5"/>
      <c r="H116" s="5"/>
    </row>
    <row r="117" spans="3:8" x14ac:dyDescent="0.3">
      <c r="C117" s="15"/>
      <c r="D117" s="15"/>
      <c r="E117" s="15"/>
      <c r="F117" s="5"/>
      <c r="G117" s="5"/>
      <c r="H117" s="5"/>
    </row>
    <row r="118" spans="3:8" x14ac:dyDescent="0.3">
      <c r="C118" s="15"/>
      <c r="D118" s="15"/>
      <c r="E118" s="15"/>
      <c r="F118" s="5"/>
      <c r="G118" s="5"/>
      <c r="H118" s="5"/>
    </row>
    <row r="119" spans="3:8" x14ac:dyDescent="0.3">
      <c r="C119" s="15"/>
      <c r="D119" s="15"/>
      <c r="E119" s="15"/>
      <c r="F119" s="5"/>
      <c r="G119" s="5"/>
      <c r="H119" s="5"/>
    </row>
    <row r="120" spans="3:8" x14ac:dyDescent="0.3">
      <c r="C120" s="15"/>
      <c r="D120" s="15"/>
      <c r="E120" s="15"/>
      <c r="F120" s="5"/>
      <c r="G120" s="5"/>
      <c r="H120" s="5"/>
    </row>
    <row r="121" spans="3:8" x14ac:dyDescent="0.3">
      <c r="C121" s="15"/>
      <c r="D121" s="15"/>
      <c r="E121" s="15"/>
      <c r="F121" s="5"/>
      <c r="G121" s="5"/>
      <c r="H121" s="5"/>
    </row>
    <row r="122" spans="3:8" x14ac:dyDescent="0.3">
      <c r="C122" s="15"/>
      <c r="D122" s="15"/>
      <c r="E122" s="15"/>
      <c r="F122" s="5"/>
      <c r="G122" s="5"/>
      <c r="H122" s="5"/>
    </row>
    <row r="123" spans="3:8" x14ac:dyDescent="0.3">
      <c r="C123" s="15"/>
      <c r="D123" s="15"/>
      <c r="E123" s="15"/>
      <c r="F123" s="5"/>
      <c r="G123" s="5"/>
      <c r="H123" s="5"/>
    </row>
    <row r="124" spans="3:8" x14ac:dyDescent="0.3">
      <c r="C124" s="15"/>
      <c r="D124" s="15"/>
      <c r="E124" s="15"/>
      <c r="F124" s="5"/>
      <c r="G124" s="5"/>
      <c r="H124" s="5"/>
    </row>
    <row r="125" spans="3:8" x14ac:dyDescent="0.3">
      <c r="C125" s="15"/>
      <c r="D125" s="15"/>
      <c r="E125" s="15"/>
      <c r="F125" s="5"/>
      <c r="G125" s="5"/>
      <c r="H125" s="5"/>
    </row>
    <row r="126" spans="3:8" x14ac:dyDescent="0.3">
      <c r="C126" s="15"/>
      <c r="D126" s="15"/>
      <c r="E126" s="15"/>
      <c r="F126" s="5"/>
      <c r="G126" s="5"/>
      <c r="H126" s="5"/>
    </row>
    <row r="127" spans="3:8" x14ac:dyDescent="0.3">
      <c r="C127" s="15"/>
      <c r="D127" s="15"/>
      <c r="E127" s="15"/>
      <c r="F127" s="5"/>
      <c r="G127" s="5"/>
      <c r="H127" s="5"/>
    </row>
    <row r="128" spans="3:8" x14ac:dyDescent="0.3">
      <c r="C128" s="15"/>
      <c r="D128" s="15"/>
      <c r="E128" s="15"/>
      <c r="F128" s="5"/>
      <c r="G128" s="5"/>
      <c r="H128" s="5"/>
    </row>
    <row r="129" spans="3:8" x14ac:dyDescent="0.3">
      <c r="C129" s="15"/>
      <c r="D129" s="15"/>
      <c r="E129" s="15"/>
      <c r="F129" s="5"/>
      <c r="G129" s="5"/>
      <c r="H129" s="5"/>
    </row>
    <row r="130" spans="3:8" x14ac:dyDescent="0.3">
      <c r="C130" s="15"/>
      <c r="D130" s="15"/>
      <c r="E130" s="15"/>
      <c r="F130" s="5"/>
      <c r="G130" s="5"/>
      <c r="H130" s="5"/>
    </row>
    <row r="131" spans="3:8" x14ac:dyDescent="0.3">
      <c r="C131" s="15"/>
      <c r="D131" s="15"/>
      <c r="E131" s="15"/>
      <c r="F131" s="5"/>
      <c r="G131" s="5"/>
      <c r="H131" s="5"/>
    </row>
    <row r="132" spans="3:8" x14ac:dyDescent="0.3">
      <c r="C132" s="15"/>
      <c r="D132" s="15"/>
      <c r="E132" s="15"/>
      <c r="F132" s="5"/>
      <c r="G132" s="5"/>
      <c r="H132" s="5"/>
    </row>
    <row r="133" spans="3:8" x14ac:dyDescent="0.3">
      <c r="C133" s="15"/>
      <c r="D133" s="15"/>
      <c r="E133" s="15"/>
      <c r="F133" s="5"/>
      <c r="G133" s="5"/>
      <c r="H133" s="5"/>
    </row>
    <row r="134" spans="3:8" x14ac:dyDescent="0.3">
      <c r="C134" s="15"/>
      <c r="D134" s="15"/>
      <c r="E134" s="15"/>
      <c r="F134" s="5"/>
      <c r="G134" s="5"/>
      <c r="H134" s="5"/>
    </row>
    <row r="135" spans="3:8" x14ac:dyDescent="0.3">
      <c r="C135" s="15"/>
      <c r="D135" s="15"/>
      <c r="E135" s="15"/>
      <c r="F135" s="5"/>
      <c r="G135" s="5"/>
      <c r="H135" s="5"/>
    </row>
    <row r="136" spans="3:8" x14ac:dyDescent="0.3">
      <c r="C136" s="15"/>
      <c r="D136" s="15"/>
      <c r="E136" s="15"/>
      <c r="F136" s="5"/>
      <c r="G136" s="5"/>
      <c r="H136" s="5"/>
    </row>
    <row r="137" spans="3:8" x14ac:dyDescent="0.3">
      <c r="C137" s="15"/>
      <c r="D137" s="15"/>
      <c r="E137" s="15"/>
      <c r="F137" s="5"/>
      <c r="G137" s="5"/>
      <c r="H137" s="5"/>
    </row>
    <row r="138" spans="3:8" x14ac:dyDescent="0.3">
      <c r="C138" s="15"/>
      <c r="D138" s="15"/>
      <c r="E138" s="15"/>
      <c r="F138" s="5"/>
      <c r="G138" s="5"/>
      <c r="H138" s="5"/>
    </row>
    <row r="139" spans="3:8" x14ac:dyDescent="0.3">
      <c r="C139" s="15"/>
      <c r="D139" s="15"/>
      <c r="E139" s="15"/>
      <c r="F139" s="5"/>
      <c r="G139" s="5"/>
      <c r="H139" s="5"/>
    </row>
    <row r="140" spans="3:8" x14ac:dyDescent="0.3">
      <c r="C140" s="15"/>
      <c r="D140" s="15"/>
      <c r="E140" s="15"/>
      <c r="F140" s="5"/>
      <c r="G140" s="5"/>
      <c r="H140" s="5"/>
    </row>
    <row r="141" spans="3:8" x14ac:dyDescent="0.3">
      <c r="C141" s="15"/>
      <c r="D141" s="15"/>
      <c r="E141" s="15"/>
      <c r="F141" s="5"/>
      <c r="G141" s="5"/>
      <c r="H141" s="5"/>
    </row>
    <row r="142" spans="3:8" x14ac:dyDescent="0.3">
      <c r="C142" s="15"/>
      <c r="D142" s="15"/>
      <c r="E142" s="15"/>
      <c r="F142" s="5"/>
      <c r="G142" s="5"/>
      <c r="H142" s="5"/>
    </row>
    <row r="143" spans="3:8" x14ac:dyDescent="0.3">
      <c r="C143" s="15"/>
      <c r="D143" s="15"/>
      <c r="E143" s="15"/>
      <c r="F143" s="5"/>
      <c r="G143" s="5"/>
      <c r="H143" s="5"/>
    </row>
    <row r="144" spans="3:8" x14ac:dyDescent="0.3">
      <c r="C144" s="15"/>
      <c r="D144" s="15"/>
      <c r="E144" s="15"/>
      <c r="F144" s="5"/>
      <c r="G144" s="5"/>
      <c r="H144" s="5"/>
    </row>
    <row r="145" spans="3:8" x14ac:dyDescent="0.3">
      <c r="C145" s="15"/>
      <c r="D145" s="15"/>
      <c r="E145" s="15"/>
      <c r="F145" s="5"/>
      <c r="G145" s="5"/>
      <c r="H145" s="5"/>
    </row>
    <row r="146" spans="3:8" x14ac:dyDescent="0.3">
      <c r="C146" s="15"/>
      <c r="D146" s="15"/>
      <c r="E146" s="15"/>
      <c r="F146" s="5"/>
      <c r="G146" s="5"/>
      <c r="H146" s="5"/>
    </row>
    <row r="147" spans="3:8" x14ac:dyDescent="0.3">
      <c r="C147" s="15"/>
      <c r="D147" s="15"/>
      <c r="E147" s="15"/>
      <c r="F147" s="5"/>
      <c r="G147" s="5"/>
      <c r="H147" s="5"/>
    </row>
    <row r="148" spans="3:8" x14ac:dyDescent="0.3">
      <c r="C148" s="15"/>
      <c r="D148" s="15"/>
      <c r="E148" s="15"/>
      <c r="F148" s="5"/>
      <c r="G148" s="5"/>
      <c r="H148" s="5"/>
    </row>
    <row r="149" spans="3:8" x14ac:dyDescent="0.3">
      <c r="C149" s="15"/>
      <c r="D149" s="15"/>
      <c r="E149" s="15"/>
      <c r="F149" s="5"/>
      <c r="G149" s="5"/>
      <c r="H149" s="5"/>
    </row>
    <row r="150" spans="3:8" x14ac:dyDescent="0.3">
      <c r="C150" s="15"/>
      <c r="D150" s="15"/>
      <c r="E150" s="15"/>
      <c r="F150" s="5"/>
      <c r="G150" s="5"/>
      <c r="H150" s="5"/>
    </row>
    <row r="151" spans="3:8" x14ac:dyDescent="0.3">
      <c r="C151" s="15"/>
      <c r="D151" s="15"/>
      <c r="E151" s="15"/>
      <c r="F151" s="5"/>
      <c r="G151" s="5"/>
      <c r="H151" s="5"/>
    </row>
    <row r="152" spans="3:8" x14ac:dyDescent="0.3">
      <c r="C152" s="15"/>
      <c r="D152" s="15"/>
      <c r="E152" s="15"/>
      <c r="F152" s="5"/>
      <c r="G152" s="5"/>
      <c r="H152" s="5"/>
    </row>
    <row r="153" spans="3:8" x14ac:dyDescent="0.3">
      <c r="C153" s="15"/>
      <c r="D153" s="15"/>
      <c r="E153" s="15"/>
      <c r="F153" s="5"/>
      <c r="G153" s="5"/>
      <c r="H153" s="5"/>
    </row>
    <row r="154" spans="3:8" x14ac:dyDescent="0.3">
      <c r="C154" s="15"/>
      <c r="D154" s="15"/>
      <c r="E154" s="15"/>
      <c r="F154" s="5"/>
      <c r="G154" s="5"/>
      <c r="H154" s="5"/>
    </row>
    <row r="155" spans="3:8" x14ac:dyDescent="0.3">
      <c r="C155" s="15"/>
      <c r="D155" s="15"/>
      <c r="E155" s="15"/>
      <c r="F155" s="5"/>
      <c r="G155" s="5"/>
      <c r="H155" s="5"/>
    </row>
    <row r="156" spans="3:8" x14ac:dyDescent="0.3">
      <c r="C156" s="15"/>
      <c r="D156" s="15"/>
      <c r="E156" s="15"/>
      <c r="F156" s="5"/>
      <c r="G156" s="5"/>
      <c r="H156" s="5"/>
    </row>
    <row r="157" spans="3:8" x14ac:dyDescent="0.3">
      <c r="C157" s="15"/>
      <c r="D157" s="15"/>
      <c r="E157" s="15"/>
      <c r="F157" s="5"/>
      <c r="G157" s="5"/>
      <c r="H157" s="5"/>
    </row>
    <row r="158" spans="3:8" x14ac:dyDescent="0.3">
      <c r="C158" s="15"/>
      <c r="D158" s="15"/>
      <c r="E158" s="15"/>
      <c r="F158" s="5"/>
      <c r="G158" s="5"/>
      <c r="H158" s="5"/>
    </row>
    <row r="159" spans="3:8" x14ac:dyDescent="0.3">
      <c r="C159" s="15"/>
      <c r="D159" s="15"/>
      <c r="E159" s="15"/>
    </row>
    <row r="160" spans="3:8" x14ac:dyDescent="0.3">
      <c r="C160" s="15"/>
      <c r="D160" s="15"/>
      <c r="E160" s="15"/>
    </row>
    <row r="161" spans="3:5" x14ac:dyDescent="0.3">
      <c r="C161" s="15"/>
      <c r="D161" s="15"/>
      <c r="E161" s="15"/>
    </row>
    <row r="162" spans="3:5" x14ac:dyDescent="0.3">
      <c r="C162" s="15"/>
      <c r="D162" s="15"/>
      <c r="E162" s="15"/>
    </row>
    <row r="163" spans="3:5" x14ac:dyDescent="0.3">
      <c r="C163" s="15"/>
      <c r="D163" s="15"/>
      <c r="E163" s="15"/>
    </row>
    <row r="164" spans="3:5" x14ac:dyDescent="0.3">
      <c r="C164" s="15"/>
      <c r="D164" s="15"/>
      <c r="E164" s="15"/>
    </row>
    <row r="165" spans="3:5" x14ac:dyDescent="0.3">
      <c r="C165" s="15"/>
      <c r="D165" s="15"/>
      <c r="E165" s="15"/>
    </row>
    <row r="166" spans="3:5" x14ac:dyDescent="0.3">
      <c r="C166" s="15"/>
      <c r="D166" s="15"/>
      <c r="E166" s="15"/>
    </row>
    <row r="167" spans="3:5" x14ac:dyDescent="0.3">
      <c r="C167" s="15"/>
      <c r="D167" s="15"/>
      <c r="E167" s="15"/>
    </row>
    <row r="168" spans="3:5" x14ac:dyDescent="0.3">
      <c r="C168" s="15"/>
      <c r="D168" s="15"/>
      <c r="E168" s="15"/>
    </row>
    <row r="169" spans="3:5" x14ac:dyDescent="0.3">
      <c r="C169" s="15"/>
      <c r="D169" s="15"/>
      <c r="E169" s="15"/>
    </row>
    <row r="170" spans="3:5" x14ac:dyDescent="0.3">
      <c r="C170" s="15"/>
      <c r="D170" s="15"/>
      <c r="E170" s="15"/>
    </row>
    <row r="171" spans="3:5" x14ac:dyDescent="0.3">
      <c r="C171" s="15"/>
      <c r="D171" s="15"/>
      <c r="E171" s="15"/>
    </row>
    <row r="172" spans="3:5" x14ac:dyDescent="0.3">
      <c r="C172" s="15"/>
      <c r="D172" s="15"/>
      <c r="E172" s="15"/>
    </row>
    <row r="173" spans="3:5" x14ac:dyDescent="0.3">
      <c r="C173" s="15"/>
      <c r="D173" s="15"/>
      <c r="E173" s="15"/>
    </row>
    <row r="174" spans="3:5" x14ac:dyDescent="0.3">
      <c r="C174" s="15"/>
      <c r="D174" s="15"/>
      <c r="E174" s="15"/>
    </row>
    <row r="175" spans="3:5" x14ac:dyDescent="0.3">
      <c r="C175" s="15"/>
      <c r="D175" s="15"/>
      <c r="E175" s="15"/>
    </row>
    <row r="176" spans="3:5" x14ac:dyDescent="0.3">
      <c r="C176" s="15"/>
      <c r="D176" s="15"/>
      <c r="E176" s="15"/>
    </row>
    <row r="177" spans="3:5" x14ac:dyDescent="0.3">
      <c r="C177" s="15"/>
      <c r="D177" s="15"/>
      <c r="E177" s="15"/>
    </row>
    <row r="178" spans="3:5" x14ac:dyDescent="0.3">
      <c r="C178" s="15"/>
      <c r="D178" s="15"/>
      <c r="E178" s="15"/>
    </row>
    <row r="179" spans="3:5" x14ac:dyDescent="0.3">
      <c r="C179" s="15"/>
      <c r="D179" s="15"/>
      <c r="E179" s="15"/>
    </row>
    <row r="180" spans="3:5" x14ac:dyDescent="0.3">
      <c r="C180" s="15"/>
      <c r="D180" s="15"/>
      <c r="E180" s="15"/>
    </row>
    <row r="181" spans="3:5" x14ac:dyDescent="0.3">
      <c r="C181" s="15"/>
      <c r="D181" s="15"/>
      <c r="E181" s="15"/>
    </row>
    <row r="182" spans="3:5" x14ac:dyDescent="0.3">
      <c r="C182" s="15"/>
      <c r="D182" s="15"/>
      <c r="E182" s="15"/>
    </row>
    <row r="183" spans="3:5" x14ac:dyDescent="0.3">
      <c r="C183" s="15"/>
      <c r="D183" s="15"/>
      <c r="E183" s="15"/>
    </row>
    <row r="184" spans="3:5" x14ac:dyDescent="0.3">
      <c r="C184" s="15"/>
      <c r="D184" s="15"/>
      <c r="E184" s="15"/>
    </row>
    <row r="185" spans="3:5" x14ac:dyDescent="0.3">
      <c r="C185" s="15"/>
      <c r="D185" s="15"/>
      <c r="E185" s="15"/>
    </row>
    <row r="186" spans="3:5" x14ac:dyDescent="0.3">
      <c r="C186" s="15"/>
      <c r="D186" s="15"/>
      <c r="E186" s="15"/>
    </row>
    <row r="187" spans="3:5" x14ac:dyDescent="0.3">
      <c r="C187" s="15"/>
      <c r="D187" s="15"/>
      <c r="E187" s="15"/>
    </row>
    <row r="188" spans="3:5" x14ac:dyDescent="0.3">
      <c r="C188" s="15"/>
      <c r="D188" s="15"/>
      <c r="E188" s="15"/>
    </row>
    <row r="189" spans="3:5" x14ac:dyDescent="0.3">
      <c r="C189" s="15"/>
      <c r="D189" s="15"/>
      <c r="E189" s="15"/>
    </row>
    <row r="190" spans="3:5" x14ac:dyDescent="0.3">
      <c r="C190" s="15"/>
      <c r="D190" s="15"/>
      <c r="E190" s="15"/>
    </row>
    <row r="191" spans="3:5" x14ac:dyDescent="0.3">
      <c r="C191" s="15"/>
      <c r="D191" s="15"/>
      <c r="E191" s="15"/>
    </row>
    <row r="192" spans="3:5" x14ac:dyDescent="0.3">
      <c r="C192" s="15"/>
      <c r="D192" s="15"/>
      <c r="E192" s="15"/>
    </row>
    <row r="193" spans="3:5" x14ac:dyDescent="0.3">
      <c r="C193" s="15"/>
      <c r="D193" s="15"/>
      <c r="E193" s="15"/>
    </row>
    <row r="194" spans="3:5" x14ac:dyDescent="0.3">
      <c r="C194" s="15"/>
      <c r="D194" s="15"/>
      <c r="E194" s="15"/>
    </row>
    <row r="195" spans="3:5" x14ac:dyDescent="0.3">
      <c r="C195" s="15"/>
      <c r="D195" s="15"/>
      <c r="E195" s="15"/>
    </row>
    <row r="196" spans="3:5" x14ac:dyDescent="0.3">
      <c r="C196" s="15"/>
      <c r="D196" s="15"/>
      <c r="E196" s="15"/>
    </row>
    <row r="197" spans="3:5" x14ac:dyDescent="0.3">
      <c r="C197" s="15"/>
      <c r="D197" s="15"/>
      <c r="E197" s="15"/>
    </row>
    <row r="198" spans="3:5" x14ac:dyDescent="0.3">
      <c r="C198" s="15"/>
      <c r="D198" s="15"/>
      <c r="E198" s="15"/>
    </row>
    <row r="199" spans="3:5" x14ac:dyDescent="0.3">
      <c r="C199" s="15"/>
      <c r="D199" s="15"/>
      <c r="E199" s="15"/>
    </row>
    <row r="200" spans="3:5" x14ac:dyDescent="0.3">
      <c r="C200" s="15"/>
      <c r="D200" s="15"/>
      <c r="E200" s="15"/>
    </row>
    <row r="201" spans="3:5" x14ac:dyDescent="0.3">
      <c r="C201" s="15"/>
      <c r="D201" s="15"/>
      <c r="E201" s="15"/>
    </row>
    <row r="202" spans="3:5" x14ac:dyDescent="0.3">
      <c r="C202" s="15"/>
      <c r="D202" s="15"/>
      <c r="E202" s="15"/>
    </row>
    <row r="203" spans="3:5" x14ac:dyDescent="0.3">
      <c r="C203" s="15"/>
      <c r="D203" s="15"/>
      <c r="E203" s="15"/>
    </row>
    <row r="204" spans="3:5" x14ac:dyDescent="0.3">
      <c r="C204" s="15"/>
      <c r="D204" s="15"/>
      <c r="E204" s="15"/>
    </row>
    <row r="205" spans="3:5" x14ac:dyDescent="0.3">
      <c r="C205" s="15"/>
      <c r="D205" s="15"/>
      <c r="E205" s="15"/>
    </row>
    <row r="206" spans="3:5" x14ac:dyDescent="0.3">
      <c r="C206" s="15"/>
      <c r="D206" s="15"/>
      <c r="E206" s="15"/>
    </row>
    <row r="207" spans="3:5" x14ac:dyDescent="0.3">
      <c r="C207" s="15"/>
      <c r="D207" s="15"/>
      <c r="E207" s="15"/>
    </row>
    <row r="208" spans="3:5" x14ac:dyDescent="0.3">
      <c r="C208" s="15"/>
      <c r="D208" s="15"/>
      <c r="E208" s="15"/>
    </row>
    <row r="209" spans="3:5" x14ac:dyDescent="0.3">
      <c r="C209" s="15"/>
      <c r="D209" s="15"/>
      <c r="E209" s="15"/>
    </row>
    <row r="210" spans="3:5" x14ac:dyDescent="0.3">
      <c r="C210" s="15"/>
      <c r="D210" s="15"/>
      <c r="E210" s="15"/>
    </row>
    <row r="211" spans="3:5" x14ac:dyDescent="0.3">
      <c r="C211" s="15"/>
      <c r="D211" s="15"/>
      <c r="E211" s="15"/>
    </row>
    <row r="212" spans="3:5" x14ac:dyDescent="0.3">
      <c r="C212" s="15"/>
      <c r="D212" s="15"/>
      <c r="E212" s="15"/>
    </row>
    <row r="213" spans="3:5" x14ac:dyDescent="0.3">
      <c r="C213" s="15"/>
      <c r="D213" s="15"/>
      <c r="E213" s="15"/>
    </row>
    <row r="214" spans="3:5" x14ac:dyDescent="0.3">
      <c r="C214" s="15"/>
      <c r="D214" s="15"/>
      <c r="E214" s="15"/>
    </row>
    <row r="215" spans="3:5" x14ac:dyDescent="0.3">
      <c r="C215" s="15"/>
      <c r="D215" s="15"/>
      <c r="E215" s="15"/>
    </row>
    <row r="216" spans="3:5" x14ac:dyDescent="0.3">
      <c r="C216" s="15"/>
      <c r="D216" s="15"/>
      <c r="E216" s="15"/>
    </row>
    <row r="217" spans="3:5" x14ac:dyDescent="0.3">
      <c r="C217" s="15"/>
      <c r="D217" s="15"/>
      <c r="E217" s="15"/>
    </row>
    <row r="218" spans="3:5" x14ac:dyDescent="0.3">
      <c r="C218" s="15"/>
      <c r="D218" s="15"/>
      <c r="E218" s="15"/>
    </row>
    <row r="219" spans="3:5" x14ac:dyDescent="0.3">
      <c r="C219" s="15"/>
      <c r="D219" s="15"/>
      <c r="E219" s="15"/>
    </row>
    <row r="220" spans="3:5" x14ac:dyDescent="0.3">
      <c r="C220" s="15"/>
      <c r="D220" s="15"/>
      <c r="E220" s="15"/>
    </row>
    <row r="221" spans="3:5" x14ac:dyDescent="0.3">
      <c r="C221" s="15"/>
      <c r="D221" s="15"/>
      <c r="E221" s="15"/>
    </row>
    <row r="222" spans="3:5" x14ac:dyDescent="0.3">
      <c r="C222" s="15"/>
      <c r="D222" s="15"/>
      <c r="E222" s="15"/>
    </row>
    <row r="223" spans="3:5" x14ac:dyDescent="0.3">
      <c r="C223" s="15"/>
      <c r="D223" s="15"/>
      <c r="E223" s="15"/>
    </row>
    <row r="224" spans="3:5" x14ac:dyDescent="0.3">
      <c r="C224" s="15"/>
      <c r="D224" s="15"/>
      <c r="E224" s="15"/>
    </row>
    <row r="225" spans="3:5" x14ac:dyDescent="0.3">
      <c r="C225" s="15"/>
      <c r="D225" s="15"/>
      <c r="E225" s="15"/>
    </row>
    <row r="226" spans="3:5" x14ac:dyDescent="0.3">
      <c r="C226" s="15"/>
      <c r="D226" s="15"/>
      <c r="E226" s="15"/>
    </row>
    <row r="227" spans="3:5" x14ac:dyDescent="0.3">
      <c r="C227" s="15"/>
      <c r="D227" s="15"/>
      <c r="E227" s="15"/>
    </row>
    <row r="228" spans="3:5" x14ac:dyDescent="0.3">
      <c r="C228" s="15"/>
      <c r="D228" s="15"/>
      <c r="E228" s="15"/>
    </row>
    <row r="229" spans="3:5" x14ac:dyDescent="0.3">
      <c r="C229" s="15"/>
      <c r="D229" s="15"/>
      <c r="E229" s="15"/>
    </row>
    <row r="230" spans="3:5" x14ac:dyDescent="0.3">
      <c r="C230" s="15"/>
      <c r="D230" s="15"/>
      <c r="E230" s="15"/>
    </row>
    <row r="231" spans="3:5" x14ac:dyDescent="0.3">
      <c r="C231" s="15"/>
      <c r="D231" s="15"/>
      <c r="E231" s="15"/>
    </row>
    <row r="232" spans="3:5" x14ac:dyDescent="0.3">
      <c r="C232" s="15"/>
      <c r="D232" s="15"/>
      <c r="E232" s="15"/>
    </row>
    <row r="233" spans="3:5" x14ac:dyDescent="0.3">
      <c r="C233" s="15"/>
      <c r="D233" s="15"/>
      <c r="E233" s="15"/>
    </row>
    <row r="234" spans="3:5" x14ac:dyDescent="0.3">
      <c r="C234" s="15"/>
      <c r="D234" s="15"/>
      <c r="E234" s="15"/>
    </row>
    <row r="235" spans="3:5" x14ac:dyDescent="0.3">
      <c r="C235" s="15"/>
      <c r="D235" s="15"/>
      <c r="E235" s="15"/>
    </row>
    <row r="236" spans="3:5" x14ac:dyDescent="0.3">
      <c r="C236" s="15"/>
      <c r="D236" s="15"/>
      <c r="E236" s="15"/>
    </row>
    <row r="237" spans="3:5" x14ac:dyDescent="0.3">
      <c r="C237" s="15"/>
      <c r="D237" s="15"/>
      <c r="E237" s="15"/>
    </row>
    <row r="238" spans="3:5" x14ac:dyDescent="0.3">
      <c r="C238" s="15"/>
      <c r="D238" s="15"/>
      <c r="E238" s="15"/>
    </row>
    <row r="239" spans="3:5" x14ac:dyDescent="0.3">
      <c r="C239" s="15"/>
      <c r="D239" s="15"/>
      <c r="E239" s="15"/>
    </row>
    <row r="240" spans="3:5" x14ac:dyDescent="0.3">
      <c r="C240" s="15"/>
      <c r="D240" s="15"/>
      <c r="E240" s="15"/>
    </row>
    <row r="241" spans="3:5" x14ac:dyDescent="0.3">
      <c r="C241" s="15"/>
      <c r="D241" s="15"/>
      <c r="E241" s="15"/>
    </row>
    <row r="242" spans="3:5" x14ac:dyDescent="0.3">
      <c r="C242" s="15"/>
      <c r="D242" s="15"/>
      <c r="E242" s="15"/>
    </row>
    <row r="243" spans="3:5" x14ac:dyDescent="0.3">
      <c r="C243" s="15"/>
      <c r="D243" s="15"/>
      <c r="E243" s="15"/>
    </row>
    <row r="244" spans="3:5" x14ac:dyDescent="0.3">
      <c r="C244" s="15"/>
      <c r="D244" s="15"/>
      <c r="E244" s="15"/>
    </row>
    <row r="245" spans="3:5" x14ac:dyDescent="0.3">
      <c r="C245" s="15"/>
      <c r="D245" s="15"/>
      <c r="E245" s="15"/>
    </row>
    <row r="246" spans="3:5" x14ac:dyDescent="0.3">
      <c r="C246" s="15"/>
      <c r="D246" s="15"/>
      <c r="E246" s="15"/>
    </row>
    <row r="247" spans="3:5" x14ac:dyDescent="0.3">
      <c r="C247" s="15"/>
      <c r="D247" s="15"/>
      <c r="E247" s="15"/>
    </row>
    <row r="248" spans="3:5" x14ac:dyDescent="0.3">
      <c r="C248" s="15"/>
      <c r="D248" s="15"/>
      <c r="E248" s="15"/>
    </row>
    <row r="249" spans="3:5" x14ac:dyDescent="0.3">
      <c r="C249" s="15"/>
      <c r="D249" s="15"/>
      <c r="E249" s="15"/>
    </row>
    <row r="250" spans="3:5" x14ac:dyDescent="0.3">
      <c r="C250" s="15"/>
      <c r="D250" s="15"/>
      <c r="E250" s="15"/>
    </row>
    <row r="251" spans="3:5" x14ac:dyDescent="0.3">
      <c r="C251" s="15"/>
      <c r="D251" s="15"/>
      <c r="E251" s="15"/>
    </row>
    <row r="252" spans="3:5" x14ac:dyDescent="0.3">
      <c r="C252" s="15"/>
      <c r="D252" s="15"/>
      <c r="E252" s="15"/>
    </row>
    <row r="253" spans="3:5" x14ac:dyDescent="0.3">
      <c r="C253" s="15"/>
      <c r="D253" s="15"/>
      <c r="E253" s="15"/>
    </row>
    <row r="254" spans="3:5" x14ac:dyDescent="0.3">
      <c r="C254" s="15"/>
      <c r="D254" s="15"/>
      <c r="E254" s="15"/>
    </row>
    <row r="255" spans="3:5" x14ac:dyDescent="0.3">
      <c r="C255" s="15"/>
      <c r="D255" s="15"/>
      <c r="E255" s="15"/>
    </row>
    <row r="256" spans="3:5" x14ac:dyDescent="0.3">
      <c r="C256" s="15"/>
      <c r="D256" s="15"/>
      <c r="E256" s="15"/>
    </row>
    <row r="257" spans="3:5" x14ac:dyDescent="0.3">
      <c r="C257" s="15"/>
      <c r="D257" s="15"/>
      <c r="E257" s="15"/>
    </row>
    <row r="258" spans="3:5" x14ac:dyDescent="0.3">
      <c r="C258" s="15"/>
      <c r="D258" s="15"/>
      <c r="E258" s="15"/>
    </row>
    <row r="259" spans="3:5" x14ac:dyDescent="0.3">
      <c r="C259" s="15"/>
      <c r="D259" s="15"/>
      <c r="E259" s="15"/>
    </row>
    <row r="260" spans="3:5" x14ac:dyDescent="0.3">
      <c r="C260" s="15"/>
      <c r="D260" s="15"/>
      <c r="E260" s="15"/>
    </row>
    <row r="261" spans="3:5" x14ac:dyDescent="0.3">
      <c r="C261" s="15"/>
      <c r="D261" s="15"/>
      <c r="E261" s="15"/>
    </row>
    <row r="262" spans="3:5" x14ac:dyDescent="0.3">
      <c r="C262" s="15"/>
      <c r="D262" s="15"/>
      <c r="E262" s="15"/>
    </row>
    <row r="263" spans="3:5" x14ac:dyDescent="0.3">
      <c r="C263" s="15"/>
      <c r="D263" s="15"/>
      <c r="E263" s="15"/>
    </row>
    <row r="264" spans="3:5" x14ac:dyDescent="0.3">
      <c r="C264" s="15"/>
      <c r="D264" s="15"/>
      <c r="E264" s="15"/>
    </row>
    <row r="265" spans="3:5" x14ac:dyDescent="0.3">
      <c r="C265" s="15"/>
      <c r="D265" s="15"/>
      <c r="E265" s="15"/>
    </row>
    <row r="266" spans="3:5" x14ac:dyDescent="0.3">
      <c r="C266" s="15"/>
      <c r="D266" s="15"/>
      <c r="E266" s="15"/>
    </row>
    <row r="267" spans="3:5" x14ac:dyDescent="0.3">
      <c r="C267" s="15"/>
      <c r="D267" s="15"/>
      <c r="E267" s="15"/>
    </row>
  </sheetData>
  <sheetProtection algorithmName="SHA-512" hashValue="/i0PCDkzdZRj6CwqtZMEQjwjdnzCEQBl/jeifM20dnSHsMf3wKuLjISKXK0DxNHyhuviGMa8G4W3LsfIMfEwcg==" saltValue="SokpctU9pTqJX4X00MI+Uw==" spinCount="100000" sheet="1" objects="1" scenarios="1" formatColumns="0" formatRows="0"/>
  <conditionalFormatting sqref="A1:XFD1048576">
    <cfRule type="expression" dxfId="22" priority="1">
      <formula>CELL("Protect",A1)=1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54"/>
  <sheetViews>
    <sheetView topLeftCell="A19" zoomScale="84" zoomScaleNormal="84" workbookViewId="0">
      <selection activeCell="J25" sqref="J25"/>
    </sheetView>
  </sheetViews>
  <sheetFormatPr defaultRowHeight="12.45" x14ac:dyDescent="0.3"/>
  <cols>
    <col min="1" max="1" width="18.3828125" customWidth="1"/>
    <col min="2" max="2" width="16.3828125" customWidth="1"/>
    <col min="3" max="3" width="13.3046875" customWidth="1"/>
    <col min="4" max="5" width="13.69140625" customWidth="1"/>
    <col min="6" max="6" width="12.69140625" customWidth="1"/>
    <col min="7" max="7" width="12.3828125" customWidth="1"/>
  </cols>
  <sheetData>
    <row r="1" spans="1:9" x14ac:dyDescent="0.3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tr">
        <f>'Data Transit 1'!O1</f>
        <v>Y-Intercept</v>
      </c>
      <c r="B2" s="1" t="str">
        <f>'Data Transit 1'!P1</f>
        <v>R(superscript 2)</v>
      </c>
      <c r="C2" s="1" t="str">
        <f>'Data Transit 1'!Q1</f>
        <v>Slope</v>
      </c>
      <c r="D2" s="1" t="str">
        <f>'Data Transit 1'!R1</f>
        <v>Efficiency</v>
      </c>
      <c r="E2" s="1" t="str">
        <f>'Data Transit 1'!S1</f>
        <v>Automatic Ct Threshold</v>
      </c>
      <c r="F2" s="1" t="str">
        <f>'Data Transit 1'!T1</f>
        <v>Ct Threshold</v>
      </c>
      <c r="G2" s="1" t="str">
        <f>'Data Transit 1'!U1</f>
        <v>Automatic Baseline</v>
      </c>
      <c r="H2" s="1"/>
      <c r="I2" s="1"/>
    </row>
    <row r="3" spans="1:9" x14ac:dyDescent="0.3">
      <c r="A3" s="1">
        <f>'Data Transit 1'!O2</f>
        <v>38.839199066162109</v>
      </c>
      <c r="B3" s="1">
        <f>'Data Transit 1'!P2</f>
        <v>0.99790000915527344</v>
      </c>
      <c r="C3" s="1">
        <f>'Data Transit 1'!Q2</f>
        <v>-3.5617001056671143</v>
      </c>
      <c r="D3" s="1">
        <f>'Data Transit 1'!R2</f>
        <v>90.881927490234375</v>
      </c>
      <c r="E3" s="1" t="b">
        <f>'Data Transit 1'!S2</f>
        <v>0</v>
      </c>
      <c r="F3" s="1">
        <f>'Data Transit 1'!T2</f>
        <v>0.06</v>
      </c>
      <c r="G3" s="1" t="b">
        <f>'Data Transit 1'!U2</f>
        <v>1</v>
      </c>
      <c r="H3" s="1"/>
      <c r="I3" s="1"/>
    </row>
    <row r="5" spans="1:9" x14ac:dyDescent="0.3">
      <c r="B5" t="str">
        <f>'data transit'!A5</f>
        <v>Run Result</v>
      </c>
    </row>
    <row r="6" spans="1:9" x14ac:dyDescent="0.3">
      <c r="A6" s="4" t="str">
        <f>'data transit'!B6</f>
        <v>Sample Name</v>
      </c>
      <c r="B6" s="4" t="str">
        <f>'data transit'!A6</f>
        <v>Well Position</v>
      </c>
      <c r="C6" s="4" t="str">
        <f>'data transit'!D6</f>
        <v>Ct Mean</v>
      </c>
      <c r="D6" s="4" t="str">
        <f>'data transit'!E6</f>
        <v>Ct SD</v>
      </c>
      <c r="E6" s="4" t="str">
        <f>'data transit'!G6</f>
        <v>Quantity Mean</v>
      </c>
      <c r="F6" s="4" t="str">
        <f>'data transit'!H6</f>
        <v>Quantity SD</v>
      </c>
      <c r="G6" s="4" t="s">
        <v>40</v>
      </c>
    </row>
    <row r="7" spans="1:9" x14ac:dyDescent="0.3">
      <c r="A7" s="4" t="str">
        <f>'data transit'!B70</f>
        <v>S18</v>
      </c>
      <c r="B7" s="4" t="str">
        <f>CONCATENATE('data transit'!A70,'data transit'!A71,'data transit'!A72)</f>
        <v>F4F5F6</v>
      </c>
      <c r="C7" s="18">
        <f>IF(MAX('data transit'!D70:D72)=0,"Undetermined",MAX('data transit'!D70:D72))</f>
        <v>29.083112716674805</v>
      </c>
      <c r="D7" s="18">
        <f>IF(C7="Undetermined","Undetermined",MAX('data transit'!E70:E72))</f>
        <v>4.2538080364465714E-2</v>
      </c>
      <c r="E7" s="18">
        <f>MAX('data transit'!G70:G72)</f>
        <v>548.62481689453125</v>
      </c>
      <c r="F7" s="18">
        <f>MAX('data transit'!H70:H72)</f>
        <v>15.025064468383789</v>
      </c>
      <c r="G7" s="19">
        <f t="shared" ref="G7:G37" si="0">IF(E7=0, "", F7/E7)</f>
        <v>2.7386775088725595E-2</v>
      </c>
    </row>
    <row r="8" spans="1:9" x14ac:dyDescent="0.3">
      <c r="A8" s="4" t="str">
        <f>'data transit'!B76</f>
        <v>S14</v>
      </c>
      <c r="B8" s="4" t="str">
        <f>CONCATENATE('data transit'!A76,'data transit'!A77,'data transit'!A78)</f>
        <v>F10F11F12</v>
      </c>
      <c r="C8" s="18" t="str">
        <f>IF(MAX('data transit'!D76:D78)=0,"Undetermined",MAX('data transit'!D76:D78))</f>
        <v>Undetermined</v>
      </c>
      <c r="D8" s="18" t="str">
        <f>IF(C8="Undetermined","Undetermined",MAX('data transit'!E76:E78))</f>
        <v>Undetermined</v>
      </c>
      <c r="E8" s="18">
        <f>MAX('data transit'!G76:G78)</f>
        <v>0</v>
      </c>
      <c r="F8" s="18">
        <f>MAX('data transit'!H76:H78)</f>
        <v>0</v>
      </c>
      <c r="G8" s="19" t="str">
        <f t="shared" si="0"/>
        <v/>
      </c>
    </row>
    <row r="9" spans="1:9" x14ac:dyDescent="0.3">
      <c r="A9" s="4" t="str">
        <f>'data transit'!B82</f>
        <v>S19</v>
      </c>
      <c r="B9" s="4" t="str">
        <f>CONCATENATE('data transit'!A82,'data transit'!A83,'data transit'!A84)</f>
        <v>G4G5G6</v>
      </c>
      <c r="C9" s="18">
        <f>IF(MAX('data transit'!D82:D84)=0,"Undetermined",MAX('data transit'!D82:D84))</f>
        <v>38.284843444824219</v>
      </c>
      <c r="D9" s="18">
        <f>IF(C9="Undetermined","Undetermined",MAX('data transit'!E82:E84))</f>
        <v>0</v>
      </c>
      <c r="E9" s="18">
        <f>MAX('data transit'!G82:G84)</f>
        <v>1.4310137033462524</v>
      </c>
      <c r="F9" s="18">
        <f>MAX('data transit'!H82:H84)</f>
        <v>0</v>
      </c>
      <c r="G9" s="19">
        <f t="shared" si="0"/>
        <v>0</v>
      </c>
    </row>
    <row r="10" spans="1:9" x14ac:dyDescent="0.3">
      <c r="A10" s="4" t="str">
        <f>'data transit'!B88</f>
        <v>S15</v>
      </c>
      <c r="B10" s="4" t="str">
        <f>CONCATENATE('data transit'!A88,'data transit'!A89,'data transit'!A90)</f>
        <v>G10G11G12</v>
      </c>
      <c r="C10" s="18">
        <f>IF(MAX('data transit'!D88:D90)=0,"Undetermined",MAX('data transit'!D88:D90))</f>
        <v>28.205827713012695</v>
      </c>
      <c r="D10" s="18">
        <f>IF(C10="Undetermined","Undetermined",MAX('data transit'!E88:E90))</f>
        <v>2.2350328043103218E-2</v>
      </c>
      <c r="E10" s="18">
        <f>MAX('data transit'!G88:G90)</f>
        <v>967.17816162109375</v>
      </c>
      <c r="F10" s="18">
        <f>MAX('data transit'!H88:H90)</f>
        <v>13.923839569091797</v>
      </c>
      <c r="G10" s="19">
        <f t="shared" si="0"/>
        <v>1.4396354385994362E-2</v>
      </c>
    </row>
    <row r="11" spans="1:9" x14ac:dyDescent="0.3">
      <c r="A11" s="4" t="str">
        <f>'data transit'!B94</f>
        <v>S20</v>
      </c>
      <c r="B11" s="4" t="str">
        <f>CONCATENATE('data transit'!A94,'data transit'!A95,'data transit'!A96)</f>
        <v>H4H5H6</v>
      </c>
      <c r="C11" s="18">
        <f>IF(MAX('data transit'!D94:D96)=0,"Undetermined",MAX('data transit'!D94:D96))</f>
        <v>27.35423469543457</v>
      </c>
      <c r="D11" s="18">
        <f>IF(C11="Undetermined","Undetermined",MAX('data transit'!E94:E96))</f>
        <v>2.3564852774143219E-2</v>
      </c>
      <c r="E11" s="18">
        <f>MAX('data transit'!G94:G96)</f>
        <v>1677.2880859375</v>
      </c>
      <c r="F11" s="18">
        <f>MAX('data transit'!H94:H96)</f>
        <v>25.578655242919922</v>
      </c>
      <c r="G11" s="19">
        <f t="shared" si="0"/>
        <v>1.5250007114086809E-2</v>
      </c>
    </row>
    <row r="12" spans="1:9" x14ac:dyDescent="0.3">
      <c r="A12" s="4" t="str">
        <f>'data transit'!B100</f>
        <v>S16</v>
      </c>
      <c r="B12" s="4" t="str">
        <f>CONCATENATE('data transit'!A100,'data transit'!A101,'data transit'!A102)</f>
        <v>H10H11H12</v>
      </c>
      <c r="C12" s="18">
        <f>IF(MAX('data transit'!D100:D102)=0,"Undetermined",MAX('data transit'!D100:D102))</f>
        <v>28.511932373046875</v>
      </c>
      <c r="D12" s="18">
        <f>IF(C12="Undetermined","Undetermined",MAX('data transit'!E100:E102))</f>
        <v>5.6000050157308578E-2</v>
      </c>
      <c r="E12" s="18">
        <f>MAX('data transit'!G100:G102)</f>
        <v>793.822021484375</v>
      </c>
      <c r="F12" s="18">
        <f>MAX('data transit'!H100:H102)</f>
        <v>28.813236236572266</v>
      </c>
      <c r="G12" s="19">
        <f t="shared" si="0"/>
        <v>3.6296846719739692E-2</v>
      </c>
    </row>
    <row r="13" spans="1:9" x14ac:dyDescent="0.3">
      <c r="A13" s="4" t="str">
        <f>'data transit'!B22</f>
        <v>vQC-L</v>
      </c>
      <c r="B13" s="4" t="str">
        <f>CONCATENATE('data transit'!A22,'data transit'!A23,'data transit'!A24)</f>
        <v>B4B5B6</v>
      </c>
      <c r="C13" s="18">
        <f>IF(MAX('data transit'!D22:D24)=0,"Undetermined",MAX('data transit'!D22:D24))</f>
        <v>32.424755096435547</v>
      </c>
      <c r="D13" s="18">
        <f>IF(C13="Undetermined","Undetermined",MAX('data transit'!E22:E24))</f>
        <v>0.13229411840438843</v>
      </c>
      <c r="E13" s="18">
        <f>MAX('data transit'!G22:G24)</f>
        <v>63.38629150390625</v>
      </c>
      <c r="F13" s="18">
        <f>MAX('data transit'!H22:H24)</f>
        <v>5.3135037422180176</v>
      </c>
      <c r="G13" s="19">
        <f t="shared" si="0"/>
        <v>8.3827332632175955E-2</v>
      </c>
    </row>
    <row r="14" spans="1:9" x14ac:dyDescent="0.3">
      <c r="A14" s="4" t="str">
        <f>'data transit'!B10</f>
        <v>vQC-H</v>
      </c>
      <c r="B14" s="4" t="str">
        <f>CONCATENATE('data transit'!A10,'data transit'!A11,'data transit'!A12)</f>
        <v>A4A5A6</v>
      </c>
      <c r="C14" s="18">
        <f>IF(MAX('data transit'!D10:D12)=0,"Undetermined",MAX('data transit'!D10:D12))</f>
        <v>21.917350769042969</v>
      </c>
      <c r="D14" s="18">
        <f>IF(C14="Undetermined","Undetermined",MAX('data transit'!E10:E12))</f>
        <v>8.9137129485607147E-2</v>
      </c>
      <c r="E14" s="18">
        <f>MAX('data transit'!G10:G12)</f>
        <v>56434.50390625</v>
      </c>
      <c r="F14" s="18">
        <f>MAX('data transit'!H10:H12)</f>
        <v>3295.573974609375</v>
      </c>
      <c r="G14" s="19">
        <f t="shared" si="0"/>
        <v>5.839643740085039E-2</v>
      </c>
    </row>
    <row r="15" spans="1:9" x14ac:dyDescent="0.3">
      <c r="A15" s="4" t="str">
        <f>'data transit'!B34</f>
        <v>PC</v>
      </c>
      <c r="B15" s="4" t="str">
        <f>CONCATENATE('data transit'!A34,'data transit'!A35,'data transit'!A36)</f>
        <v>C4C5C6</v>
      </c>
      <c r="C15" s="18">
        <f>IF(MAX('data transit'!D34:D36)=0,"Undetermined",MAX('data transit'!D34:D36))</f>
        <v>25.958913803100586</v>
      </c>
      <c r="D15" s="20">
        <f>IF(C15="Undetermined","Undetermined",MAX('data transit'!E34:E36))</f>
        <v>7.3149226605892181E-2</v>
      </c>
      <c r="E15" s="18">
        <f>MAX('data transit'!G34:G36)</f>
        <v>4136.69287109375</v>
      </c>
      <c r="F15" s="18">
        <f>MAX('data transit'!H34:H36)</f>
        <v>194.29771423339844</v>
      </c>
      <c r="G15" s="19">
        <f t="shared" si="0"/>
        <v>4.6969335236634505E-2</v>
      </c>
    </row>
    <row r="16" spans="1:9" x14ac:dyDescent="0.3">
      <c r="A16" s="4" t="str">
        <f>'data transit'!B91</f>
        <v>NTC</v>
      </c>
      <c r="B16" s="4" t="str">
        <f>CONCATENATE('data transit'!A91,'data transit'!A92,'data transit'!A93)</f>
        <v>H1H2H3</v>
      </c>
      <c r="C16" s="18" t="str">
        <f>IF(MAX('data transit'!D91:D93)=0,"Undetermined",MAX('data transit'!D91:D93))</f>
        <v>Undetermined</v>
      </c>
      <c r="D16" s="18" t="str">
        <f>IF(C16="Undetermined","Undetermined",MAX('data transit'!E91:E93))</f>
        <v>Undetermined</v>
      </c>
      <c r="E16" s="18">
        <f>MAX('data transit'!G91:G93)</f>
        <v>0</v>
      </c>
      <c r="F16" s="18">
        <f>MAX('data transit'!H91:H93)</f>
        <v>0</v>
      </c>
      <c r="G16" s="19" t="str">
        <f t="shared" si="0"/>
        <v/>
      </c>
    </row>
    <row r="17" spans="1:7" x14ac:dyDescent="0.3">
      <c r="A17" s="4" t="str">
        <f>'data transit'!B79</f>
        <v>Std7</v>
      </c>
      <c r="B17" s="4" t="str">
        <f>CONCATENATE('data transit'!A79,'data transit'!A80,'data transit'!A81)</f>
        <v>G1G2G3</v>
      </c>
      <c r="C17" s="18">
        <f>IF(MAX('data transit'!D79:D81)=0,"Undetermined",MAX('data transit'!D79:D81))</f>
        <v>36.774368286132813</v>
      </c>
      <c r="D17" s="18">
        <f>IF(C17="Undetermined","Undetermined",MAX('data transit'!E79:E81))</f>
        <v>0.9775080680847168</v>
      </c>
      <c r="E17" s="18">
        <f>VLOOKUP(A17,'data transit'!$B$7:$H$102,6,FALSE)</f>
        <v>4.3855867960317587</v>
      </c>
      <c r="F17" s="18">
        <f>VLOOKUP(A17,'data transit'!$B$7:$H$102,7,FALSE)</f>
        <v>3.0248630669982455</v>
      </c>
      <c r="G17" s="19">
        <f t="shared" si="0"/>
        <v>0.68972824109541131</v>
      </c>
    </row>
    <row r="18" spans="1:7" x14ac:dyDescent="0.3">
      <c r="A18" s="4" t="str">
        <f>'data transit'!B67</f>
        <v>Std6</v>
      </c>
      <c r="B18" s="4" t="str">
        <f>CONCATENATE('data transit'!A67,'data transit'!A68,'data transit'!A69)</f>
        <v>F1F2F3</v>
      </c>
      <c r="C18" s="18">
        <f>IF(MAX('data transit'!D67:D69)=0,"Undetermined",MAX('data transit'!D67:D69))</f>
        <v>35.954044342041016</v>
      </c>
      <c r="D18" s="18">
        <f>IF(C18="Undetermined","Undetermined",MAX('data transit'!E67:E69))</f>
        <v>0.45334646105766296</v>
      </c>
      <c r="E18" s="18">
        <f>VLOOKUP(A18,'data transit'!$B$7:$H$102,6,FALSE)</f>
        <v>6.6364420477558879</v>
      </c>
      <c r="F18" s="18">
        <f>VLOOKUP(A18,'data transit'!$B$7:$H$102,7,FALSE)</f>
        <v>1.814898821960055</v>
      </c>
      <c r="G18" s="19">
        <f t="shared" si="0"/>
        <v>0.27347467346207943</v>
      </c>
    </row>
    <row r="19" spans="1:7" x14ac:dyDescent="0.3">
      <c r="A19" s="4" t="str">
        <f>'data transit'!B55</f>
        <v>Std5</v>
      </c>
      <c r="B19" s="4" t="str">
        <f>CONCATENATE('data transit'!A55,'data transit'!A56,'data transit'!A57)</f>
        <v>E1E2E3</v>
      </c>
      <c r="C19" s="18">
        <f>IF(MAX('data transit'!D55:D57)=0,"Undetermined",MAX('data transit'!D55:D57))</f>
        <v>34.247604370117188</v>
      </c>
      <c r="D19" s="18">
        <f>IF(C19="Undetermined","Undetermined",MAX('data transit'!E55:E57))</f>
        <v>0.6135791540145874</v>
      </c>
      <c r="E19" s="18">
        <f>VLOOKUP(A19,'data transit'!$B$7:$H$102,6,FALSE)</f>
        <v>20.553342590945554</v>
      </c>
      <c r="F19" s="18">
        <f>VLOOKUP(A19,'data transit'!$B$7:$H$102,7,FALSE)</f>
        <v>8.6141845900862766</v>
      </c>
      <c r="G19" s="19">
        <f t="shared" si="0"/>
        <v>0.41911356033549102</v>
      </c>
    </row>
    <row r="20" spans="1:7" x14ac:dyDescent="0.3">
      <c r="A20" s="4" t="str">
        <f>'data transit'!B43</f>
        <v>Std4</v>
      </c>
      <c r="B20" s="4" t="str">
        <f>CONCATENATE('data transit'!A43,'data transit'!A44,'data transit'!A45)</f>
        <v>D1D2D3</v>
      </c>
      <c r="C20" s="18">
        <f>IF(MAX('data transit'!D43:D45)=0,"Undtermined",MAX('data transit'!D43:D45))</f>
        <v>31.681243896484375</v>
      </c>
      <c r="D20" s="18">
        <f>IF(C20="Undetermined","Undetermined",MAX('data transit'!E43:E45))</f>
        <v>4.7316860407590866E-2</v>
      </c>
      <c r="E20" s="18">
        <f>VLOOKUP(A20,'data transit'!$B$7:$H$102,6,FALSE)</f>
        <v>102.29094199058284</v>
      </c>
      <c r="F20" s="18">
        <f>VLOOKUP(A20,'data transit'!$B$7:$H$102,7,FALSE)</f>
        <v>3.1194519117887798</v>
      </c>
      <c r="G20" s="19">
        <f t="shared" si="0"/>
        <v>3.0495876282730532E-2</v>
      </c>
    </row>
    <row r="21" spans="1:7" x14ac:dyDescent="0.3">
      <c r="A21" s="4" t="str">
        <f>'data transit'!B31</f>
        <v>Std3</v>
      </c>
      <c r="B21" s="4" t="str">
        <f>CONCATENATE('data transit'!A31,'data transit'!A32,'data transit'!A33)</f>
        <v>C1C2C3</v>
      </c>
      <c r="C21" s="18">
        <f>IF(MAX('data transit'!D31:D33)=0,"Undtermined",MAX('data transit'!D31:D33))</f>
        <v>24.630180358886719</v>
      </c>
      <c r="D21" s="18">
        <f>IF(C21="Undetermined","Undetermined",MAX('data transit'!E31:E33))</f>
        <v>2.9122710227966309E-2</v>
      </c>
      <c r="E21" s="18">
        <f>VLOOKUP(A21,'data transit'!$B$7:$H$102,6,FALSE)</f>
        <v>9759.8526697787547</v>
      </c>
      <c r="F21" s="18">
        <f>VLOOKUP(A21,'data transit'!$B$7:$H$102,7,FALSE)</f>
        <v>184.17910420448669</v>
      </c>
      <c r="G21" s="19">
        <f t="shared" si="0"/>
        <v>1.8871094722033528E-2</v>
      </c>
    </row>
    <row r="22" spans="1:7" x14ac:dyDescent="0.3">
      <c r="A22" s="4" t="str">
        <f>'data transit'!B19</f>
        <v>Std2</v>
      </c>
      <c r="B22" s="4" t="str">
        <f>CONCATENATE('data transit'!A19,'data transit'!A20,'data transit'!A21)</f>
        <v>B1B2B3</v>
      </c>
      <c r="C22" s="18">
        <f>IF(MAX('data transit'!D19:D21)=0,"Undetermined",MAX('data transit'!D19:D21))</f>
        <v>17.534658432006836</v>
      </c>
      <c r="D22" s="18">
        <f>IF(C22="Undetermined","Undetermined",MAX('data transit'!E19:E21))</f>
        <v>5.1226191222667694E-2</v>
      </c>
      <c r="E22" s="18">
        <f>VLOOKUP(A22,'data transit'!$B$7:$H$102,6,FALSE)</f>
        <v>958793.20951317728</v>
      </c>
      <c r="F22" s="18">
        <f>VLOOKUP(A22,'data transit'!$B$7:$H$102,7,FALSE)</f>
        <v>32003.398295321964</v>
      </c>
      <c r="G22" s="19">
        <f t="shared" si="0"/>
        <v>3.3378832868008669E-2</v>
      </c>
    </row>
    <row r="23" spans="1:7" x14ac:dyDescent="0.3">
      <c r="A23" s="4" t="str">
        <f>'data transit'!B46</f>
        <v>NC</v>
      </c>
      <c r="B23" s="4" t="str">
        <f>CONCATENATE('data transit'!A46,'data transit'!A47,'data transit'!A48)</f>
        <v>D4D5D6</v>
      </c>
      <c r="C23" s="20" t="str">
        <f>IF(MAX('data transit'!D46:D48)=0,"Undetermined",MAX('data transit'!D46:D48))</f>
        <v>Undetermined</v>
      </c>
      <c r="D23" s="20" t="str">
        <f>IF(MAX('data transit'!D46:D48)=0,"Undetermined",MAX('data transit'!E46:E48))</f>
        <v>Undetermined</v>
      </c>
      <c r="E23" s="18">
        <f>MAX('data transit'!G46:G48)</f>
        <v>0</v>
      </c>
      <c r="F23" s="18">
        <f>MAX('data transit'!H46:H48)</f>
        <v>0</v>
      </c>
      <c r="G23" s="19" t="str">
        <f t="shared" si="0"/>
        <v/>
      </c>
    </row>
    <row r="24" spans="1:7" x14ac:dyDescent="0.3">
      <c r="A24" s="4" t="str">
        <f>'data transit'!B7</f>
        <v>Std1</v>
      </c>
      <c r="B24" s="4" t="str">
        <f>CONCATENATE('data transit'!A7,'data transit'!A8,'data transit'!A9)</f>
        <v>A1A2A3</v>
      </c>
      <c r="C24" s="18">
        <f>IF(MAX('data transit'!D7:D9)=0,"Undetermined",MAX('data transit'!D7:D9))</f>
        <v>10.242051124572754</v>
      </c>
      <c r="D24" s="18">
        <f>IF(C24="Undetermined","Undetermined",MAX('data transit'!E7:E9))</f>
        <v>5.2178897894918919E-3</v>
      </c>
      <c r="E24" s="18">
        <f>VLOOKUP(A24,'data transit'!$B$7:$H$102,6,FALSE)</f>
        <v>106923711.52200747</v>
      </c>
      <c r="F24" s="18">
        <f>VLOOKUP(A24,'data transit'!$B$7:$H$102,7,FALSE)</f>
        <v>360349.22179140733</v>
      </c>
      <c r="G24" s="19">
        <f t="shared" si="0"/>
        <v>3.3701525757197344E-3</v>
      </c>
    </row>
    <row r="25" spans="1:7" x14ac:dyDescent="0.3">
      <c r="A25" s="4" t="str">
        <f>'data transit'!B40</f>
        <v>S11</v>
      </c>
      <c r="B25" s="4" t="str">
        <f>CONCATENATE('data transit'!A40,'data transit'!A41,'data transit'!A42)</f>
        <v>C10C11C12</v>
      </c>
      <c r="C25" s="18">
        <f>IF(MAX('data transit'!D40:D42)=0,"Undetermined",MAX('data transit'!D40:D42))</f>
        <v>27.868906021118164</v>
      </c>
      <c r="D25" s="18">
        <f>IF(C25="Undetermined","Undetermined",MAX('data transit'!E40:E42))</f>
        <v>7.1536779403686523E-2</v>
      </c>
      <c r="E25" s="18">
        <f>MAX('data transit'!G40:G42)</f>
        <v>1203.3153076171875</v>
      </c>
      <c r="F25" s="18">
        <f>MAX('data transit'!H40:H42)</f>
        <v>55.037094116210938</v>
      </c>
      <c r="G25" s="19">
        <f t="shared" si="0"/>
        <v>4.5737882471715362E-2</v>
      </c>
    </row>
    <row r="26" spans="1:7" x14ac:dyDescent="0.3">
      <c r="A26" s="4" t="str">
        <f>'data transit'!B97</f>
        <v>S8</v>
      </c>
      <c r="B26" s="4" t="str">
        <f>CONCATENATE('data transit'!A97,'data transit'!A98,'data transit'!A99)</f>
        <v>H7H8H9</v>
      </c>
      <c r="C26" s="18">
        <f>IF(MAX('data transit'!D97:D99)=0,"Undetermined",MAX('data transit'!D97:D99))</f>
        <v>29.502126693725586</v>
      </c>
      <c r="D26" s="18">
        <f>IF(C26="Undetermined","Undetermined",MAX('data transit'!E97:E99))</f>
        <v>8.4835253655910492E-2</v>
      </c>
      <c r="E26" s="18">
        <f>MAX('data transit'!G97:G99)</f>
        <v>418.7564697265625</v>
      </c>
      <c r="F26" s="18">
        <f>MAX('data transit'!H97:H99)</f>
        <v>23.267511367797852</v>
      </c>
      <c r="G26" s="19">
        <f t="shared" si="0"/>
        <v>5.556334779255101E-2</v>
      </c>
    </row>
    <row r="27" spans="1:7" x14ac:dyDescent="0.3">
      <c r="A27" s="4" t="str">
        <f>'data transit'!B85</f>
        <v>S7</v>
      </c>
      <c r="B27" s="4" t="str">
        <f>CONCATENATE('data transit'!A85,'data transit'!A86,'data transit'!A87)</f>
        <v>G7G8G9</v>
      </c>
      <c r="C27" s="18">
        <f>IF(MAX('data transit'!D85:D87)=0,"Undetermined",MAX('data transit'!D85:D87))</f>
        <v>23.21537971496582</v>
      </c>
      <c r="D27" s="18">
        <f>IF(C27="Undetermined","Undetermined",MAX('data transit'!E85:E87))</f>
        <v>5.662894994020462E-2</v>
      </c>
      <c r="E27" s="18">
        <f>MAX('data transit'!G85:G87)</f>
        <v>24367.666015625</v>
      </c>
      <c r="F27" s="18">
        <f>MAX('data transit'!H85:H87)</f>
        <v>901.0509033203125</v>
      </c>
      <c r="G27" s="19">
        <f t="shared" si="0"/>
        <v>3.6977316692642696E-2</v>
      </c>
    </row>
    <row r="28" spans="1:7" x14ac:dyDescent="0.3">
      <c r="A28" s="4" t="str">
        <f>'data transit'!B73</f>
        <v>S6</v>
      </c>
      <c r="B28" s="4" t="str">
        <f>CONCATENATE('data transit'!A73,'data transit'!A74,'data transit'!A75)</f>
        <v>F7F8F9</v>
      </c>
      <c r="C28" s="18">
        <f>IF(MAX('data transit'!D73:D75)=0,"Undetermined",MAX('data transit'!D73:D75))</f>
        <v>28.873823165893555</v>
      </c>
      <c r="D28" s="18">
        <f>IF(C28="Undetermined","Undetermined",MAX('data transit'!E73:E75))</f>
        <v>2.2169813513755798E-2</v>
      </c>
      <c r="E28" s="18">
        <f>MAX('data transit'!G73:G75)</f>
        <v>627.99560546875</v>
      </c>
      <c r="F28" s="18">
        <f>MAX('data transit'!H73:H75)</f>
        <v>8.9954462051391602</v>
      </c>
      <c r="G28" s="19">
        <f t="shared" si="0"/>
        <v>1.4324059160294215E-2</v>
      </c>
    </row>
    <row r="29" spans="1:7" x14ac:dyDescent="0.3">
      <c r="A29" s="4" t="str">
        <f>'data transit'!B61</f>
        <v>S5</v>
      </c>
      <c r="B29" s="4" t="str">
        <f>CONCATENATE('data transit'!A61,'data transit'!A62,'data transit'!A63)</f>
        <v>E7E8E9</v>
      </c>
      <c r="C29" s="18">
        <f>IF(MAX('data transit'!D61:D63)=0,"Undetermined",MAX('data transit'!D61:D63))</f>
        <v>29.226083755493164</v>
      </c>
      <c r="D29" s="18">
        <f>IF(C29="Undetermined","Undetermined",MAX('data transit'!E61:E63))</f>
        <v>0.14311209321022034</v>
      </c>
      <c r="E29" s="18">
        <f>MAX('data transit'!G61:G63)</f>
        <v>501.51510620117188</v>
      </c>
      <c r="F29" s="18">
        <f>MAX('data transit'!H61:H63)</f>
        <v>47.535221099853516</v>
      </c>
      <c r="G29" s="19">
        <f t="shared" si="0"/>
        <v>9.4783228884008516E-2</v>
      </c>
    </row>
    <row r="30" spans="1:7" x14ac:dyDescent="0.3">
      <c r="A30" s="4" t="str">
        <f>'data transit'!B49</f>
        <v>S4</v>
      </c>
      <c r="B30" s="4" t="str">
        <f>CONCATENATE('data transit'!A49,'data transit'!A50,'data transit'!A51)</f>
        <v>D7D8D9</v>
      </c>
      <c r="C30" s="18" t="str">
        <f>IF(MAX('data transit'!D49:D51)=0,"Undetermined",MAX('data transit'!D49:D51))</f>
        <v>Undetermined</v>
      </c>
      <c r="D30" s="18" t="str">
        <f>IF(C30="Undetermined","Undetermined",MAX('data transit'!E49:E51))</f>
        <v>Undetermined</v>
      </c>
      <c r="E30" s="18">
        <f>MAX('data transit'!G49:G51)</f>
        <v>0</v>
      </c>
      <c r="F30" s="18">
        <f>MAX('data transit'!H49:H51)</f>
        <v>0</v>
      </c>
      <c r="G30" s="19" t="str">
        <f t="shared" si="0"/>
        <v/>
      </c>
    </row>
    <row r="31" spans="1:7" x14ac:dyDescent="0.3">
      <c r="A31" s="4" t="str">
        <f>'data transit'!B37</f>
        <v>S3</v>
      </c>
      <c r="B31" s="4" t="str">
        <f>CONCATENATE('data transit'!A37,'data transit'!A38,'data transit'!A39)</f>
        <v>C7C8C9</v>
      </c>
      <c r="C31" s="18">
        <f>IF(MAX('data transit'!D37:D39)=0,"Undetermined",MAX('data transit'!D37:D39))</f>
        <v>28.871322631835938</v>
      </c>
      <c r="D31" s="18">
        <f>MAX('data transit'!E37:E39)</f>
        <v>8.7415799498558044E-2</v>
      </c>
      <c r="E31" s="18">
        <f>MAX('data transit'!G37:G39)</f>
        <v>629.643310546875</v>
      </c>
      <c r="F31" s="18">
        <f>MAX('data transit'!H37:H39)</f>
        <v>35.983180999755859</v>
      </c>
      <c r="G31" s="19">
        <f t="shared" si="0"/>
        <v>5.7148516306006279E-2</v>
      </c>
    </row>
    <row r="32" spans="1:7" x14ac:dyDescent="0.3">
      <c r="A32" s="4" t="str">
        <f>'data transit'!B25</f>
        <v>S2</v>
      </c>
      <c r="B32" s="4" t="str">
        <f>CONCATENATE('data transit'!A25,'data transit'!A26,'data transit'!A27)</f>
        <v>B7B8B9</v>
      </c>
      <c r="C32" s="18">
        <f>IF(MAX('data transit'!D25:D27)=0,"Undetermined",MAX('data transit'!D25:D27))</f>
        <v>28.840736389160156</v>
      </c>
      <c r="D32" s="18">
        <f>IF(C32="Undetermined","Undetermined",MAX('data transit'!E25:E27))</f>
        <v>8.7113132476806641</v>
      </c>
      <c r="E32" s="18">
        <f>MAX('data transit'!G25:G27)</f>
        <v>11052.1181640625</v>
      </c>
      <c r="F32" s="18">
        <f>MAX('data transit'!H25:H27)</f>
        <v>9585.77734375</v>
      </c>
      <c r="G32" s="19">
        <f t="shared" si="0"/>
        <v>0.86732490563840414</v>
      </c>
    </row>
    <row r="33" spans="1:7" x14ac:dyDescent="0.3">
      <c r="A33" s="4" t="str">
        <f>'data transit'!B52</f>
        <v>S12</v>
      </c>
      <c r="B33" s="4" t="str">
        <f>CONCATENATE('data transit'!A52,'data transit'!A53,'data transit'!A54)</f>
        <v>D10D11D12</v>
      </c>
      <c r="C33" s="18">
        <f>IF(MAX('data transit'!D52:D54)=0,"Undetermined",MAX('data transit'!D52:D54))</f>
        <v>23.743074417114258</v>
      </c>
      <c r="D33" s="18">
        <f>IF(C33="Undetermined","Undetermined",MAX('data transit'!E52:E54))</f>
        <v>0.14938697218894958</v>
      </c>
      <c r="E33" s="18">
        <f>MAX('data transit'!G52:G54)</f>
        <v>17370.955078125</v>
      </c>
      <c r="F33" s="18">
        <f>MAX('data transit'!H52:H54)</f>
        <v>1701.49169921875</v>
      </c>
      <c r="G33" s="19">
        <f t="shared" si="0"/>
        <v>9.7950382783581924E-2</v>
      </c>
    </row>
    <row r="34" spans="1:7" x14ac:dyDescent="0.3">
      <c r="A34" s="4" t="str">
        <f>'data transit'!B13</f>
        <v>S1</v>
      </c>
      <c r="B34" s="4" t="str">
        <f>CONCATENATE('data transit'!A13,'data transit'!A14,'data transit'!A15)</f>
        <v>A7A8A9</v>
      </c>
      <c r="C34" s="18">
        <f>IF(MAX('data transit'!D13:D15)=0,"Undetermined",MAX('data transit'!D13:D15))</f>
        <v>29.432229995727539</v>
      </c>
      <c r="D34" s="18">
        <f>IF(C34="Undetermined","Undetermined",MAX('data transit'!E13:E15))</f>
        <v>7.047589123249054E-2</v>
      </c>
      <c r="E34" s="18">
        <f>MAX('data transit'!G13:G15)</f>
        <v>437.96939086914063</v>
      </c>
      <c r="F34" s="18">
        <f>MAX('data transit'!H13:H15)</f>
        <v>19.705486297607422</v>
      </c>
      <c r="G34" s="19">
        <f t="shared" si="0"/>
        <v>4.4992839016677208E-2</v>
      </c>
    </row>
    <row r="35" spans="1:7" x14ac:dyDescent="0.3">
      <c r="A35" s="4" t="str">
        <f>'data transit'!B28</f>
        <v>S10</v>
      </c>
      <c r="B35" s="4" t="str">
        <f>CONCATENATE('data transit'!A28,'data transit'!A29,'data transit'!A30)</f>
        <v>B10B11B12</v>
      </c>
      <c r="C35" s="18">
        <f>IF(MAX('data transit'!D28:D30)=0,"Undetermined",MAX('data transit'!D28:D30))</f>
        <v>28.014974594116211</v>
      </c>
      <c r="D35" s="18">
        <f>IF(C35="Undetermined","Undetermined",MAX('data transit'!E28:E30))</f>
        <v>5.4768681526184082E-2</v>
      </c>
      <c r="E35" s="18">
        <f>MAX('data transit'!G28:G30)</f>
        <v>1094.568359375</v>
      </c>
      <c r="F35" s="18">
        <f>MAX('data transit'!H28:H30)</f>
        <v>38.495220184326172</v>
      </c>
      <c r="G35" s="19">
        <f t="shared" si="0"/>
        <v>3.5169315698388173E-2</v>
      </c>
    </row>
    <row r="36" spans="1:7" x14ac:dyDescent="0.3">
      <c r="A36" s="4" t="str">
        <f>'data transit'!B16</f>
        <v>S9</v>
      </c>
      <c r="B36" s="4" t="str">
        <f>CONCATENATE('data transit'!A16,'data transit'!A17,'data transit'!A18)</f>
        <v>A10A11A12</v>
      </c>
      <c r="C36" s="18" t="str">
        <f>IF(MAX('data transit'!D16:D18)=0,"Undetermined",MAX('data transit'!D16:D18))</f>
        <v>Undetermined</v>
      </c>
      <c r="D36" s="18" t="str">
        <f>IF(C36="Undetermined","Undetermined",MAX('data transit'!E16:E18))</f>
        <v>Undetermined</v>
      </c>
      <c r="E36" s="18">
        <f>MAX('data transit'!G16:G18)</f>
        <v>0</v>
      </c>
      <c r="F36" s="18">
        <f>MAX('data transit'!H16:H18)</f>
        <v>0</v>
      </c>
      <c r="G36" s="19" t="str">
        <f t="shared" si="0"/>
        <v/>
      </c>
    </row>
    <row r="37" spans="1:7" x14ac:dyDescent="0.3">
      <c r="A37" s="4" t="str">
        <f>'data transit'!B64</f>
        <v>S13</v>
      </c>
      <c r="B37" s="4" t="str">
        <f>CONCATENATE('data transit'!A64,'data transit'!A65,'data transit'!A66)</f>
        <v>E10E11E12</v>
      </c>
      <c r="C37" s="18">
        <f>IF(MAX('data transit'!D64:D66)=0,"Undetermined",MAX('data transit'!D64:D66))</f>
        <v>28.866662979125977</v>
      </c>
      <c r="D37" s="18">
        <f>IF(C37="Undetermined","Undetermined",MAX('data transit'!E64:E66))</f>
        <v>0.12932389974594116</v>
      </c>
      <c r="E37" s="18">
        <f>MAX('data transit'!G64:G66)</f>
        <v>632.34979248046875</v>
      </c>
      <c r="F37" s="18">
        <f>MAX('data transit'!H64:H66)</f>
        <v>53.537433624267578</v>
      </c>
      <c r="G37" s="19">
        <f t="shared" si="0"/>
        <v>8.4664270093709526E-2</v>
      </c>
    </row>
    <row r="38" spans="1:7" x14ac:dyDescent="0.3">
      <c r="A38" s="4" t="str">
        <f>'data transit'!B58</f>
        <v>S17</v>
      </c>
      <c r="B38" s="4" t="str">
        <f>CONCATENATE('data transit'!A58,'data transit'!A59,'data transit'!A60)</f>
        <v>E4E5E6</v>
      </c>
      <c r="C38" s="18">
        <f>IF(MAX('data transit'!D58:D60)=0,"Undetermined",MAX('data transit'!D58:D60))</f>
        <v>23.993017196655273</v>
      </c>
      <c r="D38" s="18">
        <f>IF(C38="Undetermined","Undetermined",MAX('data transit'!E58:E60))</f>
        <v>9.8878256976604462E-2</v>
      </c>
      <c r="E38" s="18">
        <f>MAX('data transit'!G58:G60)</f>
        <v>14752.93359375</v>
      </c>
      <c r="F38" s="18">
        <f>MAX('data transit'!H58:H60)</f>
        <v>946.041748046875</v>
      </c>
      <c r="G38" s="19">
        <f t="shared" ref="G38" si="1">IF(E38=0, "", F38/E38)</f>
        <v>6.4125669788662271E-2</v>
      </c>
    </row>
    <row r="39" spans="1:7" x14ac:dyDescent="0.3">
      <c r="C39" s="3"/>
      <c r="D39" s="3"/>
      <c r="E39" s="3"/>
      <c r="F39" s="3"/>
      <c r="G39" s="14"/>
    </row>
    <row r="40" spans="1:7" x14ac:dyDescent="0.3">
      <c r="C40" s="3"/>
      <c r="D40" s="3"/>
      <c r="E40" s="3"/>
      <c r="F40" s="3"/>
      <c r="G40" s="14"/>
    </row>
    <row r="41" spans="1:7" x14ac:dyDescent="0.3">
      <c r="C41" s="3"/>
      <c r="D41" s="3"/>
      <c r="E41" s="3"/>
      <c r="F41" s="3"/>
      <c r="G41" s="14"/>
    </row>
    <row r="42" spans="1:7" x14ac:dyDescent="0.3">
      <c r="C42" s="3"/>
      <c r="D42" s="3"/>
      <c r="E42" s="3"/>
      <c r="F42" s="3"/>
      <c r="G42" s="14"/>
    </row>
    <row r="43" spans="1:7" x14ac:dyDescent="0.3">
      <c r="C43" s="3"/>
      <c r="D43" s="3"/>
      <c r="E43" s="3"/>
      <c r="F43" s="3"/>
      <c r="G43" s="14"/>
    </row>
    <row r="44" spans="1:7" x14ac:dyDescent="0.3">
      <c r="C44" s="3"/>
      <c r="D44" s="3"/>
      <c r="E44" s="3"/>
      <c r="F44" s="3"/>
      <c r="G44" s="14"/>
    </row>
    <row r="45" spans="1:7" x14ac:dyDescent="0.3">
      <c r="C45" s="3"/>
      <c r="D45" s="3"/>
      <c r="E45" s="3"/>
      <c r="F45" s="3"/>
      <c r="G45" s="14"/>
    </row>
    <row r="46" spans="1:7" x14ac:dyDescent="0.3">
      <c r="C46" s="3"/>
      <c r="D46" s="3"/>
      <c r="E46" s="3"/>
      <c r="F46" s="3"/>
      <c r="G46" s="14"/>
    </row>
    <row r="47" spans="1:7" x14ac:dyDescent="0.3">
      <c r="C47" s="3"/>
      <c r="D47" s="3"/>
      <c r="E47" s="3"/>
      <c r="F47" s="3"/>
      <c r="G47" s="14"/>
    </row>
    <row r="48" spans="1:7" x14ac:dyDescent="0.3">
      <c r="C48" s="3"/>
      <c r="D48" s="3"/>
      <c r="E48" s="3"/>
      <c r="F48" s="3"/>
      <c r="G48" s="14"/>
    </row>
    <row r="49" spans="3:7" x14ac:dyDescent="0.3">
      <c r="C49" s="3"/>
      <c r="D49" s="3"/>
      <c r="E49" s="3"/>
      <c r="F49" s="3"/>
      <c r="G49" s="14"/>
    </row>
    <row r="50" spans="3:7" x14ac:dyDescent="0.3">
      <c r="C50" s="3"/>
      <c r="D50" s="3"/>
      <c r="E50" s="3"/>
      <c r="F50" s="3"/>
      <c r="G50" s="14"/>
    </row>
    <row r="51" spans="3:7" x14ac:dyDescent="0.3">
      <c r="C51" s="3"/>
      <c r="D51" s="3"/>
      <c r="E51" s="3"/>
      <c r="F51" s="3"/>
      <c r="G51" s="14"/>
    </row>
    <row r="52" spans="3:7" x14ac:dyDescent="0.3">
      <c r="C52" s="3"/>
      <c r="D52" s="3"/>
      <c r="E52" s="3"/>
      <c r="F52" s="3"/>
      <c r="G52" s="14"/>
    </row>
    <row r="53" spans="3:7" x14ac:dyDescent="0.3">
      <c r="C53" s="3"/>
      <c r="D53" s="3"/>
      <c r="E53" s="3"/>
      <c r="F53" s="3"/>
      <c r="G53" s="14"/>
    </row>
    <row r="54" spans="3:7" x14ac:dyDescent="0.3">
      <c r="C54" s="3"/>
      <c r="D54" s="3"/>
      <c r="E54" s="3"/>
      <c r="F54" s="3"/>
      <c r="G54" s="14"/>
    </row>
    <row r="55" spans="3:7" x14ac:dyDescent="0.3">
      <c r="C55" s="3"/>
      <c r="D55" s="3"/>
      <c r="E55" s="3"/>
      <c r="F55" s="3"/>
      <c r="G55" s="14"/>
    </row>
    <row r="56" spans="3:7" x14ac:dyDescent="0.3">
      <c r="C56" s="3"/>
      <c r="D56" s="3"/>
      <c r="E56" s="3"/>
      <c r="F56" s="3"/>
      <c r="G56" s="14"/>
    </row>
    <row r="57" spans="3:7" x14ac:dyDescent="0.3">
      <c r="C57" s="3"/>
      <c r="D57" s="3"/>
      <c r="E57" s="3"/>
      <c r="F57" s="3"/>
      <c r="G57" s="14"/>
    </row>
    <row r="58" spans="3:7" x14ac:dyDescent="0.3">
      <c r="C58" s="3"/>
      <c r="D58" s="3"/>
      <c r="E58" s="3"/>
      <c r="F58" s="3"/>
      <c r="G58" s="14"/>
    </row>
    <row r="59" spans="3:7" x14ac:dyDescent="0.3">
      <c r="C59" s="3"/>
      <c r="D59" s="3"/>
      <c r="E59" s="3"/>
      <c r="F59" s="3"/>
      <c r="G59" s="14"/>
    </row>
    <row r="60" spans="3:7" x14ac:dyDescent="0.3">
      <c r="C60" s="3"/>
      <c r="D60" s="3"/>
      <c r="E60" s="3"/>
      <c r="F60" s="3"/>
      <c r="G60" s="14"/>
    </row>
    <row r="61" spans="3:7" x14ac:dyDescent="0.3">
      <c r="C61" s="3"/>
      <c r="D61" s="3"/>
      <c r="E61" s="3"/>
      <c r="F61" s="3"/>
      <c r="G61" s="14"/>
    </row>
    <row r="62" spans="3:7" x14ac:dyDescent="0.3">
      <c r="C62" s="3"/>
      <c r="D62" s="3"/>
      <c r="E62" s="3"/>
      <c r="F62" s="3"/>
      <c r="G62" s="14"/>
    </row>
    <row r="63" spans="3:7" x14ac:dyDescent="0.3">
      <c r="C63" s="3"/>
      <c r="D63" s="3"/>
      <c r="E63" s="3"/>
      <c r="F63" s="3"/>
      <c r="G63" s="14"/>
    </row>
    <row r="64" spans="3:7" x14ac:dyDescent="0.3">
      <c r="C64" s="3"/>
      <c r="D64" s="3"/>
      <c r="E64" s="3"/>
      <c r="F64" s="3"/>
      <c r="G64" s="14"/>
    </row>
    <row r="65" spans="3:7" x14ac:dyDescent="0.3">
      <c r="C65" s="3"/>
      <c r="D65" s="3"/>
      <c r="E65" s="3"/>
      <c r="F65" s="3"/>
      <c r="G65" s="14"/>
    </row>
    <row r="66" spans="3:7" x14ac:dyDescent="0.3">
      <c r="C66" s="3"/>
      <c r="D66" s="3"/>
      <c r="E66" s="3"/>
      <c r="F66" s="3"/>
      <c r="G66" s="14"/>
    </row>
    <row r="67" spans="3:7" x14ac:dyDescent="0.3">
      <c r="C67" s="3"/>
      <c r="D67" s="3"/>
      <c r="E67" s="3"/>
      <c r="F67" s="3"/>
      <c r="G67" s="14"/>
    </row>
    <row r="68" spans="3:7" x14ac:dyDescent="0.3">
      <c r="C68" s="3"/>
      <c r="D68" s="3"/>
      <c r="E68" s="3"/>
      <c r="F68" s="3"/>
      <c r="G68" s="14"/>
    </row>
    <row r="69" spans="3:7" x14ac:dyDescent="0.3">
      <c r="C69" s="3"/>
      <c r="D69" s="3"/>
      <c r="E69" s="3"/>
      <c r="F69" s="3"/>
      <c r="G69" s="14"/>
    </row>
    <row r="70" spans="3:7" x14ac:dyDescent="0.3">
      <c r="C70" s="3"/>
      <c r="D70" s="3"/>
      <c r="E70" s="3"/>
      <c r="F70" s="3"/>
      <c r="G70" s="14"/>
    </row>
    <row r="71" spans="3:7" x14ac:dyDescent="0.3">
      <c r="C71" s="3"/>
      <c r="D71" s="3"/>
      <c r="E71" s="3"/>
      <c r="F71" s="3"/>
      <c r="G71" s="14"/>
    </row>
    <row r="72" spans="3:7" x14ac:dyDescent="0.3">
      <c r="C72" s="3"/>
      <c r="D72" s="3"/>
      <c r="E72" s="3"/>
      <c r="F72" s="3"/>
      <c r="G72" s="14"/>
    </row>
    <row r="73" spans="3:7" x14ac:dyDescent="0.3">
      <c r="C73" s="3"/>
      <c r="D73" s="3"/>
      <c r="E73" s="3"/>
      <c r="F73" s="3"/>
      <c r="G73" s="14"/>
    </row>
    <row r="74" spans="3:7" x14ac:dyDescent="0.3">
      <c r="C74" s="3"/>
      <c r="D74" s="3"/>
      <c r="E74" s="3"/>
      <c r="F74" s="3"/>
      <c r="G74" s="14"/>
    </row>
    <row r="75" spans="3:7" x14ac:dyDescent="0.3">
      <c r="C75" s="3"/>
      <c r="D75" s="3"/>
      <c r="E75" s="3"/>
      <c r="F75" s="3"/>
      <c r="G75" s="14"/>
    </row>
    <row r="76" spans="3:7" x14ac:dyDescent="0.3">
      <c r="C76" s="3"/>
      <c r="D76" s="3"/>
      <c r="E76" s="3"/>
      <c r="F76" s="3"/>
      <c r="G76" s="14"/>
    </row>
    <row r="77" spans="3:7" x14ac:dyDescent="0.3">
      <c r="C77" s="3"/>
      <c r="D77" s="3"/>
      <c r="E77" s="3"/>
      <c r="F77" s="3"/>
      <c r="G77" s="14"/>
    </row>
    <row r="78" spans="3:7" x14ac:dyDescent="0.3">
      <c r="C78" s="3"/>
      <c r="D78" s="3"/>
      <c r="E78" s="3"/>
      <c r="F78" s="3"/>
      <c r="G78" s="14"/>
    </row>
    <row r="79" spans="3:7" x14ac:dyDescent="0.3">
      <c r="C79" s="3"/>
      <c r="D79" s="3"/>
      <c r="E79" s="3"/>
      <c r="F79" s="3"/>
      <c r="G79" s="14"/>
    </row>
    <row r="80" spans="3:7" x14ac:dyDescent="0.3">
      <c r="C80" s="3"/>
      <c r="D80" s="3"/>
      <c r="E80" s="3"/>
      <c r="F80" s="3"/>
      <c r="G80" s="14"/>
    </row>
    <row r="81" spans="3:7" x14ac:dyDescent="0.3">
      <c r="C81" s="3"/>
      <c r="D81" s="3"/>
      <c r="E81" s="3"/>
      <c r="F81" s="3"/>
      <c r="G81" s="14"/>
    </row>
    <row r="82" spans="3:7" x14ac:dyDescent="0.3">
      <c r="C82" s="3"/>
      <c r="D82" s="3"/>
      <c r="E82" s="3"/>
      <c r="F82" s="3"/>
      <c r="G82" s="14"/>
    </row>
    <row r="83" spans="3:7" x14ac:dyDescent="0.3">
      <c r="C83" s="3"/>
      <c r="D83" s="3"/>
      <c r="E83" s="3"/>
      <c r="F83" s="3"/>
      <c r="G83" s="14"/>
    </row>
    <row r="84" spans="3:7" x14ac:dyDescent="0.3">
      <c r="C84" s="3"/>
      <c r="D84" s="3"/>
      <c r="E84" s="3"/>
      <c r="F84" s="3"/>
      <c r="G84" s="14"/>
    </row>
    <row r="85" spans="3:7" x14ac:dyDescent="0.3">
      <c r="C85" s="3"/>
      <c r="D85" s="3"/>
      <c r="E85" s="3"/>
      <c r="F85" s="3"/>
      <c r="G85" s="14"/>
    </row>
    <row r="86" spans="3:7" x14ac:dyDescent="0.3">
      <c r="C86" s="3"/>
      <c r="D86" s="3"/>
      <c r="E86" s="3"/>
      <c r="F86" s="3"/>
      <c r="G86" s="14"/>
    </row>
    <row r="87" spans="3:7" x14ac:dyDescent="0.3">
      <c r="C87" s="3"/>
      <c r="D87" s="3"/>
      <c r="E87" s="3"/>
      <c r="F87" s="3"/>
      <c r="G87" s="14"/>
    </row>
    <row r="88" spans="3:7" x14ac:dyDescent="0.3">
      <c r="C88" s="3"/>
      <c r="D88" s="3"/>
      <c r="E88" s="3"/>
      <c r="F88" s="3"/>
      <c r="G88" s="14"/>
    </row>
    <row r="89" spans="3:7" x14ac:dyDescent="0.3">
      <c r="C89" s="3"/>
      <c r="D89" s="3"/>
      <c r="E89" s="3"/>
      <c r="F89" s="3"/>
      <c r="G89" s="14"/>
    </row>
    <row r="90" spans="3:7" x14ac:dyDescent="0.3">
      <c r="C90" s="3"/>
      <c r="D90" s="3"/>
      <c r="E90" s="3"/>
      <c r="F90" s="3"/>
      <c r="G90" s="14"/>
    </row>
    <row r="91" spans="3:7" x14ac:dyDescent="0.3">
      <c r="C91" s="3"/>
      <c r="D91" s="3"/>
      <c r="E91" s="3"/>
      <c r="F91" s="3"/>
      <c r="G91" s="14"/>
    </row>
    <row r="92" spans="3:7" x14ac:dyDescent="0.3">
      <c r="C92" s="3"/>
      <c r="D92" s="3"/>
      <c r="E92" s="3"/>
      <c r="F92" s="3"/>
      <c r="G92" s="14"/>
    </row>
    <row r="93" spans="3:7" x14ac:dyDescent="0.3">
      <c r="C93" s="3"/>
      <c r="D93" s="3"/>
      <c r="E93" s="3"/>
      <c r="F93" s="3"/>
      <c r="G93" s="14"/>
    </row>
    <row r="94" spans="3:7" x14ac:dyDescent="0.3">
      <c r="C94" s="3"/>
      <c r="D94" s="3"/>
      <c r="E94" s="3"/>
      <c r="F94" s="3"/>
      <c r="G94" s="14"/>
    </row>
    <row r="95" spans="3:7" x14ac:dyDescent="0.3">
      <c r="C95" s="3"/>
      <c r="D95" s="3"/>
      <c r="E95" s="3"/>
      <c r="F95" s="3"/>
      <c r="G95" s="14"/>
    </row>
    <row r="96" spans="3:7" x14ac:dyDescent="0.3">
      <c r="C96" s="3"/>
      <c r="D96" s="3"/>
      <c r="E96" s="3"/>
      <c r="F96" s="3"/>
      <c r="G96" s="14"/>
    </row>
    <row r="97" spans="3:7" x14ac:dyDescent="0.3">
      <c r="C97" s="3"/>
      <c r="D97" s="3"/>
      <c r="E97" s="3"/>
      <c r="F97" s="3"/>
      <c r="G97" s="14"/>
    </row>
    <row r="98" spans="3:7" x14ac:dyDescent="0.3">
      <c r="C98" s="3"/>
      <c r="D98" s="3"/>
      <c r="E98" s="3"/>
      <c r="F98" s="3"/>
      <c r="G98" s="14"/>
    </row>
    <row r="99" spans="3:7" x14ac:dyDescent="0.3">
      <c r="C99" s="3"/>
      <c r="D99" s="3"/>
      <c r="E99" s="3"/>
      <c r="F99" s="3"/>
      <c r="G99" s="14"/>
    </row>
    <row r="100" spans="3:7" x14ac:dyDescent="0.3">
      <c r="C100" s="3"/>
      <c r="D100" s="3"/>
      <c r="E100" s="3"/>
      <c r="F100" s="3"/>
      <c r="G100" s="14"/>
    </row>
    <row r="101" spans="3:7" x14ac:dyDescent="0.3">
      <c r="C101" s="3"/>
      <c r="D101" s="3"/>
      <c r="E101" s="3"/>
      <c r="F101" s="3"/>
      <c r="G101" s="14"/>
    </row>
    <row r="102" spans="3:7" x14ac:dyDescent="0.3">
      <c r="C102" s="3"/>
      <c r="D102" s="3"/>
      <c r="E102" s="3"/>
      <c r="F102" s="3"/>
      <c r="G102" s="14"/>
    </row>
    <row r="103" spans="3:7" x14ac:dyDescent="0.3">
      <c r="C103" s="3"/>
      <c r="D103" s="3"/>
      <c r="E103" s="3"/>
      <c r="F103" s="3"/>
      <c r="G103" s="14"/>
    </row>
    <row r="104" spans="3:7" x14ac:dyDescent="0.3">
      <c r="C104" s="3"/>
      <c r="D104" s="3"/>
      <c r="E104" s="3"/>
      <c r="F104" s="3"/>
      <c r="G104" s="14"/>
    </row>
    <row r="105" spans="3:7" x14ac:dyDescent="0.3">
      <c r="C105" s="3"/>
      <c r="D105" s="3"/>
      <c r="E105" s="3"/>
      <c r="F105" s="3"/>
      <c r="G105" s="14"/>
    </row>
    <row r="106" spans="3:7" x14ac:dyDescent="0.3">
      <c r="C106" s="3"/>
      <c r="D106" s="3"/>
      <c r="E106" s="3"/>
      <c r="F106" s="3"/>
      <c r="G106" s="14"/>
    </row>
    <row r="107" spans="3:7" x14ac:dyDescent="0.3">
      <c r="C107" s="3"/>
      <c r="D107" s="3"/>
      <c r="E107" s="3"/>
      <c r="F107" s="3"/>
      <c r="G107" s="14"/>
    </row>
    <row r="108" spans="3:7" x14ac:dyDescent="0.3">
      <c r="C108" s="3"/>
      <c r="D108" s="3"/>
      <c r="E108" s="3"/>
      <c r="F108" s="3"/>
      <c r="G108" s="14"/>
    </row>
    <row r="109" spans="3:7" x14ac:dyDescent="0.3">
      <c r="C109" s="3"/>
      <c r="D109" s="3"/>
      <c r="E109" s="3"/>
      <c r="F109" s="3"/>
      <c r="G109" s="14"/>
    </row>
    <row r="110" spans="3:7" x14ac:dyDescent="0.3">
      <c r="C110" s="3"/>
      <c r="D110" s="3"/>
      <c r="E110" s="3"/>
      <c r="F110" s="3"/>
      <c r="G110" s="14"/>
    </row>
    <row r="111" spans="3:7" x14ac:dyDescent="0.3">
      <c r="C111" s="3"/>
      <c r="D111" s="3"/>
      <c r="E111" s="3"/>
      <c r="F111" s="3"/>
      <c r="G111" s="14"/>
    </row>
    <row r="112" spans="3:7" x14ac:dyDescent="0.3">
      <c r="C112" s="3"/>
      <c r="D112" s="3"/>
      <c r="E112" s="3"/>
      <c r="F112" s="3"/>
      <c r="G112" s="14"/>
    </row>
    <row r="113" spans="3:7" x14ac:dyDescent="0.3">
      <c r="C113" s="3"/>
      <c r="D113" s="3"/>
      <c r="E113" s="3"/>
      <c r="F113" s="3"/>
      <c r="G113" s="14"/>
    </row>
    <row r="114" spans="3:7" x14ac:dyDescent="0.3">
      <c r="C114" s="3"/>
      <c r="D114" s="3"/>
      <c r="E114" s="3"/>
      <c r="F114" s="3"/>
      <c r="G114" s="14"/>
    </row>
    <row r="115" spans="3:7" x14ac:dyDescent="0.3">
      <c r="C115" s="3"/>
      <c r="D115" s="3"/>
      <c r="E115" s="3"/>
      <c r="F115" s="3"/>
      <c r="G115" s="14"/>
    </row>
    <row r="116" spans="3:7" x14ac:dyDescent="0.3">
      <c r="C116" s="3"/>
      <c r="D116" s="3"/>
      <c r="E116" s="3"/>
      <c r="F116" s="3"/>
      <c r="G116" s="14"/>
    </row>
    <row r="117" spans="3:7" x14ac:dyDescent="0.3">
      <c r="C117" s="3"/>
      <c r="D117" s="3"/>
      <c r="E117" s="3"/>
      <c r="F117" s="3"/>
      <c r="G117" s="14"/>
    </row>
    <row r="118" spans="3:7" x14ac:dyDescent="0.3">
      <c r="C118" s="3"/>
      <c r="D118" s="3"/>
      <c r="E118" s="3"/>
      <c r="F118" s="3"/>
      <c r="G118" s="14"/>
    </row>
    <row r="119" spans="3:7" x14ac:dyDescent="0.3">
      <c r="C119" s="3"/>
      <c r="D119" s="3"/>
      <c r="E119" s="3"/>
      <c r="F119" s="3"/>
      <c r="G119" s="14"/>
    </row>
    <row r="120" spans="3:7" x14ac:dyDescent="0.3">
      <c r="C120" s="3"/>
      <c r="D120" s="3"/>
      <c r="E120" s="3"/>
      <c r="F120" s="3"/>
      <c r="G120" s="14"/>
    </row>
    <row r="121" spans="3:7" x14ac:dyDescent="0.3">
      <c r="C121" s="3"/>
      <c r="D121" s="3"/>
      <c r="E121" s="3"/>
      <c r="F121" s="3"/>
      <c r="G121" s="14"/>
    </row>
    <row r="122" spans="3:7" x14ac:dyDescent="0.3">
      <c r="C122" s="3"/>
      <c r="D122" s="3"/>
      <c r="E122" s="3"/>
      <c r="F122" s="3"/>
      <c r="G122" s="14"/>
    </row>
    <row r="123" spans="3:7" x14ac:dyDescent="0.3">
      <c r="C123" s="3"/>
      <c r="D123" s="3"/>
      <c r="E123" s="3"/>
      <c r="F123" s="3"/>
      <c r="G123" s="14"/>
    </row>
    <row r="124" spans="3:7" x14ac:dyDescent="0.3">
      <c r="C124" s="3"/>
      <c r="D124" s="3"/>
      <c r="E124" s="3"/>
      <c r="F124" s="3"/>
      <c r="G124" s="14"/>
    </row>
    <row r="125" spans="3:7" x14ac:dyDescent="0.3">
      <c r="C125" s="3"/>
      <c r="D125" s="3"/>
      <c r="E125" s="3"/>
      <c r="F125" s="3"/>
      <c r="G125" s="14"/>
    </row>
    <row r="126" spans="3:7" x14ac:dyDescent="0.3">
      <c r="C126" s="3"/>
      <c r="D126" s="3"/>
      <c r="E126" s="3"/>
      <c r="F126" s="3"/>
      <c r="G126" s="14"/>
    </row>
    <row r="127" spans="3:7" x14ac:dyDescent="0.3">
      <c r="C127" s="3"/>
      <c r="D127" s="3"/>
      <c r="E127" s="3"/>
      <c r="F127" s="3"/>
      <c r="G127" s="14"/>
    </row>
    <row r="128" spans="3:7" x14ac:dyDescent="0.3">
      <c r="C128" s="3"/>
      <c r="D128" s="3"/>
      <c r="E128" s="3"/>
      <c r="F128" s="3"/>
      <c r="G128" s="14"/>
    </row>
    <row r="129" spans="3:7" x14ac:dyDescent="0.3">
      <c r="C129" s="3"/>
      <c r="D129" s="3"/>
      <c r="E129" s="3"/>
      <c r="F129" s="3"/>
      <c r="G129" s="14"/>
    </row>
    <row r="130" spans="3:7" x14ac:dyDescent="0.3">
      <c r="C130" s="3"/>
      <c r="D130" s="3"/>
      <c r="E130" s="3"/>
      <c r="F130" s="3"/>
      <c r="G130" s="14"/>
    </row>
    <row r="131" spans="3:7" x14ac:dyDescent="0.3">
      <c r="C131" s="3"/>
      <c r="D131" s="3"/>
      <c r="E131" s="3"/>
      <c r="F131" s="3"/>
      <c r="G131" s="14"/>
    </row>
    <row r="132" spans="3:7" x14ac:dyDescent="0.3">
      <c r="C132" s="3"/>
      <c r="D132" s="3"/>
      <c r="E132" s="3"/>
      <c r="F132" s="3"/>
      <c r="G132" s="14"/>
    </row>
    <row r="133" spans="3:7" x14ac:dyDescent="0.3">
      <c r="C133" s="3"/>
      <c r="D133" s="3"/>
      <c r="E133" s="3"/>
      <c r="F133" s="3"/>
      <c r="G133" s="14"/>
    </row>
    <row r="134" spans="3:7" x14ac:dyDescent="0.3">
      <c r="C134" s="3"/>
      <c r="D134" s="3"/>
      <c r="E134" s="3"/>
      <c r="F134" s="3"/>
      <c r="G134" s="14"/>
    </row>
    <row r="135" spans="3:7" x14ac:dyDescent="0.3">
      <c r="C135" s="3"/>
      <c r="D135" s="3"/>
      <c r="E135" s="3"/>
      <c r="F135" s="3"/>
      <c r="G135" s="14"/>
    </row>
    <row r="136" spans="3:7" x14ac:dyDescent="0.3">
      <c r="C136" s="3"/>
      <c r="D136" s="3"/>
      <c r="E136" s="3"/>
      <c r="F136" s="3"/>
      <c r="G136" s="14"/>
    </row>
    <row r="137" spans="3:7" x14ac:dyDescent="0.3">
      <c r="C137" s="3"/>
      <c r="D137" s="3"/>
      <c r="E137" s="3"/>
      <c r="F137" s="3"/>
      <c r="G137" s="14"/>
    </row>
    <row r="138" spans="3:7" x14ac:dyDescent="0.3">
      <c r="C138" s="3"/>
      <c r="D138" s="3"/>
      <c r="E138" s="3"/>
      <c r="F138" s="3"/>
      <c r="G138" s="14"/>
    </row>
    <row r="139" spans="3:7" x14ac:dyDescent="0.3">
      <c r="G139" s="14"/>
    </row>
    <row r="140" spans="3:7" x14ac:dyDescent="0.3">
      <c r="G140" s="14"/>
    </row>
    <row r="141" spans="3:7" x14ac:dyDescent="0.3">
      <c r="G141" s="14"/>
    </row>
    <row r="142" spans="3:7" x14ac:dyDescent="0.3">
      <c r="G142" s="14"/>
    </row>
    <row r="143" spans="3:7" x14ac:dyDescent="0.3">
      <c r="G143" s="14"/>
    </row>
    <row r="144" spans="3:7" x14ac:dyDescent="0.3">
      <c r="G144" s="14"/>
    </row>
    <row r="145" spans="7:7" x14ac:dyDescent="0.3">
      <c r="G145" s="14"/>
    </row>
    <row r="146" spans="7:7" x14ac:dyDescent="0.3">
      <c r="G146" s="14"/>
    </row>
    <row r="147" spans="7:7" x14ac:dyDescent="0.3">
      <c r="G147" s="14"/>
    </row>
    <row r="148" spans="7:7" x14ac:dyDescent="0.3">
      <c r="G148" s="14"/>
    </row>
    <row r="149" spans="7:7" x14ac:dyDescent="0.3">
      <c r="G149" s="14"/>
    </row>
    <row r="150" spans="7:7" x14ac:dyDescent="0.3">
      <c r="G150" s="14"/>
    </row>
    <row r="151" spans="7:7" x14ac:dyDescent="0.3">
      <c r="G151" s="14"/>
    </row>
    <row r="152" spans="7:7" x14ac:dyDescent="0.3">
      <c r="G152" s="14"/>
    </row>
    <row r="153" spans="7:7" x14ac:dyDescent="0.3">
      <c r="G153" s="14"/>
    </row>
    <row r="154" spans="7:7" x14ac:dyDescent="0.3">
      <c r="G154" s="14"/>
    </row>
  </sheetData>
  <sheetProtection algorithmName="SHA-512" hashValue="okZ2kxB94QgxVuWkhoWNSeoVrT+18/ms0/kcxVTolnpV671mygYrrzQT4TRhQU9hdlYq8/4HcSjVFC3X6CeY9Q==" saltValue="6RhsP1IvSu8BkFyLsIHUYg==" spinCount="100000" sheet="1" objects="1" scenarios="1" formatColumns="0" formatRows="0"/>
  <autoFilter ref="A6:F138">
    <sortState ref="A7:F138">
      <sortCondition descending="1" ref="A6:A138"/>
    </sortState>
  </autoFilter>
  <conditionalFormatting sqref="A1:XFD1048576">
    <cfRule type="expression" dxfId="21" priority="1">
      <formula>CELL("Protect",A1)=1</formula>
    </cfRule>
  </conditionalFormatting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M29"/>
  <sheetViews>
    <sheetView topLeftCell="C1" zoomScale="90" zoomScaleNormal="90" zoomScaleSheetLayoutView="90" workbookViewId="0">
      <selection activeCell="A10" sqref="A10"/>
    </sheetView>
  </sheetViews>
  <sheetFormatPr defaultColWidth="9.3046875" defaultRowHeight="12.9" x14ac:dyDescent="0.3"/>
  <cols>
    <col min="1" max="1" width="13.3046875" style="70" customWidth="1"/>
    <col min="2" max="2" width="10.69140625" style="70" customWidth="1"/>
    <col min="3" max="3" width="12.69140625" style="70" customWidth="1"/>
    <col min="4" max="4" width="14.69140625" style="70" customWidth="1"/>
    <col min="5" max="5" width="14.3046875" style="69" customWidth="1"/>
    <col min="6" max="6" width="12.3046875" style="69" customWidth="1"/>
    <col min="7" max="7" width="14.3046875" style="84" customWidth="1"/>
    <col min="8" max="8" width="15.53515625" style="70" customWidth="1"/>
    <col min="9" max="9" width="13.53515625" style="69" customWidth="1"/>
    <col min="10" max="10" width="9.53515625" style="70" customWidth="1"/>
    <col min="11" max="16384" width="9.3046875" style="70"/>
  </cols>
  <sheetData>
    <row r="1" spans="1:13" ht="25.3" x14ac:dyDescent="0.3">
      <c r="A1" s="165" t="s">
        <v>59</v>
      </c>
      <c r="B1" s="165"/>
      <c r="C1" s="165"/>
      <c r="D1" s="165"/>
      <c r="E1" s="165"/>
      <c r="F1" s="165"/>
      <c r="G1" s="165"/>
      <c r="H1" s="165"/>
    </row>
    <row r="2" spans="1:13" s="72" customFormat="1" ht="33.75" customHeight="1" x14ac:dyDescent="0.35">
      <c r="A2" s="21" t="s">
        <v>12</v>
      </c>
      <c r="B2" s="21" t="str">
        <f>'Extraction  Information'!B2</f>
        <v>2377-009</v>
      </c>
      <c r="C2" s="21" t="s">
        <v>13</v>
      </c>
      <c r="D2" s="71">
        <f>'Extraction  Information'!D2</f>
        <v>43270</v>
      </c>
      <c r="E2" s="190" t="s">
        <v>58</v>
      </c>
      <c r="F2" s="190"/>
      <c r="G2" s="190"/>
      <c r="H2" s="190"/>
      <c r="I2" s="29"/>
      <c r="J2" s="29"/>
      <c r="K2" s="29"/>
      <c r="L2" s="29"/>
      <c r="M2" s="29"/>
    </row>
    <row r="3" spans="1:13" s="72" customFormat="1" ht="49.5" customHeight="1" x14ac:dyDescent="0.35">
      <c r="A3" s="150" t="s">
        <v>16</v>
      </c>
      <c r="B3" s="149">
        <f>'Extraction  Information'!B3</f>
        <v>4</v>
      </c>
      <c r="C3" s="185" t="s">
        <v>15</v>
      </c>
      <c r="D3" s="186"/>
      <c r="E3" s="190"/>
      <c r="F3" s="190"/>
      <c r="G3" s="190"/>
      <c r="H3" s="190"/>
      <c r="I3" s="29"/>
      <c r="J3" s="29"/>
      <c r="K3" s="29"/>
      <c r="L3" s="29"/>
      <c r="M3" s="29"/>
    </row>
    <row r="4" spans="1:13" s="72" customFormat="1" ht="19.2" customHeight="1" x14ac:dyDescent="0.35">
      <c r="A4" s="70"/>
      <c r="B4" s="22"/>
      <c r="C4" s="22"/>
      <c r="D4" s="22"/>
      <c r="E4" s="23"/>
      <c r="F4" s="23"/>
      <c r="G4" s="31"/>
      <c r="H4" s="23"/>
      <c r="I4" s="73"/>
    </row>
    <row r="5" spans="1:13" ht="15" x14ac:dyDescent="0.3">
      <c r="B5" s="187" t="s">
        <v>2</v>
      </c>
      <c r="C5" s="188"/>
      <c r="D5" s="188"/>
      <c r="E5" s="188"/>
      <c r="F5" s="188"/>
      <c r="G5" s="188"/>
      <c r="H5" s="189"/>
      <c r="I5" s="74"/>
      <c r="J5" s="74"/>
      <c r="K5" s="74"/>
    </row>
    <row r="6" spans="1:13" s="75" customFormat="1" ht="28.95" customHeight="1" x14ac:dyDescent="0.3">
      <c r="B6" s="76" t="str">
        <f>'Data Transit 1'!O1</f>
        <v>Y-Intercept</v>
      </c>
      <c r="C6" s="76" t="str">
        <f>'Data Transit 1'!P1</f>
        <v>R(superscript 2)</v>
      </c>
      <c r="D6" s="76" t="str">
        <f>'Data Transit 1'!Q1</f>
        <v>Slope</v>
      </c>
      <c r="E6" s="76" t="str">
        <f>'Data Transit 1'!R1</f>
        <v>Efficiency</v>
      </c>
      <c r="F6" s="76" t="str">
        <f>'Data Transit 1'!S1</f>
        <v>Automatic Ct Threshold</v>
      </c>
      <c r="G6" s="76" t="str">
        <f>'Data Transit 1'!T1</f>
        <v>Ct Threshold</v>
      </c>
      <c r="H6" s="77" t="str">
        <f>'Data Transit 1'!U1</f>
        <v>Automatic Baseline</v>
      </c>
      <c r="I6" s="78"/>
      <c r="K6" s="79"/>
      <c r="L6" s="79"/>
      <c r="M6" s="80"/>
    </row>
    <row r="7" spans="1:13" ht="17.25" customHeight="1" x14ac:dyDescent="0.3">
      <c r="B7" s="30">
        <f>ROUND('Data Transit 1'!O2,3)</f>
        <v>38.838999999999999</v>
      </c>
      <c r="C7" s="163">
        <f>'Data Transit 1'!P2</f>
        <v>0.99790000915527344</v>
      </c>
      <c r="D7" s="30">
        <f>ROUND('Data Transit 1'!Q2,3)</f>
        <v>-3.5619999999999998</v>
      </c>
      <c r="E7" s="30">
        <f>ROUND('Data Transit 1'!R2,3)</f>
        <v>90.882000000000005</v>
      </c>
      <c r="F7" s="30" t="b">
        <f>'Data Transit 1'!S2</f>
        <v>0</v>
      </c>
      <c r="G7" s="81">
        <f>'Data Transit 1'!T2</f>
        <v>0.06</v>
      </c>
      <c r="H7" s="82" t="b">
        <f>'Data Transit 1'!U2</f>
        <v>1</v>
      </c>
      <c r="I7" s="83"/>
      <c r="K7" s="80"/>
      <c r="L7" s="80"/>
      <c r="M7" s="80"/>
    </row>
    <row r="8" spans="1:13" x14ac:dyDescent="0.3">
      <c r="E8" s="70"/>
      <c r="G8" s="69"/>
      <c r="H8" s="84"/>
    </row>
    <row r="9" spans="1:13" s="75" customFormat="1" ht="37.200000000000003" customHeight="1" x14ac:dyDescent="0.3">
      <c r="A9" s="85" t="s">
        <v>0</v>
      </c>
      <c r="B9" s="85" t="str">
        <f>'result transit'!B6</f>
        <v>Well Position</v>
      </c>
      <c r="C9" s="85" t="str">
        <f>'result transit'!C6</f>
        <v>Ct Mean</v>
      </c>
      <c r="D9" s="85" t="str">
        <f>'result transit'!D6</f>
        <v>Ct SD</v>
      </c>
      <c r="E9" s="86" t="str">
        <f>'result transit'!E6</f>
        <v>Quantity Mean</v>
      </c>
      <c r="F9" s="87" t="str">
        <f>'result transit'!G6</f>
        <v>Quantity CV</v>
      </c>
      <c r="G9" s="85" t="s">
        <v>49</v>
      </c>
      <c r="H9" s="86" t="s">
        <v>4</v>
      </c>
    </row>
    <row r="10" spans="1:13" x14ac:dyDescent="0.3">
      <c r="A10" s="30" t="s">
        <v>24</v>
      </c>
      <c r="B10" s="30" t="str">
        <f>VLOOKUP(A10,'result transit'!$A$7:$F$49,2,FALSE)</f>
        <v>A1A2A3</v>
      </c>
      <c r="C10" s="88">
        <f>VLOOKUP(A10,'result transit'!$A$7:$F$49,3,FALSE)</f>
        <v>10.242051124572754</v>
      </c>
      <c r="D10" s="88">
        <f>VLOOKUP(A10,'result transit'!$A$7:$F$49,4,FALSE)</f>
        <v>5.2178897894918919E-3</v>
      </c>
      <c r="E10" s="89">
        <f>VLOOKUP(A10,'result transit'!$A$7:$G$49,5,FALSE)</f>
        <v>106923711.52200747</v>
      </c>
      <c r="F10" s="90">
        <f>VLOOKUP(A10,'result transit'!$A$7:$G$49,7,FALSE)</f>
        <v>3.3701525757197344E-3</v>
      </c>
      <c r="G10" s="30">
        <v>100000000</v>
      </c>
      <c r="H10" s="89">
        <f t="shared" ref="H10:H16" si="0">(E10-G10)/G10*100</f>
        <v>6.9237115220074656</v>
      </c>
      <c r="I10" s="70"/>
    </row>
    <row r="11" spans="1:13" x14ac:dyDescent="0.3">
      <c r="A11" s="30" t="s">
        <v>25</v>
      </c>
      <c r="B11" s="30" t="str">
        <f>VLOOKUP(A11,'result transit'!$A$7:$F$49,2,FALSE)</f>
        <v>B1B2B3</v>
      </c>
      <c r="C11" s="88">
        <f>VLOOKUP(A11,'result transit'!$A$7:$F$49,3,FALSE)</f>
        <v>17.534658432006836</v>
      </c>
      <c r="D11" s="88">
        <f>VLOOKUP(A11,'result transit'!$A$7:$F$49,4,FALSE)</f>
        <v>5.1226191222667694E-2</v>
      </c>
      <c r="E11" s="89">
        <f>VLOOKUP(A11,'result transit'!$A$7:$G$49,5,FALSE)</f>
        <v>958793.20951317728</v>
      </c>
      <c r="F11" s="90">
        <f>VLOOKUP(A11,'result transit'!$A$7:$G$49,7,FALSE)</f>
        <v>3.3378832868008669E-2</v>
      </c>
      <c r="G11" s="30">
        <v>1000000</v>
      </c>
      <c r="H11" s="89">
        <f t="shared" si="0"/>
        <v>-4.1206790486822724</v>
      </c>
      <c r="I11" s="70"/>
    </row>
    <row r="12" spans="1:13" x14ac:dyDescent="0.3">
      <c r="A12" s="30" t="s">
        <v>27</v>
      </c>
      <c r="B12" s="30" t="str">
        <f>VLOOKUP(A12,'result transit'!$A$7:$F$49,2,FALSE)</f>
        <v>C1C2C3</v>
      </c>
      <c r="C12" s="88">
        <f>VLOOKUP(A12,'result transit'!$A$7:$F$49,3,FALSE)</f>
        <v>24.630180358886719</v>
      </c>
      <c r="D12" s="88">
        <f>VLOOKUP(A12,'result transit'!$A$7:$F$49,4,FALSE)</f>
        <v>2.9122710227966309E-2</v>
      </c>
      <c r="E12" s="89">
        <f>VLOOKUP(A12,'result transit'!$A$7:$G$49,5,FALSE)</f>
        <v>9759.8526697787547</v>
      </c>
      <c r="F12" s="90">
        <f>VLOOKUP(A12,'result transit'!$A$7:$G$49,7,FALSE)</f>
        <v>1.8871094722033528E-2</v>
      </c>
      <c r="G12" s="30">
        <v>10000</v>
      </c>
      <c r="H12" s="89">
        <f t="shared" si="0"/>
        <v>-2.4014733022124526</v>
      </c>
      <c r="I12" s="70"/>
    </row>
    <row r="13" spans="1:13" x14ac:dyDescent="0.3">
      <c r="A13" s="30" t="s">
        <v>28</v>
      </c>
      <c r="B13" s="30" t="str">
        <f>VLOOKUP(A13,'result transit'!$A$7:$F$49,2,FALSE)</f>
        <v>D1D2D3</v>
      </c>
      <c r="C13" s="88">
        <f>VLOOKUP(A13,'result transit'!$A$7:$F$49,3,FALSE)</f>
        <v>31.681243896484375</v>
      </c>
      <c r="D13" s="88">
        <f>VLOOKUP(A13,'result transit'!$A$7:$F$49,4,FALSE)</f>
        <v>4.7316860407590866E-2</v>
      </c>
      <c r="E13" s="89">
        <f>VLOOKUP(A13,'result transit'!$A$7:$G$49,5,FALSE)</f>
        <v>102.29094199058284</v>
      </c>
      <c r="F13" s="90">
        <f>VLOOKUP(A13,'result transit'!$A$7:$G$49,7,FALSE)</f>
        <v>3.0495876282730532E-2</v>
      </c>
      <c r="G13" s="30">
        <v>100</v>
      </c>
      <c r="H13" s="89">
        <f t="shared" si="0"/>
        <v>2.2909419905828372</v>
      </c>
      <c r="I13" s="70"/>
    </row>
    <row r="14" spans="1:13" x14ac:dyDescent="0.3">
      <c r="A14" s="30" t="s">
        <v>29</v>
      </c>
      <c r="B14" s="30" t="str">
        <f>VLOOKUP(A14,'result transit'!$A$7:$F$49,2,FALSE)</f>
        <v>E1E2E3</v>
      </c>
      <c r="C14" s="88">
        <f>VLOOKUP(A14,'result transit'!$A$7:$F$49,3,FALSE)</f>
        <v>34.247604370117188</v>
      </c>
      <c r="D14" s="88">
        <f>VLOOKUP(A14,'result transit'!$A$7:$F$49,4,FALSE)</f>
        <v>0.6135791540145874</v>
      </c>
      <c r="E14" s="89">
        <f>VLOOKUP(A14,'result transit'!$A$7:$G$49,5,FALSE)</f>
        <v>20.553342590945554</v>
      </c>
      <c r="F14" s="90">
        <f>VLOOKUP(A14,'result transit'!$A$7:$G$49,7,FALSE)</f>
        <v>0.41911356033549102</v>
      </c>
      <c r="G14" s="30">
        <v>25</v>
      </c>
      <c r="H14" s="89">
        <f t="shared" si="0"/>
        <v>-17.786629636217782</v>
      </c>
      <c r="I14" s="70"/>
    </row>
    <row r="15" spans="1:13" x14ac:dyDescent="0.3">
      <c r="A15" s="30" t="s">
        <v>30</v>
      </c>
      <c r="B15" s="30" t="str">
        <f>VLOOKUP(A15,'result transit'!$A$7:$F$49,2,FALSE)</f>
        <v>F1F2F3</v>
      </c>
      <c r="C15" s="88">
        <f>VLOOKUP(A15,'result transit'!$A$7:$F$49,3,FALSE)</f>
        <v>35.954044342041016</v>
      </c>
      <c r="D15" s="88">
        <f>VLOOKUP(A15,'result transit'!$A$7:$F$49,4,FALSE)</f>
        <v>0.45334646105766296</v>
      </c>
      <c r="E15" s="89">
        <f>VLOOKUP(A15,'result transit'!$A$7:$G$49,5,FALSE)</f>
        <v>6.6364420477558879</v>
      </c>
      <c r="F15" s="90">
        <f>VLOOKUP(A15,'result transit'!$A$7:$G$49,7,FALSE)</f>
        <v>0.27347467346207943</v>
      </c>
      <c r="G15" s="30">
        <v>6.25</v>
      </c>
      <c r="H15" s="89">
        <f t="shared" si="0"/>
        <v>6.1830727640942058</v>
      </c>
      <c r="I15" s="70"/>
    </row>
    <row r="16" spans="1:13" x14ac:dyDescent="0.3">
      <c r="A16" s="30" t="s">
        <v>31</v>
      </c>
      <c r="B16" s="30" t="str">
        <f>VLOOKUP(A16,'result transit'!$A$7:$F$49,2,FALSE)</f>
        <v>G1G2G3</v>
      </c>
      <c r="C16" s="88">
        <f>VLOOKUP(A16,'result transit'!$A$7:$F$49,3,FALSE)</f>
        <v>36.774368286132813</v>
      </c>
      <c r="D16" s="88">
        <f>VLOOKUP(A16,'result transit'!$A$7:$F$49,4,FALSE)</f>
        <v>0.9775080680847168</v>
      </c>
      <c r="E16" s="89">
        <f>VLOOKUP(A16,'result transit'!$A$7:$G$49,5,FALSE)</f>
        <v>4.3855867960317587</v>
      </c>
      <c r="F16" s="90">
        <f>VLOOKUP(A16,'result transit'!$A$7:$G$49,7,FALSE)</f>
        <v>0.68972824109541131</v>
      </c>
      <c r="G16" s="30">
        <v>3.125</v>
      </c>
      <c r="H16" s="89">
        <f t="shared" si="0"/>
        <v>40.338777473016279</v>
      </c>
      <c r="I16" s="70"/>
    </row>
    <row r="19" spans="3:12" x14ac:dyDescent="0.3">
      <c r="C19" s="91" t="s">
        <v>51</v>
      </c>
      <c r="D19" s="70" t="str">
        <f>IF(AND(D7&gt;=-3.6,D7&lt;=-3.1,C7&gt;0.98,G7=0.06),"VALID", "INVALID")</f>
        <v>VALID</v>
      </c>
    </row>
    <row r="21" spans="3:12" x14ac:dyDescent="0.3">
      <c r="L21" s="80"/>
    </row>
    <row r="22" spans="3:12" x14ac:dyDescent="0.3">
      <c r="D22" s="92" t="s">
        <v>44</v>
      </c>
      <c r="E22" s="92" t="str">
        <f t="shared" ref="E22:F29" si="1">C9</f>
        <v>Ct Mean</v>
      </c>
      <c r="F22" s="92" t="str">
        <f t="shared" si="1"/>
        <v>Ct SD</v>
      </c>
      <c r="G22" s="75" t="s">
        <v>43</v>
      </c>
    </row>
    <row r="23" spans="3:12" x14ac:dyDescent="0.3">
      <c r="D23" s="69">
        <f t="shared" ref="D23:D29" si="2">LOG(G10)</f>
        <v>8</v>
      </c>
      <c r="E23" s="69">
        <f t="shared" si="1"/>
        <v>10.242051124572754</v>
      </c>
      <c r="F23" s="69">
        <f t="shared" si="1"/>
        <v>5.2178897894918919E-3</v>
      </c>
      <c r="G23" s="70">
        <f>D23*$D$7+$B$7</f>
        <v>10.343</v>
      </c>
    </row>
    <row r="24" spans="3:12" x14ac:dyDescent="0.3">
      <c r="D24" s="69">
        <f t="shared" si="2"/>
        <v>6</v>
      </c>
      <c r="E24" s="69">
        <f t="shared" si="1"/>
        <v>17.534658432006836</v>
      </c>
      <c r="F24" s="69">
        <f t="shared" si="1"/>
        <v>5.1226191222667694E-2</v>
      </c>
      <c r="G24" s="70">
        <f t="shared" ref="G24:G29" si="3">D24*$D$7+$B$7</f>
        <v>17.466999999999999</v>
      </c>
    </row>
    <row r="25" spans="3:12" x14ac:dyDescent="0.3">
      <c r="D25" s="69">
        <f t="shared" si="2"/>
        <v>4</v>
      </c>
      <c r="E25" s="69">
        <f t="shared" si="1"/>
        <v>24.630180358886719</v>
      </c>
      <c r="F25" s="69">
        <f t="shared" si="1"/>
        <v>2.9122710227966309E-2</v>
      </c>
      <c r="G25" s="70">
        <f t="shared" si="3"/>
        <v>24.591000000000001</v>
      </c>
    </row>
    <row r="26" spans="3:12" x14ac:dyDescent="0.3">
      <c r="D26" s="69">
        <f t="shared" si="2"/>
        <v>2</v>
      </c>
      <c r="E26" s="69">
        <f t="shared" si="1"/>
        <v>31.681243896484375</v>
      </c>
      <c r="F26" s="69">
        <f t="shared" si="1"/>
        <v>4.7316860407590866E-2</v>
      </c>
      <c r="G26" s="70">
        <f t="shared" si="3"/>
        <v>31.715</v>
      </c>
    </row>
    <row r="27" spans="3:12" x14ac:dyDescent="0.3">
      <c r="D27" s="69">
        <f t="shared" si="2"/>
        <v>1.3979400086720377</v>
      </c>
      <c r="E27" s="69">
        <f t="shared" si="1"/>
        <v>34.247604370117188</v>
      </c>
      <c r="F27" s="69">
        <f t="shared" si="1"/>
        <v>0.6135791540145874</v>
      </c>
      <c r="G27" s="70">
        <f t="shared" si="3"/>
        <v>33.859537689110198</v>
      </c>
    </row>
    <row r="28" spans="3:12" x14ac:dyDescent="0.3">
      <c r="D28" s="69">
        <f t="shared" si="2"/>
        <v>0.79588001734407521</v>
      </c>
      <c r="E28" s="69">
        <f t="shared" si="1"/>
        <v>35.954044342041016</v>
      </c>
      <c r="F28" s="69">
        <f t="shared" si="1"/>
        <v>0.45334646105766296</v>
      </c>
      <c r="G28" s="70">
        <f t="shared" si="3"/>
        <v>36.004075378220406</v>
      </c>
    </row>
    <row r="29" spans="3:12" x14ac:dyDescent="0.3">
      <c r="D29" s="69">
        <f t="shared" si="2"/>
        <v>0.49485002168009401</v>
      </c>
      <c r="E29" s="69">
        <f t="shared" si="1"/>
        <v>36.774368286132813</v>
      </c>
      <c r="F29" s="69">
        <f t="shared" si="1"/>
        <v>0.9775080680847168</v>
      </c>
      <c r="G29" s="70">
        <f t="shared" si="3"/>
        <v>37.076344222775504</v>
      </c>
    </row>
  </sheetData>
  <sheetProtection algorithmName="SHA-512" hashValue="Z+OlOJ/pehFoGrJyiQwshNnMfH83gBwoIo6PS3VKzbfIGA1IX3XB0qbyCi+hohh3z7ZASutolEpaMCVAhhoSCg==" saltValue="/sU7UZO4POZQ7+uJq+tCAw==" spinCount="100000" sheet="1" objects="1" scenarios="1" formatColumns="0" formatRows="0"/>
  <mergeCells count="4">
    <mergeCell ref="C3:D3"/>
    <mergeCell ref="B5:H5"/>
    <mergeCell ref="E2:H3"/>
    <mergeCell ref="A1:H1"/>
  </mergeCells>
  <conditionalFormatting sqref="B2:B3">
    <cfRule type="expression" dxfId="20" priority="10">
      <formula>B2=""</formula>
    </cfRule>
  </conditionalFormatting>
  <conditionalFormatting sqref="D2">
    <cfRule type="expression" dxfId="19" priority="9">
      <formula>D2=""</formula>
    </cfRule>
  </conditionalFormatting>
  <conditionalFormatting sqref="D7">
    <cfRule type="cellIs" dxfId="18" priority="7" operator="lessThan">
      <formula>-3.6</formula>
    </cfRule>
    <cfRule type="cellIs" dxfId="17" priority="8" operator="greaterThan">
      <formula>-3.1</formula>
    </cfRule>
  </conditionalFormatting>
  <conditionalFormatting sqref="C7">
    <cfRule type="cellIs" dxfId="16" priority="6" operator="lessThan">
      <formula>0.98</formula>
    </cfRule>
  </conditionalFormatting>
  <conditionalFormatting sqref="G7">
    <cfRule type="cellIs" dxfId="15" priority="5" operator="notEqual">
      <formula>0.06</formula>
    </cfRule>
  </conditionalFormatting>
  <conditionalFormatting sqref="D19">
    <cfRule type="cellIs" dxfId="14" priority="3" operator="equal">
      <formula>"INVALID"</formula>
    </cfRule>
    <cfRule type="cellIs" dxfId="13" priority="4" operator="equal">
      <formula>"VALID"</formula>
    </cfRule>
  </conditionalFormatting>
  <conditionalFormatting sqref="B10:H16">
    <cfRule type="expression" dxfId="12" priority="2">
      <formula>$G$7&lt;&gt;0.06</formula>
    </cfRule>
  </conditionalFormatting>
  <pageMargins left="0.7" right="0.7" top="0.75" bottom="0.75" header="0.3" footer="0.3"/>
  <pageSetup scale="86" orientation="landscape" r:id="rId1"/>
  <headerFooter>
    <oddFooter>&amp;C&amp;"Times New Roman,Regular"&amp;11&amp;F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M14"/>
  <sheetViews>
    <sheetView topLeftCell="A4" zoomScaleNormal="100" workbookViewId="0">
      <selection activeCell="G7" sqref="G7"/>
    </sheetView>
  </sheetViews>
  <sheetFormatPr defaultColWidth="8.69140625" defaultRowHeight="14.15" x14ac:dyDescent="0.35"/>
  <cols>
    <col min="1" max="1" width="11.3046875" style="35" customWidth="1"/>
    <col min="2" max="2" width="11.53515625" style="35" customWidth="1"/>
    <col min="3" max="3" width="13.3046875" style="35" customWidth="1"/>
    <col min="4" max="4" width="15.3046875" style="35" customWidth="1"/>
    <col min="5" max="6" width="14.3828125" style="35" customWidth="1"/>
    <col min="7" max="7" width="14.3828125" style="106" customWidth="1"/>
    <col min="8" max="8" width="14" style="35" customWidth="1"/>
    <col min="9" max="9" width="9.3046875" style="35" customWidth="1"/>
    <col min="10" max="16384" width="8.69140625" style="35"/>
  </cols>
  <sheetData>
    <row r="1" spans="1:13" ht="25.3" x14ac:dyDescent="0.6">
      <c r="A1" s="194" t="s">
        <v>61</v>
      </c>
      <c r="B1" s="194"/>
      <c r="C1" s="194"/>
      <c r="D1" s="194"/>
      <c r="E1" s="194"/>
      <c r="F1" s="194"/>
      <c r="G1" s="194"/>
      <c r="H1" s="194"/>
      <c r="I1" s="194"/>
    </row>
    <row r="2" spans="1:13" ht="33.75" customHeight="1" x14ac:dyDescent="0.35">
      <c r="A2" s="8" t="s">
        <v>12</v>
      </c>
      <c r="B2" s="8" t="str">
        <f>'Extraction  Information'!B2</f>
        <v>2377-009</v>
      </c>
      <c r="C2" s="8" t="s">
        <v>13</v>
      </c>
      <c r="D2" s="36">
        <f>'Extraction  Information'!D2</f>
        <v>43270</v>
      </c>
      <c r="E2" s="184" t="s">
        <v>60</v>
      </c>
      <c r="F2" s="184"/>
      <c r="G2" s="184"/>
      <c r="H2" s="184"/>
      <c r="I2" s="184"/>
      <c r="J2" s="32"/>
      <c r="K2" s="32"/>
      <c r="L2" s="32"/>
      <c r="M2" s="32"/>
    </row>
    <row r="3" spans="1:13" ht="69.75" customHeight="1" x14ac:dyDescent="0.35">
      <c r="A3" s="150" t="s">
        <v>16</v>
      </c>
      <c r="B3" s="8">
        <f>'Extraction  Information'!B3</f>
        <v>4</v>
      </c>
      <c r="C3" s="169" t="s">
        <v>15</v>
      </c>
      <c r="D3" s="170"/>
      <c r="E3" s="184"/>
      <c r="F3" s="184"/>
      <c r="G3" s="184"/>
      <c r="H3" s="184"/>
      <c r="I3" s="184"/>
      <c r="J3" s="32"/>
      <c r="K3" s="32"/>
      <c r="L3" s="32"/>
      <c r="M3" s="32"/>
    </row>
    <row r="4" spans="1:13" ht="20.25" customHeight="1" x14ac:dyDescent="0.35">
      <c r="A4" s="41"/>
      <c r="B4" s="24"/>
      <c r="C4" s="24"/>
      <c r="D4" s="24"/>
      <c r="E4" s="25"/>
      <c r="F4" s="25"/>
      <c r="G4" s="34"/>
      <c r="H4" s="25"/>
      <c r="I4" s="50"/>
    </row>
    <row r="5" spans="1:13" s="41" customFormat="1" x14ac:dyDescent="0.3">
      <c r="B5" s="191" t="s">
        <v>2</v>
      </c>
      <c r="C5" s="192"/>
      <c r="D5" s="192"/>
      <c r="E5" s="192"/>
      <c r="F5" s="192"/>
      <c r="G5" s="192"/>
      <c r="H5" s="193"/>
      <c r="I5" s="93"/>
      <c r="J5" s="93"/>
      <c r="K5" s="93"/>
    </row>
    <row r="6" spans="1:13" s="65" customFormat="1" x14ac:dyDescent="0.3">
      <c r="B6" s="94" t="str">
        <f>'Data Transit 1'!O1</f>
        <v>Y-Intercept</v>
      </c>
      <c r="C6" s="94" t="str">
        <f>'Data Transit 1'!P1</f>
        <v>R(superscript 2)</v>
      </c>
      <c r="D6" s="94" t="str">
        <f>'Data Transit 1'!Q1</f>
        <v>Slope</v>
      </c>
      <c r="E6" s="94" t="str">
        <f>'Data Transit 1'!R1</f>
        <v>Efficiency</v>
      </c>
      <c r="F6" s="94" t="str">
        <f>'Data Transit 1'!S1</f>
        <v>Automatic Ct Threshold</v>
      </c>
      <c r="G6" s="94" t="str">
        <f>'Data Transit 1'!T1</f>
        <v>Ct Threshold</v>
      </c>
      <c r="H6" s="95" t="str">
        <f>'Data Transit 1'!U1</f>
        <v>Automatic Baseline</v>
      </c>
      <c r="I6" s="96"/>
    </row>
    <row r="7" spans="1:13" s="41" customFormat="1" x14ac:dyDescent="0.3">
      <c r="B7" s="98">
        <f>'Data Transit 1'!O2</f>
        <v>38.839199066162109</v>
      </c>
      <c r="C7" s="164">
        <f>'Data Transit 1'!P2</f>
        <v>0.99790000915527344</v>
      </c>
      <c r="D7" s="98">
        <f>'Data Transit 1'!Q2</f>
        <v>-3.5617001056671143</v>
      </c>
      <c r="E7" s="97">
        <f>'Data Transit 1'!R2</f>
        <v>90.881927490234375</v>
      </c>
      <c r="F7" s="33" t="b">
        <f>'Data Transit 1'!S2</f>
        <v>0</v>
      </c>
      <c r="G7" s="98">
        <f>'Data Transit 1'!T2</f>
        <v>0.06</v>
      </c>
      <c r="H7" s="97" t="b">
        <f>'Data Transit 1'!U2</f>
        <v>1</v>
      </c>
      <c r="I7" s="99"/>
    </row>
    <row r="9" spans="1:13" s="101" customFormat="1" ht="28.3" x14ac:dyDescent="0.35">
      <c r="A9" s="94" t="s">
        <v>0</v>
      </c>
      <c r="B9" s="94" t="str">
        <f>'result transit'!B6</f>
        <v>Well Position</v>
      </c>
      <c r="C9" s="94" t="str">
        <f>'result transit'!C6</f>
        <v>Ct Mean</v>
      </c>
      <c r="D9" s="94" t="str">
        <f>'result transit'!D6</f>
        <v>Ct SD</v>
      </c>
      <c r="E9" s="95" t="str">
        <f>CONCATENATE('result transit'!E6, "/10uL")</f>
        <v>Quantity Mean/10uL</v>
      </c>
      <c r="F9" s="95" t="str">
        <f>CONCATENATE('result transit'!F6, "/10uL")</f>
        <v>Quantity SD/10uL</v>
      </c>
      <c r="G9" s="100" t="str">
        <f>CONCATENATE('result transit'!G6, "/10uL")</f>
        <v>Quantity CV/10uL</v>
      </c>
      <c r="H9" s="94" t="s">
        <v>5</v>
      </c>
      <c r="I9" s="94" t="s">
        <v>4</v>
      </c>
      <c r="K9" s="65"/>
    </row>
    <row r="10" spans="1:13" x14ac:dyDescent="0.35">
      <c r="A10" s="33" t="s">
        <v>21</v>
      </c>
      <c r="B10" s="33" t="str">
        <f>VLOOKUP(A10,'result transit'!$A$7:$F$49,2,FALSE)</f>
        <v>A4A5A6</v>
      </c>
      <c r="C10" s="98">
        <f>VLOOKUP(A10,'result transit'!$A$7:$F$49,3,FALSE)</f>
        <v>21.917350769042969</v>
      </c>
      <c r="D10" s="98">
        <f>VLOOKUP(A10,'result transit'!$A$7:$F$49,4,FALSE)</f>
        <v>8.9137129485607147E-2</v>
      </c>
      <c r="E10" s="102">
        <f>VLOOKUP(A10,'result transit'!$A$7:$F$49,5,FALSE)</f>
        <v>56434.50390625</v>
      </c>
      <c r="F10" s="102">
        <f>VLOOKUP(A10,'result transit'!$A$7:$F$49,6,FALSE)</f>
        <v>3295.573974609375</v>
      </c>
      <c r="G10" s="103">
        <f>VLOOKUP(A10,'result transit'!$A$7:$G$49,7,FALSE)</f>
        <v>5.839643740085039E-2</v>
      </c>
      <c r="H10" s="102">
        <v>100000</v>
      </c>
      <c r="I10" s="104">
        <f>IF(H10=0, "", (2*E10-H10)/H10*100)</f>
        <v>12.8690078125</v>
      </c>
    </row>
    <row r="11" spans="1:13" x14ac:dyDescent="0.35">
      <c r="A11" s="33" t="s">
        <v>26</v>
      </c>
      <c r="B11" s="33" t="str">
        <f>VLOOKUP(A11,'result transit'!$A$7:$F$49,2,FALSE)</f>
        <v>B4B5B6</v>
      </c>
      <c r="C11" s="98">
        <f>VLOOKUP(A11,'result transit'!$A$7:$F$49,3,FALSE)</f>
        <v>32.424755096435547</v>
      </c>
      <c r="D11" s="98">
        <f>VLOOKUP(A11,'result transit'!$A$7:$F$49,4,FALSE)</f>
        <v>0.13229411840438843</v>
      </c>
      <c r="E11" s="102">
        <f>VLOOKUP(A11,'result transit'!$A$7:$F$49,5,FALSE)</f>
        <v>63.38629150390625</v>
      </c>
      <c r="F11" s="102">
        <f>VLOOKUP(A11,'result transit'!$A$7:$F$49,6,FALSE)</f>
        <v>5.3135037422180176</v>
      </c>
      <c r="G11" s="103">
        <f>VLOOKUP(A11,'result transit'!$A$7:$G$49,7,FALSE)</f>
        <v>8.3827332632175955E-2</v>
      </c>
      <c r="H11" s="102">
        <v>100</v>
      </c>
      <c r="I11" s="104">
        <f>IF(H11=0, "", (2*E11-H11)/H11*100)</f>
        <v>26.7725830078125</v>
      </c>
    </row>
    <row r="12" spans="1:13" x14ac:dyDescent="0.35">
      <c r="A12" s="33" t="s">
        <v>22</v>
      </c>
      <c r="B12" s="33" t="str">
        <f>VLOOKUP(A12,'result transit'!$A$7:$F$49,2,FALSE)</f>
        <v>C4C5C6</v>
      </c>
      <c r="C12" s="98">
        <f>VLOOKUP(A12,'result transit'!$A$7:$F$49,3,FALSE)</f>
        <v>25.958913803100586</v>
      </c>
      <c r="D12" s="98">
        <f>VLOOKUP(A12,'result transit'!$A$7:$F$49,4,FALSE)</f>
        <v>7.3149226605892181E-2</v>
      </c>
      <c r="E12" s="102">
        <f>VLOOKUP(A12,'result transit'!$A$7:$F$49,5,FALSE)</f>
        <v>4136.69287109375</v>
      </c>
      <c r="F12" s="102">
        <f>VLOOKUP(A12,'result transit'!$A$7:$F$49,6,FALSE)</f>
        <v>194.29771423339844</v>
      </c>
      <c r="G12" s="103">
        <f>VLOOKUP(A12,'result transit'!$A$7:$G$49,7,FALSE)</f>
        <v>4.6969335236634505E-2</v>
      </c>
      <c r="H12" s="105" t="s">
        <v>41</v>
      </c>
      <c r="I12" s="104" t="s">
        <v>41</v>
      </c>
    </row>
    <row r="13" spans="1:13" x14ac:dyDescent="0.35">
      <c r="A13" s="33" t="s">
        <v>23</v>
      </c>
      <c r="B13" s="33" t="str">
        <f>VLOOKUP(A13,'result transit'!$A$7:$F$49,2,FALSE)</f>
        <v>D4D5D6</v>
      </c>
      <c r="C13" s="98" t="str">
        <f>VLOOKUP(A13,'result transit'!$A$7:$F$49,3,FALSE)</f>
        <v>Undetermined</v>
      </c>
      <c r="D13" s="98" t="str">
        <f>VLOOKUP(A13,'result transit'!$A$7:$F$49,4,FALSE)</f>
        <v>Undetermined</v>
      </c>
      <c r="E13" s="98">
        <f>VLOOKUP(A13,'result transit'!$A$7:$F$49,5,FALSE)</f>
        <v>0</v>
      </c>
      <c r="F13" s="98">
        <f>VLOOKUP(A13,'result transit'!$A$7:$F$49,6,FALSE)</f>
        <v>0</v>
      </c>
      <c r="G13" s="103" t="str">
        <f>VLOOKUP(A13,'result transit'!$A$7:$G$49,7,FALSE)</f>
        <v/>
      </c>
      <c r="H13" s="98" t="s">
        <v>41</v>
      </c>
      <c r="I13" s="104" t="s">
        <v>41</v>
      </c>
    </row>
    <row r="14" spans="1:13" x14ac:dyDescent="0.35">
      <c r="A14" s="33" t="s">
        <v>1</v>
      </c>
      <c r="B14" s="33" t="str">
        <f>VLOOKUP(A14,'result transit'!$A$7:$F$49,2,FALSE)</f>
        <v>H1H2H3</v>
      </c>
      <c r="C14" s="98" t="str">
        <f>VLOOKUP(A14,'result transit'!$A$7:$F$49,3,FALSE)</f>
        <v>Undetermined</v>
      </c>
      <c r="D14" s="98" t="str">
        <f>VLOOKUP(A14,'result transit'!$A$7:$F$49,4,FALSE)</f>
        <v>Undetermined</v>
      </c>
      <c r="E14" s="98">
        <f>VLOOKUP(A14,'result transit'!$A$7:$F$49,5,FALSE)</f>
        <v>0</v>
      </c>
      <c r="F14" s="98">
        <f>VLOOKUP(A14,'result transit'!$A$7:$F$49,6,FALSE)</f>
        <v>0</v>
      </c>
      <c r="G14" s="103" t="str">
        <f>VLOOKUP(A14,'result transit'!$A$7:$G$49,7,FALSE)</f>
        <v/>
      </c>
      <c r="H14" s="98" t="s">
        <v>41</v>
      </c>
      <c r="I14" s="104" t="s">
        <v>41</v>
      </c>
    </row>
  </sheetData>
  <sheetProtection algorithmName="SHA-512" hashValue="ipNnjdFRWLvcWsM3hJNna3JJix8PBV18b4zMvfXVicpvTOfy/9n7zI2L3JUYEe17B0LApURmYdZpXaj2roJ23A==" saltValue="2qYMo7VQ+EfV6QpIAA8ItQ==" spinCount="100000" sheet="1" objects="1" scenarios="1" formatCells="0" formatColumns="0"/>
  <mergeCells count="4">
    <mergeCell ref="C3:D3"/>
    <mergeCell ref="B5:H5"/>
    <mergeCell ref="E2:I3"/>
    <mergeCell ref="A1:I1"/>
  </mergeCells>
  <conditionalFormatting sqref="B2:B3">
    <cfRule type="expression" dxfId="11" priority="3">
      <formula>B2=""</formula>
    </cfRule>
  </conditionalFormatting>
  <conditionalFormatting sqref="D2">
    <cfRule type="expression" dxfId="10" priority="2">
      <formula>D2=""</formula>
    </cfRule>
  </conditionalFormatting>
  <pageMargins left="0.7" right="0.7" top="0.75" bottom="0.75" header="0.3" footer="0.3"/>
  <pageSetup orientation="landscape" r:id="rId1"/>
  <headerFooter>
    <oddFooter>&amp;C&amp;"Times New Roman,Regular"&amp;11&amp;F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39"/>
  <sheetViews>
    <sheetView tabSelected="1" topLeftCell="A25" zoomScale="70" zoomScaleNormal="70" workbookViewId="0">
      <selection activeCell="I7" sqref="I7"/>
    </sheetView>
  </sheetViews>
  <sheetFormatPr defaultColWidth="8.3828125" defaultRowHeight="14.15" x14ac:dyDescent="0.35"/>
  <cols>
    <col min="1" max="1" width="13.3046875" style="49" customWidth="1"/>
    <col min="2" max="2" width="11.53515625" style="49" customWidth="1"/>
    <col min="3" max="3" width="13.3046875" style="49" customWidth="1"/>
    <col min="4" max="4" width="16.3046875" style="49" customWidth="1"/>
    <col min="5" max="5" width="13.3046875" style="49" customWidth="1"/>
    <col min="6" max="6" width="42.3046875" style="49" customWidth="1"/>
    <col min="7" max="7" width="13.53515625" style="49" customWidth="1"/>
    <col min="8" max="8" width="12" style="49" customWidth="1"/>
    <col min="9" max="9" width="11.3046875" style="49" customWidth="1"/>
    <col min="10" max="10" width="14.69140625" style="49" customWidth="1"/>
    <col min="11" max="12" width="15.3046875" style="109" customWidth="1"/>
    <col min="13" max="13" width="11.53515625" style="110" bestFit="1" customWidth="1"/>
    <col min="14" max="14" width="9.69140625" style="110" customWidth="1"/>
    <col min="15" max="15" width="10.69140625" style="109" customWidth="1"/>
    <col min="16" max="16" width="14.3046875" style="110" customWidth="1"/>
    <col min="17" max="16384" width="8.3828125" style="49"/>
  </cols>
  <sheetData>
    <row r="1" spans="1:18" ht="37.5" customHeight="1" x14ac:dyDescent="0.35">
      <c r="A1" s="165" t="s">
        <v>62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</row>
    <row r="2" spans="1:18" s="35" customFormat="1" ht="36.450000000000003" customHeight="1" x14ac:dyDescent="0.35">
      <c r="A2" s="26" t="s">
        <v>12</v>
      </c>
      <c r="B2" s="27" t="str">
        <f>'Extraction  Information'!B2</f>
        <v>2377-009</v>
      </c>
      <c r="C2" s="27" t="s">
        <v>17</v>
      </c>
      <c r="D2" s="107">
        <f>'PCR sample information'!D2</f>
        <v>43270</v>
      </c>
      <c r="E2" s="200" t="s">
        <v>52</v>
      </c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</row>
    <row r="3" spans="1:18" s="35" customFormat="1" ht="92.9" customHeight="1" x14ac:dyDescent="0.35">
      <c r="A3" s="28" t="s">
        <v>16</v>
      </c>
      <c r="B3" s="108">
        <f>'Extraction  Information'!B3</f>
        <v>4</v>
      </c>
      <c r="C3" s="197" t="s">
        <v>54</v>
      </c>
      <c r="D3" s="198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</row>
    <row r="4" spans="1:18" x14ac:dyDescent="0.35">
      <c r="A4" s="41"/>
      <c r="B4" s="24"/>
      <c r="C4" s="24"/>
      <c r="D4" s="24"/>
      <c r="E4" s="25"/>
      <c r="F4" s="25"/>
      <c r="G4" s="109"/>
    </row>
    <row r="5" spans="1:18" s="41" customFormat="1" x14ac:dyDescent="0.3">
      <c r="D5" s="199" t="s">
        <v>2</v>
      </c>
      <c r="E5" s="199"/>
      <c r="F5" s="199"/>
      <c r="G5" s="199"/>
      <c r="H5" s="199"/>
      <c r="I5" s="199"/>
      <c r="J5" s="199"/>
      <c r="K5" s="111"/>
      <c r="L5" s="111"/>
      <c r="M5" s="112"/>
      <c r="N5" s="112"/>
      <c r="O5" s="111"/>
      <c r="P5" s="112"/>
    </row>
    <row r="6" spans="1:18" s="65" customFormat="1" ht="51.45" customHeight="1" x14ac:dyDescent="0.3">
      <c r="D6" s="94" t="str">
        <f>'Data Transit 1'!O1</f>
        <v>Y-Intercept</v>
      </c>
      <c r="E6" s="94" t="str">
        <f>'Data Transit 1'!P1</f>
        <v>R(superscript 2)</v>
      </c>
      <c r="F6" s="94" t="str">
        <f>'Data Transit 1'!Q1</f>
        <v>Slope</v>
      </c>
      <c r="G6" s="94" t="str">
        <f>'Data Transit 1'!R1</f>
        <v>Efficiency</v>
      </c>
      <c r="H6" s="94" t="str">
        <f>'Data Transit 1'!S1</f>
        <v>Automatic Ct Threshold</v>
      </c>
      <c r="I6" s="94" t="str">
        <f>'Data Transit 1'!T1</f>
        <v>Ct Threshold</v>
      </c>
      <c r="J6" s="95" t="str">
        <f>'Data Transit 1'!U1</f>
        <v>Automatic Baseline</v>
      </c>
      <c r="K6" s="113"/>
      <c r="L6" s="113"/>
      <c r="M6" s="114"/>
      <c r="N6" s="114"/>
      <c r="O6" s="113"/>
      <c r="P6" s="114"/>
    </row>
    <row r="7" spans="1:18" s="41" customFormat="1" x14ac:dyDescent="0.3">
      <c r="D7" s="115">
        <f>'Data Transit 1'!O2</f>
        <v>38.839199066162109</v>
      </c>
      <c r="E7" s="164">
        <f>'Data Transit 1'!P2</f>
        <v>0.99790000915527344</v>
      </c>
      <c r="F7" s="98">
        <f>'Data Transit 1'!Q2</f>
        <v>-3.5617001056671143</v>
      </c>
      <c r="G7" s="116">
        <f>'Data Transit 1'!R2</f>
        <v>90.881927490234375</v>
      </c>
      <c r="H7" s="33" t="b">
        <f>'Data Transit 1'!S2</f>
        <v>0</v>
      </c>
      <c r="I7" s="98">
        <f>'Data Transit 1'!T2</f>
        <v>0.06</v>
      </c>
      <c r="J7" s="97" t="b">
        <f>'Data Transit 1'!U2</f>
        <v>1</v>
      </c>
      <c r="K7" s="111"/>
      <c r="L7" s="111"/>
      <c r="M7" s="112"/>
      <c r="N7" s="112"/>
      <c r="O7" s="111"/>
      <c r="P7" s="112"/>
    </row>
    <row r="8" spans="1:18" x14ac:dyDescent="0.35">
      <c r="A8" s="41"/>
      <c r="B8" s="41"/>
      <c r="C8" s="41"/>
      <c r="D8" s="41"/>
      <c r="E8" s="41"/>
    </row>
    <row r="9" spans="1:18" s="65" customFormat="1" ht="28.3" x14ac:dyDescent="0.3">
      <c r="A9" s="117" t="str">
        <f>'Extraction  Information'!A5</f>
        <v>Extraction #</v>
      </c>
      <c r="B9" s="117" t="str">
        <f>'PCR sample information'!A3</f>
        <v>PCR Run #</v>
      </c>
      <c r="C9" s="117" t="str">
        <f>'PCR sample information'!B5</f>
        <v>Extraction Sample #</v>
      </c>
      <c r="D9" s="117" t="str">
        <f>'PCR sample information'!C5</f>
        <v>Punch#</v>
      </c>
      <c r="E9" s="117" t="str">
        <f>'PCR sample information'!D5</f>
        <v>Animal ID</v>
      </c>
      <c r="F9" s="117" t="str">
        <f>'PCR sample information'!E5</f>
        <v>Tissue or Sample Type</v>
      </c>
      <c r="G9" s="117" t="str">
        <f>'Extraction  Information'!F5</f>
        <v>Collection Date</v>
      </c>
      <c r="H9" s="117" t="str">
        <f>'PCR sample information'!G5</f>
        <v>DNA/rxn (ng)</v>
      </c>
      <c r="I9" s="117" t="s">
        <v>0</v>
      </c>
      <c r="J9" s="117" t="str">
        <f>'result transit'!B6</f>
        <v>Well Position</v>
      </c>
      <c r="K9" s="118" t="str">
        <f>'result transit'!C6</f>
        <v>Ct Mean</v>
      </c>
      <c r="L9" s="118" t="str">
        <f>'result transit'!D6</f>
        <v>Ct SD</v>
      </c>
      <c r="M9" s="119" t="str">
        <f>'result transit'!E6</f>
        <v>Quantity Mean</v>
      </c>
      <c r="N9" s="119" t="str">
        <f>'result transit'!F6</f>
        <v>Quantity SD</v>
      </c>
      <c r="O9" s="118" t="s">
        <v>45</v>
      </c>
      <c r="P9" s="119" t="s">
        <v>19</v>
      </c>
      <c r="Q9" s="119" t="s">
        <v>53</v>
      </c>
    </row>
    <row r="10" spans="1:18" s="41" customFormat="1" ht="35.9" customHeight="1" x14ac:dyDescent="0.3">
      <c r="A10" s="33">
        <f>'PCR sample information'!A6</f>
        <v>4</v>
      </c>
      <c r="B10" s="120">
        <f>'PCR sample information'!$B$3</f>
        <v>4</v>
      </c>
      <c r="C10" s="94">
        <f>'PCR sample information'!B6</f>
        <v>1</v>
      </c>
      <c r="D10" s="121">
        <f>'PCR sample information'!C6</f>
        <v>37</v>
      </c>
      <c r="E10" s="121">
        <f>'PCR sample information'!D6</f>
        <v>1014</v>
      </c>
      <c r="F10" s="121" t="str">
        <f>'PCR sample information'!E6</f>
        <v>Superficial VA/VL thalamus (right)</v>
      </c>
      <c r="G10" s="122">
        <f>IF(E10="N/A","N/A",IF(ISBLANK('Extraction  Information'!F6),"Date missing!",'Extraction  Information'!F6))</f>
        <v>43235</v>
      </c>
      <c r="H10" s="123">
        <f>'PCR sample information'!G6</f>
        <v>100</v>
      </c>
      <c r="I10" s="33" t="str">
        <f>IF(E10="N/A","N/A",CONCATENATE("S",C10))</f>
        <v>S1</v>
      </c>
      <c r="J10" s="33" t="str">
        <f>IFERROR(VLOOKUP(I10,'result transit'!$A$7:$F$49,2,FALSE),"")</f>
        <v>A7A8A9</v>
      </c>
      <c r="K10" s="97">
        <f>IFERROR(IF(VLOOKUP(I10,'result transit'!$A$7:$F$49,3,FALSE)=0,"Undet",VLOOKUP(I10,'result transit'!$A$7:$F$49,3,FALSE)),"")</f>
        <v>29.432229995727539</v>
      </c>
      <c r="L10" s="97">
        <f>IFERROR(VLOOKUP(I10,'result transit'!$A$7:$F$49,4,FALSE),"")</f>
        <v>7.047589123249054E-2</v>
      </c>
      <c r="M10" s="102">
        <f>IFERROR(VLOOKUP(I10,'result transit'!$A$7:$F$49,5,FALSE),"")</f>
        <v>437.96939086914063</v>
      </c>
      <c r="N10" s="102">
        <f>IFERROR(VLOOKUP(I10,'result transit'!$A$7:$F$49,6,FALSE),"")</f>
        <v>19.705486297607422</v>
      </c>
      <c r="O10" s="104">
        <f t="shared" ref="O10" si="0">IF(K10="Undetermined","ND",IFERROR(N10/M10*100,""))</f>
        <v>4.4992839016677211</v>
      </c>
      <c r="P10" s="102">
        <f t="shared" ref="P10" si="1">IF(K10="Undetermined","Negative",IFERROR(M10/H10*1000,""))</f>
        <v>4379.6939086914063</v>
      </c>
      <c r="Q10" s="33" t="str">
        <f>IF(E10="N/A","",IF(AND(M10&gt;25,O10&gt;25),"Retest",(IF(AND(M10&gt;10,M10&lt;25,O10&gt;35),"Retest",IF(AND(M10&lt;10,O10&gt;35,P10&lt;&gt;"Negative"),"EXV",IF(P10&lt;10,"BQL",""))))))</f>
        <v/>
      </c>
      <c r="R10" s="65"/>
    </row>
    <row r="11" spans="1:18" s="41" customFormat="1" ht="35.9" customHeight="1" x14ac:dyDescent="0.3">
      <c r="A11" s="33">
        <f>'PCR sample information'!A7</f>
        <v>4</v>
      </c>
      <c r="B11" s="120">
        <f>IF(A11="N/A","N/A",'PCR sample information'!$B$3)</f>
        <v>4</v>
      </c>
      <c r="C11" s="94">
        <f>'PCR sample information'!B7</f>
        <v>2</v>
      </c>
      <c r="D11" s="121">
        <f>'PCR sample information'!C7</f>
        <v>37</v>
      </c>
      <c r="E11" s="121">
        <f>'PCR sample information'!D7</f>
        <v>1015</v>
      </c>
      <c r="F11" s="121" t="str">
        <f>'PCR sample information'!E7</f>
        <v>Superficial VA/VL thalamus (right)</v>
      </c>
      <c r="G11" s="122">
        <f>IF(ISBLANK('Extraction  Information'!F7),"N/A",'Extraction  Information'!F7)</f>
        <v>43216</v>
      </c>
      <c r="H11" s="154">
        <f>IF(AND(E11="N/A",F11="N/A"),"N/A",'PCR sample information'!G7)</f>
        <v>100</v>
      </c>
      <c r="I11" s="33" t="str">
        <f>IF(C11="N/A","N/A",CONCATENATE("S",C11))</f>
        <v>S2</v>
      </c>
      <c r="J11" s="33" t="str">
        <f>IF(F11="N/A","N/A",IFERROR(VLOOKUP(I11,'result transit'!$A$7:$F$49,2,FALSE),""))</f>
        <v>B7B8B9</v>
      </c>
      <c r="K11" s="97">
        <f>IF(F11="N/A","N/A",IFERROR(IF(VLOOKUP(I11,'result transit'!$A$7:$F$49,3,FALSE)=0,"Undet",VLOOKUP(I11,'result transit'!$A$7:$F$49,3,FALSE)),""))</f>
        <v>28.840736389160156</v>
      </c>
      <c r="L11" s="97">
        <f>IF(F11="N/A","N/A",IFERROR(VLOOKUP(I11,'result transit'!$A$7:$F$49,4,FALSE),""))</f>
        <v>8.7113132476806641</v>
      </c>
      <c r="M11" s="102">
        <f>IF(F11="N/A","N/A",IFERROR(VLOOKUP(I11,'result transit'!$A$7:$F$49,5,FALSE),""))</f>
        <v>11052.1181640625</v>
      </c>
      <c r="N11" s="102">
        <f>IF(F11="N/A","N/A",IFERROR(VLOOKUP(I11,'result transit'!$A$7:$F$49,6,FALSE),""))</f>
        <v>9585.77734375</v>
      </c>
      <c r="O11" s="104">
        <f t="shared" ref="O11:O23" si="2">IF(F11="N/A","N/A",IF(K11="Undetermined","ND",IFERROR(N11/M11*100,"")))</f>
        <v>86.732490563840415</v>
      </c>
      <c r="P11" s="102">
        <f t="shared" ref="P11:P23" si="3">IF(F11="N/A","N/A",IF(K11="Undetermined","Negative",IFERROR(M11/H11*1000,"")))</f>
        <v>110521.181640625</v>
      </c>
      <c r="Q11" s="33" t="str">
        <f t="shared" ref="Q11:Q23" si="4">IF(E11="N/A","N/A",IF(AND(M11&gt;25,O11&gt;25),"Retest",(IF(AND(M11&gt;10,M11&lt;25,O11&gt;35),"Retest",IF(AND(M11&lt;10,O11&gt;35,P11&lt;&gt;"Negative"),"EXV",IF(P11&lt;10,"BQL",""))))))</f>
        <v>Retest</v>
      </c>
    </row>
    <row r="12" spans="1:18" s="41" customFormat="1" ht="35.9" customHeight="1" x14ac:dyDescent="0.3">
      <c r="A12" s="33">
        <f>'PCR sample information'!A8</f>
        <v>4</v>
      </c>
      <c r="B12" s="120">
        <f>IF(A12="N/A","N/A",'PCR sample information'!$B$3)</f>
        <v>4</v>
      </c>
      <c r="C12" s="94">
        <f>'PCR sample information'!B8</f>
        <v>3</v>
      </c>
      <c r="D12" s="121">
        <f>'PCR sample information'!C8</f>
        <v>37</v>
      </c>
      <c r="E12" s="121">
        <f>'PCR sample information'!D8</f>
        <v>1018</v>
      </c>
      <c r="F12" s="121" t="str">
        <f>'PCR sample information'!E8</f>
        <v>Superficial VA/VL thalamus (right)</v>
      </c>
      <c r="G12" s="122">
        <f>IF(ISBLANK('Extraction  Information'!F8),"N/A",'Extraction  Information'!F8)</f>
        <v>43216</v>
      </c>
      <c r="H12" s="154">
        <f>IF(AND(E12="N/A",F12="N/A"),"N/A",'PCR sample information'!G8)</f>
        <v>100</v>
      </c>
      <c r="I12" s="33" t="str">
        <f t="shared" ref="I12:I29" si="5">IF(C12="N/A","N/A",CONCATENATE("S",C12))</f>
        <v>S3</v>
      </c>
      <c r="J12" s="33" t="str">
        <f>IF(F12="N/A","N/A",IFERROR(VLOOKUP(I12,'result transit'!$A$7:$F$49,2,FALSE),""))</f>
        <v>C7C8C9</v>
      </c>
      <c r="K12" s="97">
        <f>IF(F12="N/A","N/A",IFERROR(IF(VLOOKUP(I12,'result transit'!$A$7:$F$49,3,FALSE)=0,"Undet",VLOOKUP(I12,'result transit'!$A$7:$F$49,3,FALSE)),""))</f>
        <v>28.871322631835938</v>
      </c>
      <c r="L12" s="97">
        <f>IF(F12="N/A","N/A",IFERROR(VLOOKUP(I12,'result transit'!$A$7:$F$49,4,FALSE),""))</f>
        <v>8.7415799498558044E-2</v>
      </c>
      <c r="M12" s="102">
        <f>IF(F12="N/A","N/A",IFERROR(VLOOKUP(I12,'result transit'!$A$7:$F$49,5,FALSE),""))</f>
        <v>629.643310546875</v>
      </c>
      <c r="N12" s="102">
        <f>IF(F12="N/A","N/A",IFERROR(VLOOKUP(I12,'result transit'!$A$7:$F$49,6,FALSE),""))</f>
        <v>35.983180999755859</v>
      </c>
      <c r="O12" s="104">
        <f t="shared" si="2"/>
        <v>5.7148516306006281</v>
      </c>
      <c r="P12" s="102">
        <f t="shared" si="3"/>
        <v>6296.43310546875</v>
      </c>
      <c r="Q12" s="33" t="str">
        <f t="shared" si="4"/>
        <v/>
      </c>
    </row>
    <row r="13" spans="1:18" s="41" customFormat="1" ht="35.9" customHeight="1" x14ac:dyDescent="0.3">
      <c r="A13" s="33">
        <f>'PCR sample information'!A9</f>
        <v>4</v>
      </c>
      <c r="B13" s="120">
        <f>IF(A13="N/A","N/A",'PCR sample information'!$B$3)</f>
        <v>4</v>
      </c>
      <c r="C13" s="94">
        <f>'PCR sample information'!B9</f>
        <v>4</v>
      </c>
      <c r="D13" s="121">
        <f>'PCR sample information'!C9</f>
        <v>37</v>
      </c>
      <c r="E13" s="121">
        <f>'PCR sample information'!D9</f>
        <v>1019</v>
      </c>
      <c r="F13" s="121" t="str">
        <f>'PCR sample information'!E9</f>
        <v>Superficial VA/VL thalamus (right)</v>
      </c>
      <c r="G13" s="122">
        <f>IF(ISBLANK('Extraction  Information'!F9),"N/A",'Extraction  Information'!F9)</f>
        <v>43215</v>
      </c>
      <c r="H13" s="154">
        <f>IF(AND(E13="N/A",F13="N/A"),"N/A",'PCR sample information'!G9)</f>
        <v>100</v>
      </c>
      <c r="I13" s="33" t="str">
        <f t="shared" si="5"/>
        <v>S4</v>
      </c>
      <c r="J13" s="33" t="str">
        <f>IF(F13="N/A","N/A",IFERROR(VLOOKUP(I13,'result transit'!$A$7:$F$49,2,FALSE),""))</f>
        <v>D7D8D9</v>
      </c>
      <c r="K13" s="97" t="str">
        <f>IF(F13="N/A","N/A",IFERROR(IF(VLOOKUP(I13,'result transit'!$A$7:$F$49,3,FALSE)=0,"Undet",VLOOKUP(I13,'result transit'!$A$7:$F$49,3,FALSE)),""))</f>
        <v>Undetermined</v>
      </c>
      <c r="L13" s="97" t="str">
        <f>IF(F13="N/A","N/A",IFERROR(VLOOKUP(I13,'result transit'!$A$7:$F$49,4,FALSE),""))</f>
        <v>Undetermined</v>
      </c>
      <c r="M13" s="102">
        <f>IF(F13="N/A","N/A",IFERROR(VLOOKUP(I13,'result transit'!$A$7:$F$49,5,FALSE),""))</f>
        <v>0</v>
      </c>
      <c r="N13" s="102">
        <f>IF(F13="N/A","N/A",IFERROR(VLOOKUP(I13,'result transit'!$A$7:$F$49,6,FALSE),""))</f>
        <v>0</v>
      </c>
      <c r="O13" s="104" t="str">
        <f t="shared" si="2"/>
        <v>ND</v>
      </c>
      <c r="P13" s="102" t="str">
        <f t="shared" si="3"/>
        <v>Negative</v>
      </c>
      <c r="Q13" s="33" t="str">
        <f t="shared" si="4"/>
        <v/>
      </c>
    </row>
    <row r="14" spans="1:18" s="41" customFormat="1" ht="35.9" customHeight="1" x14ac:dyDescent="0.3">
      <c r="A14" s="33">
        <f>'PCR sample information'!A10</f>
        <v>4</v>
      </c>
      <c r="B14" s="120">
        <f>IF(A14="N/A","N/A",'PCR sample information'!$B$3)</f>
        <v>4</v>
      </c>
      <c r="C14" s="94">
        <f>'PCR sample information'!B10</f>
        <v>5</v>
      </c>
      <c r="D14" s="121">
        <f>'PCR sample information'!C10</f>
        <v>37</v>
      </c>
      <c r="E14" s="121">
        <f>'PCR sample information'!D10</f>
        <v>1020</v>
      </c>
      <c r="F14" s="121" t="str">
        <f>'PCR sample information'!E10</f>
        <v>Superficial VA/VL thalamus (right)</v>
      </c>
      <c r="G14" s="122">
        <f>IF(ISBLANK('Extraction  Information'!F10),"N/A",'Extraction  Information'!F10)</f>
        <v>43217</v>
      </c>
      <c r="H14" s="154">
        <f>IF(AND(E14="N/A",F14="N/A"),"N/A",'PCR sample information'!G10)</f>
        <v>100</v>
      </c>
      <c r="I14" s="33" t="str">
        <f t="shared" si="5"/>
        <v>S5</v>
      </c>
      <c r="J14" s="33" t="str">
        <f>IF(F14="N/A","N/A",IFERROR(VLOOKUP(I14,'result transit'!$A$7:$F$49,2,FALSE),""))</f>
        <v>E7E8E9</v>
      </c>
      <c r="K14" s="97">
        <f>IF(F14="N/A","N/A",IFERROR(IF(VLOOKUP(I14,'result transit'!$A$7:$F$49,3,FALSE)=0,"Undet",VLOOKUP(I14,'result transit'!$A$7:$F$49,3,FALSE)),""))</f>
        <v>29.226083755493164</v>
      </c>
      <c r="L14" s="97">
        <f>IF(F14="N/A","N/A",IFERROR(VLOOKUP(I14,'result transit'!$A$7:$F$49,4,FALSE),""))</f>
        <v>0.14311209321022034</v>
      </c>
      <c r="M14" s="102">
        <f>IF(F14="N/A","N/A",IFERROR(VLOOKUP(I14,'result transit'!$A$7:$F$49,5,FALSE),""))</f>
        <v>501.51510620117188</v>
      </c>
      <c r="N14" s="102">
        <f>IF(F14="N/A","N/A",IFERROR(VLOOKUP(I14,'result transit'!$A$7:$F$49,6,FALSE),""))</f>
        <v>47.535221099853516</v>
      </c>
      <c r="O14" s="104">
        <f t="shared" si="2"/>
        <v>9.4783228884008519</v>
      </c>
      <c r="P14" s="102">
        <f t="shared" si="3"/>
        <v>5015.1510620117188</v>
      </c>
      <c r="Q14" s="33" t="str">
        <f t="shared" si="4"/>
        <v/>
      </c>
    </row>
    <row r="15" spans="1:18" s="41" customFormat="1" ht="35.9" customHeight="1" x14ac:dyDescent="0.3">
      <c r="A15" s="33">
        <f>'PCR sample information'!A11</f>
        <v>4</v>
      </c>
      <c r="B15" s="120">
        <f>IF(A15="N/A","N/A",'PCR sample information'!$B$3)</f>
        <v>4</v>
      </c>
      <c r="C15" s="94">
        <f>'PCR sample information'!B11</f>
        <v>6</v>
      </c>
      <c r="D15" s="121">
        <f>'PCR sample information'!C11</f>
        <v>38</v>
      </c>
      <c r="E15" s="121">
        <f>'PCR sample information'!D11</f>
        <v>1014</v>
      </c>
      <c r="F15" s="121" t="str">
        <f>'PCR sample information'!E11</f>
        <v>Deep VA/VL thalamus (right)</v>
      </c>
      <c r="G15" s="122">
        <f>IF(ISBLANK('Extraction  Information'!F11),"N/A",'Extraction  Information'!F11)</f>
        <v>43235</v>
      </c>
      <c r="H15" s="154">
        <f>IF(AND(E15="N/A",F15="N/A"),"N/A",'PCR sample information'!G11)</f>
        <v>100</v>
      </c>
      <c r="I15" s="33" t="str">
        <f t="shared" si="5"/>
        <v>S6</v>
      </c>
      <c r="J15" s="33" t="str">
        <f>IF(F15="N/A","N/A",IFERROR(VLOOKUP(I15,'result transit'!$A$7:$F$49,2,FALSE),""))</f>
        <v>F7F8F9</v>
      </c>
      <c r="K15" s="97">
        <f>IF(F15="N/A","N/A",IFERROR(IF(VLOOKUP(I15,'result transit'!$A$7:$F$49,3,FALSE)=0,"Undet",VLOOKUP(I15,'result transit'!$A$7:$F$49,3,FALSE)),""))</f>
        <v>28.873823165893555</v>
      </c>
      <c r="L15" s="97">
        <f>IF(F15="N/A","N/A",IFERROR(VLOOKUP(I15,'result transit'!$A$7:$F$49,4,FALSE),""))</f>
        <v>2.2169813513755798E-2</v>
      </c>
      <c r="M15" s="102">
        <f>IF(F15="N/A","N/A",IFERROR(VLOOKUP(I15,'result transit'!$A$7:$F$49,5,FALSE),""))</f>
        <v>627.99560546875</v>
      </c>
      <c r="N15" s="102">
        <f>IF(F15="N/A","N/A",IFERROR(VLOOKUP(I15,'result transit'!$A$7:$F$49,6,FALSE),""))</f>
        <v>8.9954462051391602</v>
      </c>
      <c r="O15" s="104">
        <f t="shared" si="2"/>
        <v>1.4324059160294216</v>
      </c>
      <c r="P15" s="102">
        <f t="shared" si="3"/>
        <v>6279.9560546875</v>
      </c>
      <c r="Q15" s="33" t="str">
        <f t="shared" si="4"/>
        <v/>
      </c>
    </row>
    <row r="16" spans="1:18" s="41" customFormat="1" ht="35.9" customHeight="1" x14ac:dyDescent="0.3">
      <c r="A16" s="33">
        <f>'PCR sample information'!A12</f>
        <v>4</v>
      </c>
      <c r="B16" s="120">
        <f>IF(A16="N/A","N/A",'PCR sample information'!$B$3)</f>
        <v>4</v>
      </c>
      <c r="C16" s="94">
        <f>'PCR sample information'!B12</f>
        <v>7</v>
      </c>
      <c r="D16" s="121">
        <f>'PCR sample information'!C12</f>
        <v>38</v>
      </c>
      <c r="E16" s="121">
        <f>'PCR sample information'!D12</f>
        <v>1015</v>
      </c>
      <c r="F16" s="121" t="str">
        <f>'PCR sample information'!E12</f>
        <v>Deep VA/VL thalamus (right)</v>
      </c>
      <c r="G16" s="122">
        <f>IF(ISBLANK('Extraction  Information'!F12),"N/A",'Extraction  Information'!F12)</f>
        <v>43216</v>
      </c>
      <c r="H16" s="154">
        <f>IF(AND(E16="N/A",F16="N/A"),"N/A",'PCR sample information'!G12)</f>
        <v>100</v>
      </c>
      <c r="I16" s="33" t="str">
        <f t="shared" si="5"/>
        <v>S7</v>
      </c>
      <c r="J16" s="33" t="str">
        <f>IF(F16="N/A","N/A",IFERROR(VLOOKUP(I16,'result transit'!$A$7:$F$49,2,FALSE),""))</f>
        <v>G7G8G9</v>
      </c>
      <c r="K16" s="97">
        <f>IF(F16="N/A","N/A",IFERROR(IF(VLOOKUP(I16,'result transit'!$A$7:$F$49,3,FALSE)=0,"Undet",VLOOKUP(I16,'result transit'!$A$7:$F$49,3,FALSE)),""))</f>
        <v>23.21537971496582</v>
      </c>
      <c r="L16" s="97">
        <f>IF(F16="N/A","N/A",IFERROR(VLOOKUP(I16,'result transit'!$A$7:$F$49,4,FALSE),""))</f>
        <v>5.662894994020462E-2</v>
      </c>
      <c r="M16" s="102">
        <f>IF(F16="N/A","N/A",IFERROR(VLOOKUP(I16,'result transit'!$A$7:$F$49,5,FALSE),""))</f>
        <v>24367.666015625</v>
      </c>
      <c r="N16" s="102">
        <f>IF(F16="N/A","N/A",IFERROR(VLOOKUP(I16,'result transit'!$A$7:$F$49,6,FALSE),""))</f>
        <v>901.0509033203125</v>
      </c>
      <c r="O16" s="104">
        <f t="shared" si="2"/>
        <v>3.6977316692642694</v>
      </c>
      <c r="P16" s="102">
        <f t="shared" si="3"/>
        <v>243676.66015625</v>
      </c>
      <c r="Q16" s="33" t="str">
        <f t="shared" si="4"/>
        <v/>
      </c>
    </row>
    <row r="17" spans="1:17" s="41" customFormat="1" ht="35.9" customHeight="1" x14ac:dyDescent="0.3">
      <c r="A17" s="33">
        <f>'PCR sample information'!A13</f>
        <v>4</v>
      </c>
      <c r="B17" s="120">
        <f>IF(A17="N/A","N/A",'PCR sample information'!$B$3)</f>
        <v>4</v>
      </c>
      <c r="C17" s="94">
        <f>'PCR sample information'!B13</f>
        <v>8</v>
      </c>
      <c r="D17" s="121">
        <f>'PCR sample information'!C13</f>
        <v>38</v>
      </c>
      <c r="E17" s="121">
        <f>'PCR sample information'!D13</f>
        <v>1018</v>
      </c>
      <c r="F17" s="121" t="str">
        <f>'PCR sample information'!E13</f>
        <v>Deep VA/VL thalamus (right)</v>
      </c>
      <c r="G17" s="122">
        <f>IF(ISBLANK('Extraction  Information'!F13),"N/A",'Extraction  Information'!F13)</f>
        <v>43216</v>
      </c>
      <c r="H17" s="154">
        <f>IF(AND(E17="N/A",F17="N/A"),"N/A",'PCR sample information'!G13)</f>
        <v>100</v>
      </c>
      <c r="I17" s="33" t="str">
        <f t="shared" si="5"/>
        <v>S8</v>
      </c>
      <c r="J17" s="33" t="str">
        <f>IF(F17="N/A","N/A",IFERROR(VLOOKUP(I17,'result transit'!$A$7:$F$49,2,FALSE),""))</f>
        <v>H7H8H9</v>
      </c>
      <c r="K17" s="97">
        <f>IF(F17="N/A","N/A",IFERROR(IF(VLOOKUP(I17,'result transit'!$A$7:$F$49,3,FALSE)=0,"Undet",VLOOKUP(I17,'result transit'!$A$7:$F$49,3,FALSE)),""))</f>
        <v>29.502126693725586</v>
      </c>
      <c r="L17" s="97">
        <f>IF(F17="N/A","N/A",IFERROR(VLOOKUP(I17,'result transit'!$A$7:$F$49,4,FALSE),""))</f>
        <v>8.4835253655910492E-2</v>
      </c>
      <c r="M17" s="102">
        <f>IF(F17="N/A","N/A",IFERROR(VLOOKUP(I17,'result transit'!$A$7:$F$49,5,FALSE),""))</f>
        <v>418.7564697265625</v>
      </c>
      <c r="N17" s="102">
        <f>IF(F17="N/A","N/A",IFERROR(VLOOKUP(I17,'result transit'!$A$7:$F$49,6,FALSE),""))</f>
        <v>23.267511367797852</v>
      </c>
      <c r="O17" s="104">
        <f t="shared" si="2"/>
        <v>5.556334779255101</v>
      </c>
      <c r="P17" s="102">
        <f t="shared" si="3"/>
        <v>4187.564697265625</v>
      </c>
      <c r="Q17" s="33" t="str">
        <f t="shared" si="4"/>
        <v/>
      </c>
    </row>
    <row r="18" spans="1:17" s="41" customFormat="1" ht="35.9" customHeight="1" x14ac:dyDescent="0.3">
      <c r="A18" s="33">
        <f>'PCR sample information'!A14</f>
        <v>4</v>
      </c>
      <c r="B18" s="120">
        <f>IF(A18="N/A","N/A",'PCR sample information'!$B$3)</f>
        <v>4</v>
      </c>
      <c r="C18" s="94">
        <f>'PCR sample information'!B14</f>
        <v>9</v>
      </c>
      <c r="D18" s="121">
        <f>'PCR sample information'!C14</f>
        <v>38</v>
      </c>
      <c r="E18" s="121">
        <f>'PCR sample information'!D14</f>
        <v>1019</v>
      </c>
      <c r="F18" s="121" t="str">
        <f>'PCR sample information'!E14</f>
        <v>Deep VA/VL thalamus (right)</v>
      </c>
      <c r="G18" s="122">
        <f>IF(ISBLANK('Extraction  Information'!F14),"N/A",'Extraction  Information'!F14)</f>
        <v>43215</v>
      </c>
      <c r="H18" s="154">
        <f>IF(AND(E18="N/A",F18="N/A"),"N/A",'PCR sample information'!G14)</f>
        <v>100</v>
      </c>
      <c r="I18" s="33" t="str">
        <f t="shared" si="5"/>
        <v>S9</v>
      </c>
      <c r="J18" s="33" t="str">
        <f>IF(F18="N/A","N/A",IFERROR(VLOOKUP(I18,'result transit'!$A$7:$F$49,2,FALSE),""))</f>
        <v>A10A11A12</v>
      </c>
      <c r="K18" s="97" t="str">
        <f>IF(F18="N/A","N/A",IFERROR(IF(VLOOKUP(I18,'result transit'!$A$7:$F$49,3,FALSE)=0,"Undet",VLOOKUP(I18,'result transit'!$A$7:$F$49,3,FALSE)),""))</f>
        <v>Undetermined</v>
      </c>
      <c r="L18" s="97" t="str">
        <f>IF(F18="N/A","N/A",IFERROR(VLOOKUP(I18,'result transit'!$A$7:$F$49,4,FALSE),""))</f>
        <v>Undetermined</v>
      </c>
      <c r="M18" s="102">
        <f>IF(F18="N/A","N/A",IFERROR(VLOOKUP(I18,'result transit'!$A$7:$F$49,5,FALSE),""))</f>
        <v>0</v>
      </c>
      <c r="N18" s="102">
        <f>IF(F18="N/A","N/A",IFERROR(VLOOKUP(I18,'result transit'!$A$7:$F$49,6,FALSE),""))</f>
        <v>0</v>
      </c>
      <c r="O18" s="104" t="str">
        <f t="shared" si="2"/>
        <v>ND</v>
      </c>
      <c r="P18" s="102" t="str">
        <f t="shared" si="3"/>
        <v>Negative</v>
      </c>
      <c r="Q18" s="33" t="str">
        <f t="shared" si="4"/>
        <v/>
      </c>
    </row>
    <row r="19" spans="1:17" s="41" customFormat="1" ht="35.9" customHeight="1" x14ac:dyDescent="0.3">
      <c r="A19" s="33">
        <f>'PCR sample information'!A15</f>
        <v>4</v>
      </c>
      <c r="B19" s="120">
        <f>IF(A19="N/A","N/A",'PCR sample information'!$B$3)</f>
        <v>4</v>
      </c>
      <c r="C19" s="94">
        <f>'PCR sample information'!B15</f>
        <v>10</v>
      </c>
      <c r="D19" s="121">
        <f>'PCR sample information'!C15</f>
        <v>38</v>
      </c>
      <c r="E19" s="121">
        <f>'PCR sample information'!D15</f>
        <v>1020</v>
      </c>
      <c r="F19" s="121" t="str">
        <f>'PCR sample information'!E15</f>
        <v>Deep VA/VL thalamus (right)</v>
      </c>
      <c r="G19" s="122">
        <f>IF(ISBLANK('Extraction  Information'!F15),"N/A",'Extraction  Information'!F15)</f>
        <v>43217</v>
      </c>
      <c r="H19" s="154">
        <f>IF(AND(E19="N/A",F19="N/A"),"N/A",'PCR sample information'!G15)</f>
        <v>100</v>
      </c>
      <c r="I19" s="33" t="str">
        <f t="shared" si="5"/>
        <v>S10</v>
      </c>
      <c r="J19" s="33" t="str">
        <f>IF(F19="N/A","N/A",IFERROR(VLOOKUP(I19,'result transit'!$A$7:$F$49,2,FALSE),""))</f>
        <v>B10B11B12</v>
      </c>
      <c r="K19" s="97">
        <f>IF(F19="N/A","N/A",IFERROR(IF(VLOOKUP(I19,'result transit'!$A$7:$F$49,3,FALSE)=0,"Undet",VLOOKUP(I19,'result transit'!$A$7:$F$49,3,FALSE)),""))</f>
        <v>28.014974594116211</v>
      </c>
      <c r="L19" s="97">
        <f>IF(F19="N/A","N/A",IFERROR(VLOOKUP(I19,'result transit'!$A$7:$F$49,4,FALSE),""))</f>
        <v>5.4768681526184082E-2</v>
      </c>
      <c r="M19" s="102">
        <f>IF(F19="N/A","N/A",IFERROR(VLOOKUP(I19,'result transit'!$A$7:$F$49,5,FALSE),""))</f>
        <v>1094.568359375</v>
      </c>
      <c r="N19" s="102">
        <f>IF(F19="N/A","N/A",IFERROR(VLOOKUP(I19,'result transit'!$A$7:$F$49,6,FALSE),""))</f>
        <v>38.495220184326172</v>
      </c>
      <c r="O19" s="104">
        <f t="shared" si="2"/>
        <v>3.5169315698388175</v>
      </c>
      <c r="P19" s="102">
        <f t="shared" si="3"/>
        <v>10945.68359375</v>
      </c>
      <c r="Q19" s="33" t="str">
        <f t="shared" si="4"/>
        <v/>
      </c>
    </row>
    <row r="20" spans="1:17" s="41" customFormat="1" ht="35.9" customHeight="1" x14ac:dyDescent="0.3">
      <c r="A20" s="33">
        <f>'PCR sample information'!A16</f>
        <v>4</v>
      </c>
      <c r="B20" s="120">
        <f>IF(A20="N/A","N/A",'PCR sample information'!$B$3)</f>
        <v>4</v>
      </c>
      <c r="C20" s="94">
        <f>'PCR sample information'!B16</f>
        <v>11</v>
      </c>
      <c r="D20" s="121">
        <f>'PCR sample information'!C16</f>
        <v>39</v>
      </c>
      <c r="E20" s="121">
        <f>'PCR sample information'!D16</f>
        <v>1014</v>
      </c>
      <c r="F20" s="121" t="str">
        <f>'PCR sample information'!E16</f>
        <v>Superficial VA/VL thalamus (left)</v>
      </c>
      <c r="G20" s="122">
        <f>IF(ISBLANK('Extraction  Information'!F16),"N/A",'Extraction  Information'!F16)</f>
        <v>43235</v>
      </c>
      <c r="H20" s="154">
        <f>IF(AND(E20="N/A",F20="N/A"),"N/A",'PCR sample information'!G16)</f>
        <v>100</v>
      </c>
      <c r="I20" s="33" t="str">
        <f t="shared" si="5"/>
        <v>S11</v>
      </c>
      <c r="J20" s="33" t="str">
        <f>IF(F20="N/A","N/A",IFERROR(VLOOKUP(I20,'result transit'!$A$7:$F$49,2,FALSE),""))</f>
        <v>C10C11C12</v>
      </c>
      <c r="K20" s="97">
        <f>IF(F20="N/A","N/A",IFERROR(IF(VLOOKUP(I20,'result transit'!$A$7:$F$49,3,FALSE)=0,"Undet",VLOOKUP(I20,'result transit'!$A$7:$F$49,3,FALSE)),""))</f>
        <v>27.868906021118164</v>
      </c>
      <c r="L20" s="97">
        <f>IF(F20="N/A","N/A",IFERROR(VLOOKUP(I20,'result transit'!$A$7:$F$49,4,FALSE),""))</f>
        <v>7.1536779403686523E-2</v>
      </c>
      <c r="M20" s="102">
        <f>IF(F20="N/A","N/A",IFERROR(VLOOKUP(I20,'result transit'!$A$7:$F$49,5,FALSE),""))</f>
        <v>1203.3153076171875</v>
      </c>
      <c r="N20" s="102">
        <f>IF(F20="N/A","N/A",IFERROR(VLOOKUP(I20,'result transit'!$A$7:$F$49,6,FALSE),""))</f>
        <v>55.037094116210938</v>
      </c>
      <c r="O20" s="104">
        <f t="shared" si="2"/>
        <v>4.5737882471715361</v>
      </c>
      <c r="P20" s="102">
        <f t="shared" si="3"/>
        <v>12033.153076171875</v>
      </c>
      <c r="Q20" s="33" t="str">
        <f t="shared" si="4"/>
        <v/>
      </c>
    </row>
    <row r="21" spans="1:17" s="41" customFormat="1" ht="35.9" customHeight="1" x14ac:dyDescent="0.3">
      <c r="A21" s="33">
        <f>'PCR sample information'!A17</f>
        <v>4</v>
      </c>
      <c r="B21" s="120">
        <f>IF(A21="N/A","N/A",'PCR sample information'!$B$3)</f>
        <v>4</v>
      </c>
      <c r="C21" s="94">
        <f>'PCR sample information'!B17</f>
        <v>12</v>
      </c>
      <c r="D21" s="121">
        <f>'PCR sample information'!C17</f>
        <v>39</v>
      </c>
      <c r="E21" s="121">
        <f>'PCR sample information'!D17</f>
        <v>1015</v>
      </c>
      <c r="F21" s="121" t="str">
        <f>'PCR sample information'!E17</f>
        <v>Superficial VA/VL thalamus (left)</v>
      </c>
      <c r="G21" s="122">
        <f>IF(ISBLANK('Extraction  Information'!F17),"N/A",'Extraction  Information'!F17)</f>
        <v>43216</v>
      </c>
      <c r="H21" s="154">
        <f>IF(AND(E21="N/A",F21="N/A"),"N/A",'PCR sample information'!G17)</f>
        <v>100</v>
      </c>
      <c r="I21" s="33" t="str">
        <f t="shared" si="5"/>
        <v>S12</v>
      </c>
      <c r="J21" s="33" t="str">
        <f>IF(F21="N/A","N/A",IFERROR(VLOOKUP(I21,'result transit'!$A$7:$F$49,2,FALSE),""))</f>
        <v>D10D11D12</v>
      </c>
      <c r="K21" s="97">
        <f>IF(F21="N/A","N/A",IFERROR(IF(VLOOKUP(I21,'result transit'!$A$7:$F$49,3,FALSE)=0,"Undet",VLOOKUP(I21,'result transit'!$A$7:$F$49,3,FALSE)),""))</f>
        <v>23.743074417114258</v>
      </c>
      <c r="L21" s="97">
        <f>IF(F21="N/A","N/A",IFERROR(VLOOKUP(I21,'result transit'!$A$7:$F$49,4,FALSE),""))</f>
        <v>0.14938697218894958</v>
      </c>
      <c r="M21" s="102">
        <f>IF(F21="N/A","N/A",IFERROR(VLOOKUP(I21,'result transit'!$A$7:$F$49,5,FALSE),""))</f>
        <v>17370.955078125</v>
      </c>
      <c r="N21" s="102">
        <f>IF(F21="N/A","N/A",IFERROR(VLOOKUP(I21,'result transit'!$A$7:$F$49,6,FALSE),""))</f>
        <v>1701.49169921875</v>
      </c>
      <c r="O21" s="104">
        <f t="shared" si="2"/>
        <v>9.7950382783581915</v>
      </c>
      <c r="P21" s="102">
        <f t="shared" si="3"/>
        <v>173709.55078125</v>
      </c>
      <c r="Q21" s="33" t="str">
        <f t="shared" si="4"/>
        <v/>
      </c>
    </row>
    <row r="22" spans="1:17" ht="35.9" customHeight="1" x14ac:dyDescent="0.35">
      <c r="A22" s="33">
        <f>'PCR sample information'!A18</f>
        <v>4</v>
      </c>
      <c r="B22" s="120">
        <f>IF(A22="N/A","N/A",'PCR sample information'!$B$3)</f>
        <v>4</v>
      </c>
      <c r="C22" s="94">
        <f>'PCR sample information'!B18</f>
        <v>13</v>
      </c>
      <c r="D22" s="121">
        <f>'PCR sample information'!C18</f>
        <v>39</v>
      </c>
      <c r="E22" s="121">
        <f>'PCR sample information'!D18</f>
        <v>1018</v>
      </c>
      <c r="F22" s="121" t="str">
        <f>'PCR sample information'!E18</f>
        <v>Superficial VA/VL thalamus (left)</v>
      </c>
      <c r="G22" s="122">
        <f>IF(ISBLANK('Extraction  Information'!F18),"N/A",'Extraction  Information'!F18)</f>
        <v>43216</v>
      </c>
      <c r="H22" s="154">
        <f>IF(AND(E22="N/A",F22="N/A"),"N/A",'PCR sample information'!G18)</f>
        <v>100</v>
      </c>
      <c r="I22" s="33" t="str">
        <f t="shared" si="5"/>
        <v>S13</v>
      </c>
      <c r="J22" s="33" t="str">
        <f>IF(F22="N/A","N/A",IFERROR(VLOOKUP(I22,'result transit'!$A$7:$F$49,2,FALSE),""))</f>
        <v>E10E11E12</v>
      </c>
      <c r="K22" s="97">
        <f>IF(F22="N/A","N/A",IFERROR(IF(VLOOKUP(I22,'result transit'!$A$7:$F$49,3,FALSE)=0,"Undet",VLOOKUP(I22,'result transit'!$A$7:$F$49,3,FALSE)),""))</f>
        <v>28.866662979125977</v>
      </c>
      <c r="L22" s="97">
        <f>IF(F22="N/A","N/A",IFERROR(VLOOKUP(I22,'result transit'!$A$7:$F$49,4,FALSE),""))</f>
        <v>0.12932389974594116</v>
      </c>
      <c r="M22" s="102">
        <f>IF(F22="N/A","N/A",IFERROR(VLOOKUP(I22,'result transit'!$A$7:$F$49,5,FALSE),""))</f>
        <v>632.34979248046875</v>
      </c>
      <c r="N22" s="102">
        <f>IF(F22="N/A","N/A",IFERROR(VLOOKUP(I22,'result transit'!$A$7:$F$49,6,FALSE),""))</f>
        <v>53.537433624267578</v>
      </c>
      <c r="O22" s="104">
        <f t="shared" si="2"/>
        <v>8.4664270093709533</v>
      </c>
      <c r="P22" s="102">
        <f t="shared" si="3"/>
        <v>6323.4979248046875</v>
      </c>
      <c r="Q22" s="33" t="str">
        <f t="shared" si="4"/>
        <v/>
      </c>
    </row>
    <row r="23" spans="1:17" ht="35.9" customHeight="1" x14ac:dyDescent="0.35">
      <c r="A23" s="33">
        <f>'PCR sample information'!A19</f>
        <v>4</v>
      </c>
      <c r="B23" s="120">
        <f>IF(A23="N/A","N/A",'PCR sample information'!$B$3)</f>
        <v>4</v>
      </c>
      <c r="C23" s="94">
        <f>'PCR sample information'!B19</f>
        <v>14</v>
      </c>
      <c r="D23" s="121">
        <f>'PCR sample information'!C19</f>
        <v>39</v>
      </c>
      <c r="E23" s="121">
        <f>'PCR sample information'!D19</f>
        <v>1019</v>
      </c>
      <c r="F23" s="121" t="str">
        <f>'PCR sample information'!E19</f>
        <v>Superficial VA/VL thalamus (left)</v>
      </c>
      <c r="G23" s="122">
        <f>IF(ISBLANK('Extraction  Information'!F19),"N/A",'Extraction  Information'!F19)</f>
        <v>43215</v>
      </c>
      <c r="H23" s="154">
        <f>IF(AND(E23="N/A",F23="N/A"),"N/A",'PCR sample information'!G19)</f>
        <v>100</v>
      </c>
      <c r="I23" s="33" t="str">
        <f t="shared" si="5"/>
        <v>S14</v>
      </c>
      <c r="J23" s="33" t="str">
        <f>IF(F23="N/A","N/A",IFERROR(VLOOKUP(I23,'result transit'!$A$7:$F$49,2,FALSE),""))</f>
        <v>F10F11F12</v>
      </c>
      <c r="K23" s="97" t="str">
        <f>IF(F23="N/A","N/A",IFERROR(IF(VLOOKUP(I23,'result transit'!$A$7:$F$49,3,FALSE)=0,"Undet",VLOOKUP(I23,'result transit'!$A$7:$F$49,3,FALSE)),""))</f>
        <v>Undetermined</v>
      </c>
      <c r="L23" s="97" t="str">
        <f>IF(F23="N/A","N/A",IFERROR(VLOOKUP(I23,'result transit'!$A$7:$F$49,4,FALSE),""))</f>
        <v>Undetermined</v>
      </c>
      <c r="M23" s="102">
        <f>IF(F23="N/A","N/A",IFERROR(VLOOKUP(I23,'result transit'!$A$7:$F$49,5,FALSE),""))</f>
        <v>0</v>
      </c>
      <c r="N23" s="102">
        <f>IF(F23="N/A","N/A",IFERROR(VLOOKUP(I23,'result transit'!$A$7:$F$49,6,FALSE),""))</f>
        <v>0</v>
      </c>
      <c r="O23" s="104" t="str">
        <f t="shared" si="2"/>
        <v>ND</v>
      </c>
      <c r="P23" s="102" t="str">
        <f t="shared" si="3"/>
        <v>Negative</v>
      </c>
      <c r="Q23" s="33" t="str">
        <f t="shared" si="4"/>
        <v/>
      </c>
    </row>
    <row r="24" spans="1:17" ht="35.9" customHeight="1" x14ac:dyDescent="0.35">
      <c r="A24" s="33">
        <f>'PCR sample information'!A20</f>
        <v>4</v>
      </c>
      <c r="B24" s="120">
        <f>IF(A24="N/A","N/A",'PCR sample information'!$B$3)</f>
        <v>4</v>
      </c>
      <c r="C24" s="94">
        <f>'PCR sample information'!B20</f>
        <v>15</v>
      </c>
      <c r="D24" s="121">
        <f>'PCR sample information'!C20</f>
        <v>39</v>
      </c>
      <c r="E24" s="121">
        <f>'PCR sample information'!D20</f>
        <v>1020</v>
      </c>
      <c r="F24" s="121" t="str">
        <f>'PCR sample information'!E20</f>
        <v>Superficial VA/VL thalamus (left)</v>
      </c>
      <c r="G24" s="122">
        <f>IF(ISBLANK('Extraction  Information'!F20),"N/A",'Extraction  Information'!F20)</f>
        <v>43217</v>
      </c>
      <c r="H24" s="154">
        <f>IF(AND(E24="N/A",F24="N/A"),"N/A",'PCR sample information'!G20)</f>
        <v>100</v>
      </c>
      <c r="I24" s="33" t="str">
        <f t="shared" si="5"/>
        <v>S15</v>
      </c>
      <c r="J24" s="33" t="str">
        <f>IF(F24="N/A","N/A",IFERROR(VLOOKUP(I24,'result transit'!$A$7:$F$49,2,FALSE),""))</f>
        <v>G10G11G12</v>
      </c>
      <c r="K24" s="97">
        <f>IF(F24="N/A","N/A",IFERROR(IF(VLOOKUP(I24,'result transit'!$A$7:$F$49,3,FALSE)=0,"Undet",VLOOKUP(I24,'result transit'!$A$7:$F$49,3,FALSE)),""))</f>
        <v>28.205827713012695</v>
      </c>
      <c r="L24" s="97">
        <f>IF(F24="N/A","N/A",IFERROR(VLOOKUP(I24,'result transit'!$A$7:$F$49,4,FALSE),""))</f>
        <v>2.2350328043103218E-2</v>
      </c>
      <c r="M24" s="102">
        <f>IF(F24="N/A","N/A",IFERROR(VLOOKUP(I24,'result transit'!$A$7:$F$49,5,FALSE),""))</f>
        <v>967.17816162109375</v>
      </c>
      <c r="N24" s="102">
        <f>IF(F24="N/A","N/A",IFERROR(VLOOKUP(I24,'result transit'!$A$7:$F$49,6,FALSE),""))</f>
        <v>13.923839569091797</v>
      </c>
      <c r="O24" s="104">
        <f>IF(F24="N/A","N/A",IF(K24="Undetermined","ND",IFERROR(N24/M24*100,"")))</f>
        <v>1.4396354385994361</v>
      </c>
      <c r="P24" s="102">
        <f>IF(F24="N/A","N/A",IF(K24="Undetermined","Negative",IFERROR(M24/H24*1000,"")))</f>
        <v>9671.7816162109375</v>
      </c>
      <c r="Q24" s="33" t="str">
        <f>IF(E24="N/A","N/A",IF(AND(M24&gt;25,O24&gt;25),"Retest",(IF(AND(M24&gt;10,M24&lt;25,O24&gt;35),"Retest",IF(AND(M24&lt;10,O24&gt;35,P24&lt;&gt;"Negative"),"EXV",IF(P24&lt;10,"BQL",""))))))</f>
        <v/>
      </c>
    </row>
    <row r="25" spans="1:17" ht="35.9" customHeight="1" x14ac:dyDescent="0.35">
      <c r="A25" s="33">
        <f>'PCR sample information'!A21</f>
        <v>4</v>
      </c>
      <c r="B25" s="120">
        <f>IF(A25="N/A","N/A",'PCR sample information'!$B$3)</f>
        <v>4</v>
      </c>
      <c r="C25" s="94">
        <f>'PCR sample information'!B21</f>
        <v>16</v>
      </c>
      <c r="D25" s="121">
        <f>'PCR sample information'!C21</f>
        <v>40</v>
      </c>
      <c r="E25" s="121">
        <f>'PCR sample information'!D21</f>
        <v>1014</v>
      </c>
      <c r="F25" s="121" t="str">
        <f>'PCR sample information'!E21</f>
        <v>Deep VA/VL thalamus (left)</v>
      </c>
      <c r="G25" s="122">
        <f>IF(ISBLANK('Extraction  Information'!F21),"N/A",'Extraction  Information'!F21)</f>
        <v>43235</v>
      </c>
      <c r="H25" s="154">
        <f>IF(AND(E25="N/A",F25="N/A"),"N/A",'PCR sample information'!G21)</f>
        <v>100</v>
      </c>
      <c r="I25" s="33" t="str">
        <f t="shared" si="5"/>
        <v>S16</v>
      </c>
      <c r="J25" s="33" t="str">
        <f>IF(F25="N/A","N/A",IFERROR(VLOOKUP(I25,'result transit'!$A$7:$F$49,2,FALSE),""))</f>
        <v>H10H11H12</v>
      </c>
      <c r="K25" s="97">
        <f>IF(F25="N/A","N/A",IFERROR(IF(VLOOKUP(I25,'result transit'!$A$7:$F$49,3,FALSE)=0,"Undet",VLOOKUP(I25,'result transit'!$A$7:$F$49,3,FALSE)),""))</f>
        <v>28.511932373046875</v>
      </c>
      <c r="L25" s="97">
        <f>IF(F25="N/A","N/A",IFERROR(VLOOKUP(I25,'result transit'!$A$7:$F$49,4,FALSE),""))</f>
        <v>5.6000050157308578E-2</v>
      </c>
      <c r="M25" s="102">
        <f>IF(F25="N/A","N/A",IFERROR(VLOOKUP(I25,'result transit'!$A$7:$F$49,5,FALSE),""))</f>
        <v>793.822021484375</v>
      </c>
      <c r="N25" s="102">
        <f>IF(F25="N/A","N/A",IFERROR(VLOOKUP(I25,'result transit'!$A$7:$F$49,6,FALSE),""))</f>
        <v>28.813236236572266</v>
      </c>
      <c r="O25" s="104">
        <f t="shared" ref="O25:O29" si="6">IF(F25="N/A","N/A",IF(K25="Undetermined","ND",IFERROR(N25/M25*100,"")))</f>
        <v>3.629684671973969</v>
      </c>
      <c r="P25" s="102">
        <f t="shared" ref="P25:P29" si="7">IF(F25="N/A","N/A",IF(K25="Undetermined","Negative",IFERROR(M25/H25*1000,"")))</f>
        <v>7938.22021484375</v>
      </c>
      <c r="Q25" s="33" t="str">
        <f t="shared" ref="Q25:Q29" si="8">IF(E25="N/A","N/A",IF(AND(M25&gt;25,O25&gt;25),"Retest",(IF(AND(M25&gt;10,M25&lt;25,O25&gt;35),"Retest",IF(AND(M25&lt;10,O25&gt;35,P25&lt;&gt;"Negative"),"EXV",IF(P25&lt;10,"BQL",""))))))</f>
        <v/>
      </c>
    </row>
    <row r="26" spans="1:17" ht="35.9" customHeight="1" x14ac:dyDescent="0.35">
      <c r="A26" s="33">
        <f>'PCR sample information'!A22</f>
        <v>4</v>
      </c>
      <c r="B26" s="120">
        <f>IF(A26="N/A","N/A",'PCR sample information'!$B$3)</f>
        <v>4</v>
      </c>
      <c r="C26" s="94">
        <f>'PCR sample information'!B22</f>
        <v>17</v>
      </c>
      <c r="D26" s="121">
        <f>'PCR sample information'!C22</f>
        <v>40</v>
      </c>
      <c r="E26" s="121">
        <f>'PCR sample information'!D22</f>
        <v>1015</v>
      </c>
      <c r="F26" s="121" t="str">
        <f>'PCR sample information'!E22</f>
        <v>Deep VA/VL thalamus (left)</v>
      </c>
      <c r="G26" s="122">
        <f>IF(ISBLANK('Extraction  Information'!F22),"N/A",'Extraction  Information'!F22)</f>
        <v>43216</v>
      </c>
      <c r="H26" s="154">
        <f>IF(AND(E26="N/A",F26="N/A"),"N/A",'PCR sample information'!G22)</f>
        <v>100</v>
      </c>
      <c r="I26" s="33" t="str">
        <f t="shared" si="5"/>
        <v>S17</v>
      </c>
      <c r="J26" s="33" t="str">
        <f>IF(F26="N/A","N/A",IFERROR(VLOOKUP(I26,'result transit'!$A$7:$F$49,2,FALSE),""))</f>
        <v>E4E5E6</v>
      </c>
      <c r="K26" s="97">
        <f>IF(F26="N/A","N/A",IFERROR(IF(VLOOKUP(I26,'result transit'!$A$7:$F$49,3,FALSE)=0,"Undet",VLOOKUP(I26,'result transit'!$A$7:$F$49,3,FALSE)),""))</f>
        <v>23.993017196655273</v>
      </c>
      <c r="L26" s="97">
        <f>IF(F26="N/A","N/A",IFERROR(VLOOKUP(I26,'result transit'!$A$7:$F$49,4,FALSE),""))</f>
        <v>9.8878256976604462E-2</v>
      </c>
      <c r="M26" s="102">
        <f>IF(F26="N/A","N/A",IFERROR(VLOOKUP(I26,'result transit'!$A$7:$F$49,5,FALSE),""))</f>
        <v>14752.93359375</v>
      </c>
      <c r="N26" s="102">
        <f>IF(F26="N/A","N/A",IFERROR(VLOOKUP(I26,'result transit'!$A$7:$F$49,6,FALSE),""))</f>
        <v>946.041748046875</v>
      </c>
      <c r="O26" s="104">
        <f t="shared" si="6"/>
        <v>6.4125669788662272</v>
      </c>
      <c r="P26" s="102">
        <f t="shared" si="7"/>
        <v>147529.3359375</v>
      </c>
      <c r="Q26" s="33" t="str">
        <f t="shared" si="8"/>
        <v/>
      </c>
    </row>
    <row r="27" spans="1:17" ht="35.9" customHeight="1" x14ac:dyDescent="0.35">
      <c r="A27" s="33">
        <f>'PCR sample information'!A23</f>
        <v>4</v>
      </c>
      <c r="B27" s="120">
        <f>IF(A27="N/A","N/A",'PCR sample information'!$B$3)</f>
        <v>4</v>
      </c>
      <c r="C27" s="94">
        <f>'PCR sample information'!B23</f>
        <v>18</v>
      </c>
      <c r="D27" s="121">
        <f>'PCR sample information'!C23</f>
        <v>40</v>
      </c>
      <c r="E27" s="121">
        <f>'PCR sample information'!D23</f>
        <v>1018</v>
      </c>
      <c r="F27" s="121" t="str">
        <f>'PCR sample information'!E23</f>
        <v>Deep VA/VL thalamus (left)</v>
      </c>
      <c r="G27" s="122">
        <f>IF(ISBLANK('Extraction  Information'!F23),"N/A",'Extraction  Information'!F23)</f>
        <v>43216</v>
      </c>
      <c r="H27" s="154">
        <f>IF(AND(E27="N/A",F27="N/A"),"N/A",'PCR sample information'!G23)</f>
        <v>100</v>
      </c>
      <c r="I27" s="33" t="str">
        <f t="shared" si="5"/>
        <v>S18</v>
      </c>
      <c r="J27" s="33" t="str">
        <f>IF(F27="N/A","N/A",IFERROR(VLOOKUP(I27,'result transit'!$A$7:$F$49,2,FALSE),""))</f>
        <v>F4F5F6</v>
      </c>
      <c r="K27" s="97">
        <f>IF(F27="N/A","N/A",IFERROR(IF(VLOOKUP(I27,'result transit'!$A$7:$F$49,3,FALSE)=0,"Undet",VLOOKUP(I27,'result transit'!$A$7:$F$49,3,FALSE)),""))</f>
        <v>29.083112716674805</v>
      </c>
      <c r="L27" s="97">
        <f>IF(F27="N/A","N/A",IFERROR(VLOOKUP(I27,'result transit'!$A$7:$F$49,4,FALSE),""))</f>
        <v>4.2538080364465714E-2</v>
      </c>
      <c r="M27" s="102">
        <f>IF(F27="N/A","N/A",IFERROR(VLOOKUP(I27,'result transit'!$A$7:$F$49,5,FALSE),""))</f>
        <v>548.62481689453125</v>
      </c>
      <c r="N27" s="102">
        <f>IF(F27="N/A","N/A",IFERROR(VLOOKUP(I27,'result transit'!$A$7:$F$49,6,FALSE),""))</f>
        <v>15.025064468383789</v>
      </c>
      <c r="O27" s="104">
        <f t="shared" si="6"/>
        <v>2.7386775088725597</v>
      </c>
      <c r="P27" s="102">
        <f t="shared" si="7"/>
        <v>5486.2481689453125</v>
      </c>
      <c r="Q27" s="33" t="str">
        <f t="shared" si="8"/>
        <v/>
      </c>
    </row>
    <row r="28" spans="1:17" ht="35.9" customHeight="1" x14ac:dyDescent="0.35">
      <c r="A28" s="33">
        <f>'PCR sample information'!A24</f>
        <v>4</v>
      </c>
      <c r="B28" s="120">
        <f>IF(A28="N/A","N/A",'PCR sample information'!$B$3)</f>
        <v>4</v>
      </c>
      <c r="C28" s="94">
        <f>'PCR sample information'!B24</f>
        <v>19</v>
      </c>
      <c r="D28" s="121">
        <f>'PCR sample information'!C24</f>
        <v>40</v>
      </c>
      <c r="E28" s="121">
        <f>'PCR sample information'!D24</f>
        <v>1019</v>
      </c>
      <c r="F28" s="121" t="str">
        <f>'PCR sample information'!E24</f>
        <v>Deep VA/VL thalamus (left)</v>
      </c>
      <c r="G28" s="122">
        <f>IF(ISBLANK('Extraction  Information'!F24),"N/A",'Extraction  Information'!F24)</f>
        <v>43215</v>
      </c>
      <c r="H28" s="154">
        <f>IF(AND(E28="N/A",F28="N/A"),"N/A",'PCR sample information'!G24)</f>
        <v>100</v>
      </c>
      <c r="I28" s="33" t="str">
        <f t="shared" si="5"/>
        <v>S19</v>
      </c>
      <c r="J28" s="33" t="str">
        <f>IF(F28="N/A","N/A",IFERROR(VLOOKUP(I28,'result transit'!$A$7:$F$49,2,FALSE),""))</f>
        <v>G4G5G6</v>
      </c>
      <c r="K28" s="97">
        <f>IF(F28="N/A","N/A",IFERROR(IF(VLOOKUP(I28,'result transit'!$A$7:$F$49,3,FALSE)=0,"Undet",VLOOKUP(I28,'result transit'!$A$7:$F$49,3,FALSE)),""))</f>
        <v>38.284843444824219</v>
      </c>
      <c r="L28" s="97">
        <f>IF(F28="N/A","N/A",IFERROR(VLOOKUP(I28,'result transit'!$A$7:$F$49,4,FALSE),""))</f>
        <v>0</v>
      </c>
      <c r="M28" s="102">
        <f>IF(F28="N/A","N/A",IFERROR(VLOOKUP(I28,'result transit'!$A$7:$F$49,5,FALSE),""))</f>
        <v>1.4310137033462524</v>
      </c>
      <c r="N28" s="102">
        <f>IF(F28="N/A","N/A",IFERROR(VLOOKUP(I28,'result transit'!$A$7:$F$49,6,FALSE),""))</f>
        <v>0</v>
      </c>
      <c r="O28" s="104">
        <f t="shared" si="6"/>
        <v>0</v>
      </c>
      <c r="P28" s="102">
        <f t="shared" si="7"/>
        <v>14.310137033462524</v>
      </c>
      <c r="Q28" s="33" t="str">
        <f t="shared" si="8"/>
        <v/>
      </c>
    </row>
    <row r="29" spans="1:17" ht="35.9" customHeight="1" x14ac:dyDescent="0.35">
      <c r="A29" s="33">
        <f>'PCR sample information'!A25</f>
        <v>4</v>
      </c>
      <c r="B29" s="120">
        <f>IF(A29="N/A","N/A",'PCR sample information'!$B$3)</f>
        <v>4</v>
      </c>
      <c r="C29" s="94">
        <f>'PCR sample information'!B25</f>
        <v>20</v>
      </c>
      <c r="D29" s="121">
        <f>'PCR sample information'!C25</f>
        <v>40</v>
      </c>
      <c r="E29" s="121">
        <f>'PCR sample information'!D25</f>
        <v>1020</v>
      </c>
      <c r="F29" s="121" t="str">
        <f>'PCR sample information'!E25</f>
        <v>Deep VA/VL thalamus (left)</v>
      </c>
      <c r="G29" s="122">
        <f>IF(ISBLANK('Extraction  Information'!F25),"N/A",'Extraction  Information'!F25)</f>
        <v>43217</v>
      </c>
      <c r="H29" s="154">
        <f>IF(AND(E29="N/A",F29="N/A"),"N/A",'PCR sample information'!G25)</f>
        <v>100</v>
      </c>
      <c r="I29" s="33" t="str">
        <f t="shared" si="5"/>
        <v>S20</v>
      </c>
      <c r="J29" s="33" t="str">
        <f>IF(F29="N/A","N/A",IFERROR(VLOOKUP(I29,'result transit'!$A$7:$F$49,2,FALSE),""))</f>
        <v>H4H5H6</v>
      </c>
      <c r="K29" s="97">
        <f>IF(F29="N/A","N/A",IFERROR(IF(VLOOKUP(I29,'result transit'!$A$7:$F$49,3,FALSE)=0,"Undet",VLOOKUP(I29,'result transit'!$A$7:$F$49,3,FALSE)),""))</f>
        <v>27.35423469543457</v>
      </c>
      <c r="L29" s="97">
        <f>IF(F29="N/A","N/A",IFERROR(VLOOKUP(I29,'result transit'!$A$7:$F$49,4,FALSE),""))</f>
        <v>2.3564852774143219E-2</v>
      </c>
      <c r="M29" s="102">
        <f>IF(F29="N/A","N/A",IFERROR(VLOOKUP(I29,'result transit'!$A$7:$F$49,5,FALSE),""))</f>
        <v>1677.2880859375</v>
      </c>
      <c r="N29" s="102">
        <f>IF(F29="N/A","N/A",IFERROR(VLOOKUP(I29,'result transit'!$A$7:$F$49,6,FALSE),""))</f>
        <v>25.578655242919922</v>
      </c>
      <c r="O29" s="104">
        <f t="shared" si="6"/>
        <v>1.525000711408681</v>
      </c>
      <c r="P29" s="102">
        <f t="shared" si="7"/>
        <v>16772.880859375</v>
      </c>
      <c r="Q29" s="33" t="str">
        <f t="shared" si="8"/>
        <v/>
      </c>
    </row>
    <row r="30" spans="1:17" ht="15" customHeight="1" x14ac:dyDescent="0.35">
      <c r="L30" s="49"/>
      <c r="M30" s="124"/>
      <c r="N30" s="125" t="s">
        <v>63</v>
      </c>
      <c r="O30" s="49"/>
      <c r="P30" s="195" t="s">
        <v>64</v>
      </c>
      <c r="Q30" s="195"/>
    </row>
    <row r="31" spans="1:17" x14ac:dyDescent="0.35">
      <c r="K31" s="49"/>
      <c r="L31" s="49"/>
      <c r="M31" s="126"/>
      <c r="N31" s="127" t="s">
        <v>66</v>
      </c>
      <c r="O31" s="49"/>
      <c r="P31" s="196"/>
      <c r="Q31" s="196"/>
    </row>
    <row r="32" spans="1:17" x14ac:dyDescent="0.35">
      <c r="K32" s="49"/>
      <c r="L32" s="49"/>
      <c r="M32" s="128"/>
      <c r="N32" s="125" t="s">
        <v>65</v>
      </c>
      <c r="O32" s="49"/>
      <c r="P32" s="49"/>
    </row>
    <row r="33" spans="11:16" x14ac:dyDescent="0.35">
      <c r="K33" s="49"/>
      <c r="L33" s="49"/>
      <c r="M33" s="49"/>
      <c r="N33" s="49"/>
      <c r="O33" s="49"/>
      <c r="P33" s="49"/>
    </row>
    <row r="34" spans="11:16" x14ac:dyDescent="0.35">
      <c r="K34" s="49"/>
      <c r="L34" s="49"/>
      <c r="M34" s="49"/>
      <c r="N34" s="49"/>
      <c r="O34" s="49"/>
      <c r="P34" s="49"/>
    </row>
    <row r="35" spans="11:16" x14ac:dyDescent="0.35">
      <c r="K35" s="49"/>
      <c r="L35" s="49"/>
      <c r="M35" s="49"/>
      <c r="N35" s="49"/>
      <c r="O35" s="49"/>
    </row>
    <row r="36" spans="11:16" x14ac:dyDescent="0.35">
      <c r="K36" s="49"/>
      <c r="L36" s="49"/>
      <c r="M36" s="49"/>
      <c r="N36" s="49"/>
      <c r="O36" s="49"/>
      <c r="P36" s="49"/>
    </row>
    <row r="37" spans="11:16" x14ac:dyDescent="0.35">
      <c r="K37" s="111"/>
      <c r="L37" s="111"/>
      <c r="M37" s="112"/>
      <c r="N37" s="112"/>
      <c r="O37" s="111"/>
      <c r="P37" s="112"/>
    </row>
    <row r="38" spans="11:16" x14ac:dyDescent="0.35">
      <c r="K38" s="111"/>
      <c r="L38" s="111"/>
      <c r="M38" s="112"/>
      <c r="N38" s="112"/>
      <c r="O38" s="111"/>
      <c r="P38" s="112"/>
    </row>
    <row r="39" spans="11:16" x14ac:dyDescent="0.35">
      <c r="K39" s="111"/>
      <c r="L39" s="111"/>
      <c r="M39" s="112"/>
      <c r="N39" s="112"/>
      <c r="O39" s="111"/>
      <c r="P39" s="112"/>
    </row>
  </sheetData>
  <sheetProtection algorithmName="SHA-512" hashValue="gDQ5MikDsuwjG8IyoFDXkmUqzP72Euz8ydw32SQvizFSNnRWFf4TLkvDAiV9erW9uf1g6SZVevqnnCOePBGEvw==" saltValue="yEpBXOtxWU4K4Tu7xkHKKw==" spinCount="100000" sheet="1" objects="1" scenarios="1" formatColumns="0" formatRows="0"/>
  <mergeCells count="5">
    <mergeCell ref="P30:Q31"/>
    <mergeCell ref="C3:D3"/>
    <mergeCell ref="D5:J5"/>
    <mergeCell ref="E2:Q3"/>
    <mergeCell ref="A1:Q1"/>
  </mergeCells>
  <conditionalFormatting sqref="O10:O29">
    <cfRule type="containsBlanks" dxfId="9" priority="9">
      <formula>LEN(TRIM(O10))=0</formula>
    </cfRule>
    <cfRule type="cellIs" dxfId="8" priority="15" operator="greaterThan">
      <formula>35</formula>
    </cfRule>
    <cfRule type="cellIs" dxfId="7" priority="16" operator="between">
      <formula>25</formula>
      <formula>35</formula>
    </cfRule>
  </conditionalFormatting>
  <conditionalFormatting sqref="M10:M29">
    <cfRule type="cellIs" dxfId="6" priority="8" operator="lessThan">
      <formula>10</formula>
    </cfRule>
  </conditionalFormatting>
  <conditionalFormatting sqref="D2">
    <cfRule type="expression" dxfId="5" priority="6">
      <formula>D2=""</formula>
    </cfRule>
  </conditionalFormatting>
  <conditionalFormatting sqref="B2:B3">
    <cfRule type="expression" dxfId="4" priority="7">
      <formula>B2=""</formula>
    </cfRule>
  </conditionalFormatting>
  <conditionalFormatting sqref="O10:O29">
    <cfRule type="cellIs" dxfId="3" priority="5" operator="equal">
      <formula>"ND"</formula>
    </cfRule>
  </conditionalFormatting>
  <conditionalFormatting sqref="O29">
    <cfRule type="cellIs" dxfId="2" priority="4" operator="equal">
      <formula>"N/A"</formula>
    </cfRule>
  </conditionalFormatting>
  <conditionalFormatting sqref="O10:O28">
    <cfRule type="cellIs" dxfId="1" priority="3" operator="equal">
      <formula>"N/A"</formula>
    </cfRule>
  </conditionalFormatting>
  <conditionalFormatting sqref="G10">
    <cfRule type="expression" dxfId="0" priority="1">
      <formula>$G$10="Date missing!"</formula>
    </cfRule>
  </conditionalFormatting>
  <pageMargins left="0.7" right="0.7" top="0.75" bottom="0.75" header="0.3" footer="0.3"/>
  <pageSetup scale="47" orientation="landscape" r:id="rId1"/>
  <headerFooter>
    <oddFooter>&amp;C&amp;"Times New Roman,Regular"&amp;11&amp;F</oddFoot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Extraction  Information</vt:lpstr>
      <vt:lpstr>Dilution </vt:lpstr>
      <vt:lpstr>PCR sample information</vt:lpstr>
      <vt:lpstr>raw Results</vt:lpstr>
      <vt:lpstr>Data Transit 1</vt:lpstr>
      <vt:lpstr>data transit</vt:lpstr>
      <vt:lpstr>result transit</vt:lpstr>
      <vt:lpstr>Standards</vt:lpstr>
      <vt:lpstr>QCs</vt:lpstr>
      <vt:lpstr>Sample result</vt:lpstr>
      <vt:lpstr>'Sample result'!Print_Area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Maoxiang Li</dc:creator>
  <cp:lastModifiedBy>Mathew Li</cp:lastModifiedBy>
  <cp:lastPrinted>2018-06-20T12:23:10Z</cp:lastPrinted>
  <dcterms:created xsi:type="dcterms:W3CDTF">2017-10-05T17:34:38Z</dcterms:created>
  <dcterms:modified xsi:type="dcterms:W3CDTF">2018-06-20T12:23:13Z</dcterms:modified>
</cp:coreProperties>
</file>