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W\Vorträge\AAP Roundtable 2017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O25" i="1"/>
  <c r="O24" i="1"/>
  <c r="P17" i="1"/>
  <c r="P16" i="1"/>
  <c r="P15" i="1"/>
  <c r="P14" i="1"/>
  <c r="C19" i="1"/>
  <c r="M23" i="1"/>
  <c r="J22" i="1"/>
  <c r="C12" i="1"/>
  <c r="C16" i="1"/>
  <c r="O26" i="1" l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D12" i="1" l="1"/>
  <c r="P13" i="1" l="1"/>
  <c r="E12" i="1"/>
  <c r="F12" i="1" l="1"/>
  <c r="G12" i="1" l="1"/>
  <c r="H12" i="1" l="1"/>
  <c r="I12" i="1" l="1"/>
  <c r="J12" i="1" l="1"/>
  <c r="K12" i="1" l="1"/>
  <c r="L12" i="1" l="1"/>
  <c r="M12" i="1" l="1"/>
  <c r="N12" i="1" l="1"/>
  <c r="O12" i="1" l="1"/>
  <c r="C7" i="1"/>
  <c r="H16" i="1" s="1"/>
  <c r="I16" i="1" l="1"/>
  <c r="J16" i="1"/>
  <c r="G16" i="1"/>
  <c r="L16" i="1"/>
  <c r="F16" i="1"/>
  <c r="N16" i="1"/>
  <c r="D16" i="1"/>
  <c r="O16" i="1"/>
  <c r="K16" i="1"/>
  <c r="C8" i="1"/>
  <c r="C14" i="1" s="1"/>
  <c r="C9" i="1"/>
  <c r="E16" i="1"/>
  <c r="M16" i="1"/>
  <c r="C17" i="1" l="1"/>
  <c r="C18" i="1" s="1"/>
  <c r="G15" i="1"/>
  <c r="K15" i="1"/>
  <c r="O15" i="1"/>
  <c r="J15" i="1"/>
  <c r="I15" i="1"/>
  <c r="H15" i="1"/>
  <c r="E15" i="1"/>
  <c r="M15" i="1"/>
  <c r="D15" i="1"/>
  <c r="L15" i="1"/>
  <c r="F15" i="1"/>
  <c r="N15" i="1"/>
  <c r="L17" i="1" l="1"/>
  <c r="H17" i="1"/>
  <c r="K17" i="1"/>
  <c r="D17" i="1"/>
  <c r="H18" i="1" s="1"/>
  <c r="I17" i="1"/>
  <c r="G17" i="1"/>
  <c r="N17" i="1"/>
  <c r="M17" i="1"/>
  <c r="J17" i="1"/>
  <c r="F17" i="1"/>
  <c r="E17" i="1"/>
  <c r="O17" i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L18" i="1" l="1"/>
  <c r="F18" i="1"/>
  <c r="O18" i="1"/>
  <c r="M18" i="1"/>
  <c r="D18" i="1"/>
  <c r="I18" i="1"/>
  <c r="K18" i="1"/>
  <c r="J18" i="1"/>
  <c r="G18" i="1"/>
  <c r="C29" i="1"/>
  <c r="E18" i="1"/>
  <c r="N18" i="1"/>
  <c r="C28" i="1"/>
  <c r="C30" i="1"/>
  <c r="O33" i="1" s="1"/>
  <c r="D32" i="1" l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</calcChain>
</file>

<file path=xl/sharedStrings.xml><?xml version="1.0" encoding="utf-8"?>
<sst xmlns="http://schemas.openxmlformats.org/spreadsheetml/2006/main" count="35" uniqueCount="32">
  <si>
    <t>Premiums</t>
  </si>
  <si>
    <t>Cumulative</t>
  </si>
  <si>
    <t>Period</t>
  </si>
  <si>
    <t>Overall</t>
  </si>
  <si>
    <t># Policies</t>
  </si>
  <si>
    <t>p.a.</t>
  </si>
  <si>
    <t>Purchase Price</t>
  </si>
  <si>
    <t>up front</t>
  </si>
  <si>
    <t>after ramp up</t>
  </si>
  <si>
    <t># Maturities</t>
  </si>
  <si>
    <t>Face Value (USD mn)</t>
  </si>
  <si>
    <t>Premium (USD mn)</t>
  </si>
  <si>
    <t>Purchase Price (USD mn)</t>
  </si>
  <si>
    <t>Homogeneous Portfolio of Policies</t>
  </si>
  <si>
    <t>Total Face Value (USD mn)</t>
  </si>
  <si>
    <t>per policy</t>
  </si>
  <si>
    <t>overall portfolio</t>
  </si>
  <si>
    <t>Premium (% FV)</t>
  </si>
  <si>
    <t>Death Benefits</t>
  </si>
  <si>
    <t>Purchase Price (% FV)</t>
  </si>
  <si>
    <t>Bond price</t>
  </si>
  <si>
    <t>Bond notional</t>
  </si>
  <si>
    <t>Annual return</t>
  </si>
  <si>
    <t>Total return</t>
  </si>
  <si>
    <t>Yield-to-maturity</t>
  </si>
  <si>
    <t>Problem: cannot reinvest in further LS!</t>
  </si>
  <si>
    <t>Investor Perspective (expected)</t>
  </si>
  <si>
    <t>Liqudity account</t>
  </si>
  <si>
    <t>Senior</t>
  </si>
  <si>
    <t>Equity</t>
  </si>
  <si>
    <t>Mezzanine</t>
  </si>
  <si>
    <t>Additional return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</si>
</sst>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0" xfId="0" applyBorder="1"/>
    <xf numFmtId="2" fontId="0" fillId="0" borderId="0" xfId="0" applyNumberFormat="1"/>
    <xf numFmtId="10" fontId="0" fillId="0" borderId="0" xfId="1" applyNumberFormat="1" applyFont="1"/>
    <xf numFmtId="2" fontId="0" fillId="2" borderId="0" xfId="0" applyNumberFormat="1" applyFill="1"/>
    <xf numFmtId="10" fontId="0" fillId="2" borderId="0" xfId="1" applyNumberFormat="1" applyFont="1" applyFill="1"/>
    <xf numFmtId="10" fontId="0" fillId="2" borderId="1" xfId="1" applyNumberFormat="1" applyFont="1" applyFill="1" applyBorder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0" xfId="0" applyFont="1" applyFill="1" applyBorder="1"/>
    <xf numFmtId="1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quotePrefix="1"/>
    <xf numFmtId="2" fontId="0" fillId="0" borderId="2" xfId="0" applyNumberFormat="1" applyBorder="1"/>
    <xf numFmtId="2" fontId="0" fillId="0" borderId="1" xfId="0" applyNumberFormat="1" applyBorder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Sheet1!$B$14</c:f>
              <c:strCache>
                <c:ptCount val="1"/>
                <c:pt idx="0">
                  <c:v>Purchase Price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Sheet1!$C$11:$O$11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Sheet1!$C$14:$O$14</c:f>
              <c:numCache>
                <c:formatCode>0.00</c:formatCode>
                <c:ptCount val="13"/>
                <c:pt idx="0">
                  <c:v>-50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0"/>
          <c:order val="1"/>
          <c:tx>
            <c:strRef>
              <c:f>Sheet1!$B$15</c:f>
              <c:strCache>
                <c:ptCount val="1"/>
                <c:pt idx="0">
                  <c:v>Premiums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Sheet1!$C$11:$O$11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Sheet1!$C$15:$O$15</c:f>
              <c:numCache>
                <c:formatCode>0.00</c:formatCode>
                <c:ptCount val="13"/>
                <c:pt idx="0">
                  <c:v>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-9.6000000000000014</c:v>
                </c:pt>
                <c:pt idx="6">
                  <c:v>-8.8000000000000007</c:v>
                </c:pt>
                <c:pt idx="7">
                  <c:v>-7.6000000000000005</c:v>
                </c:pt>
                <c:pt idx="8">
                  <c:v>-5.6000000000000005</c:v>
                </c:pt>
                <c:pt idx="9">
                  <c:v>-3.8000000000000003</c:v>
                </c:pt>
                <c:pt idx="10">
                  <c:v>-2.2000000000000002</c:v>
                </c:pt>
                <c:pt idx="11">
                  <c:v>-0.8</c:v>
                </c:pt>
                <c:pt idx="12">
                  <c:v>-0.2</c:v>
                </c:pt>
              </c:numCache>
            </c:numRef>
          </c:val>
        </c:ser>
        <c:ser>
          <c:idx val="1"/>
          <c:order val="2"/>
          <c:tx>
            <c:strRef>
              <c:f>Sheet1!$B$16</c:f>
              <c:strCache>
                <c:ptCount val="1"/>
                <c:pt idx="0">
                  <c:v>Death Benefits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Sheet1!$C$11:$O$11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Sheet1!$C$16:$O$16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16</c:v>
                </c:pt>
                <c:pt idx="6">
                  <c:v>24</c:v>
                </c:pt>
                <c:pt idx="7">
                  <c:v>40</c:v>
                </c:pt>
                <c:pt idx="8">
                  <c:v>36</c:v>
                </c:pt>
                <c:pt idx="9">
                  <c:v>32</c:v>
                </c:pt>
                <c:pt idx="10">
                  <c:v>28</c:v>
                </c:pt>
                <c:pt idx="11">
                  <c:v>12</c:v>
                </c:pt>
                <c:pt idx="1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0660384"/>
        <c:axId val="670659600"/>
      </c:barChart>
      <c:lineChart>
        <c:grouping val="stacked"/>
        <c:varyColors val="0"/>
        <c:ser>
          <c:idx val="3"/>
          <c:order val="3"/>
          <c:tx>
            <c:strRef>
              <c:f>Sheet1!$B$18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6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58000"/>
                </a:schemeClr>
              </a:solidFill>
              <a:ln w="9525">
                <a:solidFill>
                  <a:schemeClr val="accent6">
                    <a:tint val="58000"/>
                  </a:schemeClr>
                </a:solidFill>
              </a:ln>
              <a:effectLst/>
            </c:spPr>
          </c:marker>
          <c:val>
            <c:numRef>
              <c:f>Sheet1!$C$18:$O$18</c:f>
              <c:numCache>
                <c:formatCode>0.00</c:formatCode>
                <c:ptCount val="13"/>
                <c:pt idx="0">
                  <c:v>-50</c:v>
                </c:pt>
                <c:pt idx="1">
                  <c:v>-60</c:v>
                </c:pt>
                <c:pt idx="2">
                  <c:v>-70</c:v>
                </c:pt>
                <c:pt idx="3">
                  <c:v>-80</c:v>
                </c:pt>
                <c:pt idx="4">
                  <c:v>-82</c:v>
                </c:pt>
                <c:pt idx="5">
                  <c:v>-75.599999999999994</c:v>
                </c:pt>
                <c:pt idx="6">
                  <c:v>-60.399999999999991</c:v>
                </c:pt>
                <c:pt idx="7">
                  <c:v>-27.999999999999993</c:v>
                </c:pt>
                <c:pt idx="8">
                  <c:v>2.4000000000000057</c:v>
                </c:pt>
                <c:pt idx="9">
                  <c:v>30.600000000000005</c:v>
                </c:pt>
                <c:pt idx="10">
                  <c:v>56.400000000000006</c:v>
                </c:pt>
                <c:pt idx="11">
                  <c:v>67.600000000000009</c:v>
                </c:pt>
                <c:pt idx="12">
                  <c:v>71.400000000000006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660384"/>
        <c:axId val="670659600"/>
      </c:lineChart>
      <c:catAx>
        <c:axId val="6706603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59600"/>
        <c:crosses val="autoZero"/>
        <c:auto val="1"/>
        <c:lblAlgn val="ctr"/>
        <c:lblOffset val="100"/>
        <c:noMultiLvlLbl val="0"/>
      </c:catAx>
      <c:valAx>
        <c:axId val="670659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mn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60384"/>
        <c:crosses val="autoZero"/>
        <c:crossBetween val="between"/>
      </c:valAx>
      <c:spPr>
        <a:pattFill prst="dotGrid">
          <a:fgClr>
            <a:schemeClr val="bg1">
              <a:lumMod val="75000"/>
            </a:schemeClr>
          </a:fgClr>
          <a:bgClr>
            <a:schemeClr val="bg1"/>
          </a:bgClr>
        </a:pattFill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Sheet1!$C$15:$O$15</c:f>
              <c:numCache>
                <c:formatCode>0.00</c:formatCode>
                <c:ptCount val="13"/>
                <c:pt idx="0">
                  <c:v>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-9.6000000000000014</c:v>
                </c:pt>
                <c:pt idx="6">
                  <c:v>-8.8000000000000007</c:v>
                </c:pt>
                <c:pt idx="7">
                  <c:v>-7.6000000000000005</c:v>
                </c:pt>
                <c:pt idx="8">
                  <c:v>-5.6000000000000005</c:v>
                </c:pt>
                <c:pt idx="9">
                  <c:v>-3.8000000000000003</c:v>
                </c:pt>
                <c:pt idx="10">
                  <c:v>-2.2000000000000002</c:v>
                </c:pt>
                <c:pt idx="11">
                  <c:v>-0.8</c:v>
                </c:pt>
                <c:pt idx="12">
                  <c:v>-0.2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980168"/>
        <c:axId val="49398056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Sheet1!$C$11:$O$11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Sheet1!$C$20:$O$20</c:f>
              <c:numCache>
                <c:formatCode>0.00</c:formatCode>
                <c:ptCount val="13"/>
                <c:pt idx="0">
                  <c:v>98.25</c:v>
                </c:pt>
                <c:pt idx="1">
                  <c:v>98.25</c:v>
                </c:pt>
                <c:pt idx="2">
                  <c:v>88.25</c:v>
                </c:pt>
                <c:pt idx="3">
                  <c:v>78.25</c:v>
                </c:pt>
                <c:pt idx="4">
                  <c:v>68.25</c:v>
                </c:pt>
                <c:pt idx="5">
                  <c:v>58.25</c:v>
                </c:pt>
                <c:pt idx="6">
                  <c:v>48.65</c:v>
                </c:pt>
                <c:pt idx="7">
                  <c:v>39.849999999999994</c:v>
                </c:pt>
                <c:pt idx="8">
                  <c:v>32.249999999999993</c:v>
                </c:pt>
                <c:pt idx="9">
                  <c:v>26.649999999999991</c:v>
                </c:pt>
                <c:pt idx="10">
                  <c:v>22.849999999999991</c:v>
                </c:pt>
                <c:pt idx="11">
                  <c:v>20.649999999999991</c:v>
                </c:pt>
                <c:pt idx="12">
                  <c:v>19.849999999999991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980168"/>
        <c:axId val="493980560"/>
      </c:lineChart>
      <c:catAx>
        <c:axId val="493980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80560"/>
        <c:crosses val="autoZero"/>
        <c:auto val="1"/>
        <c:lblAlgn val="ctr"/>
        <c:lblOffset val="100"/>
        <c:noMultiLvlLbl val="0"/>
      </c:catAx>
      <c:valAx>
        <c:axId val="4939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8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1438275</xdr:colOff>
      <xdr:row>32</xdr:row>
      <xdr:rowOff>71437</xdr:rowOff>
    </xdr:from>
    <xdr:to>
      <xdr:col>15</xdr:col>
      <xdr:colOff>104775</xdr:colOff>
      <xdr:row>46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7</xdr:row>
      <xdr:rowOff>185737</xdr:rowOff>
    </xdr:from>
    <xdr:to>
      <xdr:col>24</xdr:col>
      <xdr:colOff>323850</xdr:colOff>
      <xdr:row>20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tabSelected="1" zoomScaleNormal="100" workbookViewId="0">
      <selection activeCell="P23" sqref="P23"/>
    </sheetView>
  </sheetViews>
  <sheetFormatPr defaultRowHeight="15" x14ac:dyDescent="0.25"/>
  <cols>
    <col min="1" max="1" width="4" customWidth="1"/>
    <col min="2" max="2" width="23.7109375" customWidth="1"/>
    <col min="3" max="15" width="9.5703125" bestFit="1" customWidth="1"/>
  </cols>
  <sheetData>
    <row r="2" spans="2:16" x14ac:dyDescent="0.25">
      <c r="B2" s="2" t="s">
        <v>13</v>
      </c>
      <c r="C2" s="3"/>
      <c r="D2" s="3"/>
      <c r="E2" s="3"/>
    </row>
    <row r="3" spans="2:16" x14ac:dyDescent="0.25">
      <c r="B3" t="s">
        <v>4</v>
      </c>
      <c r="C3" s="9">
        <v>100</v>
      </c>
      <c r="D3" t="s">
        <v>8</v>
      </c>
    </row>
    <row r="4" spans="2:16" x14ac:dyDescent="0.25">
      <c r="B4" t="s">
        <v>14</v>
      </c>
      <c r="C4" s="9">
        <v>200</v>
      </c>
      <c r="D4" t="s">
        <v>16</v>
      </c>
    </row>
    <row r="5" spans="2:16" x14ac:dyDescent="0.25">
      <c r="B5" s="1" t="s">
        <v>19</v>
      </c>
      <c r="C5" s="10">
        <v>0.25</v>
      </c>
      <c r="D5" t="s">
        <v>7</v>
      </c>
    </row>
    <row r="6" spans="2:16" x14ac:dyDescent="0.25">
      <c r="B6" s="3" t="s">
        <v>17</v>
      </c>
      <c r="C6" s="11">
        <v>0.05</v>
      </c>
      <c r="D6" s="3" t="s">
        <v>5</v>
      </c>
      <c r="E6" s="3"/>
    </row>
    <row r="7" spans="2:16" x14ac:dyDescent="0.25">
      <c r="B7" s="12" t="s">
        <v>10</v>
      </c>
      <c r="C7" s="14">
        <f>C4/C3</f>
        <v>2</v>
      </c>
      <c r="D7" s="12" t="s">
        <v>15</v>
      </c>
      <c r="E7" s="12"/>
    </row>
    <row r="8" spans="2:16" x14ac:dyDescent="0.25">
      <c r="B8" s="15" t="s">
        <v>12</v>
      </c>
      <c r="C8" s="14">
        <f>C5*C7</f>
        <v>0.5</v>
      </c>
      <c r="D8" s="12" t="s">
        <v>15</v>
      </c>
      <c r="E8" s="12"/>
    </row>
    <row r="9" spans="2:16" x14ac:dyDescent="0.25">
      <c r="B9" s="12" t="s">
        <v>11</v>
      </c>
      <c r="C9" s="14">
        <f>C6*C7</f>
        <v>0.1</v>
      </c>
      <c r="D9" s="12" t="s">
        <v>15</v>
      </c>
      <c r="E9" s="12"/>
    </row>
    <row r="10" spans="2:16" ht="15.75" customHeight="1" x14ac:dyDescent="0.25"/>
    <row r="11" spans="2:16" ht="15.75" customHeight="1" x14ac:dyDescent="0.25">
      <c r="B11" s="4" t="s">
        <v>2</v>
      </c>
      <c r="C11" s="2">
        <v>0</v>
      </c>
      <c r="D11" s="2">
        <v>1</v>
      </c>
      <c r="E11" s="2">
        <f>D11+1</f>
        <v>2</v>
      </c>
      <c r="F11" s="2">
        <f t="shared" ref="F11:L11" si="0">E11+1</f>
        <v>3</v>
      </c>
      <c r="G11" s="2">
        <f t="shared" si="0"/>
        <v>4</v>
      </c>
      <c r="H11" s="2">
        <f t="shared" si="0"/>
        <v>5</v>
      </c>
      <c r="I11" s="2">
        <f t="shared" si="0"/>
        <v>6</v>
      </c>
      <c r="J11" s="2">
        <f t="shared" si="0"/>
        <v>7</v>
      </c>
      <c r="K11" s="2">
        <f t="shared" si="0"/>
        <v>8</v>
      </c>
      <c r="L11" s="2">
        <f t="shared" si="0"/>
        <v>9</v>
      </c>
      <c r="M11" s="2">
        <f t="shared" ref="M11:O11" si="1">L11+1</f>
        <v>10</v>
      </c>
      <c r="N11" s="2">
        <f t="shared" si="1"/>
        <v>11</v>
      </c>
      <c r="O11" s="2">
        <f t="shared" si="1"/>
        <v>12</v>
      </c>
    </row>
    <row r="12" spans="2:16" x14ac:dyDescent="0.25">
      <c r="B12" s="5" t="s">
        <v>4</v>
      </c>
      <c r="C12" s="19">
        <f>C3</f>
        <v>100</v>
      </c>
      <c r="D12" s="19">
        <f>C12-D13</f>
        <v>100</v>
      </c>
      <c r="E12" s="19">
        <f>D12-E13</f>
        <v>100</v>
      </c>
      <c r="F12" s="19">
        <f t="shared" ref="F12" si="2">E12-F13</f>
        <v>100</v>
      </c>
      <c r="G12" s="19">
        <f>F12-G13</f>
        <v>96</v>
      </c>
      <c r="H12" s="19">
        <f t="shared" ref="H12:O12" si="3">G12-H13</f>
        <v>88</v>
      </c>
      <c r="I12" s="19">
        <f t="shared" si="3"/>
        <v>76</v>
      </c>
      <c r="J12" s="19">
        <f t="shared" si="3"/>
        <v>56</v>
      </c>
      <c r="K12" s="19">
        <f t="shared" si="3"/>
        <v>38</v>
      </c>
      <c r="L12" s="19">
        <f t="shared" si="3"/>
        <v>22</v>
      </c>
      <c r="M12" s="19">
        <f t="shared" si="3"/>
        <v>8</v>
      </c>
      <c r="N12" s="19">
        <f t="shared" si="3"/>
        <v>2</v>
      </c>
      <c r="O12" s="19">
        <f t="shared" si="3"/>
        <v>0</v>
      </c>
    </row>
    <row r="13" spans="2:16" x14ac:dyDescent="0.25">
      <c r="B13" s="3" t="s">
        <v>9</v>
      </c>
      <c r="C13" s="20">
        <v>0</v>
      </c>
      <c r="D13" s="20">
        <v>0</v>
      </c>
      <c r="E13" s="20">
        <v>0</v>
      </c>
      <c r="F13" s="20">
        <v>0</v>
      </c>
      <c r="G13" s="20">
        <v>4</v>
      </c>
      <c r="H13" s="20">
        <v>8</v>
      </c>
      <c r="I13" s="20">
        <v>12</v>
      </c>
      <c r="J13" s="20">
        <v>20</v>
      </c>
      <c r="K13" s="20">
        <v>18</v>
      </c>
      <c r="L13" s="20">
        <v>16</v>
      </c>
      <c r="M13" s="20">
        <v>14</v>
      </c>
      <c r="N13" s="20">
        <v>6</v>
      </c>
      <c r="O13" s="20">
        <v>2</v>
      </c>
      <c r="P13" s="7">
        <f>SUM(C13:O13)</f>
        <v>100</v>
      </c>
    </row>
    <row r="14" spans="2:16" x14ac:dyDescent="0.25">
      <c r="B14" t="s">
        <v>6</v>
      </c>
      <c r="C14" s="7">
        <f>-C8*C3</f>
        <v>-50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f>SUM(C14:O14)</f>
        <v>-50</v>
      </c>
    </row>
    <row r="15" spans="2:16" x14ac:dyDescent="0.25">
      <c r="B15" t="s">
        <v>0</v>
      </c>
      <c r="C15" s="7">
        <v>0</v>
      </c>
      <c r="D15" s="7">
        <f>-C12*$C$9</f>
        <v>-10</v>
      </c>
      <c r="E15" s="7">
        <f>-D12*$C$9</f>
        <v>-10</v>
      </c>
      <c r="F15" s="7">
        <f>-E12*$C$9</f>
        <v>-10</v>
      </c>
      <c r="G15" s="7">
        <f>-F12*$C$9</f>
        <v>-10</v>
      </c>
      <c r="H15" s="7">
        <f>-G12*$C$9</f>
        <v>-9.6000000000000014</v>
      </c>
      <c r="I15" s="7">
        <f>-H12*$C$9</f>
        <v>-8.8000000000000007</v>
      </c>
      <c r="J15" s="7">
        <f>-I12*$C$9</f>
        <v>-7.6000000000000005</v>
      </c>
      <c r="K15" s="7">
        <f>-J12*$C$9</f>
        <v>-5.6000000000000005</v>
      </c>
      <c r="L15" s="7">
        <f>-K12*$C$9</f>
        <v>-3.8000000000000003</v>
      </c>
      <c r="M15" s="7">
        <f>-L12*$C$9</f>
        <v>-2.2000000000000002</v>
      </c>
      <c r="N15" s="7">
        <f>-M12*$C$9</f>
        <v>-0.8</v>
      </c>
      <c r="O15" s="7">
        <f>-N12*$C$9</f>
        <v>-0.2</v>
      </c>
      <c r="P15" s="7">
        <f>SUM(C15:O15)</f>
        <v>-78.599999999999994</v>
      </c>
    </row>
    <row r="16" spans="2:16" x14ac:dyDescent="0.25">
      <c r="B16" t="s">
        <v>18</v>
      </c>
      <c r="C16" s="7">
        <f>-C13*$C$6</f>
        <v>0</v>
      </c>
      <c r="D16" s="7">
        <f>D13*$C$7</f>
        <v>0</v>
      </c>
      <c r="E16" s="7">
        <f>E13*$C$7</f>
        <v>0</v>
      </c>
      <c r="F16" s="7">
        <f>F13*$C$7</f>
        <v>0</v>
      </c>
      <c r="G16" s="7">
        <f>G13*$C$7</f>
        <v>8</v>
      </c>
      <c r="H16" s="7">
        <f>H13*$C$7</f>
        <v>16</v>
      </c>
      <c r="I16" s="7">
        <f>I13*$C$7</f>
        <v>24</v>
      </c>
      <c r="J16" s="7">
        <f>J13*$C$7</f>
        <v>40</v>
      </c>
      <c r="K16" s="7">
        <f>K13*$C$7</f>
        <v>36</v>
      </c>
      <c r="L16" s="7">
        <f>L13*$C$7</f>
        <v>32</v>
      </c>
      <c r="M16" s="7">
        <f>M13*$C$7</f>
        <v>28</v>
      </c>
      <c r="N16" s="7">
        <f>N13*$C$7</f>
        <v>12</v>
      </c>
      <c r="O16" s="7">
        <f>O13*$C$7</f>
        <v>4</v>
      </c>
      <c r="P16" s="7">
        <f>SUM(C16:O16)</f>
        <v>200</v>
      </c>
    </row>
    <row r="17" spans="2:16" x14ac:dyDescent="0.25">
      <c r="B17" t="s">
        <v>3</v>
      </c>
      <c r="C17" s="7">
        <f>SUM(C14:C16)</f>
        <v>-50</v>
      </c>
      <c r="D17" s="7">
        <f t="shared" ref="D17:O17" si="4">SUM(D14:D16)</f>
        <v>-10</v>
      </c>
      <c r="E17" s="7">
        <f t="shared" si="4"/>
        <v>-10</v>
      </c>
      <c r="F17" s="7">
        <f t="shared" si="4"/>
        <v>-10</v>
      </c>
      <c r="G17" s="7">
        <f t="shared" si="4"/>
        <v>-2</v>
      </c>
      <c r="H17" s="7">
        <f t="shared" si="4"/>
        <v>6.3999999999999986</v>
      </c>
      <c r="I17" s="7">
        <f t="shared" si="4"/>
        <v>15.2</v>
      </c>
      <c r="J17" s="7">
        <f t="shared" si="4"/>
        <v>32.4</v>
      </c>
      <c r="K17" s="7">
        <f t="shared" si="4"/>
        <v>30.4</v>
      </c>
      <c r="L17" s="7">
        <f t="shared" si="4"/>
        <v>28.2</v>
      </c>
      <c r="M17" s="7">
        <f t="shared" si="4"/>
        <v>25.8</v>
      </c>
      <c r="N17" s="7">
        <f t="shared" si="4"/>
        <v>11.2</v>
      </c>
      <c r="O17" s="7">
        <f t="shared" si="4"/>
        <v>3.8</v>
      </c>
      <c r="P17" s="7">
        <f>SUM(C17:O17)</f>
        <v>71.400000000000006</v>
      </c>
    </row>
    <row r="18" spans="2:16" x14ac:dyDescent="0.25">
      <c r="B18" s="3" t="s">
        <v>1</v>
      </c>
      <c r="C18" s="20">
        <f>SUM($C$17:C17)</f>
        <v>-50</v>
      </c>
      <c r="D18" s="20">
        <f>SUM($C$17:D17)</f>
        <v>-60</v>
      </c>
      <c r="E18" s="20">
        <f>SUM($C$17:E17)</f>
        <v>-70</v>
      </c>
      <c r="F18" s="20">
        <f>SUM($C$17:F17)</f>
        <v>-80</v>
      </c>
      <c r="G18" s="20">
        <f>SUM($C$17:G17)</f>
        <v>-82</v>
      </c>
      <c r="H18" s="20">
        <f>SUM($C$17:H17)</f>
        <v>-75.599999999999994</v>
      </c>
      <c r="I18" s="20">
        <f>SUM($C$17:I17)</f>
        <v>-60.399999999999991</v>
      </c>
      <c r="J18" s="20">
        <f>SUM($C$17:J17)</f>
        <v>-27.999999999999993</v>
      </c>
      <c r="K18" s="20">
        <f>SUM($C$17:K17)</f>
        <v>2.4000000000000057</v>
      </c>
      <c r="L18" s="20">
        <f>SUM($C$17:L17)</f>
        <v>30.600000000000005</v>
      </c>
      <c r="M18" s="20">
        <f>SUM($C$17:M17)</f>
        <v>56.400000000000006</v>
      </c>
      <c r="N18" s="20">
        <f>SUM($C$17:N17)</f>
        <v>67.600000000000009</v>
      </c>
      <c r="O18" s="20">
        <f>SUM($C$17:O17)</f>
        <v>71.400000000000006</v>
      </c>
    </row>
    <row r="19" spans="2:16" x14ac:dyDescent="0.25">
      <c r="B19" s="12" t="s">
        <v>20</v>
      </c>
      <c r="C19" s="7">
        <f>C14+SUM(D15:O15)*1.25</f>
        <v>-148.25</v>
      </c>
    </row>
    <row r="20" spans="2:16" x14ac:dyDescent="0.25">
      <c r="B20" s="12" t="s">
        <v>27</v>
      </c>
      <c r="C20" s="7">
        <f>-C19+C14</f>
        <v>98.25</v>
      </c>
      <c r="D20" s="7">
        <f>C20+C15</f>
        <v>98.25</v>
      </c>
      <c r="E20" s="7">
        <f t="shared" ref="E20:O20" si="5">D20+D15</f>
        <v>88.25</v>
      </c>
      <c r="F20" s="7">
        <f t="shared" si="5"/>
        <v>78.25</v>
      </c>
      <c r="G20" s="7">
        <f t="shared" si="5"/>
        <v>68.25</v>
      </c>
      <c r="H20" s="7">
        <f t="shared" si="5"/>
        <v>58.25</v>
      </c>
      <c r="I20" s="7">
        <f t="shared" si="5"/>
        <v>48.65</v>
      </c>
      <c r="J20" s="7">
        <f t="shared" si="5"/>
        <v>39.849999999999994</v>
      </c>
      <c r="K20" s="7">
        <f t="shared" si="5"/>
        <v>32.249999999999993</v>
      </c>
      <c r="L20" s="7">
        <f t="shared" si="5"/>
        <v>26.649999999999991</v>
      </c>
      <c r="M20" s="7">
        <f t="shared" si="5"/>
        <v>22.849999999999991</v>
      </c>
      <c r="N20" s="7">
        <f t="shared" si="5"/>
        <v>20.649999999999991</v>
      </c>
      <c r="O20" s="7">
        <f t="shared" si="5"/>
        <v>19.849999999999991</v>
      </c>
    </row>
    <row r="21" spans="2:16" x14ac:dyDescent="0.25">
      <c r="B21" s="12" t="s">
        <v>21</v>
      </c>
      <c r="O21" s="7">
        <v>200</v>
      </c>
    </row>
    <row r="22" spans="2:16" x14ac:dyDescent="0.25">
      <c r="B22" s="12" t="s">
        <v>28</v>
      </c>
      <c r="C22" s="7"/>
      <c r="D22" s="7"/>
      <c r="E22" s="7"/>
      <c r="F22" s="7"/>
      <c r="G22" s="7"/>
      <c r="H22" s="7"/>
      <c r="I22" s="7"/>
      <c r="J22" s="7">
        <f>SUM(C16:J16)</f>
        <v>88</v>
      </c>
      <c r="K22" s="7"/>
      <c r="L22" s="7"/>
      <c r="M22" s="7"/>
      <c r="N22" s="7"/>
      <c r="O22" s="7"/>
    </row>
    <row r="23" spans="2:16" x14ac:dyDescent="0.25">
      <c r="B23" s="12" t="s">
        <v>30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>
        <f>SUM(K16:M16)</f>
        <v>96</v>
      </c>
      <c r="O23" s="7">
        <f>P15*1.25</f>
        <v>-98.25</v>
      </c>
      <c r="P23" s="7"/>
    </row>
    <row r="24" spans="2:16" x14ac:dyDescent="0.25">
      <c r="B24" s="12" t="s">
        <v>29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3">
        <f>SUM(N16:O16)</f>
        <v>16</v>
      </c>
    </row>
    <row r="25" spans="2:16" x14ac:dyDescent="0.25">
      <c r="B25" s="21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0">
        <f>O20</f>
        <v>19.849999999999991</v>
      </c>
    </row>
    <row r="26" spans="2:16" x14ac:dyDescent="0.25">
      <c r="B26" s="6"/>
      <c r="C26" s="1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3">
        <f>SUM(J22:O24)</f>
        <v>101.75</v>
      </c>
    </row>
    <row r="27" spans="2:16" x14ac:dyDescent="0.25">
      <c r="B27" s="17" t="s">
        <v>26</v>
      </c>
    </row>
    <row r="28" spans="2:16" x14ac:dyDescent="0.25">
      <c r="B28" t="s">
        <v>23</v>
      </c>
      <c r="C28" s="8">
        <f>O21/-C19-1</f>
        <v>0.3490725126475549</v>
      </c>
      <c r="D28" s="18"/>
    </row>
    <row r="29" spans="2:16" x14ac:dyDescent="0.25">
      <c r="B29" t="s">
        <v>22</v>
      </c>
      <c r="C29" s="8">
        <f>(O21/-C19)^(1/12)-1</f>
        <v>2.5265336589363363E-2</v>
      </c>
      <c r="D29" s="18"/>
    </row>
    <row r="30" spans="2:16" x14ac:dyDescent="0.25">
      <c r="B30" t="s">
        <v>24</v>
      </c>
      <c r="C30" s="16">
        <f>IRR(C17:O17,0.1)</f>
        <v>8.814901156748034E-2</v>
      </c>
      <c r="D30" t="s">
        <v>25</v>
      </c>
    </row>
    <row r="31" spans="2:16" x14ac:dyDescent="0.25">
      <c r="C31" s="7"/>
    </row>
    <row r="32" spans="2:16" x14ac:dyDescent="0.25">
      <c r="C32" s="7">
        <v>100</v>
      </c>
      <c r="D32" s="7">
        <f>C32*(1+$C$30)</f>
        <v>108.81490115674804</v>
      </c>
      <c r="E32" s="7">
        <f>D32*(1+$C$30)</f>
        <v>118.40682713752845</v>
      </c>
      <c r="F32" s="7">
        <f>E32*(1+$C$30)</f>
        <v>128.84427191254309</v>
      </c>
      <c r="G32" s="7">
        <f>F32*(1+$C$30)</f>
        <v>140.20176712776544</v>
      </c>
      <c r="H32" s="7">
        <f>G32*(1+$C$30)</f>
        <v>152.56041432009201</v>
      </c>
      <c r="I32" s="7">
        <f>H32*(1+$C$30)</f>
        <v>166.00846404673339</v>
      </c>
      <c r="J32" s="7">
        <f>I32*(1+$C$30)</f>
        <v>180.64194606428853</v>
      </c>
      <c r="K32" s="7">
        <f>J32*(1+$C$30)</f>
        <v>196.56535505748167</v>
      </c>
      <c r="L32" s="7">
        <f>K32*(1+$C$30)</f>
        <v>213.89239681420949</v>
      </c>
      <c r="M32" s="7">
        <f>L32*(1+$C$30)</f>
        <v>232.74680017518133</v>
      </c>
      <c r="N32" s="7">
        <f>M32*(1+$C$30)</f>
        <v>253.26320055611743</v>
      </c>
      <c r="O32" s="7">
        <f>N32*(1+$C$30)</f>
        <v>275.58810135155574</v>
      </c>
    </row>
    <row r="33" spans="15:15" x14ac:dyDescent="0.25">
      <c r="O33" s="7">
        <f>100*(1+C30)^O11</f>
        <v>275.58810135155557</v>
      </c>
    </row>
  </sheetData>
  <pageMargins left="0.7" right="0.7" top="0.75" bottom="0.75" header="0.3" footer="0.3"/>
  <pageSetup paperSize="2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abraun</dc:creator>
  <cp:lastModifiedBy>abraun</cp:lastModifiedBy>
  <dcterms:created xsi:type="dcterms:W3CDTF">2016-12-20T10:52:39Z</dcterms:created>
  <dcterms:modified xsi:type="dcterms:W3CDTF">2016-12-20T17:59:17Z</dcterms:modified>
</cp:coreProperties>
</file>