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wip\"/>
    </mc:Choice>
  </mc:AlternateContent>
  <bookViews>
    <workbookView xWindow="0" yWindow="0" windowWidth="28800" windowHeight="12435" activeTab="3"/>
  </bookViews>
  <sheets>
    <sheet name="草稿" sheetId="5" r:id="rId1"/>
    <sheet name="卡片收益" sheetId="6" r:id="rId2"/>
    <sheet name="分析" sheetId="8" r:id="rId3"/>
    <sheet name="Sheet1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9" l="1"/>
  <c r="L14" i="9" s="1"/>
  <c r="K17" i="9"/>
  <c r="K15" i="9"/>
  <c r="K14" i="9"/>
  <c r="K12" i="9"/>
  <c r="K11" i="9"/>
  <c r="K10" i="9"/>
  <c r="K9" i="9"/>
  <c r="K8" i="9"/>
  <c r="K7" i="9"/>
  <c r="F16" i="9"/>
  <c r="E19" i="9"/>
  <c r="E18" i="9"/>
  <c r="E17" i="9"/>
  <c r="E16" i="9"/>
  <c r="F7" i="9"/>
  <c r="E14" i="9"/>
  <c r="E13" i="9"/>
  <c r="E12" i="9"/>
  <c r="E11" i="9"/>
  <c r="E10" i="9"/>
  <c r="E9" i="9"/>
  <c r="E8" i="9"/>
  <c r="E7" i="9"/>
  <c r="L7" i="9" l="1"/>
  <c r="B23" i="8"/>
  <c r="B15" i="8"/>
  <c r="B19" i="8"/>
  <c r="H30" i="8" s="1"/>
  <c r="J31" i="8"/>
  <c r="J32" i="8"/>
  <c r="J33" i="8"/>
  <c r="J34" i="8"/>
  <c r="J27" i="8"/>
  <c r="J22" i="8"/>
  <c r="J11" i="8"/>
  <c r="J12" i="8"/>
  <c r="J14" i="8"/>
  <c r="B11" i="8"/>
  <c r="H7" i="8" s="1"/>
  <c r="B31" i="8"/>
  <c r="H41" i="8" s="1"/>
  <c r="T8" i="8"/>
  <c r="S8" i="8"/>
  <c r="R8" i="8"/>
  <c r="Q8" i="8"/>
  <c r="P8" i="8"/>
  <c r="O8" i="8"/>
  <c r="T7" i="8"/>
  <c r="S7" i="8"/>
  <c r="R7" i="8"/>
  <c r="Q7" i="8"/>
  <c r="P7" i="8"/>
  <c r="O7" i="8"/>
  <c r="T6" i="8"/>
  <c r="S6" i="8"/>
  <c r="R6" i="8"/>
  <c r="Q6" i="8"/>
  <c r="P6" i="8"/>
  <c r="O6" i="8"/>
  <c r="U5" i="8"/>
  <c r="J15" i="8"/>
  <c r="J16" i="8"/>
  <c r="J17" i="8"/>
  <c r="J18" i="8"/>
  <c r="J19" i="8"/>
  <c r="J20" i="8"/>
  <c r="J21" i="8"/>
  <c r="J23" i="8"/>
  <c r="J36" i="8"/>
  <c r="J37" i="8"/>
  <c r="J38" i="8"/>
  <c r="J39" i="8"/>
  <c r="J42" i="8"/>
  <c r="J3" i="8"/>
  <c r="I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H28" i="8" l="1"/>
  <c r="J28" i="8" s="1"/>
  <c r="J7" i="8"/>
  <c r="H40" i="8"/>
  <c r="J40" i="8" s="1"/>
  <c r="H29" i="8"/>
  <c r="J29" i="8" s="1"/>
  <c r="J30" i="8"/>
  <c r="J41" i="8"/>
  <c r="X7" i="5"/>
  <c r="H5" i="6"/>
  <c r="U7" i="5"/>
  <c r="E5" i="6"/>
  <c r="U8" i="5"/>
  <c r="E6" i="6"/>
  <c r="X8" i="5"/>
  <c r="W8" i="5"/>
  <c r="V8" i="5"/>
  <c r="T8" i="5"/>
  <c r="S8" i="5"/>
  <c r="W7" i="5"/>
  <c r="V7" i="5"/>
  <c r="T7" i="5"/>
  <c r="S7" i="5"/>
  <c r="X6" i="5"/>
  <c r="W6" i="5"/>
  <c r="V6" i="5"/>
  <c r="U6" i="5"/>
  <c r="T6" i="5"/>
  <c r="S6" i="5"/>
  <c r="I3" i="6"/>
  <c r="C4" i="6"/>
  <c r="E7" i="6" s="1"/>
  <c r="D4" i="6"/>
  <c r="E4" i="6"/>
  <c r="F4" i="6"/>
  <c r="G4" i="6"/>
  <c r="H4" i="6"/>
  <c r="C5" i="6"/>
  <c r="D7" i="6" s="1"/>
  <c r="D5" i="6"/>
  <c r="F5" i="6"/>
  <c r="G5" i="6"/>
  <c r="C6" i="6"/>
  <c r="D6" i="6"/>
  <c r="F6" i="6"/>
  <c r="G6" i="6"/>
  <c r="H6" i="6"/>
  <c r="C7" i="6"/>
  <c r="G7" i="6"/>
  <c r="H7" i="6"/>
  <c r="B39" i="8" l="1"/>
  <c r="H35" i="8" s="1"/>
  <c r="B35" i="8" s="1"/>
  <c r="B27" i="8"/>
  <c r="H26" i="8" s="1"/>
  <c r="J26" i="8" s="1"/>
  <c r="F7" i="6"/>
  <c r="H6" i="8"/>
  <c r="H10" i="8"/>
  <c r="H9" i="8" l="1"/>
  <c r="H8" i="8"/>
  <c r="J8" i="8" s="1"/>
  <c r="H4" i="8"/>
  <c r="J4" i="8" s="1"/>
  <c r="H25" i="8"/>
  <c r="J25" i="8" s="1"/>
  <c r="H24" i="8"/>
  <c r="J24" i="8" s="1"/>
  <c r="H5" i="8"/>
  <c r="J35" i="8"/>
  <c r="H13" i="8"/>
  <c r="J13" i="8" s="1"/>
  <c r="J6" i="8"/>
  <c r="J9" i="8"/>
  <c r="J10" i="8"/>
  <c r="J5" i="8" l="1"/>
</calcChain>
</file>

<file path=xl/comments1.xml><?xml version="1.0" encoding="utf-8"?>
<comments xmlns="http://schemas.openxmlformats.org/spreadsheetml/2006/main">
  <authors>
    <author>viktor Xu</author>
  </authors>
  <commentLis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(2D4+12)/6=D4</t>
        </r>
      </text>
    </comment>
  </commentList>
</comments>
</file>

<file path=xl/sharedStrings.xml><?xml version="1.0" encoding="utf-8"?>
<sst xmlns="http://schemas.openxmlformats.org/spreadsheetml/2006/main" count="337" uniqueCount="187">
  <si>
    <t>红</t>
    <phoneticPr fontId="1" type="noConversion"/>
  </si>
  <si>
    <t>绿</t>
    <phoneticPr fontId="1" type="noConversion"/>
  </si>
  <si>
    <t>箭</t>
    <phoneticPr fontId="1" type="noConversion"/>
  </si>
  <si>
    <t>蓝</t>
    <phoneticPr fontId="1" type="noConversion"/>
  </si>
  <si>
    <t>黄</t>
    <phoneticPr fontId="1" type="noConversion"/>
  </si>
  <si>
    <t>D2</t>
  </si>
  <si>
    <t>D3</t>
  </si>
  <si>
    <t>D4</t>
  </si>
  <si>
    <t>枪</t>
    <phoneticPr fontId="1" type="noConversion"/>
  </si>
  <si>
    <t>D5</t>
  </si>
  <si>
    <t>存牌(A)</t>
    <phoneticPr fontId="1" type="noConversion"/>
  </si>
  <si>
    <t>范围化</t>
    <phoneticPr fontId="1" type="noConversion"/>
  </si>
  <si>
    <t>时间延长</t>
    <phoneticPr fontId="1" type="noConversion"/>
  </si>
  <si>
    <t>存牌(A)+时间延长</t>
    <phoneticPr fontId="1" type="noConversion"/>
  </si>
  <si>
    <t>存牌(BC)</t>
    <phoneticPr fontId="1" type="noConversion"/>
  </si>
  <si>
    <t>D1</t>
    <phoneticPr fontId="1" type="noConversion"/>
  </si>
  <si>
    <t>D6</t>
  </si>
  <si>
    <t>重抽收益</t>
    <phoneticPr fontId="1" type="noConversion"/>
  </si>
  <si>
    <t>存牌</t>
    <phoneticPr fontId="1" type="noConversion"/>
  </si>
  <si>
    <t>抽牌</t>
    <phoneticPr fontId="1" type="noConversion"/>
  </si>
  <si>
    <t>不能存牌</t>
    <phoneticPr fontId="1" type="noConversion"/>
  </si>
  <si>
    <t>范围化</t>
    <phoneticPr fontId="1" type="noConversion"/>
  </si>
  <si>
    <t>直接用</t>
    <phoneticPr fontId="1" type="noConversion"/>
  </si>
  <si>
    <t>收益</t>
    <phoneticPr fontId="1" type="noConversion"/>
  </si>
  <si>
    <t>直接用</t>
    <phoneticPr fontId="1" type="noConversion"/>
  </si>
  <si>
    <t>存牌</t>
    <phoneticPr fontId="1" type="noConversion"/>
  </si>
  <si>
    <t>存牌</t>
    <phoneticPr fontId="1" type="noConversion"/>
  </si>
  <si>
    <t>存牌</t>
    <phoneticPr fontId="1" type="noConversion"/>
  </si>
  <si>
    <t>直接用/烧</t>
    <phoneticPr fontId="1" type="noConversion"/>
  </si>
  <si>
    <t>直接用或范围化</t>
    <phoneticPr fontId="1" type="noConversion"/>
  </si>
  <si>
    <t>范围化直接用</t>
    <phoneticPr fontId="1" type="noConversion"/>
  </si>
  <si>
    <t>烧</t>
  </si>
  <si>
    <t>用抽到的卡</t>
    <phoneticPr fontId="1" type="noConversion"/>
  </si>
  <si>
    <t>范围化直接用</t>
    <phoneticPr fontId="1" type="noConversion"/>
  </si>
  <si>
    <t>存牌(BC)+范围化</t>
    <phoneticPr fontId="1" type="noConversion"/>
  </si>
  <si>
    <t>用抽到的卡</t>
    <phoneticPr fontId="1" type="noConversion"/>
  </si>
  <si>
    <t>用掉存卡，维持范围化</t>
    <phoneticPr fontId="1" type="noConversion"/>
  </si>
  <si>
    <t>用/烧掉2张卡</t>
    <phoneticPr fontId="1" type="noConversion"/>
  </si>
  <si>
    <t>用/烧掉2张卡</t>
    <phoneticPr fontId="1" type="noConversion"/>
  </si>
  <si>
    <t>自身状态</t>
    <phoneticPr fontId="1" type="noConversion"/>
  </si>
  <si>
    <t>无</t>
    <phoneticPr fontId="1" type="noConversion"/>
  </si>
  <si>
    <t>直接用</t>
    <phoneticPr fontId="1" type="noConversion"/>
  </si>
  <si>
    <t>维持范围化</t>
    <phoneticPr fontId="1" type="noConversion"/>
  </si>
  <si>
    <t>直接用</t>
    <phoneticPr fontId="1" type="noConversion"/>
  </si>
  <si>
    <t>用/范围化</t>
    <phoneticPr fontId="1" type="noConversion"/>
  </si>
  <si>
    <t>直接用</t>
    <phoneticPr fontId="1" type="noConversion"/>
  </si>
  <si>
    <t>无</t>
    <phoneticPr fontId="1" type="noConversion"/>
  </si>
  <si>
    <t>蓝/黄</t>
    <phoneticPr fontId="1" type="noConversion"/>
  </si>
  <si>
    <t>烧</t>
    <phoneticPr fontId="1" type="noConversion"/>
  </si>
  <si>
    <t>红/绿/箭</t>
    <phoneticPr fontId="1" type="noConversion"/>
  </si>
  <si>
    <t>枪</t>
    <phoneticPr fontId="1" type="noConversion"/>
  </si>
  <si>
    <t>范围化</t>
    <phoneticPr fontId="1" type="noConversion"/>
  </si>
  <si>
    <t>A（红/箭</t>
    <phoneticPr fontId="1" type="noConversion"/>
  </si>
  <si>
    <t>B（绿/枪</t>
    <phoneticPr fontId="1" type="noConversion"/>
  </si>
  <si>
    <t>C（蓝/黄</t>
    <phoneticPr fontId="1" type="noConversion"/>
  </si>
  <si>
    <t>范围化(转-6</t>
    <phoneticPr fontId="1" type="noConversion"/>
  </si>
  <si>
    <t>用2张卡</t>
    <phoneticPr fontId="1" type="noConversion"/>
  </si>
  <si>
    <t>烧掉用存卡</t>
    <phoneticPr fontId="1" type="noConversion"/>
  </si>
  <si>
    <t>buff</t>
    <phoneticPr fontId="1" type="noConversion"/>
  </si>
  <si>
    <t>加强</t>
    <phoneticPr fontId="1" type="noConversion"/>
  </si>
  <si>
    <t>延长</t>
    <phoneticPr fontId="1" type="noConversion"/>
  </si>
  <si>
    <t>范围</t>
    <phoneticPr fontId="1" type="noConversion"/>
  </si>
  <si>
    <t>平均</t>
    <phoneticPr fontId="1" type="noConversion"/>
  </si>
  <si>
    <t>（按强化红卡算）</t>
  </si>
  <si>
    <t>（按强化红卡算）</t>
    <phoneticPr fontId="1" type="noConversion"/>
  </si>
  <si>
    <t>卡片收益</t>
    <phoneticPr fontId="1" type="noConversion"/>
  </si>
  <si>
    <t>D7</t>
    <phoneticPr fontId="1" type="noConversion"/>
  </si>
  <si>
    <t>D8</t>
    <phoneticPr fontId="1" type="noConversion"/>
  </si>
  <si>
    <t>D9</t>
    <phoneticPr fontId="1" type="noConversion"/>
  </si>
  <si>
    <t>D10</t>
    <phoneticPr fontId="1" type="noConversion"/>
  </si>
  <si>
    <t>直接用/烧</t>
    <phoneticPr fontId="1" type="noConversion"/>
  </si>
  <si>
    <t>直接用/点掉?</t>
    <phoneticPr fontId="1" type="noConversion"/>
  </si>
  <si>
    <t>平均收益</t>
    <phoneticPr fontId="1" type="noConversion"/>
  </si>
  <si>
    <t>状态</t>
    <phoneticPr fontId="1" type="noConversion"/>
  </si>
  <si>
    <t>强化情况</t>
    <phoneticPr fontId="1" type="noConversion"/>
  </si>
  <si>
    <t>存牌情况</t>
    <phoneticPr fontId="1" type="noConversion"/>
  </si>
  <si>
    <t>无-不能存</t>
    <phoneticPr fontId="1" type="noConversion"/>
  </si>
  <si>
    <t>无-可以存</t>
    <phoneticPr fontId="1" type="noConversion"/>
  </si>
  <si>
    <t>效果</t>
    <phoneticPr fontId="1" type="noConversion"/>
  </si>
  <si>
    <t>时间</t>
    <phoneticPr fontId="1" type="noConversion"/>
  </si>
  <si>
    <t>存了差牌</t>
    <phoneticPr fontId="1" type="noConversion"/>
  </si>
  <si>
    <t>存了好牌</t>
    <phoneticPr fontId="1" type="noConversion"/>
  </si>
  <si>
    <t>卡片数</t>
    <phoneticPr fontId="1" type="noConversion"/>
  </si>
  <si>
    <t>-</t>
    <phoneticPr fontId="1" type="noConversion"/>
  </si>
  <si>
    <t>强化情况</t>
    <phoneticPr fontId="1" type="noConversion"/>
  </si>
  <si>
    <t>抽卡</t>
    <phoneticPr fontId="1" type="noConversion"/>
  </si>
  <si>
    <t>最佳选择（？）</t>
    <phoneticPr fontId="1" type="noConversion"/>
  </si>
  <si>
    <t>编号</t>
    <phoneticPr fontId="1" type="noConversion"/>
  </si>
  <si>
    <t>A（红/箭）</t>
    <phoneticPr fontId="1" type="noConversion"/>
  </si>
  <si>
    <t>收益</t>
    <phoneticPr fontId="1" type="noConversion"/>
  </si>
  <si>
    <t>转状态</t>
    <phoneticPr fontId="1" type="noConversion"/>
  </si>
  <si>
    <t>C（蓝/黄）</t>
    <phoneticPr fontId="1" type="noConversion"/>
  </si>
  <si>
    <t>烧</t>
    <phoneticPr fontId="1" type="noConversion"/>
  </si>
  <si>
    <t>烧</t>
    <phoneticPr fontId="1" type="noConversion"/>
  </si>
  <si>
    <t>无-不能存牌</t>
    <phoneticPr fontId="1" type="noConversion"/>
  </si>
  <si>
    <t>用</t>
    <phoneticPr fontId="1" type="noConversion"/>
  </si>
  <si>
    <t>无-可以存牌</t>
    <phoneticPr fontId="1" type="noConversion"/>
  </si>
  <si>
    <t>烧</t>
    <phoneticPr fontId="1" type="noConversion"/>
  </si>
  <si>
    <t>存牌</t>
    <phoneticPr fontId="1" type="noConversion"/>
  </si>
  <si>
    <t>操作：</t>
    <phoneticPr fontId="1" type="noConversion"/>
  </si>
  <si>
    <t>用抽到的卡</t>
  </si>
  <si>
    <t>用抽到的卡，再用存牌</t>
    <phoneticPr fontId="1" type="noConversion"/>
  </si>
  <si>
    <t>用存牌，再用抽到的卡</t>
    <phoneticPr fontId="1" type="noConversion"/>
  </si>
  <si>
    <t>用存牌，再烧</t>
    <phoneticPr fontId="1" type="noConversion"/>
  </si>
  <si>
    <t>点掉</t>
    <phoneticPr fontId="1" type="noConversion"/>
  </si>
  <si>
    <t>用/烧</t>
    <phoneticPr fontId="1" type="noConversion"/>
  </si>
  <si>
    <t>烧，之后用存牌</t>
  </si>
  <si>
    <t>烧，之后用存牌</t>
    <phoneticPr fontId="1" type="noConversion"/>
  </si>
  <si>
    <t>烧掉用存牌</t>
    <phoneticPr fontId="1" type="noConversion"/>
  </si>
  <si>
    <t>cost</t>
    <phoneticPr fontId="1" type="noConversion"/>
  </si>
  <si>
    <t>B/C</t>
    <phoneticPr fontId="1" type="noConversion"/>
  </si>
  <si>
    <t>cost</t>
    <phoneticPr fontId="1" type="noConversion"/>
  </si>
  <si>
    <t>A（红/箭）</t>
    <phoneticPr fontId="1" type="noConversion"/>
  </si>
  <si>
    <t>用</t>
    <phoneticPr fontId="1" type="noConversion"/>
  </si>
  <si>
    <t>用</t>
    <phoneticPr fontId="1" type="noConversion"/>
  </si>
  <si>
    <t>存牌</t>
    <phoneticPr fontId="1" type="noConversion"/>
  </si>
  <si>
    <t>用存牌，再烧抽到的卡</t>
    <phoneticPr fontId="1" type="noConversion"/>
  </si>
  <si>
    <t>B/C</t>
    <phoneticPr fontId="1" type="noConversion"/>
  </si>
  <si>
    <t>烧</t>
    <phoneticPr fontId="1" type="noConversion"/>
  </si>
  <si>
    <t>用/烧</t>
    <phoneticPr fontId="1" type="noConversion"/>
  </si>
  <si>
    <t>范围化
此时有A卡直接用掉了，不会存</t>
    <phoneticPr fontId="1" type="noConversion"/>
  </si>
  <si>
    <t>烧，之后用存牌</t>
    <phoneticPr fontId="1" type="noConversion"/>
  </si>
  <si>
    <t>时间延长/
效果增加
此时有B/C卡直接用掉，不会存</t>
    <phoneticPr fontId="1" type="noConversion"/>
  </si>
  <si>
    <t>6</t>
    <phoneticPr fontId="1" type="noConversion"/>
  </si>
  <si>
    <t>3</t>
    <phoneticPr fontId="1" type="noConversion"/>
  </si>
  <si>
    <t>烧</t>
    <phoneticPr fontId="1" type="noConversion"/>
  </si>
  <si>
    <t>用</t>
    <phoneticPr fontId="1" type="noConversion"/>
  </si>
  <si>
    <t>单卡平均</t>
    <phoneticPr fontId="1" type="noConversion"/>
  </si>
  <si>
    <t>用2张卡</t>
    <phoneticPr fontId="1" type="noConversion"/>
  </si>
  <si>
    <t>用抽到的卡</t>
    <phoneticPr fontId="1" type="noConversion"/>
  </si>
  <si>
    <t>2/6</t>
    <phoneticPr fontId="1" type="noConversion"/>
  </si>
  <si>
    <t>2/9</t>
    <phoneticPr fontId="1" type="noConversion"/>
  </si>
  <si>
    <t>2/6</t>
    <phoneticPr fontId="1" type="noConversion"/>
  </si>
  <si>
    <t>用存牌，再烧抽到的卡</t>
    <phoneticPr fontId="1" type="noConversion"/>
  </si>
  <si>
    <t>重抽收益</t>
    <phoneticPr fontId="1" type="noConversion"/>
  </si>
  <si>
    <t>重抽</t>
    <phoneticPr fontId="1" type="noConversion"/>
  </si>
  <si>
    <t>状态加成</t>
    <phoneticPr fontId="1" type="noConversion"/>
  </si>
  <si>
    <t>用存牌，再烧抽到的卡</t>
    <phoneticPr fontId="1" type="noConversion"/>
  </si>
  <si>
    <t>重抽概率</t>
    <phoneticPr fontId="1" type="noConversion"/>
  </si>
  <si>
    <t>good</t>
    <phoneticPr fontId="1" type="noConversion"/>
  </si>
  <si>
    <t>bad(1/3)</t>
    <phoneticPr fontId="1" type="noConversion"/>
  </si>
  <si>
    <t>D2-ab</t>
    <phoneticPr fontId="1" type="noConversion"/>
  </si>
  <si>
    <t>A</t>
    <phoneticPr fontId="1" type="noConversion"/>
  </si>
  <si>
    <t>good draw</t>
    <phoneticPr fontId="1" type="noConversion"/>
  </si>
  <si>
    <t>a</t>
    <phoneticPr fontId="1" type="noConversion"/>
  </si>
  <si>
    <t>bad draw</t>
    <phoneticPr fontId="1" type="noConversion"/>
  </si>
  <si>
    <t>B</t>
    <phoneticPr fontId="1" type="noConversion"/>
  </si>
  <si>
    <t>can redraw</t>
    <phoneticPr fontId="1" type="noConversion"/>
  </si>
  <si>
    <t>b</t>
    <phoneticPr fontId="1" type="noConversion"/>
  </si>
  <si>
    <t>cannot redraw</t>
    <phoneticPr fontId="1" type="noConversion"/>
  </si>
  <si>
    <t>start: B</t>
    <phoneticPr fontId="1" type="noConversion"/>
  </si>
  <si>
    <t>d1: A 2/3 a 1/3</t>
    <phoneticPr fontId="1" type="noConversion"/>
  </si>
  <si>
    <t>d2: A 1/3 a 2/3</t>
    <phoneticPr fontId="1" type="noConversion"/>
  </si>
  <si>
    <t>A A</t>
    <phoneticPr fontId="1" type="noConversion"/>
  </si>
  <si>
    <t>A aBA</t>
    <phoneticPr fontId="1" type="noConversion"/>
  </si>
  <si>
    <t>A aBa A</t>
    <phoneticPr fontId="1" type="noConversion"/>
  </si>
  <si>
    <t>situation</t>
    <phoneticPr fontId="1" type="noConversion"/>
  </si>
  <si>
    <t>B</t>
    <phoneticPr fontId="1" type="noConversion"/>
  </si>
  <si>
    <t>b</t>
    <phoneticPr fontId="1" type="noConversion"/>
  </si>
  <si>
    <t>aBA A</t>
    <phoneticPr fontId="1" type="noConversion"/>
  </si>
  <si>
    <t>aBA a A</t>
    <phoneticPr fontId="1" type="noConversion"/>
  </si>
  <si>
    <t>end</t>
    <phoneticPr fontId="1" type="noConversion"/>
  </si>
  <si>
    <t>aBA a aBA</t>
    <phoneticPr fontId="1" type="noConversion"/>
  </si>
  <si>
    <t>b</t>
    <phoneticPr fontId="1" type="noConversion"/>
  </si>
  <si>
    <t>aBa A A</t>
    <phoneticPr fontId="1" type="noConversion"/>
  </si>
  <si>
    <t>B</t>
    <phoneticPr fontId="1" type="noConversion"/>
  </si>
  <si>
    <t>b</t>
    <phoneticPr fontId="1" type="noConversion"/>
  </si>
  <si>
    <t>probability</t>
    <phoneticPr fontId="1" type="noConversion"/>
  </si>
  <si>
    <t>aBa A aBA</t>
    <phoneticPr fontId="1" type="noConversion"/>
  </si>
  <si>
    <t>sum</t>
    <phoneticPr fontId="1" type="noConversion"/>
  </si>
  <si>
    <t>A aBa a</t>
    <phoneticPr fontId="1" type="noConversion"/>
  </si>
  <si>
    <t>aBA a aBa</t>
    <phoneticPr fontId="1" type="noConversion"/>
  </si>
  <si>
    <t>aBa A aBa</t>
    <phoneticPr fontId="1" type="noConversion"/>
  </si>
  <si>
    <t>aBa a</t>
    <phoneticPr fontId="1" type="noConversion"/>
  </si>
  <si>
    <t>bad</t>
    <phoneticPr fontId="1" type="noConversion"/>
  </si>
  <si>
    <t>B</t>
    <phoneticPr fontId="1" type="noConversion"/>
  </si>
  <si>
    <t>b</t>
    <phoneticPr fontId="1" type="noConversion"/>
  </si>
  <si>
    <t>start: b</t>
    <phoneticPr fontId="1" type="noConversion"/>
  </si>
  <si>
    <t>a A A</t>
    <phoneticPr fontId="1" type="noConversion"/>
  </si>
  <si>
    <t>a A aBA</t>
    <phoneticPr fontId="1" type="noConversion"/>
  </si>
  <si>
    <t>a aBA A</t>
    <phoneticPr fontId="1" type="noConversion"/>
  </si>
  <si>
    <t>a A aBa</t>
    <phoneticPr fontId="1" type="noConversion"/>
  </si>
  <si>
    <t>a aBA a</t>
    <phoneticPr fontId="1" type="noConversion"/>
  </si>
  <si>
    <t>a aBa</t>
    <phoneticPr fontId="1" type="noConversion"/>
  </si>
  <si>
    <t>bad</t>
    <phoneticPr fontId="1" type="noConversion"/>
  </si>
  <si>
    <t>B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</si>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</sst>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#"/>
    <numFmt numFmtId="178" formatCode="#\ ???/???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 Light"/>
      <family val="2"/>
      <charset val="134"/>
    </font>
    <font>
      <sz val="14"/>
      <color rgb="FFFF0000"/>
      <name val="微软雅黑 Light"/>
      <family val="2"/>
      <charset val="134"/>
    </font>
    <font>
      <sz val="14"/>
      <color theme="0"/>
      <name val="微软雅黑 Light"/>
      <family val="2"/>
      <charset val="134"/>
    </font>
    <font>
      <sz val="16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b/>
      <sz val="9"/>
      <color indexed="81"/>
      <name val="宋体"/>
      <family val="3"/>
      <charset val="134"/>
    </font>
    <font>
      <sz val="14"/>
      <name val="微软雅黑 Light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7" borderId="2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6" fillId="8" borderId="0" xfId="0" applyFont="1" applyFill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3" fillId="7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6" fillId="8" borderId="0" xfId="0" applyFon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8" borderId="0" xfId="0" applyFont="1" applyFill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10" borderId="12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13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10" borderId="13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quotePrefix="1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58" fontId="2" fillId="0" borderId="2" xfId="0" quotePrefix="1" applyNumberFormat="1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58" fontId="2" fillId="0" borderId="4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10" borderId="13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10" borderId="12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6" fontId="2" fillId="10" borderId="5" xfId="0" applyNumberFormat="1" applyFont="1" applyFill="1" applyBorder="1" applyAlignment="1">
      <alignment horizontal="center" vertical="center"/>
    </xf>
    <xf numFmtId="176" fontId="2" fillId="10" borderId="3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58" fontId="2" fillId="0" borderId="0" xfId="0" quotePrefix="1" applyNumberFormat="1" applyFont="1">
      <alignment vertical="center"/>
    </xf>
    <xf numFmtId="178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  <color rgb="FFCCFF66"/>
      <color rgb="FF99CCFF"/>
      <color rgb="FF3366FF"/>
      <color rgb="FFFF7C80"/>
      <color rgb="FFCC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"/>
  <sheetViews>
    <sheetView workbookViewId="0">
      <selection activeCell="G3" sqref="G3"/>
    </sheetView>
  </sheetViews>
  <sheetFormatPr defaultColWidth="8.625" defaultRowHeight="35.25" customHeight="1" x14ac:dyDescent="0.15"/>
  <cols>
    <col min="1" max="2" width="8.625" style="7"/>
    <col min="3" max="4" width="6.875" style="7" customWidth="1"/>
    <col min="5" max="5" width="6.875" style="15" customWidth="1"/>
    <col min="6" max="6" width="17.625" style="1" customWidth="1"/>
    <col min="7" max="7" width="23.625" style="1" customWidth="1"/>
    <col min="8" max="8" width="26.25" style="11" customWidth="1"/>
    <col min="9" max="13" width="10" style="1" customWidth="1"/>
    <col min="14" max="14" width="10" style="11" customWidth="1"/>
    <col min="15" max="17" width="4.75" style="1" customWidth="1"/>
    <col min="18" max="24" width="7.375" style="1" customWidth="1"/>
    <col min="25" max="16384" width="8.625" style="1"/>
  </cols>
  <sheetData>
    <row r="1" spans="1:24" s="7" customFormat="1" ht="35.25" customHeight="1" x14ac:dyDescent="0.15">
      <c r="B1" s="14"/>
      <c r="C1" s="14"/>
      <c r="F1" s="21"/>
      <c r="G1" s="14"/>
      <c r="I1" s="14"/>
      <c r="J1" s="21"/>
      <c r="N1" s="15"/>
    </row>
    <row r="2" spans="1:24" s="13" customFormat="1" ht="35.25" customHeight="1" x14ac:dyDescent="0.15">
      <c r="A2" s="93" t="s">
        <v>39</v>
      </c>
      <c r="B2" s="93"/>
      <c r="C2" s="93"/>
      <c r="D2" s="93"/>
      <c r="E2" s="94"/>
      <c r="F2" s="95" t="s">
        <v>19</v>
      </c>
      <c r="G2" s="93"/>
      <c r="H2" s="94"/>
      <c r="I2" s="93" t="s">
        <v>23</v>
      </c>
      <c r="J2" s="93"/>
      <c r="K2" s="93"/>
      <c r="L2" s="93"/>
      <c r="M2" s="93"/>
      <c r="N2" s="93"/>
      <c r="O2" s="96" t="s">
        <v>17</v>
      </c>
      <c r="P2" s="97"/>
      <c r="Q2" s="97"/>
    </row>
    <row r="3" spans="1:24" ht="35.25" customHeight="1" x14ac:dyDescent="0.15">
      <c r="A3" s="7" t="s">
        <v>73</v>
      </c>
      <c r="B3" s="7" t="s">
        <v>72</v>
      </c>
      <c r="F3" s="9" t="s">
        <v>52</v>
      </c>
      <c r="G3" s="8" t="s">
        <v>53</v>
      </c>
      <c r="H3" s="16" t="s">
        <v>54</v>
      </c>
      <c r="I3" s="5" t="s">
        <v>0</v>
      </c>
      <c r="J3" s="6" t="s">
        <v>2</v>
      </c>
      <c r="K3" s="3" t="s">
        <v>1</v>
      </c>
      <c r="L3" s="2" t="s">
        <v>8</v>
      </c>
      <c r="M3" s="4" t="s">
        <v>3</v>
      </c>
      <c r="N3" s="12" t="s">
        <v>4</v>
      </c>
      <c r="O3" s="18"/>
      <c r="P3" s="18"/>
      <c r="Q3" s="18"/>
      <c r="R3" s="92" t="s">
        <v>65</v>
      </c>
      <c r="S3" s="92"/>
      <c r="T3" s="92"/>
      <c r="U3" s="92"/>
      <c r="V3" s="92"/>
      <c r="W3" s="92"/>
      <c r="X3" s="92"/>
    </row>
    <row r="4" spans="1:24" ht="35.25" customHeight="1" x14ac:dyDescent="0.15">
      <c r="A4" s="7" t="s">
        <v>15</v>
      </c>
      <c r="C4" s="7" t="s">
        <v>40</v>
      </c>
      <c r="F4" s="1" t="s">
        <v>18</v>
      </c>
      <c r="G4" s="1" t="s">
        <v>70</v>
      </c>
      <c r="H4" s="11" t="s">
        <v>21</v>
      </c>
      <c r="O4" s="90"/>
      <c r="P4" s="91"/>
      <c r="Q4" s="91"/>
      <c r="R4" s="1" t="s">
        <v>58</v>
      </c>
      <c r="S4" s="5" t="s">
        <v>0</v>
      </c>
      <c r="T4" s="6" t="s">
        <v>2</v>
      </c>
      <c r="U4" s="3" t="s">
        <v>1</v>
      </c>
      <c r="V4" s="2" t="s">
        <v>8</v>
      </c>
      <c r="W4" s="4" t="s">
        <v>3</v>
      </c>
      <c r="X4" s="17" t="s">
        <v>4</v>
      </c>
    </row>
    <row r="5" spans="1:24" ht="35.25" customHeight="1" x14ac:dyDescent="0.15">
      <c r="A5" s="7" t="s">
        <v>5</v>
      </c>
      <c r="C5" s="7" t="s">
        <v>11</v>
      </c>
      <c r="F5" s="1" t="s">
        <v>24</v>
      </c>
      <c r="G5" s="1" t="s">
        <v>25</v>
      </c>
      <c r="H5" s="11" t="s">
        <v>26</v>
      </c>
      <c r="O5" s="90"/>
      <c r="P5" s="91"/>
      <c r="Q5" s="91"/>
      <c r="R5" s="8" t="s">
        <v>46</v>
      </c>
      <c r="S5" s="8">
        <v>1</v>
      </c>
      <c r="T5" s="8">
        <v>0.8</v>
      </c>
      <c r="U5" s="8">
        <v>0.2</v>
      </c>
      <c r="V5" s="8">
        <v>0.1</v>
      </c>
      <c r="W5" s="8">
        <v>0.2</v>
      </c>
      <c r="X5" s="8">
        <v>0.1</v>
      </c>
    </row>
    <row r="6" spans="1:24" ht="35.25" customHeight="1" x14ac:dyDescent="0.15">
      <c r="A6" s="7" t="s">
        <v>6</v>
      </c>
      <c r="C6" s="7" t="s">
        <v>12</v>
      </c>
      <c r="F6" s="1" t="s">
        <v>27</v>
      </c>
      <c r="G6" s="1" t="s">
        <v>28</v>
      </c>
      <c r="H6" s="11" t="s">
        <v>29</v>
      </c>
      <c r="O6" s="90"/>
      <c r="P6" s="91"/>
      <c r="Q6" s="91"/>
      <c r="R6" s="1" t="s">
        <v>59</v>
      </c>
      <c r="S6" s="1">
        <f>1.5*S5</f>
        <v>1.5</v>
      </c>
      <c r="T6" s="1">
        <f>1.5*T5</f>
        <v>1.2000000000000002</v>
      </c>
      <c r="U6" s="1">
        <f>2*U5</f>
        <v>0.4</v>
      </c>
      <c r="V6" s="1">
        <f>2*V5</f>
        <v>0.2</v>
      </c>
      <c r="W6" s="1">
        <f t="shared" ref="W6:X6" si="0">1.5*W5</f>
        <v>0.30000000000000004</v>
      </c>
      <c r="X6" s="1">
        <f t="shared" si="0"/>
        <v>0.15000000000000002</v>
      </c>
    </row>
    <row r="7" spans="1:24" ht="35.25" customHeight="1" x14ac:dyDescent="0.15">
      <c r="A7" s="7" t="s">
        <v>7</v>
      </c>
      <c r="C7" s="7" t="s">
        <v>10</v>
      </c>
      <c r="F7" s="1" t="s">
        <v>32</v>
      </c>
      <c r="G7" s="1" t="s">
        <v>28</v>
      </c>
      <c r="H7" s="11" t="s">
        <v>30</v>
      </c>
      <c r="O7" s="90"/>
      <c r="P7" s="91"/>
      <c r="Q7" s="91"/>
      <c r="R7" s="1" t="s">
        <v>60</v>
      </c>
      <c r="S7" s="1">
        <f>2*S5</f>
        <v>2</v>
      </c>
      <c r="T7" s="1">
        <f>2*T5</f>
        <v>1.6</v>
      </c>
      <c r="U7" s="1">
        <f>3*U5</f>
        <v>0.60000000000000009</v>
      </c>
      <c r="V7" s="1">
        <f>1.5*V5</f>
        <v>0.15000000000000002</v>
      </c>
      <c r="W7" s="1">
        <f t="shared" ref="W7" si="1">2*W5</f>
        <v>0.4</v>
      </c>
      <c r="X7" s="1">
        <f>3*X5</f>
        <v>0.30000000000000004</v>
      </c>
    </row>
    <row r="8" spans="1:24" ht="35.25" customHeight="1" x14ac:dyDescent="0.15">
      <c r="A8" s="7" t="s">
        <v>9</v>
      </c>
      <c r="C8" s="7" t="s">
        <v>13</v>
      </c>
      <c r="F8" s="1" t="s">
        <v>32</v>
      </c>
      <c r="G8" s="1" t="s">
        <v>37</v>
      </c>
      <c r="H8" s="11" t="s">
        <v>33</v>
      </c>
      <c r="O8" s="90"/>
      <c r="P8" s="91"/>
      <c r="Q8" s="91"/>
      <c r="R8" s="1" t="s">
        <v>61</v>
      </c>
      <c r="S8" s="1">
        <f>3*S5</f>
        <v>3</v>
      </c>
      <c r="T8" s="1">
        <f>3*T5</f>
        <v>2.4000000000000004</v>
      </c>
      <c r="U8" s="1">
        <f>2*U5</f>
        <v>0.4</v>
      </c>
      <c r="V8" s="1">
        <f>1.5*V5</f>
        <v>0.15000000000000002</v>
      </c>
      <c r="W8" s="1">
        <f>W5</f>
        <v>0.2</v>
      </c>
      <c r="X8" s="1">
        <f t="shared" ref="X8" si="2">3*X5</f>
        <v>0.30000000000000004</v>
      </c>
    </row>
    <row r="9" spans="1:24" ht="35.25" customHeight="1" x14ac:dyDescent="0.15">
      <c r="A9" s="7" t="s">
        <v>16</v>
      </c>
      <c r="C9" s="7" t="s">
        <v>34</v>
      </c>
      <c r="F9" s="1" t="s">
        <v>35</v>
      </c>
      <c r="G9" s="1" t="s">
        <v>38</v>
      </c>
      <c r="H9" s="11" t="s">
        <v>36</v>
      </c>
      <c r="O9" s="90"/>
      <c r="P9" s="91"/>
      <c r="Q9" s="91"/>
      <c r="R9" s="1" t="s">
        <v>31</v>
      </c>
      <c r="S9" s="1">
        <v>-0.5</v>
      </c>
      <c r="T9" s="1">
        <v>0.19999999999999996</v>
      </c>
      <c r="U9" s="1">
        <v>0.3</v>
      </c>
      <c r="V9" s="1">
        <v>0.9</v>
      </c>
      <c r="W9" s="1">
        <v>1.8</v>
      </c>
      <c r="X9" s="1">
        <v>1.9</v>
      </c>
    </row>
    <row r="10" spans="1:24" ht="35.25" customHeight="1" x14ac:dyDescent="0.15">
      <c r="A10" s="88" t="s">
        <v>20</v>
      </c>
      <c r="B10" s="88"/>
      <c r="C10" s="88"/>
      <c r="D10" s="88"/>
      <c r="E10" s="89"/>
      <c r="O10" s="90"/>
      <c r="P10" s="91"/>
      <c r="Q10" s="91"/>
      <c r="R10" s="1" t="s">
        <v>63</v>
      </c>
    </row>
    <row r="11" spans="1:24" ht="35.25" customHeight="1" x14ac:dyDescent="0.15">
      <c r="A11" s="7" t="s">
        <v>66</v>
      </c>
      <c r="C11" s="7" t="s">
        <v>11</v>
      </c>
      <c r="F11" s="1" t="s">
        <v>41</v>
      </c>
      <c r="G11" s="1" t="s">
        <v>71</v>
      </c>
      <c r="H11" s="11" t="s">
        <v>42</v>
      </c>
      <c r="O11" s="90"/>
      <c r="P11" s="91"/>
      <c r="Q11" s="91"/>
    </row>
    <row r="12" spans="1:24" ht="35.25" customHeight="1" x14ac:dyDescent="0.15">
      <c r="A12" s="7" t="s">
        <v>67</v>
      </c>
      <c r="C12" s="7" t="s">
        <v>12</v>
      </c>
      <c r="F12" s="1" t="s">
        <v>43</v>
      </c>
      <c r="G12" s="1" t="s">
        <v>45</v>
      </c>
      <c r="H12" s="11" t="s">
        <v>44</v>
      </c>
      <c r="O12" s="90"/>
      <c r="P12" s="91"/>
      <c r="Q12" s="91"/>
    </row>
    <row r="13" spans="1:24" ht="35.25" customHeight="1" x14ac:dyDescent="0.15">
      <c r="F13" s="9" t="s">
        <v>49</v>
      </c>
      <c r="G13" s="8" t="s">
        <v>50</v>
      </c>
      <c r="H13" s="16" t="s">
        <v>47</v>
      </c>
      <c r="O13" s="19"/>
      <c r="P13" s="20"/>
      <c r="Q13" s="20"/>
    </row>
    <row r="14" spans="1:24" ht="35.25" customHeight="1" x14ac:dyDescent="0.15">
      <c r="A14" s="7" t="s">
        <v>68</v>
      </c>
      <c r="C14" s="7" t="s">
        <v>46</v>
      </c>
      <c r="F14" s="1" t="s">
        <v>22</v>
      </c>
      <c r="G14" s="1" t="s">
        <v>48</v>
      </c>
      <c r="H14" s="11" t="s">
        <v>51</v>
      </c>
      <c r="O14" s="90"/>
      <c r="P14" s="91"/>
      <c r="Q14" s="91"/>
    </row>
    <row r="15" spans="1:24" ht="35.25" customHeight="1" x14ac:dyDescent="0.15">
      <c r="A15" s="7" t="s">
        <v>69</v>
      </c>
      <c r="C15" s="7" t="s">
        <v>14</v>
      </c>
      <c r="F15" s="1" t="s">
        <v>56</v>
      </c>
      <c r="G15" s="1" t="s">
        <v>57</v>
      </c>
      <c r="H15" s="11" t="s">
        <v>55</v>
      </c>
      <c r="O15" s="90"/>
      <c r="P15" s="91"/>
      <c r="Q15" s="91"/>
    </row>
  </sheetData>
  <mergeCells count="17">
    <mergeCell ref="A2:E2"/>
    <mergeCell ref="F2:H2"/>
    <mergeCell ref="I2:N2"/>
    <mergeCell ref="O4:Q4"/>
    <mergeCell ref="O2:Q2"/>
    <mergeCell ref="A10:E10"/>
    <mergeCell ref="O15:Q15"/>
    <mergeCell ref="R3:X3"/>
    <mergeCell ref="O11:Q11"/>
    <mergeCell ref="O12:Q12"/>
    <mergeCell ref="O14:Q14"/>
    <mergeCell ref="O5:Q5"/>
    <mergeCell ref="O6:Q6"/>
    <mergeCell ref="O7:Q7"/>
    <mergeCell ref="O8:Q8"/>
    <mergeCell ref="O9:Q9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opLeftCell="A5" workbookViewId="0">
      <selection activeCell="K27" sqref="A11:K27"/>
    </sheetView>
  </sheetViews>
  <sheetFormatPr defaultColWidth="9.625" defaultRowHeight="54" customHeight="1" x14ac:dyDescent="0.15"/>
  <cols>
    <col min="1" max="8" width="9.625" style="1"/>
    <col min="9" max="9" width="11.375" style="1" bestFit="1" customWidth="1"/>
    <col min="10" max="13" width="9.625" style="1"/>
    <col min="14" max="15" width="12.625" style="1" customWidth="1"/>
    <col min="16" max="16384" width="9.625" style="1"/>
  </cols>
  <sheetData>
    <row r="2" spans="2:22" ht="54" customHeight="1" x14ac:dyDescent="0.15">
      <c r="B2" s="1" t="s">
        <v>58</v>
      </c>
      <c r="C2" s="5" t="s">
        <v>0</v>
      </c>
      <c r="D2" s="6" t="s">
        <v>2</v>
      </c>
      <c r="E2" s="3" t="s">
        <v>1</v>
      </c>
      <c r="F2" s="2" t="s">
        <v>8</v>
      </c>
      <c r="G2" s="4" t="s">
        <v>3</v>
      </c>
      <c r="H2" s="17" t="s">
        <v>4</v>
      </c>
      <c r="I2" s="1" t="s">
        <v>62</v>
      </c>
    </row>
    <row r="3" spans="2:22" s="8" customFormat="1" ht="54" customHeight="1" x14ac:dyDescent="0.15">
      <c r="B3" s="8" t="s">
        <v>46</v>
      </c>
      <c r="C3" s="8">
        <v>1</v>
      </c>
      <c r="D3" s="8">
        <v>0.8</v>
      </c>
      <c r="E3" s="8">
        <v>0.2</v>
      </c>
      <c r="F3" s="8">
        <v>0.1</v>
      </c>
      <c r="G3" s="8">
        <v>0.2</v>
      </c>
      <c r="H3" s="8">
        <v>0.1</v>
      </c>
      <c r="I3" s="8">
        <f>AVERAGE(C3:H3)</f>
        <v>0.40000000000000008</v>
      </c>
    </row>
    <row r="4" spans="2:22" ht="54" customHeight="1" x14ac:dyDescent="0.15">
      <c r="B4" s="1" t="s">
        <v>59</v>
      </c>
      <c r="C4" s="1">
        <f>1.5*C3</f>
        <v>1.5</v>
      </c>
      <c r="D4" s="1">
        <f>1.5*D3</f>
        <v>1.2000000000000002</v>
      </c>
      <c r="E4" s="1">
        <f>2*E3</f>
        <v>0.4</v>
      </c>
      <c r="F4" s="1">
        <f>2*F3</f>
        <v>0.2</v>
      </c>
      <c r="G4" s="1">
        <f t="shared" ref="G4:H4" si="0">1.5*G3</f>
        <v>0.30000000000000004</v>
      </c>
      <c r="H4" s="1">
        <f t="shared" si="0"/>
        <v>0.15000000000000002</v>
      </c>
    </row>
    <row r="5" spans="2:22" ht="54" customHeight="1" x14ac:dyDescent="0.15">
      <c r="B5" s="1" t="s">
        <v>60</v>
      </c>
      <c r="C5" s="1">
        <f>2*C3</f>
        <v>2</v>
      </c>
      <c r="D5" s="1">
        <f>2*D3</f>
        <v>1.6</v>
      </c>
      <c r="E5" s="1">
        <f>3*E3</f>
        <v>0.60000000000000009</v>
      </c>
      <c r="F5" s="1">
        <f>1.5*F3</f>
        <v>0.15000000000000002</v>
      </c>
      <c r="G5" s="1">
        <f t="shared" ref="G5" si="1">2*G3</f>
        <v>0.4</v>
      </c>
      <c r="H5" s="1">
        <f>3*H3</f>
        <v>0.30000000000000004</v>
      </c>
      <c r="N5" s="10" t="s">
        <v>82</v>
      </c>
      <c r="O5" s="10"/>
      <c r="P5" s="10" t="s">
        <v>74</v>
      </c>
      <c r="Q5" s="10"/>
      <c r="R5" s="10"/>
      <c r="S5" s="10"/>
    </row>
    <row r="6" spans="2:22" ht="54" customHeight="1" x14ac:dyDescent="0.15">
      <c r="B6" s="1" t="s">
        <v>61</v>
      </c>
      <c r="C6" s="1">
        <f>3*C3</f>
        <v>3</v>
      </c>
      <c r="D6" s="1">
        <f>3*D3</f>
        <v>2.4000000000000004</v>
      </c>
      <c r="E6" s="1">
        <f>2*E3</f>
        <v>0.4</v>
      </c>
      <c r="F6" s="1">
        <f>1.5*F3</f>
        <v>0.15000000000000002</v>
      </c>
      <c r="G6" s="1">
        <f>G3</f>
        <v>0.2</v>
      </c>
      <c r="H6" s="1">
        <f t="shared" ref="H6" si="2">3*H3</f>
        <v>0.30000000000000004</v>
      </c>
      <c r="N6" s="10"/>
      <c r="O6" s="10"/>
      <c r="P6" s="10" t="s">
        <v>40</v>
      </c>
      <c r="Q6" s="10" t="s">
        <v>78</v>
      </c>
      <c r="R6" s="10" t="s">
        <v>79</v>
      </c>
      <c r="S6" s="10" t="s">
        <v>61</v>
      </c>
    </row>
    <row r="7" spans="2:22" ht="54" customHeight="1" x14ac:dyDescent="0.15">
      <c r="B7" s="1" t="s">
        <v>48</v>
      </c>
      <c r="C7" s="1">
        <f>$C4-$C$3-C3</f>
        <v>-0.5</v>
      </c>
      <c r="D7" s="1">
        <f>$C5-$C$3-D3</f>
        <v>0.19999999999999996</v>
      </c>
      <c r="E7" s="1">
        <f t="shared" ref="E7" si="3">$C4-$C$3-E3</f>
        <v>0.3</v>
      </c>
      <c r="F7" s="1">
        <f>$C5-$C$3-F3</f>
        <v>0.9</v>
      </c>
      <c r="G7" s="1">
        <f>$C6-$C$3-G3</f>
        <v>1.8</v>
      </c>
      <c r="H7" s="1">
        <f>$C6-$C$3-H3</f>
        <v>1.9</v>
      </c>
      <c r="N7" s="10" t="s">
        <v>75</v>
      </c>
      <c r="O7" s="10" t="s">
        <v>76</v>
      </c>
      <c r="P7" s="1">
        <v>1</v>
      </c>
      <c r="Q7" s="1">
        <v>2</v>
      </c>
      <c r="R7" s="1">
        <v>2</v>
      </c>
      <c r="S7" s="1">
        <v>2</v>
      </c>
      <c r="V7" s="1">
        <v>1</v>
      </c>
    </row>
    <row r="8" spans="2:22" ht="54" customHeight="1" x14ac:dyDescent="0.15">
      <c r="B8" s="1" t="s">
        <v>64</v>
      </c>
      <c r="N8" s="10"/>
      <c r="O8" s="10" t="s">
        <v>77</v>
      </c>
      <c r="P8" s="1">
        <v>1</v>
      </c>
      <c r="Q8" s="1">
        <v>2</v>
      </c>
      <c r="R8" s="1">
        <v>2</v>
      </c>
      <c r="S8" s="1">
        <v>2</v>
      </c>
    </row>
    <row r="9" spans="2:22" ht="54" customHeight="1" x14ac:dyDescent="0.15">
      <c r="N9" s="10"/>
      <c r="O9" s="10" t="s">
        <v>80</v>
      </c>
      <c r="P9" s="1">
        <v>2</v>
      </c>
      <c r="Q9" s="1">
        <v>3</v>
      </c>
      <c r="R9" s="1">
        <v>3</v>
      </c>
      <c r="S9" s="1">
        <v>3</v>
      </c>
    </row>
    <row r="10" spans="2:22" ht="54" customHeight="1" x14ac:dyDescent="0.15">
      <c r="N10" s="10"/>
      <c r="O10" s="10" t="s">
        <v>81</v>
      </c>
      <c r="P10" s="1">
        <v>2</v>
      </c>
      <c r="Q10" s="1">
        <v>3</v>
      </c>
      <c r="R10" s="1">
        <v>3</v>
      </c>
      <c r="S10" s="1" t="s">
        <v>83</v>
      </c>
    </row>
    <row r="11" spans="2:22" ht="54" customHeight="1" x14ac:dyDescent="0.15">
      <c r="B11" s="23" t="s">
        <v>58</v>
      </c>
      <c r="C11" s="35" t="s">
        <v>0</v>
      </c>
      <c r="D11" s="36" t="s">
        <v>2</v>
      </c>
      <c r="E11" s="37" t="s">
        <v>1</v>
      </c>
      <c r="F11" s="38" t="s">
        <v>8</v>
      </c>
      <c r="G11" s="39" t="s">
        <v>3</v>
      </c>
      <c r="H11" s="40" t="s">
        <v>4</v>
      </c>
      <c r="I11" s="23" t="s">
        <v>62</v>
      </c>
    </row>
    <row r="12" spans="2:22" ht="54" customHeight="1" x14ac:dyDescent="0.15">
      <c r="B12" s="41" t="s">
        <v>46</v>
      </c>
      <c r="C12" s="41">
        <v>1</v>
      </c>
      <c r="D12" s="56">
        <v>0.8</v>
      </c>
      <c r="E12" s="56">
        <v>0.2</v>
      </c>
      <c r="F12" s="41">
        <v>0.1</v>
      </c>
      <c r="G12" s="41">
        <v>0.2</v>
      </c>
      <c r="H12" s="41">
        <v>0.1</v>
      </c>
      <c r="I12" s="41">
        <f>AVERAGE(C12:H12)</f>
        <v>0.40000000000000008</v>
      </c>
    </row>
    <row r="13" spans="2:22" ht="54" customHeight="1" x14ac:dyDescent="0.15">
      <c r="B13" s="23" t="s">
        <v>59</v>
      </c>
      <c r="C13" s="23">
        <f>1.5*C12</f>
        <v>1.5</v>
      </c>
      <c r="D13" s="57">
        <f>1.5*D12</f>
        <v>1.2000000000000002</v>
      </c>
      <c r="E13" s="57">
        <f>2*E12</f>
        <v>0.4</v>
      </c>
      <c r="F13" s="23">
        <f>2*F12</f>
        <v>0.2</v>
      </c>
      <c r="G13" s="23">
        <f>1.5*G12</f>
        <v>0.30000000000000004</v>
      </c>
      <c r="H13" s="23">
        <f>1.5*H12</f>
        <v>0.15000000000000002</v>
      </c>
      <c r="I13" s="23"/>
    </row>
    <row r="14" spans="2:22" ht="54" customHeight="1" x14ac:dyDescent="0.15">
      <c r="B14" s="23" t="s">
        <v>60</v>
      </c>
      <c r="C14" s="23">
        <f>2*C12</f>
        <v>2</v>
      </c>
      <c r="D14" s="57">
        <f>2*D12</f>
        <v>1.6</v>
      </c>
      <c r="E14" s="57">
        <f>3*E12</f>
        <v>0.60000000000000009</v>
      </c>
      <c r="F14" s="23">
        <f>1.5*F12</f>
        <v>0.15000000000000002</v>
      </c>
      <c r="G14" s="23">
        <f>2*G12</f>
        <v>0.4</v>
      </c>
      <c r="H14" s="23">
        <f>3*H12</f>
        <v>0.30000000000000004</v>
      </c>
      <c r="I14" s="23"/>
    </row>
    <row r="15" spans="2:22" ht="54" customHeight="1" x14ac:dyDescent="0.15">
      <c r="B15" s="23" t="s">
        <v>61</v>
      </c>
      <c r="C15" s="23">
        <f>3*C12</f>
        <v>3</v>
      </c>
      <c r="D15" s="57">
        <f>3*D12</f>
        <v>2.4000000000000004</v>
      </c>
      <c r="E15" s="57">
        <f>2*E12</f>
        <v>0.4</v>
      </c>
      <c r="F15" s="23">
        <f>1.5*F12</f>
        <v>0.15000000000000002</v>
      </c>
      <c r="G15" s="23">
        <f>G12</f>
        <v>0.2</v>
      </c>
      <c r="H15" s="23">
        <f>3*H12</f>
        <v>0.30000000000000004</v>
      </c>
      <c r="I15" s="23"/>
    </row>
    <row r="16" spans="2:22" ht="54" customHeight="1" x14ac:dyDescent="0.15">
      <c r="B16" s="23" t="s">
        <v>31</v>
      </c>
      <c r="C16" s="23">
        <v>-0.5</v>
      </c>
      <c r="D16" s="57">
        <v>0.19999999999999996</v>
      </c>
      <c r="E16" s="57">
        <v>0.3</v>
      </c>
      <c r="F16" s="23">
        <v>0.9</v>
      </c>
      <c r="G16" s="23">
        <v>1.8</v>
      </c>
      <c r="H16" s="23">
        <v>1.9</v>
      </c>
      <c r="I16" s="23"/>
    </row>
    <row r="17" spans="2:9" ht="54" customHeight="1" x14ac:dyDescent="0.15">
      <c r="B17" s="23" t="s">
        <v>63</v>
      </c>
      <c r="C17" s="23"/>
      <c r="D17" s="57"/>
      <c r="E17" s="57"/>
      <c r="F17" s="23"/>
      <c r="G17" s="23"/>
      <c r="H17" s="23"/>
      <c r="I17" s="23"/>
    </row>
    <row r="18" spans="2:9" ht="54" customHeight="1" x14ac:dyDescent="0.15">
      <c r="B18" s="23"/>
      <c r="C18" s="23"/>
      <c r="D18" s="57"/>
      <c r="E18" s="57"/>
      <c r="F18" s="23"/>
      <c r="G18" s="23"/>
      <c r="H18" s="23"/>
      <c r="I18" s="23"/>
    </row>
    <row r="19" spans="2:9" ht="54" customHeight="1" x14ac:dyDescent="0.15">
      <c r="B19" s="23"/>
      <c r="C19" s="23" t="s">
        <v>99</v>
      </c>
      <c r="D19" s="57"/>
      <c r="E19" s="57"/>
      <c r="F19" s="23"/>
      <c r="G19" s="23" t="s">
        <v>109</v>
      </c>
      <c r="H19" s="23"/>
      <c r="I19" s="23"/>
    </row>
    <row r="20" spans="2:9" ht="54" customHeight="1" x14ac:dyDescent="0.15">
      <c r="B20" s="23"/>
      <c r="C20" s="23">
        <v>1</v>
      </c>
      <c r="D20" s="57" t="s">
        <v>35</v>
      </c>
      <c r="E20" s="57"/>
      <c r="F20" s="23"/>
      <c r="G20" s="23">
        <v>1</v>
      </c>
      <c r="H20" s="23"/>
      <c r="I20" s="23"/>
    </row>
    <row r="21" spans="2:9" ht="54" customHeight="1" x14ac:dyDescent="0.15">
      <c r="B21" s="23"/>
      <c r="C21" s="23">
        <v>2</v>
      </c>
      <c r="D21" s="57" t="s">
        <v>48</v>
      </c>
      <c r="E21" s="57"/>
      <c r="F21" s="23"/>
      <c r="G21" s="23">
        <v>1</v>
      </c>
      <c r="H21" s="23"/>
      <c r="I21" s="23"/>
    </row>
    <row r="22" spans="2:9" ht="54" customHeight="1" x14ac:dyDescent="0.15">
      <c r="B22" s="23"/>
      <c r="C22" s="23">
        <v>3</v>
      </c>
      <c r="D22" s="57" t="s">
        <v>18</v>
      </c>
      <c r="E22" s="57"/>
      <c r="F22" s="23"/>
      <c r="G22" s="23">
        <v>1</v>
      </c>
      <c r="H22" s="23"/>
      <c r="I22" s="23"/>
    </row>
    <row r="23" spans="2:9" ht="54" customHeight="1" x14ac:dyDescent="0.15">
      <c r="B23" s="45"/>
      <c r="C23" s="45">
        <v>4</v>
      </c>
      <c r="D23" s="53" t="s">
        <v>101</v>
      </c>
      <c r="E23" s="53"/>
      <c r="F23" s="45"/>
      <c r="G23" s="45">
        <v>2</v>
      </c>
      <c r="H23" s="45"/>
      <c r="I23" s="45"/>
    </row>
    <row r="24" spans="2:9" ht="54" customHeight="1" x14ac:dyDescent="0.15">
      <c r="B24" s="45"/>
      <c r="C24" s="45">
        <v>5</v>
      </c>
      <c r="D24" s="53" t="s">
        <v>102</v>
      </c>
      <c r="E24" s="53"/>
      <c r="F24" s="45"/>
      <c r="G24" s="45">
        <v>2</v>
      </c>
      <c r="H24" s="45"/>
      <c r="I24" s="45"/>
    </row>
    <row r="25" spans="2:9" ht="54" customHeight="1" x14ac:dyDescent="0.15">
      <c r="B25" s="45"/>
      <c r="C25" s="45">
        <v>6</v>
      </c>
      <c r="D25" s="53" t="s">
        <v>107</v>
      </c>
      <c r="E25" s="53"/>
      <c r="F25" s="45"/>
      <c r="G25" s="45">
        <v>2</v>
      </c>
      <c r="H25" s="45"/>
      <c r="I25" s="45"/>
    </row>
    <row r="26" spans="2:9" ht="54" customHeight="1" x14ac:dyDescent="0.15">
      <c r="B26" s="45"/>
      <c r="C26" s="45">
        <v>7</v>
      </c>
      <c r="D26" s="53" t="s">
        <v>103</v>
      </c>
      <c r="E26" s="53"/>
      <c r="F26" s="45"/>
      <c r="G26" s="45">
        <v>2</v>
      </c>
      <c r="H26" s="45"/>
      <c r="I26" s="45"/>
    </row>
    <row r="27" spans="2:9" ht="54" customHeight="1" x14ac:dyDescent="0.15">
      <c r="B27" s="45"/>
      <c r="C27" s="45">
        <v>8</v>
      </c>
      <c r="D27" s="53" t="s">
        <v>104</v>
      </c>
      <c r="E27" s="53"/>
      <c r="F27" s="45"/>
      <c r="G27" s="45">
        <v>1</v>
      </c>
      <c r="H27" s="45"/>
      <c r="I27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activeCell="M7" sqref="M7"/>
    </sheetView>
  </sheetViews>
  <sheetFormatPr defaultColWidth="7.875" defaultRowHeight="23.25" customHeight="1" x14ac:dyDescent="0.15"/>
  <cols>
    <col min="1" max="1" width="5.75" style="23" customWidth="1"/>
    <col min="2" max="2" width="10.25" style="22" customWidth="1"/>
    <col min="3" max="3" width="19.375" style="25" customWidth="1"/>
    <col min="4" max="4" width="19.375" style="26" customWidth="1"/>
    <col min="5" max="5" width="19.375" style="23" customWidth="1"/>
    <col min="6" max="6" width="30" style="55" customWidth="1"/>
    <col min="7" max="7" width="9.25" style="63" bestFit="1" customWidth="1"/>
    <col min="8" max="8" width="18" style="23" customWidth="1"/>
    <col min="9" max="9" width="12.5" style="23" hidden="1" customWidth="1"/>
    <col min="10" max="10" width="12.5" style="75" hidden="1" customWidth="1"/>
    <col min="11" max="11" width="12.5" style="72" customWidth="1"/>
    <col min="12" max="12" width="12.5" style="27" customWidth="1"/>
    <col min="13" max="13" width="12.5" style="82" customWidth="1"/>
    <col min="14" max="15" width="7.5" style="23" customWidth="1"/>
    <col min="16" max="17" width="7.5" style="57" customWidth="1"/>
    <col min="18" max="21" width="7.5" style="23" customWidth="1"/>
    <col min="22" max="16384" width="7.875" style="23"/>
  </cols>
  <sheetData>
    <row r="1" spans="1:23" s="31" customFormat="1" ht="23.25" customHeight="1" x14ac:dyDescent="0.15">
      <c r="B1" s="77"/>
      <c r="D1" s="29"/>
      <c r="F1" s="47"/>
      <c r="G1" s="61"/>
      <c r="J1" s="73"/>
      <c r="K1" s="84"/>
      <c r="L1" s="29"/>
      <c r="M1" s="84"/>
      <c r="P1" s="47"/>
      <c r="Q1" s="47"/>
    </row>
    <row r="2" spans="1:23" s="32" customFormat="1" ht="23.25" customHeight="1" thickBot="1" x14ac:dyDescent="0.2">
      <c r="A2" s="32" t="s">
        <v>87</v>
      </c>
      <c r="B2" s="78" t="s">
        <v>136</v>
      </c>
      <c r="C2" s="32" t="s">
        <v>84</v>
      </c>
      <c r="D2" s="33" t="s">
        <v>75</v>
      </c>
      <c r="E2" s="32" t="s">
        <v>85</v>
      </c>
      <c r="F2" s="32" t="s">
        <v>86</v>
      </c>
      <c r="G2" s="62" t="s">
        <v>90</v>
      </c>
      <c r="H2" s="32" t="s">
        <v>89</v>
      </c>
      <c r="I2" s="32" t="s">
        <v>111</v>
      </c>
      <c r="J2" s="74" t="s">
        <v>127</v>
      </c>
      <c r="K2" s="85" t="s">
        <v>134</v>
      </c>
      <c r="L2" s="33" t="s">
        <v>138</v>
      </c>
      <c r="M2" s="85"/>
      <c r="P2" s="48"/>
      <c r="Q2" s="48"/>
    </row>
    <row r="3" spans="1:23" ht="23.25" customHeight="1" x14ac:dyDescent="0.15">
      <c r="A3" s="103">
        <v>1</v>
      </c>
      <c r="B3" s="120">
        <v>0</v>
      </c>
      <c r="C3" s="107" t="s">
        <v>46</v>
      </c>
      <c r="D3" s="110" t="s">
        <v>94</v>
      </c>
      <c r="E3" s="34" t="s">
        <v>112</v>
      </c>
      <c r="F3" s="49" t="s">
        <v>95</v>
      </c>
      <c r="G3" s="63">
        <v>2</v>
      </c>
      <c r="H3" s="27">
        <v>1</v>
      </c>
      <c r="I3" s="27">
        <v>1</v>
      </c>
      <c r="J3" s="75">
        <f>IF(I3, H3/I3, "")</f>
        <v>1</v>
      </c>
      <c r="K3" s="82"/>
      <c r="L3" s="30"/>
    </row>
    <row r="4" spans="1:23" ht="23.25" customHeight="1" x14ac:dyDescent="0.15">
      <c r="A4" s="103"/>
      <c r="B4" s="101"/>
      <c r="C4" s="107"/>
      <c r="D4" s="110"/>
      <c r="E4" s="58" t="s">
        <v>1</v>
      </c>
      <c r="F4" s="49" t="s">
        <v>118</v>
      </c>
      <c r="G4" s="63">
        <v>9</v>
      </c>
      <c r="H4" s="79">
        <f>B35</f>
        <v>0.50078124999999984</v>
      </c>
      <c r="I4" s="27">
        <v>1</v>
      </c>
      <c r="J4" s="75">
        <f t="shared" ref="J4:J14" si="0">IF(I4, H4/I4, "")</f>
        <v>0.50078124999999984</v>
      </c>
      <c r="K4" s="86"/>
      <c r="L4" s="11"/>
      <c r="M4" s="86"/>
      <c r="N4" s="23" t="s">
        <v>58</v>
      </c>
      <c r="O4" s="35" t="s">
        <v>0</v>
      </c>
      <c r="P4" s="36" t="s">
        <v>2</v>
      </c>
      <c r="Q4" s="37" t="s">
        <v>1</v>
      </c>
      <c r="R4" s="38" t="s">
        <v>8</v>
      </c>
      <c r="S4" s="39" t="s">
        <v>3</v>
      </c>
      <c r="T4" s="40" t="s">
        <v>4</v>
      </c>
      <c r="U4" s="23" t="s">
        <v>62</v>
      </c>
      <c r="V4" s="1"/>
      <c r="W4" s="1"/>
    </row>
    <row r="5" spans="1:23" ht="23.25" customHeight="1" x14ac:dyDescent="0.15">
      <c r="A5" s="103"/>
      <c r="B5" s="101"/>
      <c r="C5" s="107"/>
      <c r="D5" s="110"/>
      <c r="E5" s="59" t="s">
        <v>8</v>
      </c>
      <c r="F5" s="49" t="s">
        <v>125</v>
      </c>
      <c r="G5" s="64">
        <v>9</v>
      </c>
      <c r="H5" s="79">
        <f>B35</f>
        <v>0.50078124999999984</v>
      </c>
      <c r="I5" s="27">
        <v>1</v>
      </c>
      <c r="J5" s="75">
        <f t="shared" si="0"/>
        <v>0.50078124999999984</v>
      </c>
      <c r="K5" s="86"/>
      <c r="L5" s="24"/>
      <c r="M5" s="86"/>
      <c r="N5" s="41" t="s">
        <v>46</v>
      </c>
      <c r="O5" s="41">
        <v>1</v>
      </c>
      <c r="P5" s="56">
        <v>0.8</v>
      </c>
      <c r="Q5" s="56">
        <v>0.2</v>
      </c>
      <c r="R5" s="41">
        <v>0.1</v>
      </c>
      <c r="S5" s="41">
        <v>0.2</v>
      </c>
      <c r="T5" s="41">
        <v>0.1</v>
      </c>
      <c r="U5" s="41">
        <f>AVERAGE(O5:T5)</f>
        <v>0.40000000000000008</v>
      </c>
      <c r="V5" s="1"/>
      <c r="W5" s="1"/>
    </row>
    <row r="6" spans="1:23" ht="23.25" customHeight="1" x14ac:dyDescent="0.15">
      <c r="A6" s="104"/>
      <c r="B6" s="102"/>
      <c r="C6" s="107"/>
      <c r="D6" s="111"/>
      <c r="E6" s="42" t="s">
        <v>91</v>
      </c>
      <c r="F6" s="50" t="s">
        <v>92</v>
      </c>
      <c r="G6" s="65">
        <v>6</v>
      </c>
      <c r="H6" s="81">
        <f>B23</f>
        <v>0.8214285714285714</v>
      </c>
      <c r="I6" s="28">
        <v>1</v>
      </c>
      <c r="J6" s="76">
        <f t="shared" si="0"/>
        <v>0.8214285714285714</v>
      </c>
      <c r="K6" s="86"/>
      <c r="L6" s="24"/>
      <c r="M6" s="86"/>
      <c r="N6" s="23" t="s">
        <v>59</v>
      </c>
      <c r="O6" s="23">
        <f>1.5*O5</f>
        <v>1.5</v>
      </c>
      <c r="P6" s="57">
        <f>1.5*P5</f>
        <v>1.2000000000000002</v>
      </c>
      <c r="Q6" s="57">
        <f>2*Q5</f>
        <v>0.4</v>
      </c>
      <c r="R6" s="23">
        <f>2*R5</f>
        <v>0.2</v>
      </c>
      <c r="S6" s="23">
        <f>1.5*S5</f>
        <v>0.30000000000000004</v>
      </c>
      <c r="T6" s="23">
        <f>1.5*T5</f>
        <v>0.15000000000000002</v>
      </c>
      <c r="V6" s="1"/>
      <c r="W6" s="1"/>
    </row>
    <row r="7" spans="1:23" ht="23.25" customHeight="1" x14ac:dyDescent="0.15">
      <c r="A7" s="92">
        <v>2</v>
      </c>
      <c r="B7" s="100">
        <v>0</v>
      </c>
      <c r="C7" s="107"/>
      <c r="D7" s="109" t="s">
        <v>96</v>
      </c>
      <c r="E7" s="34" t="s">
        <v>88</v>
      </c>
      <c r="F7" s="49" t="s">
        <v>98</v>
      </c>
      <c r="G7" s="66">
        <v>3</v>
      </c>
      <c r="H7" s="79">
        <f>B11</f>
        <v>2</v>
      </c>
      <c r="I7" s="27">
        <v>1</v>
      </c>
      <c r="J7" s="75">
        <f t="shared" si="0"/>
        <v>2</v>
      </c>
      <c r="K7" s="86"/>
      <c r="L7" s="24"/>
      <c r="M7" s="86"/>
      <c r="N7" s="23" t="s">
        <v>60</v>
      </c>
      <c r="O7" s="23">
        <f>2*O5</f>
        <v>2</v>
      </c>
      <c r="P7" s="57">
        <f>2*P5</f>
        <v>1.6</v>
      </c>
      <c r="Q7" s="57">
        <f>3*Q5</f>
        <v>0.60000000000000009</v>
      </c>
      <c r="R7" s="23">
        <f>1.5*R5</f>
        <v>0.15000000000000002</v>
      </c>
      <c r="S7" s="23">
        <f>2*S5</f>
        <v>0.4</v>
      </c>
      <c r="T7" s="23">
        <f>3*T5</f>
        <v>0.30000000000000004</v>
      </c>
      <c r="V7" s="1"/>
      <c r="W7" s="1"/>
    </row>
    <row r="8" spans="1:23" ht="23.25" customHeight="1" x14ac:dyDescent="0.15">
      <c r="A8" s="103"/>
      <c r="B8" s="101"/>
      <c r="C8" s="107"/>
      <c r="D8" s="110"/>
      <c r="E8" s="58" t="s">
        <v>1</v>
      </c>
      <c r="F8" s="49" t="s">
        <v>48</v>
      </c>
      <c r="G8" s="63">
        <v>9</v>
      </c>
      <c r="H8" s="79">
        <f>B35</f>
        <v>0.50078124999999984</v>
      </c>
      <c r="I8" s="27">
        <v>1</v>
      </c>
      <c r="J8" s="75">
        <f t="shared" si="0"/>
        <v>0.50078124999999984</v>
      </c>
      <c r="K8" s="86"/>
      <c r="L8" s="24"/>
      <c r="M8" s="86"/>
      <c r="N8" s="23" t="s">
        <v>61</v>
      </c>
      <c r="O8" s="23">
        <f>3*O5</f>
        <v>3</v>
      </c>
      <c r="P8" s="57">
        <f>3*P5</f>
        <v>2.4000000000000004</v>
      </c>
      <c r="Q8" s="57">
        <f>2*Q5</f>
        <v>0.4</v>
      </c>
      <c r="R8" s="23">
        <f>1.5*R5</f>
        <v>0.15000000000000002</v>
      </c>
      <c r="S8" s="23">
        <f>S5</f>
        <v>0.2</v>
      </c>
      <c r="T8" s="23">
        <f>3*T5</f>
        <v>0.30000000000000004</v>
      </c>
      <c r="V8" s="1"/>
      <c r="W8" s="1"/>
    </row>
    <row r="9" spans="1:23" ht="23.25" customHeight="1" x14ac:dyDescent="0.15">
      <c r="A9" s="103"/>
      <c r="B9" s="101"/>
      <c r="C9" s="107"/>
      <c r="D9" s="110"/>
      <c r="E9" s="59" t="s">
        <v>8</v>
      </c>
      <c r="F9" s="49" t="s">
        <v>93</v>
      </c>
      <c r="G9" s="64">
        <v>9</v>
      </c>
      <c r="H9" s="79">
        <f>B35</f>
        <v>0.50078124999999984</v>
      </c>
      <c r="I9" s="27">
        <v>1</v>
      </c>
      <c r="J9" s="75">
        <f t="shared" si="0"/>
        <v>0.50078124999999984</v>
      </c>
      <c r="K9" s="86"/>
      <c r="L9" s="24"/>
      <c r="M9" s="86"/>
      <c r="V9" s="1"/>
      <c r="W9" s="1"/>
    </row>
    <row r="10" spans="1:23" ht="23.25" customHeight="1" x14ac:dyDescent="0.15">
      <c r="A10" s="104"/>
      <c r="B10" s="102"/>
      <c r="C10" s="107"/>
      <c r="D10" s="111"/>
      <c r="E10" s="42" t="s">
        <v>91</v>
      </c>
      <c r="F10" s="50" t="s">
        <v>92</v>
      </c>
      <c r="G10" s="65" t="s">
        <v>123</v>
      </c>
      <c r="H10" s="81">
        <f>B23</f>
        <v>0.8214285714285714</v>
      </c>
      <c r="I10" s="28">
        <v>1</v>
      </c>
      <c r="J10" s="76">
        <f t="shared" si="0"/>
        <v>0.8214285714285714</v>
      </c>
      <c r="K10" s="86"/>
      <c r="L10" s="24"/>
      <c r="M10" s="86"/>
      <c r="N10" s="57"/>
      <c r="V10" s="1"/>
      <c r="W10" s="1"/>
    </row>
    <row r="11" spans="1:23" ht="23.25" customHeight="1" x14ac:dyDescent="0.15">
      <c r="A11" s="92">
        <v>3</v>
      </c>
      <c r="B11" s="98">
        <f>IF(H14,H14-O5,0)</f>
        <v>2</v>
      </c>
      <c r="C11" s="107"/>
      <c r="D11" s="112" t="s">
        <v>88</v>
      </c>
      <c r="E11" s="43" t="s">
        <v>88</v>
      </c>
      <c r="F11" s="51" t="s">
        <v>100</v>
      </c>
      <c r="G11" s="66" t="s">
        <v>124</v>
      </c>
      <c r="H11" s="27">
        <v>1</v>
      </c>
      <c r="I11" s="27">
        <v>1</v>
      </c>
      <c r="J11" s="75">
        <f t="shared" si="0"/>
        <v>1</v>
      </c>
      <c r="K11" s="86"/>
      <c r="L11" s="24"/>
      <c r="M11" s="86"/>
      <c r="V11" s="1"/>
      <c r="W11" s="1"/>
    </row>
    <row r="12" spans="1:23" ht="23.25" customHeight="1" x14ac:dyDescent="0.15">
      <c r="A12" s="103"/>
      <c r="B12" s="98"/>
      <c r="C12" s="107"/>
      <c r="D12" s="113"/>
      <c r="E12" s="58" t="s">
        <v>1</v>
      </c>
      <c r="F12" s="49" t="s">
        <v>126</v>
      </c>
      <c r="G12" s="63">
        <v>3</v>
      </c>
      <c r="H12" s="27">
        <v>0.2</v>
      </c>
      <c r="I12" s="27">
        <v>1</v>
      </c>
      <c r="J12" s="75">
        <f t="shared" si="0"/>
        <v>0.2</v>
      </c>
      <c r="K12" s="86"/>
      <c r="L12" s="24"/>
      <c r="M12" s="86"/>
      <c r="O12" s="23" t="s">
        <v>99</v>
      </c>
      <c r="V12" s="1"/>
      <c r="W12" s="1"/>
    </row>
    <row r="13" spans="1:23" ht="23.25" customHeight="1" x14ac:dyDescent="0.15">
      <c r="A13" s="103"/>
      <c r="B13" s="98"/>
      <c r="C13" s="107"/>
      <c r="D13" s="113"/>
      <c r="E13" s="59" t="s">
        <v>8</v>
      </c>
      <c r="F13" s="49" t="s">
        <v>97</v>
      </c>
      <c r="G13" s="63">
        <v>10</v>
      </c>
      <c r="H13" s="79">
        <f>B39-B11</f>
        <v>0.16249999999999964</v>
      </c>
      <c r="I13" s="27">
        <v>1</v>
      </c>
      <c r="J13" s="75">
        <f t="shared" si="0"/>
        <v>0.16249999999999964</v>
      </c>
      <c r="K13" s="86"/>
      <c r="L13" s="24"/>
      <c r="M13" s="86"/>
      <c r="O13" s="23">
        <v>1</v>
      </c>
      <c r="P13" s="57" t="s">
        <v>35</v>
      </c>
      <c r="V13" s="1"/>
      <c r="W13" s="1"/>
    </row>
    <row r="14" spans="1:23" ht="23.25" customHeight="1" x14ac:dyDescent="0.15">
      <c r="A14" s="104"/>
      <c r="B14" s="99"/>
      <c r="C14" s="107"/>
      <c r="D14" s="114"/>
      <c r="E14" s="42" t="s">
        <v>91</v>
      </c>
      <c r="F14" s="50" t="s">
        <v>108</v>
      </c>
      <c r="G14" s="65">
        <v>1</v>
      </c>
      <c r="H14" s="60">
        <v>3</v>
      </c>
      <c r="I14" s="28">
        <v>2</v>
      </c>
      <c r="J14" s="76">
        <f t="shared" si="0"/>
        <v>1.5</v>
      </c>
      <c r="K14" s="86"/>
      <c r="L14" s="24"/>
      <c r="M14" s="86"/>
      <c r="O14" s="23">
        <v>2</v>
      </c>
      <c r="P14" s="57" t="s">
        <v>48</v>
      </c>
      <c r="V14" s="1"/>
      <c r="W14" s="1"/>
    </row>
    <row r="15" spans="1:23" ht="23.25" customHeight="1" x14ac:dyDescent="0.15">
      <c r="A15" s="103">
        <v>4</v>
      </c>
      <c r="B15" s="100">
        <f t="shared" ref="B15" si="1">(IF(H15,H15-$O$5,0)*1.25 + IF(H16,H16-$Q$5,0)+IF(H17,H17-$R$5,0)+IF(H18,H18-$S$5,0))/4</f>
        <v>0.21249999999999999</v>
      </c>
      <c r="C15" s="107"/>
      <c r="D15" s="118" t="s">
        <v>110</v>
      </c>
      <c r="E15" s="34" t="s">
        <v>88</v>
      </c>
      <c r="F15" s="49" t="s">
        <v>56</v>
      </c>
      <c r="G15" s="63">
        <v>1</v>
      </c>
      <c r="H15" s="82">
        <v>1.2</v>
      </c>
      <c r="I15" s="27">
        <v>2</v>
      </c>
      <c r="J15" s="75">
        <f t="shared" ref="J15:J42" si="2">IF(I15, H15/I15, "")</f>
        <v>0.6</v>
      </c>
      <c r="K15" s="86"/>
      <c r="L15" s="24"/>
      <c r="M15" s="86"/>
      <c r="O15" s="23">
        <v>3</v>
      </c>
      <c r="P15" s="57" t="s">
        <v>18</v>
      </c>
      <c r="V15" s="1"/>
      <c r="W15" s="1"/>
    </row>
    <row r="16" spans="1:23" ht="23.25" customHeight="1" x14ac:dyDescent="0.15">
      <c r="A16" s="103"/>
      <c r="B16" s="101"/>
      <c r="C16" s="107"/>
      <c r="D16" s="118"/>
      <c r="E16" s="58" t="s">
        <v>1</v>
      </c>
      <c r="F16" s="49" t="s">
        <v>128</v>
      </c>
      <c r="G16" s="63">
        <v>1</v>
      </c>
      <c r="H16" s="82">
        <v>0.4</v>
      </c>
      <c r="I16" s="27">
        <v>2</v>
      </c>
      <c r="J16" s="75">
        <f t="shared" si="2"/>
        <v>0.2</v>
      </c>
      <c r="K16" s="86"/>
      <c r="L16" s="24"/>
      <c r="M16" s="86"/>
      <c r="N16" s="45"/>
      <c r="O16" s="45">
        <v>4</v>
      </c>
      <c r="P16" s="53" t="s">
        <v>101</v>
      </c>
      <c r="Q16" s="53"/>
      <c r="R16" s="45"/>
      <c r="S16" s="45"/>
      <c r="T16" s="45"/>
      <c r="U16" s="45"/>
      <c r="V16" s="1"/>
      <c r="W16" s="1"/>
    </row>
    <row r="17" spans="1:23" ht="23.25" customHeight="1" x14ac:dyDescent="0.15">
      <c r="A17" s="103"/>
      <c r="B17" s="101"/>
      <c r="C17" s="107"/>
      <c r="D17" s="118"/>
      <c r="E17" s="59" t="s">
        <v>8</v>
      </c>
      <c r="F17" s="49" t="s">
        <v>121</v>
      </c>
      <c r="G17" s="63">
        <v>1</v>
      </c>
      <c r="H17" s="82">
        <v>0.4</v>
      </c>
      <c r="I17" s="27">
        <v>2</v>
      </c>
      <c r="J17" s="75">
        <f t="shared" si="2"/>
        <v>0.2</v>
      </c>
      <c r="K17" s="86"/>
      <c r="L17" s="24"/>
      <c r="M17" s="86"/>
      <c r="N17" s="45"/>
      <c r="O17" s="45">
        <v>5</v>
      </c>
      <c r="P17" s="53" t="s">
        <v>102</v>
      </c>
      <c r="Q17" s="53"/>
      <c r="R17" s="45"/>
      <c r="S17" s="45"/>
      <c r="T17" s="45"/>
      <c r="U17" s="45"/>
      <c r="V17" s="1"/>
      <c r="W17" s="1"/>
    </row>
    <row r="18" spans="1:23" ht="23.25" customHeight="1" x14ac:dyDescent="0.15">
      <c r="A18" s="104"/>
      <c r="B18" s="102"/>
      <c r="C18" s="108"/>
      <c r="D18" s="119"/>
      <c r="E18" s="42" t="s">
        <v>91</v>
      </c>
      <c r="F18" s="49" t="s">
        <v>121</v>
      </c>
      <c r="G18" s="65">
        <v>1</v>
      </c>
      <c r="H18" s="60">
        <v>0.3</v>
      </c>
      <c r="I18" s="28">
        <v>2</v>
      </c>
      <c r="J18" s="76">
        <f t="shared" si="2"/>
        <v>0.15</v>
      </c>
      <c r="K18" s="86"/>
      <c r="L18" s="24"/>
      <c r="M18" s="86"/>
      <c r="N18" s="45"/>
      <c r="O18" s="45">
        <v>6</v>
      </c>
      <c r="P18" s="53" t="s">
        <v>107</v>
      </c>
      <c r="Q18" s="53"/>
      <c r="R18" s="45"/>
      <c r="S18" s="45"/>
      <c r="T18" s="45"/>
      <c r="U18" s="45"/>
      <c r="V18" s="1"/>
      <c r="W18" s="1"/>
    </row>
    <row r="19" spans="1:23" s="45" customFormat="1" ht="23.25" customHeight="1" x14ac:dyDescent="0.15">
      <c r="A19" s="115">
        <v>5</v>
      </c>
      <c r="B19" s="100">
        <f t="shared" ref="B19" si="3">(IF(H19,H19-$O$5,0)*1.25 + IF(H20,H20-$Q$5,0)+IF(H21,H21-$R$5,0)+IF(H22,H22-$S$5,0))/4</f>
        <v>0.6875</v>
      </c>
      <c r="C19" s="105" t="s">
        <v>120</v>
      </c>
      <c r="D19" s="110" t="s">
        <v>94</v>
      </c>
      <c r="E19" s="34" t="s">
        <v>88</v>
      </c>
      <c r="F19" s="52" t="s">
        <v>113</v>
      </c>
      <c r="G19" s="67">
        <v>2</v>
      </c>
      <c r="H19" s="44">
        <v>3</v>
      </c>
      <c r="I19" s="44">
        <v>2</v>
      </c>
      <c r="J19" s="75">
        <f t="shared" si="2"/>
        <v>1.5</v>
      </c>
      <c r="K19" s="86"/>
      <c r="L19" s="24"/>
      <c r="M19" s="86"/>
      <c r="O19" s="45">
        <v>7</v>
      </c>
      <c r="P19" s="53" t="s">
        <v>103</v>
      </c>
      <c r="Q19" s="53"/>
      <c r="V19" s="1"/>
      <c r="W19" s="1"/>
    </row>
    <row r="20" spans="1:23" s="45" customFormat="1" ht="23.25" customHeight="1" x14ac:dyDescent="0.15">
      <c r="A20" s="115"/>
      <c r="B20" s="101"/>
      <c r="C20" s="106"/>
      <c r="D20" s="110"/>
      <c r="E20" s="58" t="s">
        <v>1</v>
      </c>
      <c r="F20" s="53" t="s">
        <v>95</v>
      </c>
      <c r="G20" s="61">
        <v>2</v>
      </c>
      <c r="H20" s="45">
        <v>0.4</v>
      </c>
      <c r="I20" s="45">
        <v>2</v>
      </c>
      <c r="J20" s="75">
        <f t="shared" si="2"/>
        <v>0.2</v>
      </c>
      <c r="K20" s="86"/>
      <c r="L20" s="24"/>
      <c r="M20" s="86"/>
      <c r="O20" s="45">
        <v>8</v>
      </c>
      <c r="P20" s="53" t="s">
        <v>104</v>
      </c>
      <c r="Q20" s="53"/>
      <c r="V20" s="1"/>
      <c r="W20" s="1"/>
    </row>
    <row r="21" spans="1:23" s="45" customFormat="1" ht="23.25" customHeight="1" x14ac:dyDescent="0.15">
      <c r="A21" s="115"/>
      <c r="B21" s="101"/>
      <c r="C21" s="107"/>
      <c r="D21" s="110"/>
      <c r="E21" s="59" t="s">
        <v>8</v>
      </c>
      <c r="F21" s="53" t="s">
        <v>114</v>
      </c>
      <c r="G21" s="61">
        <v>2</v>
      </c>
      <c r="H21" s="45">
        <v>0.15</v>
      </c>
      <c r="I21" s="45">
        <v>2</v>
      </c>
      <c r="J21" s="75">
        <f t="shared" si="2"/>
        <v>7.4999999999999997E-2</v>
      </c>
      <c r="K21" s="84"/>
      <c r="M21" s="84"/>
      <c r="O21" s="45">
        <v>9</v>
      </c>
      <c r="P21" s="53" t="s">
        <v>135</v>
      </c>
    </row>
    <row r="22" spans="1:23" s="45" customFormat="1" ht="23.25" customHeight="1" x14ac:dyDescent="0.15">
      <c r="A22" s="116"/>
      <c r="B22" s="102"/>
      <c r="C22" s="107"/>
      <c r="D22" s="111"/>
      <c r="E22" s="42" t="s">
        <v>91</v>
      </c>
      <c r="F22" s="54" t="s">
        <v>48</v>
      </c>
      <c r="G22" s="68">
        <v>6</v>
      </c>
      <c r="H22" s="83">
        <v>0</v>
      </c>
      <c r="I22" s="46">
        <v>1</v>
      </c>
      <c r="J22" s="76">
        <f t="shared" si="2"/>
        <v>0</v>
      </c>
      <c r="K22" s="84"/>
      <c r="M22" s="84"/>
    </row>
    <row r="23" spans="1:23" s="45" customFormat="1" ht="23.25" customHeight="1" x14ac:dyDescent="0.15">
      <c r="A23" s="117">
        <v>6</v>
      </c>
      <c r="B23" s="98">
        <f>5.75/7</f>
        <v>0.8214285714285714</v>
      </c>
      <c r="C23" s="107"/>
      <c r="D23" s="109" t="s">
        <v>96</v>
      </c>
      <c r="E23" s="34" t="s">
        <v>88</v>
      </c>
      <c r="F23" s="52" t="s">
        <v>114</v>
      </c>
      <c r="G23" s="67">
        <v>2</v>
      </c>
      <c r="H23" s="45">
        <v>3</v>
      </c>
      <c r="I23" s="45">
        <v>2</v>
      </c>
      <c r="J23" s="75">
        <f t="shared" si="2"/>
        <v>1.5</v>
      </c>
      <c r="K23" s="84"/>
      <c r="M23" s="84"/>
    </row>
    <row r="24" spans="1:23" s="45" customFormat="1" ht="23.25" customHeight="1" x14ac:dyDescent="0.15">
      <c r="A24" s="115"/>
      <c r="B24" s="98"/>
      <c r="C24" s="107"/>
      <c r="D24" s="110"/>
      <c r="E24" s="58" t="s">
        <v>1</v>
      </c>
      <c r="F24" s="53" t="s">
        <v>115</v>
      </c>
      <c r="G24" s="61">
        <v>7</v>
      </c>
      <c r="H24" s="80">
        <f>B$27-B$23</f>
        <v>0.42544642857142856</v>
      </c>
      <c r="I24" s="45">
        <v>1</v>
      </c>
      <c r="J24" s="75">
        <f t="shared" si="2"/>
        <v>0.42544642857142856</v>
      </c>
      <c r="K24" s="84"/>
      <c r="M24" s="84"/>
    </row>
    <row r="25" spans="1:23" s="45" customFormat="1" ht="23.25" customHeight="1" x14ac:dyDescent="0.15">
      <c r="A25" s="115"/>
      <c r="B25" s="98"/>
      <c r="C25" s="107"/>
      <c r="D25" s="110"/>
      <c r="E25" s="59" t="s">
        <v>8</v>
      </c>
      <c r="F25" s="53" t="s">
        <v>115</v>
      </c>
      <c r="G25" s="61">
        <v>7</v>
      </c>
      <c r="H25" s="80">
        <f t="shared" ref="H25:H26" si="4">B$27-B$23</f>
        <v>0.42544642857142856</v>
      </c>
      <c r="I25" s="45">
        <v>1</v>
      </c>
      <c r="J25" s="75">
        <f t="shared" si="2"/>
        <v>0.42544642857142856</v>
      </c>
      <c r="K25" s="84"/>
      <c r="M25" s="84"/>
    </row>
    <row r="26" spans="1:23" s="45" customFormat="1" ht="23.25" customHeight="1" x14ac:dyDescent="0.15">
      <c r="A26" s="116"/>
      <c r="B26" s="99"/>
      <c r="C26" s="107"/>
      <c r="D26" s="111"/>
      <c r="E26" s="42" t="s">
        <v>91</v>
      </c>
      <c r="F26" s="54" t="s">
        <v>115</v>
      </c>
      <c r="G26" s="68">
        <v>7</v>
      </c>
      <c r="H26" s="83">
        <f t="shared" si="4"/>
        <v>0.42544642857142856</v>
      </c>
      <c r="I26" s="46">
        <v>1</v>
      </c>
      <c r="J26" s="76">
        <f t="shared" si="2"/>
        <v>0.42544642857142856</v>
      </c>
      <c r="K26" s="84"/>
      <c r="M26" s="84"/>
      <c r="P26" s="53"/>
      <c r="Q26" s="53"/>
    </row>
    <row r="27" spans="1:23" s="45" customFormat="1" ht="23.25" customHeight="1" x14ac:dyDescent="0.15">
      <c r="A27" s="117">
        <v>7</v>
      </c>
      <c r="B27" s="98">
        <f t="shared" ref="B27" si="5">(IF(H27,H27-$O$5,0)*1.25 + IF(H28,H28-$Q$5,0)+IF(H29,H29-$R$5,0)+IF(H30,H30-$S$5,0))/4</f>
        <v>1.246875</v>
      </c>
      <c r="C27" s="107"/>
      <c r="D27" s="118" t="s">
        <v>117</v>
      </c>
      <c r="E27" s="34" t="s">
        <v>88</v>
      </c>
      <c r="F27" s="53" t="s">
        <v>129</v>
      </c>
      <c r="G27" s="61">
        <v>4</v>
      </c>
      <c r="H27" s="45">
        <v>3</v>
      </c>
      <c r="I27" s="45">
        <v>2</v>
      </c>
      <c r="J27" s="75">
        <f t="shared" si="2"/>
        <v>1.5</v>
      </c>
      <c r="K27" s="84"/>
      <c r="M27" s="84"/>
      <c r="P27" s="53"/>
      <c r="Q27" s="53"/>
    </row>
    <row r="28" spans="1:23" s="45" customFormat="1" ht="23.25" customHeight="1" x14ac:dyDescent="0.15">
      <c r="A28" s="115"/>
      <c r="B28" s="98"/>
      <c r="C28" s="107"/>
      <c r="D28" s="118"/>
      <c r="E28" s="58" t="s">
        <v>1</v>
      </c>
      <c r="F28" s="53" t="s">
        <v>116</v>
      </c>
      <c r="G28" s="61">
        <v>1</v>
      </c>
      <c r="H28" s="80">
        <f>0.6+B31</f>
        <v>1.0499999999999998</v>
      </c>
      <c r="I28" s="45">
        <v>3</v>
      </c>
      <c r="J28" s="75">
        <f t="shared" si="2"/>
        <v>0.34999999999999992</v>
      </c>
      <c r="K28" s="84"/>
      <c r="M28" s="84"/>
      <c r="P28" s="53"/>
      <c r="Q28" s="53"/>
    </row>
    <row r="29" spans="1:23" s="45" customFormat="1" ht="23.25" customHeight="1" x14ac:dyDescent="0.15">
      <c r="A29" s="115"/>
      <c r="B29" s="98"/>
      <c r="C29" s="107"/>
      <c r="D29" s="118"/>
      <c r="E29" s="59" t="s">
        <v>8</v>
      </c>
      <c r="F29" s="53" t="s">
        <v>116</v>
      </c>
      <c r="G29" s="61">
        <v>8</v>
      </c>
      <c r="H29" s="80">
        <f>0.4+B31</f>
        <v>0.85</v>
      </c>
      <c r="I29" s="45">
        <v>3</v>
      </c>
      <c r="J29" s="75">
        <f t="shared" si="2"/>
        <v>0.28333333333333333</v>
      </c>
      <c r="K29" s="84"/>
      <c r="M29" s="84"/>
      <c r="P29" s="53"/>
      <c r="Q29" s="53"/>
    </row>
    <row r="30" spans="1:23" s="46" customFormat="1" ht="23.25" customHeight="1" x14ac:dyDescent="0.15">
      <c r="A30" s="116"/>
      <c r="B30" s="99"/>
      <c r="C30" s="108"/>
      <c r="D30" s="119"/>
      <c r="E30" s="42" t="s">
        <v>91</v>
      </c>
      <c r="F30" s="54" t="s">
        <v>116</v>
      </c>
      <c r="G30" s="68">
        <v>5</v>
      </c>
      <c r="H30" s="83">
        <f>0.4+B19</f>
        <v>1.0874999999999999</v>
      </c>
      <c r="I30" s="46">
        <v>3</v>
      </c>
      <c r="J30" s="76">
        <f t="shared" si="2"/>
        <v>0.36249999999999999</v>
      </c>
      <c r="K30" s="87"/>
      <c r="M30" s="87"/>
      <c r="P30" s="54"/>
      <c r="Q30" s="54"/>
    </row>
    <row r="31" spans="1:23" ht="23.25" customHeight="1" x14ac:dyDescent="0.15">
      <c r="A31" s="92">
        <v>8</v>
      </c>
      <c r="B31" s="98">
        <f t="shared" ref="B31" si="6">(IF(H31,H31-$O$5,0)*1.25 + IF(H32,H32-$Q$5,0)+IF(H33,H33-$R$5,0)+IF(H34,H34-$S$5,0))/4</f>
        <v>0.44999999999999996</v>
      </c>
      <c r="C31" s="105" t="s">
        <v>122</v>
      </c>
      <c r="D31" s="109" t="s">
        <v>94</v>
      </c>
      <c r="E31" s="43" t="s">
        <v>112</v>
      </c>
      <c r="F31" s="51" t="s">
        <v>95</v>
      </c>
      <c r="G31" s="66">
        <v>2</v>
      </c>
      <c r="H31" s="27">
        <v>2</v>
      </c>
      <c r="I31" s="27">
        <v>2</v>
      </c>
      <c r="J31" s="75">
        <f t="shared" si="2"/>
        <v>1</v>
      </c>
      <c r="K31" s="82"/>
    </row>
    <row r="32" spans="1:23" ht="23.25" customHeight="1" x14ac:dyDescent="0.15">
      <c r="A32" s="103"/>
      <c r="B32" s="98"/>
      <c r="C32" s="106"/>
      <c r="D32" s="110"/>
      <c r="E32" s="58" t="s">
        <v>1</v>
      </c>
      <c r="F32" s="49" t="s">
        <v>95</v>
      </c>
      <c r="G32" s="63">
        <v>2</v>
      </c>
      <c r="H32" s="27">
        <v>0.6</v>
      </c>
      <c r="I32" s="27">
        <v>2</v>
      </c>
      <c r="J32" s="75">
        <f t="shared" si="2"/>
        <v>0.3</v>
      </c>
      <c r="K32" s="82"/>
    </row>
    <row r="33" spans="1:11" ht="23.25" customHeight="1" x14ac:dyDescent="0.15">
      <c r="A33" s="103"/>
      <c r="B33" s="98"/>
      <c r="C33" s="107"/>
      <c r="D33" s="110"/>
      <c r="E33" s="59" t="s">
        <v>8</v>
      </c>
      <c r="F33" s="49" t="s">
        <v>114</v>
      </c>
      <c r="G33" s="63">
        <v>2</v>
      </c>
      <c r="H33" s="27">
        <v>0.15</v>
      </c>
      <c r="I33" s="27">
        <v>2</v>
      </c>
      <c r="J33" s="75">
        <f t="shared" si="2"/>
        <v>7.4999999999999997E-2</v>
      </c>
      <c r="K33" s="82"/>
    </row>
    <row r="34" spans="1:11" ht="23.25" customHeight="1" x14ac:dyDescent="0.15">
      <c r="A34" s="104"/>
      <c r="B34" s="99"/>
      <c r="C34" s="107"/>
      <c r="D34" s="111"/>
      <c r="E34" s="42" t="s">
        <v>91</v>
      </c>
      <c r="F34" s="50" t="s">
        <v>119</v>
      </c>
      <c r="G34" s="71" t="s">
        <v>130</v>
      </c>
      <c r="H34" s="60">
        <v>0.3</v>
      </c>
      <c r="I34" s="28">
        <v>2</v>
      </c>
      <c r="J34" s="76">
        <f t="shared" si="2"/>
        <v>0.15</v>
      </c>
      <c r="K34" s="82"/>
    </row>
    <row r="35" spans="1:11" ht="23.25" customHeight="1" x14ac:dyDescent="0.15">
      <c r="A35" s="92">
        <v>9</v>
      </c>
      <c r="B35" s="98">
        <f t="shared" ref="B35" si="7">(IF(H35,H35-$O$5,0)*1.25 + IF(H36,H36-$Q$5,0)+IF(H37,H37-$R$5,0)+IF(H38,H38-$S$5,0))/4</f>
        <v>0.50078124999999984</v>
      </c>
      <c r="C35" s="107"/>
      <c r="D35" s="109" t="s">
        <v>96</v>
      </c>
      <c r="E35" s="34" t="s">
        <v>88</v>
      </c>
      <c r="F35" s="49" t="s">
        <v>18</v>
      </c>
      <c r="G35" s="63">
        <v>10</v>
      </c>
      <c r="H35" s="79">
        <f>B39</f>
        <v>2.1624999999999996</v>
      </c>
      <c r="I35" s="27">
        <v>1</v>
      </c>
      <c r="J35" s="75">
        <f t="shared" si="2"/>
        <v>2.1624999999999996</v>
      </c>
      <c r="K35" s="82"/>
    </row>
    <row r="36" spans="1:11" ht="23.25" customHeight="1" x14ac:dyDescent="0.15">
      <c r="A36" s="103"/>
      <c r="B36" s="98"/>
      <c r="C36" s="107"/>
      <c r="D36" s="110"/>
      <c r="E36" s="58" t="s">
        <v>1</v>
      </c>
      <c r="F36" s="49" t="s">
        <v>126</v>
      </c>
      <c r="G36" s="63">
        <v>2</v>
      </c>
      <c r="H36" s="27">
        <v>0.6</v>
      </c>
      <c r="I36" s="27">
        <v>2</v>
      </c>
      <c r="J36" s="75">
        <f t="shared" si="2"/>
        <v>0.3</v>
      </c>
      <c r="K36" s="82"/>
    </row>
    <row r="37" spans="1:11" ht="23.25" customHeight="1" x14ac:dyDescent="0.15">
      <c r="A37" s="103"/>
      <c r="B37" s="98"/>
      <c r="C37" s="107"/>
      <c r="D37" s="110"/>
      <c r="E37" s="59" t="s">
        <v>8</v>
      </c>
      <c r="F37" s="49" t="s">
        <v>105</v>
      </c>
      <c r="G37" s="69" t="s">
        <v>131</v>
      </c>
      <c r="H37" s="27">
        <v>0.15</v>
      </c>
      <c r="I37" s="27">
        <v>2</v>
      </c>
      <c r="J37" s="75">
        <f t="shared" si="2"/>
        <v>7.4999999999999997E-2</v>
      </c>
      <c r="K37" s="82"/>
    </row>
    <row r="38" spans="1:11" ht="23.25" customHeight="1" x14ac:dyDescent="0.15">
      <c r="A38" s="104"/>
      <c r="B38" s="99"/>
      <c r="C38" s="107"/>
      <c r="D38" s="111"/>
      <c r="E38" s="70" t="s">
        <v>91</v>
      </c>
      <c r="F38" s="50" t="s">
        <v>119</v>
      </c>
      <c r="G38" s="71" t="s">
        <v>132</v>
      </c>
      <c r="H38" s="28">
        <v>0.3</v>
      </c>
      <c r="I38" s="28">
        <v>2</v>
      </c>
      <c r="J38" s="76">
        <f t="shared" si="2"/>
        <v>0.15</v>
      </c>
      <c r="K38" s="82"/>
    </row>
    <row r="39" spans="1:11" ht="23.25" customHeight="1" x14ac:dyDescent="0.15">
      <c r="A39" s="92">
        <v>10</v>
      </c>
      <c r="B39" s="98">
        <f t="shared" ref="B39" si="8">(IF(H39,H39-$O$5,0)*1.25 + IF(H40,H40-$Q$5,0)+IF(H41,H41-$R$5,0)+IF(H42,H42-$S$5,0))/4</f>
        <v>2.1624999999999996</v>
      </c>
      <c r="C39" s="107"/>
      <c r="D39" s="112" t="s">
        <v>88</v>
      </c>
      <c r="E39" s="34" t="s">
        <v>88</v>
      </c>
      <c r="F39" s="49" t="s">
        <v>35</v>
      </c>
      <c r="G39" s="63">
        <v>3</v>
      </c>
      <c r="H39" s="27">
        <v>2</v>
      </c>
      <c r="I39" s="27">
        <v>2</v>
      </c>
      <c r="J39" s="75">
        <f t="shared" si="2"/>
        <v>1</v>
      </c>
      <c r="K39" s="82"/>
    </row>
    <row r="40" spans="1:11" ht="23.25" customHeight="1" x14ac:dyDescent="0.15">
      <c r="A40" s="103"/>
      <c r="B40" s="98"/>
      <c r="C40" s="107"/>
      <c r="D40" s="113"/>
      <c r="E40" s="58" t="s">
        <v>1</v>
      </c>
      <c r="F40" s="49" t="s">
        <v>137</v>
      </c>
      <c r="G40" s="63">
        <v>8</v>
      </c>
      <c r="H40" s="79">
        <f>2+B31</f>
        <v>2.4500000000000002</v>
      </c>
      <c r="I40" s="27">
        <v>3</v>
      </c>
      <c r="J40" s="75">
        <f t="shared" si="2"/>
        <v>0.81666666666666676</v>
      </c>
      <c r="K40" s="82"/>
    </row>
    <row r="41" spans="1:11" ht="23.25" customHeight="1" x14ac:dyDescent="0.15">
      <c r="A41" s="103"/>
      <c r="B41" s="98"/>
      <c r="C41" s="107"/>
      <c r="D41" s="113"/>
      <c r="E41" s="59" t="s">
        <v>8</v>
      </c>
      <c r="F41" s="49" t="s">
        <v>133</v>
      </c>
      <c r="G41" s="63">
        <v>8</v>
      </c>
      <c r="H41" s="79">
        <f>2+B31</f>
        <v>2.4500000000000002</v>
      </c>
      <c r="I41" s="27">
        <v>3</v>
      </c>
      <c r="J41" s="75">
        <f t="shared" si="2"/>
        <v>0.81666666666666676</v>
      </c>
      <c r="K41" s="82"/>
    </row>
    <row r="42" spans="1:11" ht="23.25" customHeight="1" x14ac:dyDescent="0.15">
      <c r="A42" s="104"/>
      <c r="B42" s="99"/>
      <c r="C42" s="108"/>
      <c r="D42" s="114"/>
      <c r="E42" s="42" t="s">
        <v>91</v>
      </c>
      <c r="F42" s="50" t="s">
        <v>106</v>
      </c>
      <c r="G42" s="65">
        <v>1</v>
      </c>
      <c r="H42" s="28">
        <v>3</v>
      </c>
      <c r="I42" s="28">
        <v>3</v>
      </c>
      <c r="J42" s="76">
        <f t="shared" si="2"/>
        <v>1</v>
      </c>
      <c r="K42" s="82"/>
    </row>
    <row r="43" spans="1:11" ht="23.25" customHeight="1" x14ac:dyDescent="0.15">
      <c r="K43" s="82"/>
    </row>
    <row r="44" spans="1:11" ht="23.25" customHeight="1" x14ac:dyDescent="0.15">
      <c r="K44" s="82"/>
    </row>
    <row r="45" spans="1:11" ht="23.25" customHeight="1" x14ac:dyDescent="0.15">
      <c r="K45" s="82"/>
    </row>
    <row r="46" spans="1:11" ht="23.25" customHeight="1" x14ac:dyDescent="0.15">
      <c r="K46" s="82"/>
    </row>
    <row r="47" spans="1:11" ht="23.25" customHeight="1" x14ac:dyDescent="0.15">
      <c r="K47" s="82"/>
    </row>
    <row r="48" spans="1:11" ht="23.25" customHeight="1" x14ac:dyDescent="0.15">
      <c r="K48" s="82"/>
    </row>
    <row r="49" spans="11:11" ht="23.25" customHeight="1" x14ac:dyDescent="0.15">
      <c r="K49" s="82"/>
    </row>
    <row r="50" spans="11:11" ht="23.25" customHeight="1" x14ac:dyDescent="0.15">
      <c r="K50" s="82"/>
    </row>
    <row r="51" spans="11:11" ht="23.25" customHeight="1" x14ac:dyDescent="0.15">
      <c r="K51" s="82"/>
    </row>
    <row r="52" spans="11:11" ht="23.25" customHeight="1" x14ac:dyDescent="0.15">
      <c r="K52" s="82"/>
    </row>
    <row r="53" spans="11:11" ht="23.25" customHeight="1" x14ac:dyDescent="0.15">
      <c r="K53" s="82"/>
    </row>
    <row r="54" spans="11:11" ht="23.25" customHeight="1" x14ac:dyDescent="0.15">
      <c r="K54" s="82"/>
    </row>
    <row r="55" spans="11:11" ht="23.25" customHeight="1" x14ac:dyDescent="0.15">
      <c r="K55" s="82"/>
    </row>
    <row r="56" spans="11:11" ht="23.25" customHeight="1" x14ac:dyDescent="0.15">
      <c r="K56" s="82"/>
    </row>
    <row r="57" spans="11:11" ht="23.25" customHeight="1" x14ac:dyDescent="0.15">
      <c r="K57" s="82"/>
    </row>
    <row r="58" spans="11:11" ht="23.25" customHeight="1" x14ac:dyDescent="0.15">
      <c r="K58" s="82"/>
    </row>
    <row r="59" spans="11:11" ht="23.25" customHeight="1" x14ac:dyDescent="0.15">
      <c r="K59" s="82"/>
    </row>
    <row r="60" spans="11:11" ht="23.25" customHeight="1" x14ac:dyDescent="0.15">
      <c r="K60" s="82"/>
    </row>
    <row r="61" spans="11:11" ht="23.25" customHeight="1" x14ac:dyDescent="0.15">
      <c r="K61" s="82"/>
    </row>
    <row r="62" spans="11:11" ht="23.25" customHeight="1" x14ac:dyDescent="0.15">
      <c r="K62" s="82"/>
    </row>
    <row r="63" spans="11:11" ht="23.25" customHeight="1" x14ac:dyDescent="0.15">
      <c r="K63" s="82"/>
    </row>
    <row r="64" spans="11:11" ht="23.25" customHeight="1" x14ac:dyDescent="0.15">
      <c r="K64" s="82"/>
    </row>
    <row r="65" spans="11:11" ht="23.25" customHeight="1" x14ac:dyDescent="0.15">
      <c r="K65" s="82"/>
    </row>
    <row r="66" spans="11:11" ht="23.25" customHeight="1" x14ac:dyDescent="0.15">
      <c r="K66" s="82"/>
    </row>
    <row r="67" spans="11:11" ht="23.25" customHeight="1" x14ac:dyDescent="0.15">
      <c r="K67" s="82"/>
    </row>
    <row r="68" spans="11:11" ht="23.25" customHeight="1" x14ac:dyDescent="0.15">
      <c r="K68" s="82"/>
    </row>
    <row r="69" spans="11:11" ht="23.25" customHeight="1" x14ac:dyDescent="0.15">
      <c r="K69" s="82"/>
    </row>
    <row r="70" spans="11:11" ht="23.25" customHeight="1" x14ac:dyDescent="0.15">
      <c r="K70" s="82"/>
    </row>
    <row r="71" spans="11:11" ht="23.25" customHeight="1" x14ac:dyDescent="0.15">
      <c r="K71" s="82"/>
    </row>
    <row r="72" spans="11:11" ht="23.25" customHeight="1" x14ac:dyDescent="0.15">
      <c r="K72" s="82"/>
    </row>
    <row r="73" spans="11:11" ht="23.25" customHeight="1" x14ac:dyDescent="0.15">
      <c r="K73" s="82"/>
    </row>
    <row r="74" spans="11:11" ht="23.25" customHeight="1" x14ac:dyDescent="0.15">
      <c r="K74" s="82"/>
    </row>
    <row r="75" spans="11:11" ht="23.25" customHeight="1" x14ac:dyDescent="0.15">
      <c r="K75" s="82"/>
    </row>
    <row r="76" spans="11:11" ht="23.25" customHeight="1" x14ac:dyDescent="0.15">
      <c r="K76" s="82"/>
    </row>
    <row r="77" spans="11:11" ht="23.25" customHeight="1" x14ac:dyDescent="0.15">
      <c r="K77" s="82"/>
    </row>
    <row r="78" spans="11:11" ht="23.25" customHeight="1" x14ac:dyDescent="0.15">
      <c r="K78" s="82"/>
    </row>
    <row r="79" spans="11:11" ht="23.25" customHeight="1" x14ac:dyDescent="0.15">
      <c r="K79" s="82"/>
    </row>
    <row r="80" spans="11:11" ht="23.25" customHeight="1" x14ac:dyDescent="0.15">
      <c r="K80" s="82"/>
    </row>
    <row r="81" spans="11:11" ht="23.25" customHeight="1" x14ac:dyDescent="0.15">
      <c r="K81" s="82"/>
    </row>
    <row r="82" spans="11:11" ht="23.25" customHeight="1" x14ac:dyDescent="0.15">
      <c r="K82" s="82"/>
    </row>
    <row r="83" spans="11:11" ht="23.25" customHeight="1" x14ac:dyDescent="0.15">
      <c r="K83" s="82"/>
    </row>
    <row r="84" spans="11:11" ht="23.25" customHeight="1" x14ac:dyDescent="0.15">
      <c r="K84" s="82"/>
    </row>
    <row r="85" spans="11:11" ht="23.25" customHeight="1" x14ac:dyDescent="0.15">
      <c r="K85" s="82"/>
    </row>
    <row r="86" spans="11:11" ht="23.25" customHeight="1" x14ac:dyDescent="0.15">
      <c r="K86" s="82"/>
    </row>
    <row r="87" spans="11:11" ht="23.25" customHeight="1" x14ac:dyDescent="0.15">
      <c r="K87" s="82"/>
    </row>
    <row r="88" spans="11:11" ht="23.25" customHeight="1" x14ac:dyDescent="0.15">
      <c r="K88" s="82"/>
    </row>
    <row r="89" spans="11:11" ht="23.25" customHeight="1" x14ac:dyDescent="0.15">
      <c r="K89" s="82"/>
    </row>
    <row r="90" spans="11:11" ht="23.25" customHeight="1" x14ac:dyDescent="0.15">
      <c r="K90" s="82"/>
    </row>
    <row r="91" spans="11:11" ht="23.25" customHeight="1" x14ac:dyDescent="0.15">
      <c r="K91" s="82"/>
    </row>
    <row r="92" spans="11:11" ht="23.25" customHeight="1" x14ac:dyDescent="0.15">
      <c r="K92" s="82"/>
    </row>
    <row r="93" spans="11:11" ht="23.25" customHeight="1" x14ac:dyDescent="0.15">
      <c r="K93" s="82"/>
    </row>
    <row r="94" spans="11:11" ht="23.25" customHeight="1" x14ac:dyDescent="0.15">
      <c r="K94" s="82"/>
    </row>
    <row r="95" spans="11:11" ht="23.25" customHeight="1" x14ac:dyDescent="0.15">
      <c r="K95" s="82"/>
    </row>
    <row r="96" spans="11:11" ht="23.25" customHeight="1" x14ac:dyDescent="0.15">
      <c r="K96" s="82"/>
    </row>
    <row r="97" spans="11:11" ht="23.25" customHeight="1" x14ac:dyDescent="0.15">
      <c r="K97" s="82"/>
    </row>
    <row r="98" spans="11:11" ht="23.25" customHeight="1" x14ac:dyDescent="0.15">
      <c r="K98" s="82"/>
    </row>
    <row r="99" spans="11:11" ht="23.25" customHeight="1" x14ac:dyDescent="0.15">
      <c r="K99" s="82"/>
    </row>
    <row r="100" spans="11:11" ht="23.25" customHeight="1" x14ac:dyDescent="0.15">
      <c r="K100" s="82"/>
    </row>
    <row r="101" spans="11:11" ht="23.25" customHeight="1" x14ac:dyDescent="0.15">
      <c r="K101" s="82"/>
    </row>
    <row r="102" spans="11:11" ht="23.25" customHeight="1" x14ac:dyDescent="0.15">
      <c r="K102" s="82"/>
    </row>
    <row r="103" spans="11:11" ht="23.25" customHeight="1" x14ac:dyDescent="0.15">
      <c r="K103" s="82"/>
    </row>
    <row r="104" spans="11:11" ht="23.25" customHeight="1" x14ac:dyDescent="0.15">
      <c r="K104" s="82"/>
    </row>
    <row r="105" spans="11:11" ht="23.25" customHeight="1" x14ac:dyDescent="0.15">
      <c r="K105" s="82"/>
    </row>
    <row r="106" spans="11:11" ht="23.25" customHeight="1" x14ac:dyDescent="0.15">
      <c r="K106" s="82"/>
    </row>
    <row r="107" spans="11:11" ht="23.25" customHeight="1" x14ac:dyDescent="0.15">
      <c r="K107" s="82"/>
    </row>
    <row r="108" spans="11:11" ht="23.25" customHeight="1" x14ac:dyDescent="0.15">
      <c r="K108" s="82"/>
    </row>
    <row r="109" spans="11:11" ht="23.25" customHeight="1" x14ac:dyDescent="0.15">
      <c r="K109" s="82"/>
    </row>
    <row r="110" spans="11:11" ht="23.25" customHeight="1" x14ac:dyDescent="0.15">
      <c r="K110" s="82"/>
    </row>
    <row r="111" spans="11:11" ht="23.25" customHeight="1" x14ac:dyDescent="0.15">
      <c r="K111" s="82"/>
    </row>
    <row r="112" spans="11:11" ht="23.25" customHeight="1" x14ac:dyDescent="0.15">
      <c r="K112" s="82"/>
    </row>
    <row r="113" spans="11:11" ht="23.25" customHeight="1" x14ac:dyDescent="0.15">
      <c r="K113" s="82"/>
    </row>
    <row r="114" spans="11:11" ht="23.25" customHeight="1" x14ac:dyDescent="0.15">
      <c r="K114" s="82"/>
    </row>
    <row r="115" spans="11:11" ht="23.25" customHeight="1" x14ac:dyDescent="0.15">
      <c r="K115" s="82"/>
    </row>
    <row r="116" spans="11:11" ht="23.25" customHeight="1" x14ac:dyDescent="0.15">
      <c r="K116" s="82"/>
    </row>
    <row r="117" spans="11:11" ht="23.25" customHeight="1" x14ac:dyDescent="0.15">
      <c r="K117" s="82"/>
    </row>
    <row r="118" spans="11:11" ht="23.25" customHeight="1" x14ac:dyDescent="0.15">
      <c r="K118" s="82"/>
    </row>
    <row r="119" spans="11:11" ht="23.25" customHeight="1" x14ac:dyDescent="0.15">
      <c r="K119" s="82"/>
    </row>
    <row r="120" spans="11:11" ht="23.25" customHeight="1" x14ac:dyDescent="0.15">
      <c r="K120" s="82"/>
    </row>
    <row r="121" spans="11:11" ht="23.25" customHeight="1" x14ac:dyDescent="0.15">
      <c r="K121" s="82"/>
    </row>
    <row r="122" spans="11:11" ht="23.25" customHeight="1" x14ac:dyDescent="0.15">
      <c r="K122" s="82"/>
    </row>
    <row r="123" spans="11:11" ht="23.25" customHeight="1" x14ac:dyDescent="0.15">
      <c r="K123" s="82"/>
    </row>
    <row r="124" spans="11:11" ht="23.25" customHeight="1" x14ac:dyDescent="0.15">
      <c r="K124" s="82"/>
    </row>
    <row r="125" spans="11:11" ht="23.25" customHeight="1" x14ac:dyDescent="0.15">
      <c r="K125" s="82"/>
    </row>
    <row r="126" spans="11:11" ht="23.25" customHeight="1" x14ac:dyDescent="0.15">
      <c r="K126" s="82"/>
    </row>
    <row r="127" spans="11:11" ht="23.25" customHeight="1" x14ac:dyDescent="0.15">
      <c r="K127" s="82"/>
    </row>
    <row r="128" spans="11:11" ht="23.25" customHeight="1" x14ac:dyDescent="0.15">
      <c r="K128" s="82"/>
    </row>
    <row r="129" spans="11:11" ht="23.25" customHeight="1" x14ac:dyDescent="0.15">
      <c r="K129" s="82"/>
    </row>
    <row r="130" spans="11:11" ht="23.25" customHeight="1" x14ac:dyDescent="0.15">
      <c r="K130" s="82"/>
    </row>
    <row r="131" spans="11:11" ht="23.25" customHeight="1" x14ac:dyDescent="0.15">
      <c r="K131" s="82"/>
    </row>
    <row r="132" spans="11:11" ht="23.25" customHeight="1" x14ac:dyDescent="0.15">
      <c r="K132" s="82"/>
    </row>
    <row r="133" spans="11:11" ht="23.25" customHeight="1" x14ac:dyDescent="0.15">
      <c r="K133" s="82"/>
    </row>
    <row r="134" spans="11:11" ht="23.25" customHeight="1" x14ac:dyDescent="0.15">
      <c r="K134" s="82"/>
    </row>
    <row r="135" spans="11:11" ht="23.25" customHeight="1" x14ac:dyDescent="0.15">
      <c r="K135" s="82"/>
    </row>
    <row r="136" spans="11:11" ht="23.25" customHeight="1" x14ac:dyDescent="0.15">
      <c r="K136" s="82"/>
    </row>
    <row r="137" spans="11:11" ht="23.25" customHeight="1" x14ac:dyDescent="0.15">
      <c r="K137" s="82"/>
    </row>
    <row r="138" spans="11:11" ht="23.25" customHeight="1" x14ac:dyDescent="0.15">
      <c r="K138" s="82"/>
    </row>
    <row r="139" spans="11:11" ht="23.25" customHeight="1" x14ac:dyDescent="0.15">
      <c r="K139" s="82"/>
    </row>
    <row r="140" spans="11:11" ht="23.25" customHeight="1" x14ac:dyDescent="0.15">
      <c r="K140" s="82"/>
    </row>
    <row r="141" spans="11:11" ht="23.25" customHeight="1" x14ac:dyDescent="0.15">
      <c r="K141" s="82"/>
    </row>
    <row r="142" spans="11:11" ht="23.25" customHeight="1" x14ac:dyDescent="0.15">
      <c r="K142" s="82"/>
    </row>
    <row r="143" spans="11:11" ht="23.25" customHeight="1" x14ac:dyDescent="0.15">
      <c r="K143" s="82"/>
    </row>
    <row r="144" spans="11:11" ht="23.25" customHeight="1" x14ac:dyDescent="0.15">
      <c r="K144" s="82"/>
    </row>
    <row r="145" spans="11:11" ht="23.25" customHeight="1" x14ac:dyDescent="0.15">
      <c r="K145" s="82"/>
    </row>
    <row r="146" spans="11:11" ht="23.25" customHeight="1" x14ac:dyDescent="0.15">
      <c r="K146" s="82"/>
    </row>
    <row r="147" spans="11:11" ht="23.25" customHeight="1" x14ac:dyDescent="0.15">
      <c r="K147" s="82"/>
    </row>
    <row r="148" spans="11:11" ht="23.25" customHeight="1" x14ac:dyDescent="0.15">
      <c r="K148" s="82"/>
    </row>
    <row r="149" spans="11:11" ht="23.25" customHeight="1" x14ac:dyDescent="0.15">
      <c r="K149" s="82"/>
    </row>
    <row r="150" spans="11:11" ht="23.25" customHeight="1" x14ac:dyDescent="0.15">
      <c r="K150" s="82"/>
    </row>
    <row r="151" spans="11:11" ht="23.25" customHeight="1" x14ac:dyDescent="0.15">
      <c r="K151" s="82"/>
    </row>
    <row r="152" spans="11:11" ht="23.25" customHeight="1" x14ac:dyDescent="0.15">
      <c r="K152" s="82"/>
    </row>
    <row r="153" spans="11:11" ht="23.25" customHeight="1" x14ac:dyDescent="0.15">
      <c r="K153" s="82"/>
    </row>
    <row r="154" spans="11:11" ht="23.25" customHeight="1" x14ac:dyDescent="0.15">
      <c r="K154" s="82"/>
    </row>
    <row r="155" spans="11:11" ht="23.25" customHeight="1" x14ac:dyDescent="0.15">
      <c r="K155" s="82"/>
    </row>
    <row r="156" spans="11:11" ht="23.25" customHeight="1" x14ac:dyDescent="0.15">
      <c r="K156" s="82"/>
    </row>
    <row r="157" spans="11:11" ht="23.25" customHeight="1" x14ac:dyDescent="0.15">
      <c r="K157" s="82"/>
    </row>
  </sheetData>
  <mergeCells count="33">
    <mergeCell ref="D7:D10"/>
    <mergeCell ref="D11:D14"/>
    <mergeCell ref="A11:A14"/>
    <mergeCell ref="A15:A18"/>
    <mergeCell ref="C3:C18"/>
    <mergeCell ref="D15:D18"/>
    <mergeCell ref="B3:B6"/>
    <mergeCell ref="B7:B10"/>
    <mergeCell ref="D3:D6"/>
    <mergeCell ref="A3:A6"/>
    <mergeCell ref="A7:A10"/>
    <mergeCell ref="A19:A22"/>
    <mergeCell ref="C19:C30"/>
    <mergeCell ref="D19:D22"/>
    <mergeCell ref="A23:A26"/>
    <mergeCell ref="D23:D26"/>
    <mergeCell ref="A27:A30"/>
    <mergeCell ref="D27:D30"/>
    <mergeCell ref="A31:A34"/>
    <mergeCell ref="C31:C42"/>
    <mergeCell ref="D31:D34"/>
    <mergeCell ref="A35:A38"/>
    <mergeCell ref="D35:D38"/>
    <mergeCell ref="A39:A42"/>
    <mergeCell ref="D39:D42"/>
    <mergeCell ref="B35:B38"/>
    <mergeCell ref="B39:B42"/>
    <mergeCell ref="B11:B14"/>
    <mergeCell ref="B15:B18"/>
    <mergeCell ref="B19:B22"/>
    <mergeCell ref="B23:B26"/>
    <mergeCell ref="B27:B30"/>
    <mergeCell ref="B31:B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tabSelected="1" workbookViewId="0">
      <selection activeCell="K17" sqref="K17"/>
    </sheetView>
  </sheetViews>
  <sheetFormatPr defaultColWidth="18.625" defaultRowHeight="26.25" customHeight="1" x14ac:dyDescent="0.15"/>
  <cols>
    <col min="1" max="1" width="5.125" style="1" customWidth="1"/>
    <col min="2" max="16384" width="18.625" style="1"/>
  </cols>
  <sheetData>
    <row r="3" spans="2:12" ht="26.25" customHeight="1" x14ac:dyDescent="0.15"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</row>
    <row r="5" spans="2:12" ht="26.25" customHeight="1" x14ac:dyDescent="0.15">
      <c r="B5" s="1" t="s">
        <v>150</v>
      </c>
      <c r="C5" s="1" t="s">
        <v>151</v>
      </c>
      <c r="D5" s="1" t="s">
        <v>152</v>
      </c>
      <c r="H5" s="1" t="s">
        <v>177</v>
      </c>
      <c r="I5" s="1" t="s">
        <v>151</v>
      </c>
      <c r="J5" s="1" t="s">
        <v>152</v>
      </c>
    </row>
    <row r="6" spans="2:12" ht="26.25" customHeight="1" x14ac:dyDescent="0.15">
      <c r="C6" s="1" t="s">
        <v>156</v>
      </c>
      <c r="D6" s="1" t="s">
        <v>161</v>
      </c>
      <c r="E6" s="1" t="s">
        <v>167</v>
      </c>
      <c r="F6" s="1" t="s">
        <v>169</v>
      </c>
      <c r="G6" s="121"/>
      <c r="I6" s="1" t="s">
        <v>156</v>
      </c>
      <c r="J6" s="1" t="s">
        <v>161</v>
      </c>
      <c r="K6" s="1" t="s">
        <v>167</v>
      </c>
      <c r="L6" s="1" t="s">
        <v>169</v>
      </c>
    </row>
    <row r="7" spans="2:12" ht="26.25" customHeight="1" x14ac:dyDescent="0.15">
      <c r="B7" s="124" t="s">
        <v>139</v>
      </c>
      <c r="C7" s="1" t="s">
        <v>153</v>
      </c>
      <c r="D7" s="1" t="s">
        <v>157</v>
      </c>
      <c r="E7" s="122">
        <f>2/3*1/3</f>
        <v>0.22222222222222221</v>
      </c>
      <c r="F7" s="123">
        <f>SUM(E7:E14)</f>
        <v>0.66666666666666663</v>
      </c>
      <c r="H7" s="124" t="s">
        <v>139</v>
      </c>
      <c r="I7" s="1" t="s">
        <v>153</v>
      </c>
      <c r="J7" s="1" t="s">
        <v>157</v>
      </c>
      <c r="K7" s="122">
        <f>2/3*1/3</f>
        <v>0.22222222222222221</v>
      </c>
      <c r="L7" s="123">
        <f>SUM(K7:K12)</f>
        <v>0.61728395061728392</v>
      </c>
    </row>
    <row r="8" spans="2:12" ht="26.25" customHeight="1" x14ac:dyDescent="0.15">
      <c r="B8" s="124"/>
      <c r="C8" s="1" t="s">
        <v>154</v>
      </c>
      <c r="D8" s="1" t="s">
        <v>158</v>
      </c>
      <c r="E8" s="122">
        <f>2*2*1/3/3/3</f>
        <v>0.14814814814814814</v>
      </c>
      <c r="F8" s="123"/>
      <c r="H8" s="124"/>
      <c r="I8" s="1" t="s">
        <v>154</v>
      </c>
      <c r="J8" s="1" t="s">
        <v>158</v>
      </c>
      <c r="K8" s="122">
        <f>2*2*1/3/3/3</f>
        <v>0.14814814814814814</v>
      </c>
      <c r="L8" s="123"/>
    </row>
    <row r="9" spans="2:12" ht="26.25" customHeight="1" x14ac:dyDescent="0.15">
      <c r="B9" s="124"/>
      <c r="C9" s="1" t="s">
        <v>155</v>
      </c>
      <c r="D9" s="1" t="s">
        <v>146</v>
      </c>
      <c r="E9" s="122">
        <f>2*2*2*1/3/3/3/3</f>
        <v>9.8765432098765427E-2</v>
      </c>
      <c r="F9" s="123"/>
      <c r="H9" s="124"/>
      <c r="I9" s="1" t="s">
        <v>155</v>
      </c>
      <c r="J9" s="1" t="s">
        <v>146</v>
      </c>
      <c r="K9" s="122">
        <f>2*2*2*1/3/3/3/3</f>
        <v>9.8765432098765427E-2</v>
      </c>
      <c r="L9" s="123"/>
    </row>
    <row r="10" spans="2:12" ht="26.25" customHeight="1" x14ac:dyDescent="0.15">
      <c r="B10" s="124"/>
      <c r="C10" s="1" t="s">
        <v>159</v>
      </c>
      <c r="D10" s="1" t="s">
        <v>146</v>
      </c>
      <c r="E10" s="122">
        <f>1*2*1/3/3/3</f>
        <v>7.407407407407407E-2</v>
      </c>
      <c r="F10" s="123"/>
      <c r="H10" s="124"/>
      <c r="I10" s="1" t="s">
        <v>178</v>
      </c>
      <c r="J10" s="1" t="s">
        <v>185</v>
      </c>
      <c r="K10" s="122">
        <f>1*2*1/27</f>
        <v>7.407407407407407E-2</v>
      </c>
      <c r="L10" s="123"/>
    </row>
    <row r="11" spans="2:12" ht="26.25" customHeight="1" x14ac:dyDescent="0.15">
      <c r="B11" s="124"/>
      <c r="C11" s="1" t="s">
        <v>160</v>
      </c>
      <c r="D11" s="1" t="s">
        <v>146</v>
      </c>
      <c r="E11" s="122">
        <f>1*2*2*1/81</f>
        <v>4.9382716049382713E-2</v>
      </c>
      <c r="F11" s="123"/>
      <c r="H11" s="124"/>
      <c r="I11" s="1" t="s">
        <v>179</v>
      </c>
      <c r="J11" s="1" t="s">
        <v>166</v>
      </c>
      <c r="K11" s="122">
        <f>1*2*2*1/81</f>
        <v>4.9382716049382713E-2</v>
      </c>
      <c r="L11" s="123"/>
    </row>
    <row r="12" spans="2:12" ht="26.25" customHeight="1" x14ac:dyDescent="0.15">
      <c r="B12" s="124"/>
      <c r="C12" s="1" t="s">
        <v>162</v>
      </c>
      <c r="D12" s="1" t="s">
        <v>163</v>
      </c>
      <c r="E12" s="122">
        <f>1*2*2*2*1/243</f>
        <v>3.292181069958848E-2</v>
      </c>
      <c r="F12" s="123"/>
      <c r="H12" s="124"/>
      <c r="I12" s="1" t="s">
        <v>180</v>
      </c>
      <c r="J12" s="1" t="s">
        <v>185</v>
      </c>
      <c r="K12" s="122">
        <f>1*1*2*1/81</f>
        <v>2.4691358024691357E-2</v>
      </c>
      <c r="L12" s="123"/>
    </row>
    <row r="13" spans="2:12" ht="26.25" customHeight="1" x14ac:dyDescent="0.15">
      <c r="B13" s="124"/>
      <c r="C13" s="1" t="s">
        <v>164</v>
      </c>
      <c r="D13" s="1" t="s">
        <v>165</v>
      </c>
      <c r="E13" s="122">
        <f>1*1*2*1/81</f>
        <v>2.4691358024691357E-2</v>
      </c>
      <c r="F13" s="123"/>
      <c r="H13" s="125"/>
      <c r="K13" s="122"/>
      <c r="L13" s="126"/>
    </row>
    <row r="14" spans="2:12" ht="26.25" customHeight="1" x14ac:dyDescent="0.15">
      <c r="B14" s="124"/>
      <c r="C14" s="1" t="s">
        <v>168</v>
      </c>
      <c r="D14" s="1" t="s">
        <v>166</v>
      </c>
      <c r="E14" s="122">
        <f>1*1*2*2*1/243</f>
        <v>1.646090534979424E-2</v>
      </c>
      <c r="F14" s="123"/>
      <c r="H14" s="124" t="s">
        <v>184</v>
      </c>
      <c r="I14" s="1" t="s">
        <v>170</v>
      </c>
      <c r="J14" s="1" t="s">
        <v>146</v>
      </c>
      <c r="K14" s="122">
        <f>2*2*2*2/81</f>
        <v>0.19753086419753085</v>
      </c>
      <c r="L14" s="123">
        <f>SUM(K14:K17)</f>
        <v>0.38271604938271603</v>
      </c>
    </row>
    <row r="15" spans="2:12" ht="26.25" customHeight="1" x14ac:dyDescent="0.15">
      <c r="H15" s="124"/>
      <c r="I15" s="1" t="s">
        <v>181</v>
      </c>
      <c r="J15" s="1" t="s">
        <v>166</v>
      </c>
      <c r="K15" s="122">
        <f>1*2*2*2/81</f>
        <v>9.8765432098765427E-2</v>
      </c>
      <c r="L15" s="123"/>
    </row>
    <row r="16" spans="2:12" ht="26.25" customHeight="1" x14ac:dyDescent="0.15">
      <c r="B16" s="124" t="s">
        <v>174</v>
      </c>
      <c r="C16" s="1" t="s">
        <v>170</v>
      </c>
      <c r="D16" s="1" t="s">
        <v>175</v>
      </c>
      <c r="E16" s="122">
        <f>2*2*2*2/81</f>
        <v>0.19753086419753085</v>
      </c>
      <c r="F16" s="123">
        <f>SUM(E16:E19)</f>
        <v>0.33333333333333337</v>
      </c>
      <c r="H16" s="124"/>
      <c r="I16" s="1" t="s">
        <v>182</v>
      </c>
      <c r="J16" s="1" t="s">
        <v>185</v>
      </c>
      <c r="K16" s="122">
        <f>1*1*2*2/81</f>
        <v>4.9382716049382713E-2</v>
      </c>
      <c r="L16" s="123"/>
    </row>
    <row r="17" spans="2:12" ht="26.25" customHeight="1" x14ac:dyDescent="0.15">
      <c r="B17" s="124"/>
      <c r="C17" s="1" t="s">
        <v>171</v>
      </c>
      <c r="D17" s="1" t="s">
        <v>166</v>
      </c>
      <c r="E17" s="122">
        <f>1*2*2*2*2/243</f>
        <v>6.584362139917696E-2</v>
      </c>
      <c r="F17" s="124"/>
      <c r="H17" s="124"/>
      <c r="I17" s="1" t="s">
        <v>183</v>
      </c>
      <c r="J17" s="1" t="s">
        <v>186</v>
      </c>
      <c r="K17" s="122">
        <f>1*1*1/27</f>
        <v>3.7037037037037035E-2</v>
      </c>
      <c r="L17" s="123"/>
    </row>
    <row r="18" spans="2:12" ht="26.25" customHeight="1" x14ac:dyDescent="0.15">
      <c r="B18" s="124"/>
      <c r="C18" s="1" t="s">
        <v>172</v>
      </c>
      <c r="D18" s="1" t="s">
        <v>176</v>
      </c>
      <c r="E18" s="122">
        <f>1*1*2*2*2/243</f>
        <v>3.292181069958848E-2</v>
      </c>
      <c r="F18" s="124"/>
      <c r="H18" s="125"/>
      <c r="K18" s="122"/>
      <c r="L18" s="125"/>
    </row>
    <row r="19" spans="2:12" ht="26.25" customHeight="1" x14ac:dyDescent="0.15">
      <c r="B19" s="124"/>
      <c r="C19" s="1" t="s">
        <v>173</v>
      </c>
      <c r="D19" s="1" t="s">
        <v>146</v>
      </c>
      <c r="E19" s="122">
        <f>1*1*1/27</f>
        <v>3.7037037037037035E-2</v>
      </c>
      <c r="F19" s="124"/>
      <c r="H19" s="125"/>
      <c r="K19" s="122"/>
      <c r="L19" s="125"/>
    </row>
    <row r="24" spans="2:12" ht="26.25" customHeight="1" x14ac:dyDescent="0.15">
      <c r="C24" s="1" t="s">
        <v>140</v>
      </c>
    </row>
    <row r="25" spans="2:12" ht="26.25" customHeight="1" x14ac:dyDescent="0.15">
      <c r="C25" s="1" t="s">
        <v>141</v>
      </c>
    </row>
  </sheetData>
  <mergeCells count="8">
    <mergeCell ref="L7:L12"/>
    <mergeCell ref="L14:L17"/>
    <mergeCell ref="F7:F14"/>
    <mergeCell ref="B7:B14"/>
    <mergeCell ref="B16:B19"/>
    <mergeCell ref="F16:F19"/>
    <mergeCell ref="H7:H12"/>
    <mergeCell ref="H14:H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草稿</vt:lpstr>
      <vt:lpstr>卡片收益</vt:lpstr>
      <vt:lpstr>分析</vt:lpstr>
      <vt:lpstr>Sheet1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2015-12-30T06:15:00Z</dcterms:created>
  <dcterms:modified xsi:type="dcterms:W3CDTF">2016-01-01T17:08:01Z</dcterms:modified>
</cp:coreProperties>
</file>