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ffxiv\"/>
    </mc:Choice>
  </mc:AlternateContent>
  <bookViews>
    <workbookView xWindow="0" yWindow="0" windowWidth="28800" windowHeight="12435"/>
  </bookViews>
  <sheets>
    <sheet name="blm" sheetId="1" r:id="rId1"/>
    <sheet name="backup" sheetId="2" r:id="rId2"/>
    <sheet name="暴击咏速计算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9" i="3" l="1"/>
  <c r="F15" i="3"/>
  <c r="F16" i="3" s="1"/>
  <c r="F17" i="3" s="1"/>
  <c r="F13" i="3"/>
  <c r="C4" i="3"/>
  <c r="F14" i="3" l="1"/>
  <c r="I14" i="1"/>
  <c r="I15" i="1" s="1"/>
  <c r="I16" i="1" s="1"/>
  <c r="I13" i="1"/>
  <c r="I12" i="1"/>
  <c r="I11" i="1"/>
  <c r="F14" i="1"/>
  <c r="F13" i="1"/>
  <c r="F12" i="1"/>
  <c r="F11" i="1"/>
  <c r="B4" i="1"/>
  <c r="C4" i="1" s="1"/>
  <c r="F15" i="1" l="1"/>
  <c r="F16" i="1" s="1"/>
  <c r="F22" i="1" s="1"/>
  <c r="C7" i="1"/>
  <c r="F19" i="1"/>
  <c r="I19" i="1"/>
  <c r="I22" i="1"/>
  <c r="I17" i="1"/>
  <c r="I23" i="1" s="1"/>
  <c r="J8" i="2"/>
  <c r="I20" i="1" l="1"/>
  <c r="F17" i="1"/>
  <c r="F23" i="1" s="1"/>
  <c r="I24" i="1" s="1"/>
  <c r="M8" i="2"/>
  <c r="L8" i="2" s="1"/>
  <c r="K8" i="2" s="1"/>
  <c r="F9" i="2"/>
  <c r="I9" i="2" s="1"/>
  <c r="H9" i="2"/>
  <c r="F10" i="2"/>
  <c r="O10" i="2" s="1"/>
  <c r="H10" i="2"/>
  <c r="F11" i="2"/>
  <c r="I11" i="2" s="1"/>
  <c r="H11" i="2"/>
  <c r="F12" i="2"/>
  <c r="I12" i="2" s="1"/>
  <c r="H12" i="2"/>
  <c r="F13" i="2"/>
  <c r="I13" i="2" s="1"/>
  <c r="H13" i="2"/>
  <c r="F14" i="2"/>
  <c r="I14" i="2" s="1"/>
  <c r="H14" i="2"/>
  <c r="F15" i="2"/>
  <c r="I15" i="2" s="1"/>
  <c r="H15" i="2"/>
  <c r="F16" i="2"/>
  <c r="I16" i="2" s="1"/>
  <c r="H16" i="2"/>
  <c r="F17" i="2"/>
  <c r="I17" i="2" s="1"/>
  <c r="H17" i="2"/>
  <c r="F18" i="2"/>
  <c r="O18" i="2" s="1"/>
  <c r="H18" i="2"/>
  <c r="F19" i="2"/>
  <c r="I19" i="2" s="1"/>
  <c r="H19" i="2"/>
  <c r="F20" i="2"/>
  <c r="I20" i="2" s="1"/>
  <c r="H20" i="2"/>
  <c r="F21" i="2"/>
  <c r="I21" i="2" s="1"/>
  <c r="H21" i="2"/>
  <c r="F22" i="2"/>
  <c r="O22" i="2" s="1"/>
  <c r="H22" i="2"/>
  <c r="F23" i="2"/>
  <c r="I23" i="2" s="1"/>
  <c r="H23" i="2"/>
  <c r="F24" i="2"/>
  <c r="I24" i="2" s="1"/>
  <c r="H24" i="2"/>
  <c r="F25" i="2"/>
  <c r="I25" i="2" s="1"/>
  <c r="H25" i="2"/>
  <c r="F26" i="2"/>
  <c r="O26" i="2" s="1"/>
  <c r="H26" i="2"/>
  <c r="F27" i="2"/>
  <c r="I27" i="2" s="1"/>
  <c r="H27" i="2"/>
  <c r="F28" i="2"/>
  <c r="I28" i="2" s="1"/>
  <c r="H28" i="2"/>
  <c r="F29" i="2"/>
  <c r="I29" i="2" s="1"/>
  <c r="H29" i="2"/>
  <c r="F30" i="2"/>
  <c r="I30" i="2" s="1"/>
  <c r="H30" i="2"/>
  <c r="F31" i="2"/>
  <c r="I31" i="2" s="1"/>
  <c r="H31" i="2"/>
  <c r="F32" i="2"/>
  <c r="I32" i="2" s="1"/>
  <c r="H32" i="2"/>
  <c r="F33" i="2"/>
  <c r="I33" i="2" s="1"/>
  <c r="H33" i="2"/>
  <c r="F34" i="2"/>
  <c r="I34" i="2" s="1"/>
  <c r="H34" i="2"/>
  <c r="F35" i="2"/>
  <c r="I35" i="2" s="1"/>
  <c r="H35" i="2"/>
  <c r="F36" i="2"/>
  <c r="I36" i="2" s="1"/>
  <c r="H36" i="2"/>
  <c r="F37" i="2"/>
  <c r="I37" i="2" s="1"/>
  <c r="H37" i="2"/>
  <c r="F38" i="2"/>
  <c r="I38" i="2" s="1"/>
  <c r="H38" i="2"/>
  <c r="F39" i="2"/>
  <c r="I39" i="2" s="1"/>
  <c r="H39" i="2"/>
  <c r="F40" i="2"/>
  <c r="I40" i="2" s="1"/>
  <c r="H40" i="2"/>
  <c r="F41" i="2"/>
  <c r="I41" i="2" s="1"/>
  <c r="H41" i="2"/>
  <c r="F42" i="2"/>
  <c r="I42" i="2" s="1"/>
  <c r="H42" i="2"/>
  <c r="F43" i="2"/>
  <c r="I43" i="2" s="1"/>
  <c r="H43" i="2"/>
  <c r="F44" i="2"/>
  <c r="I44" i="2" s="1"/>
  <c r="H44" i="2"/>
  <c r="F45" i="2"/>
  <c r="I45" i="2" s="1"/>
  <c r="H45" i="2"/>
  <c r="F46" i="2"/>
  <c r="I46" i="2" s="1"/>
  <c r="H46" i="2"/>
  <c r="F47" i="2"/>
  <c r="I47" i="2" s="1"/>
  <c r="H47" i="2"/>
  <c r="F48" i="2"/>
  <c r="O48" i="2" s="1"/>
  <c r="H48" i="2"/>
  <c r="H8" i="2"/>
  <c r="F8" i="2"/>
  <c r="I8" i="2" s="1"/>
  <c r="F20" i="1" l="1"/>
  <c r="P26" i="2"/>
  <c r="N26" i="2"/>
  <c r="P22" i="2"/>
  <c r="N22" i="2"/>
  <c r="P18" i="2"/>
  <c r="N18" i="2"/>
  <c r="P10" i="2"/>
  <c r="N10" i="2"/>
  <c r="P48" i="2"/>
  <c r="N48" i="2"/>
  <c r="M48" i="2"/>
  <c r="L48" i="2" s="1"/>
  <c r="K48" i="2" s="1"/>
  <c r="Q48" i="2" s="1"/>
  <c r="M47" i="2"/>
  <c r="L47" i="2" s="1"/>
  <c r="K47" i="2" s="1"/>
  <c r="M44" i="2"/>
  <c r="M40" i="2"/>
  <c r="L40" i="2" s="1"/>
  <c r="K40" i="2" s="1"/>
  <c r="M39" i="2"/>
  <c r="L39" i="2" s="1"/>
  <c r="K39" i="2" s="1"/>
  <c r="M36" i="2"/>
  <c r="L36" i="2" s="1"/>
  <c r="K36" i="2" s="1"/>
  <c r="M43" i="2"/>
  <c r="L43" i="2" s="1"/>
  <c r="K43" i="2" s="1"/>
  <c r="M35" i="2"/>
  <c r="L35" i="2" s="1"/>
  <c r="K35" i="2" s="1"/>
  <c r="M46" i="2"/>
  <c r="M42" i="2"/>
  <c r="M38" i="2"/>
  <c r="L38" i="2" s="1"/>
  <c r="K38" i="2" s="1"/>
  <c r="M34" i="2"/>
  <c r="M45" i="2"/>
  <c r="L45" i="2" s="1"/>
  <c r="K45" i="2" s="1"/>
  <c r="M41" i="2"/>
  <c r="L41" i="2" s="1"/>
  <c r="K41" i="2" s="1"/>
  <c r="M37" i="2"/>
  <c r="L37" i="2" s="1"/>
  <c r="K37" i="2" s="1"/>
  <c r="M33" i="2"/>
  <c r="L33" i="2" s="1"/>
  <c r="K33" i="2" s="1"/>
  <c r="M32" i="2"/>
  <c r="L32" i="2" s="1"/>
  <c r="K32" i="2" s="1"/>
  <c r="M30" i="2"/>
  <c r="L30" i="2" s="1"/>
  <c r="K30" i="2" s="1"/>
  <c r="M29" i="2"/>
  <c r="L29" i="2" s="1"/>
  <c r="K29" i="2" s="1"/>
  <c r="M26" i="2"/>
  <c r="L26" i="2" s="1"/>
  <c r="K26" i="2" s="1"/>
  <c r="Q26" i="2" s="1"/>
  <c r="M28" i="2"/>
  <c r="M31" i="2"/>
  <c r="L31" i="2" s="1"/>
  <c r="K31" i="2" s="1"/>
  <c r="M27" i="2"/>
  <c r="M25" i="2"/>
  <c r="L25" i="2" s="1"/>
  <c r="K25" i="2" s="1"/>
  <c r="M24" i="2"/>
  <c r="L24" i="2" s="1"/>
  <c r="K24" i="2" s="1"/>
  <c r="M23" i="2"/>
  <c r="L23" i="2" s="1"/>
  <c r="K23" i="2" s="1"/>
  <c r="M22" i="2"/>
  <c r="L22" i="2" s="1"/>
  <c r="K22" i="2" s="1"/>
  <c r="Q22" i="2" s="1"/>
  <c r="M20" i="2"/>
  <c r="L20" i="2" s="1"/>
  <c r="K20" i="2" s="1"/>
  <c r="M21" i="2"/>
  <c r="L21" i="2" s="1"/>
  <c r="K21" i="2" s="1"/>
  <c r="M15" i="2"/>
  <c r="M14" i="2"/>
  <c r="L14" i="2" s="1"/>
  <c r="K14" i="2" s="1"/>
  <c r="M19" i="2"/>
  <c r="L19" i="2" s="1"/>
  <c r="K19" i="2" s="1"/>
  <c r="M11" i="2"/>
  <c r="L11" i="2" s="1"/>
  <c r="K11" i="2" s="1"/>
  <c r="M18" i="2"/>
  <c r="R18" i="2" s="1"/>
  <c r="M10" i="2"/>
  <c r="R10" i="2" s="1"/>
  <c r="I26" i="2"/>
  <c r="M17" i="2"/>
  <c r="L17" i="2" s="1"/>
  <c r="K17" i="2" s="1"/>
  <c r="M13" i="2"/>
  <c r="L13" i="2" s="1"/>
  <c r="K13" i="2" s="1"/>
  <c r="M9" i="2"/>
  <c r="L9" i="2" s="1"/>
  <c r="K9" i="2" s="1"/>
  <c r="M16" i="2"/>
  <c r="L16" i="2" s="1"/>
  <c r="K16" i="2" s="1"/>
  <c r="M12" i="2"/>
  <c r="L12" i="2" s="1"/>
  <c r="K12" i="2" s="1"/>
  <c r="O30" i="2"/>
  <c r="I22" i="2"/>
  <c r="O17" i="2"/>
  <c r="N17" i="2" s="1"/>
  <c r="O45" i="2"/>
  <c r="O14" i="2"/>
  <c r="O29" i="2"/>
  <c r="O42" i="2"/>
  <c r="I10" i="2"/>
  <c r="O38" i="2"/>
  <c r="O13" i="2"/>
  <c r="O46" i="2"/>
  <c r="O33" i="2"/>
  <c r="O34" i="2"/>
  <c r="O37" i="2"/>
  <c r="O21" i="2"/>
  <c r="N21" i="2" s="1"/>
  <c r="O9" i="2"/>
  <c r="I18" i="2"/>
  <c r="O44" i="2"/>
  <c r="O40" i="2"/>
  <c r="N40" i="2" s="1"/>
  <c r="O36" i="2"/>
  <c r="O32" i="2"/>
  <c r="O28" i="2"/>
  <c r="O24" i="2"/>
  <c r="N24" i="2" s="1"/>
  <c r="O20" i="2"/>
  <c r="O16" i="2"/>
  <c r="O12" i="2"/>
  <c r="O8" i="2"/>
  <c r="O41" i="2"/>
  <c r="O25" i="2"/>
  <c r="O47" i="2"/>
  <c r="O43" i="2"/>
  <c r="O39" i="2"/>
  <c r="O35" i="2"/>
  <c r="O31" i="2"/>
  <c r="O27" i="2"/>
  <c r="O23" i="2"/>
  <c r="O19" i="2"/>
  <c r="O15" i="2"/>
  <c r="O11" i="2"/>
  <c r="N11" i="2" s="1"/>
  <c r="L28" i="2"/>
  <c r="K28" i="2" s="1"/>
  <c r="L44" i="2"/>
  <c r="K44" i="2" s="1"/>
  <c r="L27" i="2"/>
  <c r="K27" i="2" s="1"/>
  <c r="I48" i="2"/>
  <c r="P16" i="2" l="1"/>
  <c r="N16" i="2"/>
  <c r="P23" i="2"/>
  <c r="N23" i="2"/>
  <c r="P39" i="2"/>
  <c r="N39" i="2"/>
  <c r="P41" i="2"/>
  <c r="N41" i="2"/>
  <c r="P20" i="2"/>
  <c r="N20" i="2"/>
  <c r="P36" i="2"/>
  <c r="N36" i="2"/>
  <c r="P9" i="2"/>
  <c r="N9" i="2"/>
  <c r="P33" i="2"/>
  <c r="N33" i="2"/>
  <c r="P45" i="2"/>
  <c r="N45" i="2"/>
  <c r="P19" i="2"/>
  <c r="N19" i="2"/>
  <c r="P25" i="2"/>
  <c r="N25" i="2"/>
  <c r="P38" i="2"/>
  <c r="N38" i="2"/>
  <c r="P30" i="2"/>
  <c r="N30" i="2"/>
  <c r="P27" i="2"/>
  <c r="N27" i="2"/>
  <c r="P43" i="2"/>
  <c r="N43" i="2"/>
  <c r="P8" i="2"/>
  <c r="N8" i="2"/>
  <c r="P46" i="2"/>
  <c r="N46" i="2"/>
  <c r="P42" i="2"/>
  <c r="N42" i="2"/>
  <c r="P35" i="2"/>
  <c r="N35" i="2"/>
  <c r="P32" i="2"/>
  <c r="N32" i="2"/>
  <c r="P34" i="2"/>
  <c r="N34" i="2"/>
  <c r="P14" i="2"/>
  <c r="N14" i="2"/>
  <c r="P15" i="2"/>
  <c r="N15" i="2"/>
  <c r="P31" i="2"/>
  <c r="N31" i="2"/>
  <c r="P47" i="2"/>
  <c r="N47" i="2"/>
  <c r="P12" i="2"/>
  <c r="N12" i="2"/>
  <c r="P28" i="2"/>
  <c r="N28" i="2"/>
  <c r="P44" i="2"/>
  <c r="N44" i="2"/>
  <c r="P37" i="2"/>
  <c r="N37" i="2"/>
  <c r="P13" i="2"/>
  <c r="N13" i="2"/>
  <c r="P29" i="2"/>
  <c r="N29" i="2"/>
  <c r="Q11" i="2"/>
  <c r="P11" i="2"/>
  <c r="Q24" i="2"/>
  <c r="P24" i="2"/>
  <c r="Q17" i="2"/>
  <c r="P17" i="2"/>
  <c r="R40" i="2"/>
  <c r="P40" i="2"/>
  <c r="Q21" i="2"/>
  <c r="P21" i="2"/>
  <c r="R11" i="2"/>
  <c r="Q9" i="2"/>
  <c r="R23" i="2"/>
  <c r="Q40" i="2"/>
  <c r="Q13" i="2"/>
  <c r="Q27" i="2"/>
  <c r="Q31" i="2"/>
  <c r="Q12" i="2"/>
  <c r="Q44" i="2"/>
  <c r="Q37" i="2"/>
  <c r="Q29" i="2"/>
  <c r="Q43" i="2"/>
  <c r="Q19" i="2"/>
  <c r="Q35" i="2"/>
  <c r="Q25" i="2"/>
  <c r="Q16" i="2"/>
  <c r="Q32" i="2"/>
  <c r="Q14" i="2"/>
  <c r="Q30" i="2"/>
  <c r="Q23" i="2"/>
  <c r="Q39" i="2"/>
  <c r="Q41" i="2"/>
  <c r="Q20" i="2"/>
  <c r="Q36" i="2"/>
  <c r="R38" i="2"/>
  <c r="Q38" i="2"/>
  <c r="R47" i="2"/>
  <c r="Q47" i="2"/>
  <c r="R33" i="2"/>
  <c r="Q33" i="2"/>
  <c r="R45" i="2"/>
  <c r="Q45" i="2"/>
  <c r="R28" i="2"/>
  <c r="Q28" i="2"/>
  <c r="R8" i="2"/>
  <c r="Q8" i="2"/>
  <c r="R46" i="2"/>
  <c r="R15" i="2"/>
  <c r="R24" i="2"/>
  <c r="R19" i="2"/>
  <c r="R20" i="2"/>
  <c r="L15" i="2"/>
  <c r="K15" i="2" s="1"/>
  <c r="Q15" i="2" s="1"/>
  <c r="R48" i="2"/>
  <c r="R13" i="2"/>
  <c r="R16" i="2"/>
  <c r="R26" i="2"/>
  <c r="R36" i="2"/>
  <c r="R22" i="2"/>
  <c r="R31" i="2"/>
  <c r="R29" i="2"/>
  <c r="R12" i="2"/>
  <c r="L10" i="2"/>
  <c r="K10" i="2" s="1"/>
  <c r="Q10" i="2" s="1"/>
  <c r="R43" i="2"/>
  <c r="R25" i="2"/>
  <c r="R17" i="2"/>
  <c r="R27" i="2"/>
  <c r="R39" i="2"/>
  <c r="R32" i="2"/>
  <c r="R21" i="2"/>
  <c r="R44" i="2"/>
  <c r="L46" i="2"/>
  <c r="K46" i="2" s="1"/>
  <c r="Q46" i="2" s="1"/>
  <c r="L34" i="2"/>
  <c r="K34" i="2" s="1"/>
  <c r="Q34" i="2" s="1"/>
  <c r="R34" i="2"/>
  <c r="R30" i="2"/>
  <c r="R37" i="2"/>
  <c r="R35" i="2"/>
  <c r="R9" i="2"/>
  <c r="R41" i="2"/>
  <c r="L18" i="2"/>
  <c r="K18" i="2" s="1"/>
  <c r="Q18" i="2" s="1"/>
  <c r="R14" i="2"/>
  <c r="L42" i="2"/>
  <c r="K42" i="2" s="1"/>
  <c r="Q42" i="2" s="1"/>
  <c r="R42" i="2"/>
</calcChain>
</file>

<file path=xl/sharedStrings.xml><?xml version="1.0" encoding="utf-8"?>
<sst xmlns="http://schemas.openxmlformats.org/spreadsheetml/2006/main" count="112" uniqueCount="68">
  <si>
    <t>暴击基础</t>
    <phoneticPr fontId="1" type="noConversion"/>
  </si>
  <si>
    <t>咏唱基础</t>
    <phoneticPr fontId="1" type="noConversion"/>
  </si>
  <si>
    <t>暴击+</t>
    <phoneticPr fontId="1" type="noConversion"/>
  </si>
  <si>
    <t>咏唱+</t>
    <phoneticPr fontId="1" type="noConversion"/>
  </si>
  <si>
    <t>暴击</t>
    <phoneticPr fontId="1" type="noConversion"/>
  </si>
  <si>
    <t>咏唱</t>
    <phoneticPr fontId="1" type="noConversion"/>
  </si>
  <si>
    <t>伤害率</t>
    <phoneticPr fontId="1" type="noConversion"/>
  </si>
  <si>
    <t>1%gcd</t>
    <phoneticPr fontId="1" type="noConversion"/>
  </si>
  <si>
    <t>暴击率</t>
    <phoneticPr fontId="1" type="noConversion"/>
  </si>
  <si>
    <t>暴击伤害%</t>
    <phoneticPr fontId="1" type="noConversion"/>
  </si>
  <si>
    <t>GCD加速</t>
    <phoneticPr fontId="1" type="noConversion"/>
  </si>
  <si>
    <t>信念基础</t>
    <phoneticPr fontId="1" type="noConversion"/>
  </si>
  <si>
    <t>信念+</t>
    <phoneticPr fontId="1" type="noConversion"/>
  </si>
  <si>
    <t>基础伤害</t>
    <phoneticPr fontId="1" type="noConversion"/>
  </si>
  <si>
    <t>1%最小伤害=x信念</t>
    <phoneticPr fontId="1" type="noConversion"/>
  </si>
  <si>
    <t>hits</t>
    <phoneticPr fontId="1" type="noConversion"/>
  </si>
  <si>
    <t>暴击率(脸黑.95%)</t>
    <phoneticPr fontId="1" type="noConversion"/>
  </si>
  <si>
    <t>伤害率(脸黑)</t>
    <phoneticPr fontId="1" type="noConversion"/>
  </si>
  <si>
    <t>每分钟技能数</t>
    <phoneticPr fontId="1" type="noConversion"/>
  </si>
  <si>
    <t>1%伤害=x智力</t>
    <phoneticPr fontId="1" type="noConversion"/>
  </si>
  <si>
    <t>1%暴击=0.5%伤害</t>
    <phoneticPr fontId="1" type="noConversion"/>
  </si>
  <si>
    <t>智力修正</t>
    <phoneticPr fontId="1" type="noConversion"/>
  </si>
  <si>
    <t>总点数(crit+ss)</t>
    <phoneticPr fontId="1" type="noConversion"/>
  </si>
  <si>
    <t>GCD</t>
    <phoneticPr fontId="1" type="noConversion"/>
  </si>
  <si>
    <r>
      <rPr>
        <sz val="16"/>
        <color theme="1"/>
        <rFont val="微软雅黑"/>
        <family val="2"/>
        <charset val="134"/>
      </rPr>
      <t>暴击率</t>
    </r>
    <phoneticPr fontId="1" type="noConversion"/>
  </si>
  <si>
    <r>
      <rPr>
        <sz val="16"/>
        <color theme="1"/>
        <rFont val="微软雅黑"/>
        <family val="2"/>
        <charset val="134"/>
      </rPr>
      <t>暴击率</t>
    </r>
    <phoneticPr fontId="1" type="noConversion"/>
  </si>
  <si>
    <r>
      <rPr>
        <sz val="16"/>
        <color theme="1"/>
        <rFont val="微软雅黑"/>
        <family val="2"/>
        <charset val="134"/>
      </rPr>
      <t>咏唱速度</t>
    </r>
    <phoneticPr fontId="1" type="noConversion"/>
  </si>
  <si>
    <r>
      <rPr>
        <sz val="16"/>
        <color theme="1"/>
        <rFont val="微软雅黑"/>
        <family val="2"/>
        <charset val="134"/>
      </rPr>
      <t>暴击</t>
    </r>
    <phoneticPr fontId="1" type="noConversion"/>
  </si>
  <si>
    <r>
      <rPr>
        <sz val="16"/>
        <color theme="1"/>
        <rFont val="微软雅黑"/>
        <family val="2"/>
        <charset val="134"/>
      </rPr>
      <t>信念</t>
    </r>
    <phoneticPr fontId="1" type="noConversion"/>
  </si>
  <si>
    <t>GCD</t>
    <phoneticPr fontId="1" type="noConversion"/>
  </si>
  <si>
    <t>GCD%</t>
    <phoneticPr fontId="1" type="noConversion"/>
  </si>
  <si>
    <r>
      <rPr>
        <sz val="16"/>
        <color theme="1"/>
        <rFont val="微软雅黑"/>
        <family val="2"/>
        <charset val="134"/>
      </rPr>
      <t>面板属性</t>
    </r>
    <phoneticPr fontId="1" type="noConversion"/>
  </si>
  <si>
    <r>
      <rPr>
        <sz val="16"/>
        <color theme="1"/>
        <rFont val="微软雅黑"/>
        <family val="2"/>
        <charset val="134"/>
      </rPr>
      <t>智力修正</t>
    </r>
    <phoneticPr fontId="1" type="noConversion"/>
  </si>
  <si>
    <r>
      <rPr>
        <sz val="16"/>
        <color theme="1"/>
        <rFont val="微软雅黑"/>
        <family val="2"/>
        <charset val="134"/>
      </rPr>
      <t>计算值</t>
    </r>
    <phoneticPr fontId="1" type="noConversion"/>
  </si>
  <si>
    <r>
      <rPr>
        <sz val="16"/>
        <color theme="1"/>
        <rFont val="微软雅黑"/>
        <family val="2"/>
        <charset val="134"/>
      </rPr>
      <t>基础属性</t>
    </r>
    <phoneticPr fontId="1" type="noConversion"/>
  </si>
  <si>
    <r>
      <rPr>
        <sz val="16"/>
        <color theme="1"/>
        <rFont val="微软雅黑"/>
        <family val="2"/>
        <charset val="134"/>
      </rPr>
      <t>信念修正</t>
    </r>
    <phoneticPr fontId="1" type="noConversion"/>
  </si>
  <si>
    <r>
      <rPr>
        <sz val="16"/>
        <color theme="1"/>
        <rFont val="微软雅黑"/>
        <family val="2"/>
        <charset val="134"/>
      </rPr>
      <t>参数</t>
    </r>
    <phoneticPr fontId="1" type="noConversion"/>
  </si>
  <si>
    <r>
      <rPr>
        <sz val="16"/>
        <color theme="1"/>
        <rFont val="微软雅黑"/>
        <family val="2"/>
        <charset val="134"/>
      </rPr>
      <t>暴击</t>
    </r>
    <phoneticPr fontId="1" type="noConversion"/>
  </si>
  <si>
    <r>
      <t>1%</t>
    </r>
    <r>
      <rPr>
        <sz val="16"/>
        <color theme="1"/>
        <rFont val="微软雅黑"/>
        <family val="2"/>
        <charset val="134"/>
      </rPr>
      <t>伤害</t>
    </r>
    <r>
      <rPr>
        <sz val="16"/>
        <color theme="1"/>
        <rFont val="Arial"/>
        <family val="2"/>
      </rPr>
      <t>=</t>
    </r>
    <r>
      <rPr>
        <sz val="16"/>
        <color theme="1"/>
        <rFont val="微软雅黑"/>
        <family val="2"/>
        <charset val="134"/>
      </rPr>
      <t>信念</t>
    </r>
    <phoneticPr fontId="1" type="noConversion"/>
  </si>
  <si>
    <r>
      <rPr>
        <sz val="16"/>
        <color theme="1"/>
        <rFont val="微软雅黑"/>
        <family val="2"/>
        <charset val="134"/>
      </rPr>
      <t>信念</t>
    </r>
    <phoneticPr fontId="1" type="noConversion"/>
  </si>
  <si>
    <r>
      <rPr>
        <sz val="16"/>
        <color theme="1"/>
        <rFont val="微软雅黑"/>
        <family val="2"/>
        <charset val="134"/>
      </rPr>
      <t>时间</t>
    </r>
    <r>
      <rPr>
        <sz val="16"/>
        <color theme="1"/>
        <rFont val="Arial"/>
        <family val="2"/>
      </rPr>
      <t>(min)</t>
    </r>
    <phoneticPr fontId="1" type="noConversion"/>
  </si>
  <si>
    <r>
      <t>GCD</t>
    </r>
    <r>
      <rPr>
        <sz val="16"/>
        <color theme="1"/>
        <rFont val="微软雅黑"/>
        <family val="2"/>
        <charset val="134"/>
      </rPr>
      <t>数</t>
    </r>
    <phoneticPr fontId="1" type="noConversion"/>
  </si>
  <si>
    <r>
      <rPr>
        <sz val="16"/>
        <color theme="1"/>
        <rFont val="微软雅黑"/>
        <family val="2"/>
        <charset val="134"/>
      </rPr>
      <t>暴击率（</t>
    </r>
    <r>
      <rPr>
        <sz val="16"/>
        <color theme="1"/>
        <rFont val="Arial"/>
        <family val="2"/>
      </rPr>
      <t>90%</t>
    </r>
    <r>
      <rPr>
        <sz val="16"/>
        <color theme="1"/>
        <rFont val="微软雅黑"/>
        <family val="2"/>
        <charset val="134"/>
      </rPr>
      <t>）</t>
    </r>
    <phoneticPr fontId="1" type="noConversion"/>
  </si>
  <si>
    <r>
      <rPr>
        <sz val="16"/>
        <color theme="1"/>
        <rFont val="微软雅黑"/>
        <family val="2"/>
        <charset val="134"/>
      </rPr>
      <t>伤害</t>
    </r>
    <r>
      <rPr>
        <sz val="16"/>
        <color theme="1"/>
        <rFont val="Arial"/>
        <family val="2"/>
      </rPr>
      <t>%</t>
    </r>
    <phoneticPr fontId="1" type="noConversion"/>
  </si>
  <si>
    <r>
      <rPr>
        <sz val="16"/>
        <color theme="1"/>
        <rFont val="微软雅黑"/>
        <family val="2"/>
        <charset val="134"/>
      </rPr>
      <t>伤害</t>
    </r>
    <r>
      <rPr>
        <sz val="16"/>
        <color theme="1"/>
        <rFont val="Arial"/>
        <family val="2"/>
      </rPr>
      <t>%</t>
    </r>
    <phoneticPr fontId="1" type="noConversion"/>
  </si>
  <si>
    <r>
      <rPr>
        <sz val="16"/>
        <color theme="1"/>
        <rFont val="微软雅黑"/>
        <family val="2"/>
        <charset val="134"/>
      </rPr>
      <t>伤害</t>
    </r>
    <r>
      <rPr>
        <sz val="16"/>
        <color theme="1"/>
        <rFont val="Arial"/>
        <family val="2"/>
      </rPr>
      <t>%(90%)</t>
    </r>
    <phoneticPr fontId="1" type="noConversion"/>
  </si>
  <si>
    <r>
      <rPr>
        <sz val="16"/>
        <color theme="1"/>
        <rFont val="微软雅黑"/>
        <family val="2"/>
        <charset val="134"/>
      </rPr>
      <t>伤害</t>
    </r>
    <r>
      <rPr>
        <sz val="16"/>
        <color theme="1"/>
        <rFont val="Arial"/>
        <family val="2"/>
      </rPr>
      <t>%(90%)</t>
    </r>
    <phoneticPr fontId="1" type="noConversion"/>
  </si>
  <si>
    <r>
      <rPr>
        <sz val="16"/>
        <color theme="1"/>
        <rFont val="微软雅黑"/>
        <family val="2"/>
        <charset val="134"/>
      </rPr>
      <t>信念修正</t>
    </r>
    <phoneticPr fontId="1" type="noConversion"/>
  </si>
  <si>
    <r>
      <t>1%</t>
    </r>
    <r>
      <rPr>
        <sz val="16"/>
        <color theme="1"/>
        <rFont val="微软雅黑"/>
        <family val="2"/>
        <charset val="134"/>
      </rPr>
      <t>伤害</t>
    </r>
    <r>
      <rPr>
        <sz val="16"/>
        <color theme="1"/>
        <rFont val="Arial"/>
        <family val="2"/>
      </rPr>
      <t>=</t>
    </r>
    <r>
      <rPr>
        <sz val="16"/>
        <color theme="1"/>
        <rFont val="微软雅黑"/>
        <family val="2"/>
        <charset val="134"/>
      </rPr>
      <t>暴击</t>
    </r>
    <phoneticPr fontId="1" type="noConversion"/>
  </si>
  <si>
    <r>
      <t>1%GCD=</t>
    </r>
    <r>
      <rPr>
        <sz val="16"/>
        <color theme="1"/>
        <rFont val="微软雅黑"/>
        <family val="2"/>
        <charset val="134"/>
      </rPr>
      <t>咏唱</t>
    </r>
    <phoneticPr fontId="1" type="noConversion"/>
  </si>
  <si>
    <r>
      <t>1%</t>
    </r>
    <r>
      <rPr>
        <sz val="16"/>
        <color theme="1"/>
        <rFont val="微软雅黑"/>
        <family val="2"/>
        <charset val="134"/>
      </rPr>
      <t>暴击率</t>
    </r>
    <r>
      <rPr>
        <sz val="16"/>
        <color theme="1"/>
        <rFont val="Arial"/>
        <family val="2"/>
      </rPr>
      <t>=</t>
    </r>
    <r>
      <rPr>
        <sz val="16"/>
        <color theme="1"/>
        <rFont val="微软雅黑"/>
        <family val="2"/>
        <charset val="134"/>
      </rPr>
      <t>暴击</t>
    </r>
    <phoneticPr fontId="1" type="noConversion"/>
  </si>
  <si>
    <r>
      <rPr>
        <sz val="16"/>
        <color theme="1"/>
        <rFont val="微软雅黑"/>
        <family val="2"/>
        <charset val="134"/>
      </rPr>
      <t>咏唱速度</t>
    </r>
    <phoneticPr fontId="1" type="noConversion"/>
  </si>
  <si>
    <r>
      <t>1%</t>
    </r>
    <r>
      <rPr>
        <sz val="16"/>
        <color theme="1"/>
        <rFont val="微软雅黑"/>
        <family val="2"/>
        <charset val="134"/>
      </rPr>
      <t>伤害</t>
    </r>
    <r>
      <rPr>
        <sz val="16"/>
        <color theme="1"/>
        <rFont val="Arial"/>
        <family val="2"/>
      </rPr>
      <t>=</t>
    </r>
    <r>
      <rPr>
        <sz val="16"/>
        <color theme="1"/>
        <rFont val="微软雅黑"/>
        <family val="2"/>
        <charset val="134"/>
      </rPr>
      <t>智力</t>
    </r>
    <phoneticPr fontId="1" type="noConversion"/>
  </si>
  <si>
    <r>
      <rPr>
        <sz val="16"/>
        <color theme="1"/>
        <rFont val="微软雅黑"/>
        <family val="2"/>
        <charset val="134"/>
      </rPr>
      <t>智力修正</t>
    </r>
    <phoneticPr fontId="1" type="noConversion"/>
  </si>
  <si>
    <r>
      <rPr>
        <sz val="16"/>
        <color theme="1"/>
        <rFont val="微软雅黑"/>
        <family val="2"/>
        <charset val="134"/>
      </rPr>
      <t>咏唱</t>
    </r>
    <phoneticPr fontId="1" type="noConversion"/>
  </si>
  <si>
    <r>
      <rPr>
        <sz val="16"/>
        <color theme="1"/>
        <rFont val="微软雅黑"/>
        <family val="2"/>
        <charset val="134"/>
      </rPr>
      <t>暴击率（</t>
    </r>
    <r>
      <rPr>
        <sz val="16"/>
        <color theme="1"/>
        <rFont val="Arial"/>
        <family val="2"/>
      </rPr>
      <t>90%</t>
    </r>
    <r>
      <rPr>
        <sz val="16"/>
        <color theme="1"/>
        <rFont val="微软雅黑"/>
        <family val="2"/>
        <charset val="134"/>
      </rPr>
      <t>）</t>
    </r>
    <phoneticPr fontId="1" type="noConversion"/>
  </si>
  <si>
    <t>整GCD</t>
    <phoneticPr fontId="1" type="noConversion"/>
  </si>
  <si>
    <r>
      <rPr>
        <sz val="16"/>
        <color theme="1"/>
        <rFont val="微软雅黑"/>
        <family val="2"/>
        <charset val="134"/>
      </rPr>
      <t>对比</t>
    </r>
    <r>
      <rPr>
        <sz val="16"/>
        <color theme="1"/>
        <rFont val="Arial"/>
        <family val="2"/>
      </rPr>
      <t>dps</t>
    </r>
    <phoneticPr fontId="1" type="noConversion"/>
  </si>
  <si>
    <t>非洲人的</t>
    <phoneticPr fontId="1" type="noConversion"/>
  </si>
  <si>
    <t>非洲暴击</t>
    <phoneticPr fontId="1" type="noConversion"/>
  </si>
  <si>
    <r>
      <rPr>
        <sz val="16"/>
        <color theme="0"/>
        <rFont val="微软雅黑"/>
        <family val="2"/>
        <charset val="134"/>
      </rPr>
      <t>暴击率（</t>
    </r>
    <r>
      <rPr>
        <sz val="16"/>
        <color theme="0"/>
        <rFont val="Arial"/>
        <family val="2"/>
      </rPr>
      <t>90%</t>
    </r>
    <r>
      <rPr>
        <sz val="16"/>
        <color theme="0"/>
        <rFont val="微软雅黑"/>
        <family val="2"/>
        <charset val="134"/>
      </rPr>
      <t>）</t>
    </r>
    <phoneticPr fontId="1" type="noConversion"/>
  </si>
  <si>
    <t>非洲人的</t>
    <phoneticPr fontId="1" type="noConversion"/>
  </si>
  <si>
    <r>
      <rPr>
        <sz val="16"/>
        <color theme="1"/>
        <rFont val="微软雅黑"/>
        <family val="2"/>
        <charset val="134"/>
      </rPr>
      <t>参考</t>
    </r>
    <r>
      <rPr>
        <sz val="16"/>
        <color theme="1"/>
        <rFont val="Arial"/>
        <family val="2"/>
      </rPr>
      <t>dps(</t>
    </r>
    <r>
      <rPr>
        <sz val="16"/>
        <color theme="1"/>
        <rFont val="微软雅黑"/>
        <family val="2"/>
        <charset val="134"/>
      </rPr>
      <t>自己填写</t>
    </r>
    <r>
      <rPr>
        <sz val="16"/>
        <color theme="1"/>
        <rFont val="Arial"/>
        <family val="2"/>
      </rPr>
      <t>)</t>
    </r>
    <phoneticPr fontId="1" type="noConversion"/>
  </si>
  <si>
    <t>my</t>
    <phoneticPr fontId="1" type="noConversion"/>
  </si>
  <si>
    <t>compare</t>
    <phoneticPr fontId="1" type="noConversion"/>
  </si>
  <si>
    <r>
      <t>bis(</t>
    </r>
    <r>
      <rPr>
        <sz val="16"/>
        <color theme="1"/>
        <rFont val="宋体"/>
        <family val="3"/>
        <charset val="134"/>
      </rPr>
      <t>诗学</t>
    </r>
    <r>
      <rPr>
        <sz val="16"/>
        <color theme="1"/>
        <rFont val="Arial"/>
        <family val="2"/>
      </rPr>
      <t>)</t>
    </r>
    <phoneticPr fontId="1" type="noConversion"/>
  </si>
  <si>
    <r>
      <t>bis(</t>
    </r>
    <r>
      <rPr>
        <sz val="16"/>
        <color theme="1"/>
        <rFont val="宋体"/>
        <family val="3"/>
        <charset val="134"/>
      </rPr>
      <t>龙神</t>
    </r>
    <r>
      <rPr>
        <sz val="16"/>
        <color theme="1"/>
        <rFont val="Arial"/>
        <family val="2"/>
      </rPr>
      <t>)</t>
    </r>
    <phoneticPr fontId="1" type="noConversion"/>
  </si>
  <si>
    <t>收益(计算值)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</si>
</sst>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%"/>
    <numFmt numFmtId="177" formatCode="0.0_ "/>
    <numFmt numFmtId="178" formatCode="0.00_ "/>
    <numFmt numFmtId="179" formatCode="0.00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sz val="16"/>
      <color theme="1"/>
      <name val="宋体"/>
      <family val="3"/>
      <charset val="134"/>
    </font>
    <font>
      <sz val="16"/>
      <color theme="1"/>
      <name val="Arial"/>
      <family val="2"/>
    </font>
    <font>
      <sz val="16"/>
      <color theme="0"/>
      <name val="Arial"/>
      <family val="2"/>
    </font>
    <font>
      <sz val="16"/>
      <color theme="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5" fillId="2" borderId="6" xfId="0" applyFont="1" applyFill="1" applyBorder="1">
      <alignment vertical="center"/>
    </xf>
    <xf numFmtId="0" fontId="5" fillId="3" borderId="4" xfId="0" applyFont="1" applyFill="1" applyBorder="1">
      <alignment vertical="center"/>
    </xf>
    <xf numFmtId="176" fontId="5" fillId="3" borderId="0" xfId="0" applyNumberFormat="1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176" fontId="5" fillId="3" borderId="7" xfId="0" applyNumberFormat="1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8" xfId="0" applyFont="1" applyBorder="1">
      <alignment vertical="center"/>
    </xf>
    <xf numFmtId="0" fontId="5" fillId="4" borderId="0" xfId="0" applyFont="1" applyFill="1">
      <alignment vertical="center"/>
    </xf>
    <xf numFmtId="176" fontId="5" fillId="4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78" fontId="5" fillId="5" borderId="0" xfId="0" applyNumberFormat="1" applyFont="1" applyFill="1">
      <alignment vertical="center"/>
    </xf>
    <xf numFmtId="0" fontId="5" fillId="5" borderId="0" xfId="0" applyNumberFormat="1" applyFont="1" applyFill="1">
      <alignment vertical="center"/>
    </xf>
    <xf numFmtId="0" fontId="5" fillId="2" borderId="8" xfId="0" applyFont="1" applyFill="1" applyBorder="1">
      <alignment vertical="center"/>
    </xf>
    <xf numFmtId="0" fontId="5" fillId="2" borderId="0" xfId="0" applyFont="1" applyFill="1">
      <alignment vertical="center"/>
    </xf>
    <xf numFmtId="177" fontId="5" fillId="2" borderId="0" xfId="0" applyNumberFormat="1" applyFont="1" applyFill="1">
      <alignment vertical="center"/>
    </xf>
    <xf numFmtId="0" fontId="5" fillId="4" borderId="4" xfId="0" applyFont="1" applyFill="1" applyBorder="1">
      <alignment vertical="center"/>
    </xf>
    <xf numFmtId="0" fontId="5" fillId="4" borderId="5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0" xfId="0" applyFont="1" applyFill="1">
      <alignment vertical="center"/>
    </xf>
    <xf numFmtId="176" fontId="5" fillId="7" borderId="0" xfId="0" applyNumberFormat="1" applyFont="1" applyFill="1">
      <alignment vertical="center"/>
    </xf>
    <xf numFmtId="178" fontId="5" fillId="7" borderId="0" xfId="0" applyNumberFormat="1" applyFont="1" applyFill="1">
      <alignment vertical="center"/>
    </xf>
    <xf numFmtId="0" fontId="5" fillId="7" borderId="0" xfId="0" applyNumberFormat="1" applyFont="1" applyFill="1">
      <alignment vertical="center"/>
    </xf>
    <xf numFmtId="0" fontId="5" fillId="2" borderId="4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8" xfId="0" applyFont="1" applyFill="1" applyBorder="1">
      <alignment vertical="center"/>
    </xf>
    <xf numFmtId="0" fontId="6" fillId="6" borderId="0" xfId="0" applyFont="1" applyFill="1">
      <alignment vertical="center"/>
    </xf>
    <xf numFmtId="176" fontId="6" fillId="6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9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C4" sqref="C4"/>
    </sheetView>
  </sheetViews>
  <sheetFormatPr defaultColWidth="19.75" defaultRowHeight="23.25" customHeight="1" x14ac:dyDescent="0.15"/>
  <cols>
    <col min="1" max="16384" width="19.75" style="11"/>
  </cols>
  <sheetData>
    <row r="1" spans="1:15" ht="23.25" customHeight="1" thickBot="1" x14ac:dyDescent="0.2">
      <c r="E1" s="11" t="s">
        <v>63</v>
      </c>
      <c r="H1" s="11" t="s">
        <v>64</v>
      </c>
      <c r="K1" s="11" t="s">
        <v>65</v>
      </c>
      <c r="N1" s="11" t="s">
        <v>66</v>
      </c>
    </row>
    <row r="2" spans="1:15" ht="23.25" customHeight="1" x14ac:dyDescent="0.15">
      <c r="A2" s="48" t="s">
        <v>36</v>
      </c>
      <c r="B2" s="49"/>
      <c r="C2" s="10" t="s">
        <v>67</v>
      </c>
      <c r="E2" s="50" t="s">
        <v>31</v>
      </c>
      <c r="F2" s="51"/>
      <c r="H2" s="50" t="s">
        <v>31</v>
      </c>
      <c r="I2" s="51"/>
      <c r="K2" s="50" t="s">
        <v>31</v>
      </c>
      <c r="L2" s="51"/>
      <c r="N2" s="50" t="s">
        <v>31</v>
      </c>
      <c r="O2" s="51"/>
    </row>
    <row r="3" spans="1:15" ht="23.25" customHeight="1" x14ac:dyDescent="0.15">
      <c r="A3" s="13" t="s">
        <v>50</v>
      </c>
      <c r="B3" s="22">
        <v>14</v>
      </c>
      <c r="E3" s="13" t="s">
        <v>37</v>
      </c>
      <c r="F3" s="22">
        <v>650</v>
      </c>
      <c r="H3" s="13" t="s">
        <v>27</v>
      </c>
      <c r="I3" s="22">
        <v>504</v>
      </c>
      <c r="K3" s="13" t="s">
        <v>27</v>
      </c>
      <c r="L3" s="22">
        <v>657</v>
      </c>
      <c r="N3" s="13" t="s">
        <v>27</v>
      </c>
      <c r="O3" s="22">
        <v>573</v>
      </c>
    </row>
    <row r="4" spans="1:15" ht="23.25" customHeight="1" x14ac:dyDescent="0.15">
      <c r="A4" s="13" t="s">
        <v>48</v>
      </c>
      <c r="B4" s="22">
        <f>B3*2</f>
        <v>28</v>
      </c>
      <c r="C4" s="56">
        <f>B$6/B4</f>
        <v>0.23214285714285715</v>
      </c>
      <c r="E4" s="13" t="s">
        <v>26</v>
      </c>
      <c r="F4" s="22">
        <v>512</v>
      </c>
      <c r="H4" s="13" t="s">
        <v>51</v>
      </c>
      <c r="I4" s="22">
        <v>518</v>
      </c>
      <c r="K4" s="13" t="s">
        <v>26</v>
      </c>
      <c r="L4" s="22">
        <v>535</v>
      </c>
      <c r="N4" s="13" t="s">
        <v>26</v>
      </c>
      <c r="O4" s="22">
        <v>584</v>
      </c>
    </row>
    <row r="5" spans="1:15" ht="23.25" customHeight="1" x14ac:dyDescent="0.15">
      <c r="A5" s="13" t="s">
        <v>38</v>
      </c>
      <c r="B5" s="22">
        <v>20</v>
      </c>
      <c r="C5" s="56">
        <f>B$6/B5</f>
        <v>0.32500000000000001</v>
      </c>
      <c r="E5" s="13" t="s">
        <v>28</v>
      </c>
      <c r="F5" s="22">
        <v>224</v>
      </c>
      <c r="H5" s="13" t="s">
        <v>39</v>
      </c>
      <c r="I5" s="22">
        <v>308</v>
      </c>
      <c r="K5" s="13" t="s">
        <v>28</v>
      </c>
      <c r="L5" s="22">
        <v>206</v>
      </c>
      <c r="N5" s="13" t="s">
        <v>28</v>
      </c>
      <c r="O5" s="22">
        <v>213</v>
      </c>
    </row>
    <row r="6" spans="1:15" ht="23.25" customHeight="1" thickBot="1" x14ac:dyDescent="0.2">
      <c r="A6" s="13" t="s">
        <v>52</v>
      </c>
      <c r="B6" s="22">
        <v>6.5</v>
      </c>
      <c r="E6" s="14" t="s">
        <v>53</v>
      </c>
      <c r="F6" s="23">
        <v>0</v>
      </c>
      <c r="H6" s="14" t="s">
        <v>32</v>
      </c>
      <c r="I6" s="23">
        <v>5</v>
      </c>
      <c r="K6" s="14" t="s">
        <v>32</v>
      </c>
      <c r="L6" s="23"/>
      <c r="N6" s="14" t="s">
        <v>32</v>
      </c>
      <c r="O6" s="23"/>
    </row>
    <row r="7" spans="1:15" ht="23.25" customHeight="1" x14ac:dyDescent="0.15">
      <c r="A7" s="13" t="s">
        <v>49</v>
      </c>
      <c r="B7" s="22">
        <v>26</v>
      </c>
      <c r="C7" s="56">
        <f>B6/((F4-B12)/(1/F14-1)/100)</f>
        <v>0.26759983532317833</v>
      </c>
    </row>
    <row r="8" spans="1:15" ht="23.25" customHeight="1" thickBot="1" x14ac:dyDescent="0.2">
      <c r="A8" s="15" t="s">
        <v>40</v>
      </c>
      <c r="B8" s="29">
        <v>3</v>
      </c>
    </row>
    <row r="9" spans="1:15" ht="23.25" customHeight="1" thickBot="1" x14ac:dyDescent="0.2"/>
    <row r="10" spans="1:15" ht="23.25" customHeight="1" x14ac:dyDescent="0.15">
      <c r="A10" s="48" t="s">
        <v>34</v>
      </c>
      <c r="B10" s="49"/>
      <c r="E10" s="52" t="s">
        <v>33</v>
      </c>
      <c r="F10" s="52"/>
      <c r="H10" s="52" t="s">
        <v>33</v>
      </c>
      <c r="I10" s="52"/>
      <c r="K10" s="52"/>
      <c r="L10" s="52"/>
      <c r="N10" s="52"/>
      <c r="O10" s="52"/>
    </row>
    <row r="11" spans="1:15" ht="23.25" customHeight="1" x14ac:dyDescent="0.15">
      <c r="A11" s="13" t="s">
        <v>27</v>
      </c>
      <c r="B11" s="22">
        <v>267</v>
      </c>
      <c r="E11" s="11" t="s">
        <v>32</v>
      </c>
      <c r="F11" s="12">
        <f>F6 / $B$6 * 1%</f>
        <v>0</v>
      </c>
      <c r="H11" s="11" t="s">
        <v>32</v>
      </c>
      <c r="I11" s="12">
        <f>I6 / $B$6 * 1%</f>
        <v>7.6923076923076927E-3</v>
      </c>
      <c r="L11" s="12"/>
      <c r="O11" s="12"/>
    </row>
    <row r="12" spans="1:15" ht="23.25" customHeight="1" x14ac:dyDescent="0.15">
      <c r="A12" s="13" t="s">
        <v>54</v>
      </c>
      <c r="B12" s="22">
        <v>341</v>
      </c>
      <c r="E12" s="11" t="s">
        <v>35</v>
      </c>
      <c r="F12" s="12">
        <f>(F5-$B$13)/$B$5*1%</f>
        <v>1.1000000000000001E-2</v>
      </c>
      <c r="H12" s="11" t="s">
        <v>47</v>
      </c>
      <c r="I12" s="12">
        <f>(I5-$B$13)/$B$5*1%</f>
        <v>5.2999999999999999E-2</v>
      </c>
      <c r="L12" s="12"/>
      <c r="O12" s="12"/>
    </row>
    <row r="13" spans="1:15" ht="23.25" customHeight="1" thickBot="1" x14ac:dyDescent="0.2">
      <c r="A13" s="14" t="s">
        <v>28</v>
      </c>
      <c r="B13" s="23">
        <v>202</v>
      </c>
      <c r="E13" s="24" t="s">
        <v>24</v>
      </c>
      <c r="F13" s="25">
        <f>(F3-$B$11)/$B$3*1%</f>
        <v>0.27357142857142858</v>
      </c>
      <c r="H13" s="24" t="s">
        <v>25</v>
      </c>
      <c r="I13" s="25">
        <f>(I3-$B$11)/$B$3*1%</f>
        <v>0.16928571428571426</v>
      </c>
      <c r="K13" s="24"/>
      <c r="L13" s="25"/>
      <c r="N13" s="24"/>
      <c r="O13" s="25"/>
    </row>
    <row r="14" spans="1:15" ht="23.25" customHeight="1" x14ac:dyDescent="0.15">
      <c r="E14" s="11" t="s">
        <v>30</v>
      </c>
      <c r="F14" s="12">
        <f>1-(F4-$B$12)/$B$7*1%</f>
        <v>0.9342307692307692</v>
      </c>
      <c r="H14" s="11" t="s">
        <v>30</v>
      </c>
      <c r="I14" s="12">
        <f>1-(I4-$B$12)/$B$7*1%</f>
        <v>0.93192307692307697</v>
      </c>
      <c r="L14" s="12"/>
      <c r="O14" s="12"/>
    </row>
    <row r="15" spans="1:15" ht="23.25" customHeight="1" x14ac:dyDescent="0.15">
      <c r="E15" s="26" t="s">
        <v>29</v>
      </c>
      <c r="F15" s="27">
        <f>2.5*F14</f>
        <v>2.335576923076923</v>
      </c>
      <c r="H15" s="26" t="s">
        <v>29</v>
      </c>
      <c r="I15" s="27">
        <f>2.5*I14</f>
        <v>2.3298076923076922</v>
      </c>
      <c r="K15" s="26"/>
      <c r="L15" s="27"/>
      <c r="N15" s="26"/>
      <c r="O15" s="27"/>
    </row>
    <row r="16" spans="1:15" ht="23.25" customHeight="1" x14ac:dyDescent="0.15">
      <c r="E16" s="26" t="s">
        <v>41</v>
      </c>
      <c r="F16" s="28">
        <f>ROUND($B$8/F15*60,0)</f>
        <v>77</v>
      </c>
      <c r="H16" s="26" t="s">
        <v>41</v>
      </c>
      <c r="I16" s="28">
        <f>ROUND($B$8/I15*60, 0)</f>
        <v>77</v>
      </c>
      <c r="K16" s="26"/>
      <c r="L16" s="28"/>
      <c r="N16" s="26"/>
      <c r="O16" s="28"/>
    </row>
    <row r="17" spans="4:15" ht="23.25" customHeight="1" x14ac:dyDescent="0.15">
      <c r="D17" s="11" t="s">
        <v>58</v>
      </c>
      <c r="E17" s="11" t="s">
        <v>55</v>
      </c>
      <c r="F17" s="12">
        <f>F13-1.63*SQRT(F16*F13*(1-F13))/F16</f>
        <v>0.19076309031630712</v>
      </c>
      <c r="H17" s="11" t="s">
        <v>42</v>
      </c>
      <c r="I17" s="12">
        <f>I13-1.63*SQRT(I16*I13*(1-I13))/I16</f>
        <v>9.962655374219434E-2</v>
      </c>
      <c r="L17" s="12"/>
      <c r="O17" s="12"/>
    </row>
    <row r="18" spans="4:15" ht="23.25" customHeight="1" x14ac:dyDescent="0.15">
      <c r="F18" s="12"/>
      <c r="I18" s="12"/>
      <c r="L18" s="12"/>
      <c r="O18" s="12"/>
    </row>
    <row r="19" spans="4:15" ht="23.25" customHeight="1" x14ac:dyDescent="0.15">
      <c r="E19" s="11" t="s">
        <v>44</v>
      </c>
      <c r="F19" s="12">
        <f>(1+F$11+F$12)*(1+F$13/2)/F$14</f>
        <v>1.2301996412397811</v>
      </c>
      <c r="H19" s="11" t="s">
        <v>43</v>
      </c>
      <c r="I19" s="12">
        <f>(1+I$11+I$12)*(1+I$13/2)/I$14</f>
        <v>1.2345142680266492</v>
      </c>
      <c r="L19" s="12"/>
      <c r="O19" s="12"/>
    </row>
    <row r="20" spans="4:15" ht="23.25" customHeight="1" thickBot="1" x14ac:dyDescent="0.2">
      <c r="E20" s="11" t="s">
        <v>45</v>
      </c>
      <c r="F20" s="12">
        <f>(1+F$11+F$12)*(1+F$17/2)/F$14</f>
        <v>1.1853931369298978</v>
      </c>
      <c r="H20" s="11" t="s">
        <v>46</v>
      </c>
      <c r="I20" s="12">
        <f>(1+I$11+I$12)*(1+I$17/2)/I$14</f>
        <v>1.1948720821110654</v>
      </c>
      <c r="L20" s="12"/>
      <c r="O20" s="12"/>
    </row>
    <row r="21" spans="4:15" ht="23.25" customHeight="1" x14ac:dyDescent="0.15">
      <c r="E21" s="53" t="s">
        <v>56</v>
      </c>
      <c r="F21" s="54"/>
      <c r="G21" s="54"/>
      <c r="H21" s="54"/>
      <c r="I21" s="55"/>
    </row>
    <row r="22" spans="4:15" ht="23.25" customHeight="1" x14ac:dyDescent="0.15">
      <c r="E22" s="16" t="s">
        <v>44</v>
      </c>
      <c r="F22" s="17">
        <f>(1+F$11+F$12)*(1+F$13/2)/(24/F$16)/$B$8</f>
        <v>1.2291021874999999</v>
      </c>
      <c r="G22" s="18"/>
      <c r="H22" s="18" t="s">
        <v>43</v>
      </c>
      <c r="I22" s="17">
        <f>(1+I$11+I$12)*(1+I$13/2)/(24/I$16)/$B$8</f>
        <v>1.2303662473290597</v>
      </c>
      <c r="K22" s="18"/>
      <c r="L22" s="17"/>
      <c r="N22" s="18"/>
      <c r="O22" s="17"/>
    </row>
    <row r="23" spans="4:15" ht="23.25" customHeight="1" thickBot="1" x14ac:dyDescent="0.2">
      <c r="E23" s="19" t="s">
        <v>45</v>
      </c>
      <c r="F23" s="20">
        <f>(1+F$11+F$12)*(1+F$17/2)/(24/F$16)/$B$8</f>
        <v>1.1843356548045383</v>
      </c>
      <c r="G23" s="21"/>
      <c r="H23" s="21" t="s">
        <v>46</v>
      </c>
      <c r="I23" s="20">
        <f>(1+I$11+I$12)*(1+I$17/2)/(24/I$16)/$B$8</f>
        <v>1.190857260852263</v>
      </c>
      <c r="K23" s="21"/>
      <c r="L23" s="20"/>
      <c r="N23" s="21"/>
      <c r="O23" s="20"/>
    </row>
    <row r="24" spans="4:15" ht="23.25" customHeight="1" x14ac:dyDescent="0.15">
      <c r="D24" s="10"/>
      <c r="E24" s="30" t="s">
        <v>62</v>
      </c>
      <c r="F24" s="30">
        <v>500</v>
      </c>
      <c r="G24" s="30"/>
      <c r="H24" s="30" t="s">
        <v>57</v>
      </c>
      <c r="I24" s="31">
        <f>F24*I23/F23</f>
        <v>502.75327607560752</v>
      </c>
      <c r="K24" s="30"/>
      <c r="L24" s="31"/>
      <c r="N24" s="30"/>
      <c r="O24" s="31"/>
    </row>
  </sheetData>
  <mergeCells count="9">
    <mergeCell ref="E2:F2"/>
    <mergeCell ref="E10:F10"/>
    <mergeCell ref="H2:I2"/>
    <mergeCell ref="H10:I10"/>
    <mergeCell ref="K2:L2"/>
    <mergeCell ref="K10:L10"/>
    <mergeCell ref="N2:O2"/>
    <mergeCell ref="N10:O10"/>
    <mergeCell ref="E21:I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8"/>
  <sheetViews>
    <sheetView workbookViewId="0">
      <selection activeCell="B4" sqref="B4"/>
    </sheetView>
  </sheetViews>
  <sheetFormatPr defaultRowHeight="13.5" x14ac:dyDescent="0.15"/>
  <cols>
    <col min="2" max="2" width="25.5" customWidth="1"/>
    <col min="8" max="9" width="9" style="4"/>
    <col min="10" max="10" width="9" style="1"/>
    <col min="11" max="11" width="17.625" style="1" bestFit="1" customWidth="1"/>
    <col min="12" max="12" width="9" style="5"/>
    <col min="13" max="13" width="9" style="1" customWidth="1"/>
    <col min="14" max="14" width="9" style="8" customWidth="1"/>
    <col min="15" max="15" width="9" style="1"/>
    <col min="16" max="16" width="14.125" style="6" bestFit="1" customWidth="1"/>
    <col min="17" max="17" width="14.875" style="1" customWidth="1"/>
    <col min="18" max="18" width="9" style="1"/>
  </cols>
  <sheetData>
    <row r="2" spans="2:18" x14ac:dyDescent="0.15">
      <c r="B2" t="s">
        <v>20</v>
      </c>
      <c r="C2">
        <v>10</v>
      </c>
      <c r="F2" t="s">
        <v>15</v>
      </c>
      <c r="G2">
        <v>200</v>
      </c>
    </row>
    <row r="3" spans="2:18" x14ac:dyDescent="0.15">
      <c r="B3" t="s">
        <v>7</v>
      </c>
      <c r="C3">
        <v>26</v>
      </c>
    </row>
    <row r="4" spans="2:18" x14ac:dyDescent="0.15">
      <c r="B4" s="3" t="s">
        <v>14</v>
      </c>
      <c r="C4">
        <v>10</v>
      </c>
      <c r="D4" s="2"/>
    </row>
    <row r="5" spans="2:18" x14ac:dyDescent="0.15">
      <c r="B5" t="s">
        <v>19</v>
      </c>
      <c r="C5">
        <v>6</v>
      </c>
    </row>
    <row r="7" spans="2:18" x14ac:dyDescent="0.15">
      <c r="B7" t="s">
        <v>22</v>
      </c>
      <c r="C7">
        <v>430</v>
      </c>
      <c r="E7" s="4" t="s">
        <v>2</v>
      </c>
      <c r="F7" s="4" t="s">
        <v>3</v>
      </c>
      <c r="H7" s="4" t="s">
        <v>4</v>
      </c>
      <c r="I7" s="4" t="s">
        <v>5</v>
      </c>
      <c r="J7" s="5" t="s">
        <v>13</v>
      </c>
      <c r="K7" s="5" t="s">
        <v>16</v>
      </c>
      <c r="L7" s="5" t="s">
        <v>8</v>
      </c>
      <c r="M7" s="5" t="s">
        <v>9</v>
      </c>
      <c r="N7" s="9" t="s">
        <v>23</v>
      </c>
      <c r="O7" s="5" t="s">
        <v>10</v>
      </c>
      <c r="P7" s="7" t="s">
        <v>18</v>
      </c>
      <c r="Q7" s="5" t="s">
        <v>17</v>
      </c>
      <c r="R7" s="5" t="s">
        <v>6</v>
      </c>
    </row>
    <row r="8" spans="2:18" x14ac:dyDescent="0.15">
      <c r="B8" t="s">
        <v>0</v>
      </c>
      <c r="C8">
        <v>340</v>
      </c>
      <c r="D8">
        <v>341</v>
      </c>
      <c r="E8">
        <v>100</v>
      </c>
      <c r="F8">
        <f>$C$7-E8</f>
        <v>330</v>
      </c>
      <c r="H8" s="4">
        <f t="shared" ref="H8:H48" si="0">$C$8+E8</f>
        <v>440</v>
      </c>
      <c r="I8" s="4">
        <f t="shared" ref="I8:I48" si="1">$C$9+F8</f>
        <v>670</v>
      </c>
      <c r="J8" s="1">
        <f>1+$B$13/$C$4*0.5%+$B$15/$C$5/100</f>
        <v>1.0159999999999998</v>
      </c>
      <c r="K8" s="1">
        <f>L8-SQRT(L8*(1-L8))/SQRT($G$2)*2</f>
        <v>5.8873558538066841E-2</v>
      </c>
      <c r="L8" s="5">
        <f>M8*2</f>
        <v>0.10159999999999998</v>
      </c>
      <c r="M8" s="1">
        <f t="shared" ref="M8:M48" si="2">E8/$C$2/200*$J$8</f>
        <v>5.0799999999999991E-2</v>
      </c>
      <c r="N8" s="8">
        <f>2.5*(1-O8)</f>
        <v>2.1826923076923075</v>
      </c>
      <c r="O8" s="1">
        <f t="shared" ref="O8:O48" si="3">F8/$C$3/100</f>
        <v>0.12692307692307692</v>
      </c>
      <c r="P8" s="6">
        <f>60/2.5*(1+O8)</f>
        <v>27.046153846153846</v>
      </c>
      <c r="Q8" s="1">
        <f>(1+K8/2)/(1-O8)</f>
        <v>1.1790905841847958</v>
      </c>
      <c r="R8" s="1">
        <f>(1+M8)/(1-O8)</f>
        <v>1.2035594713656388</v>
      </c>
    </row>
    <row r="9" spans="2:18" x14ac:dyDescent="0.15">
      <c r="B9" t="s">
        <v>1</v>
      </c>
      <c r="C9">
        <v>340</v>
      </c>
      <c r="D9">
        <v>341</v>
      </c>
      <c r="E9">
        <v>105</v>
      </c>
      <c r="F9">
        <f t="shared" ref="F9:F48" si="4">$C$7-E9</f>
        <v>325</v>
      </c>
      <c r="H9" s="4">
        <f t="shared" si="0"/>
        <v>445</v>
      </c>
      <c r="I9" s="4">
        <f t="shared" si="1"/>
        <v>665</v>
      </c>
      <c r="K9" s="1">
        <f t="shared" ref="K9:K48" si="5">L9-SQRT(L9*(1-L9))/SQRT($G$2)*2</f>
        <v>6.3022382657776627E-2</v>
      </c>
      <c r="L9" s="5">
        <f t="shared" ref="L9:L48" si="6">M9*2</f>
        <v>0.10667999999999997</v>
      </c>
      <c r="M9" s="1">
        <f t="shared" si="2"/>
        <v>5.3339999999999985E-2</v>
      </c>
      <c r="N9" s="8">
        <f t="shared" ref="N9:N48" si="7">2.5*(1-O9)</f>
        <v>2.1875</v>
      </c>
      <c r="O9" s="1">
        <f t="shared" si="3"/>
        <v>0.125</v>
      </c>
      <c r="P9" s="6">
        <f t="shared" ref="P9:P48" si="8">60/2.5*(1+O9)</f>
        <v>27</v>
      </c>
      <c r="Q9" s="1">
        <f t="shared" ref="Q9:Q48" si="9">(1+K9/2)/(1-O9)</f>
        <v>1.1788699329473009</v>
      </c>
      <c r="R9" s="1">
        <f t="shared" ref="R9:R48" si="10">(1+M9)/(1-O9)</f>
        <v>1.2038171428571427</v>
      </c>
    </row>
    <row r="10" spans="2:18" x14ac:dyDescent="0.15">
      <c r="B10" t="s">
        <v>11</v>
      </c>
      <c r="C10">
        <v>200</v>
      </c>
      <c r="D10">
        <v>202</v>
      </c>
      <c r="E10">
        <v>110</v>
      </c>
      <c r="F10">
        <f t="shared" si="4"/>
        <v>320</v>
      </c>
      <c r="H10" s="4">
        <f t="shared" si="0"/>
        <v>450</v>
      </c>
      <c r="I10" s="4">
        <f t="shared" si="1"/>
        <v>660</v>
      </c>
      <c r="K10" s="1">
        <f t="shared" si="5"/>
        <v>6.7202239194501689E-2</v>
      </c>
      <c r="L10" s="5">
        <f t="shared" si="6"/>
        <v>0.11175999999999998</v>
      </c>
      <c r="M10" s="1">
        <f t="shared" si="2"/>
        <v>5.5879999999999992E-2</v>
      </c>
      <c r="N10" s="8">
        <f t="shared" si="7"/>
        <v>2.1923076923076925</v>
      </c>
      <c r="O10" s="1">
        <f t="shared" si="3"/>
        <v>0.12307692307692308</v>
      </c>
      <c r="P10" s="6">
        <f t="shared" si="8"/>
        <v>26.953846153846154</v>
      </c>
      <c r="Q10" s="1">
        <f t="shared" si="9"/>
        <v>1.1786679434003737</v>
      </c>
      <c r="R10" s="1">
        <f t="shared" si="10"/>
        <v>1.2040736842105262</v>
      </c>
    </row>
    <row r="11" spans="2:18" x14ac:dyDescent="0.15">
      <c r="E11">
        <v>115</v>
      </c>
      <c r="F11">
        <f t="shared" si="4"/>
        <v>315</v>
      </c>
      <c r="H11" s="4">
        <f t="shared" si="0"/>
        <v>455</v>
      </c>
      <c r="I11" s="4">
        <f t="shared" si="1"/>
        <v>655</v>
      </c>
      <c r="K11" s="1">
        <f t="shared" si="5"/>
        <v>7.1411283443178791E-2</v>
      </c>
      <c r="L11" s="5">
        <f t="shared" si="6"/>
        <v>0.11683999999999999</v>
      </c>
      <c r="M11" s="1">
        <f t="shared" si="2"/>
        <v>5.8419999999999993E-2</v>
      </c>
      <c r="N11" s="8">
        <f t="shared" si="7"/>
        <v>2.1971153846153846</v>
      </c>
      <c r="O11" s="1">
        <f t="shared" si="3"/>
        <v>0.12115384615384615</v>
      </c>
      <c r="P11" s="6">
        <f t="shared" si="8"/>
        <v>26.907692307692308</v>
      </c>
      <c r="Q11" s="1">
        <f t="shared" si="9"/>
        <v>1.1784834435344123</v>
      </c>
      <c r="R11" s="1">
        <f t="shared" si="10"/>
        <v>1.2043291028446388</v>
      </c>
    </row>
    <row r="12" spans="2:18" x14ac:dyDescent="0.15">
      <c r="B12" s="4" t="s">
        <v>12</v>
      </c>
      <c r="E12">
        <v>120</v>
      </c>
      <c r="F12">
        <f t="shared" si="4"/>
        <v>310</v>
      </c>
      <c r="H12" s="4">
        <f t="shared" si="0"/>
        <v>460</v>
      </c>
      <c r="I12" s="4">
        <f t="shared" si="1"/>
        <v>650</v>
      </c>
      <c r="K12" s="1">
        <f t="shared" si="5"/>
        <v>7.5647867220107509E-2</v>
      </c>
      <c r="L12" s="5">
        <f t="shared" si="6"/>
        <v>0.12191999999999997</v>
      </c>
      <c r="M12" s="1">
        <f t="shared" si="2"/>
        <v>6.0959999999999986E-2</v>
      </c>
      <c r="N12" s="8">
        <f t="shared" si="7"/>
        <v>2.2019230769230766</v>
      </c>
      <c r="O12" s="1">
        <f t="shared" si="3"/>
        <v>0.11923076923076924</v>
      </c>
      <c r="P12" s="6">
        <f t="shared" si="8"/>
        <v>26.861538461538462</v>
      </c>
      <c r="Q12" s="1">
        <f t="shared" si="9"/>
        <v>1.1783153831380522</v>
      </c>
      <c r="R12" s="1">
        <f t="shared" si="10"/>
        <v>1.204583406113537</v>
      </c>
    </row>
    <row r="13" spans="2:18" x14ac:dyDescent="0.15">
      <c r="B13">
        <v>22</v>
      </c>
      <c r="E13">
        <v>125</v>
      </c>
      <c r="F13">
        <f t="shared" si="4"/>
        <v>305</v>
      </c>
      <c r="H13" s="4">
        <f t="shared" si="0"/>
        <v>465</v>
      </c>
      <c r="I13" s="4">
        <f t="shared" si="1"/>
        <v>645</v>
      </c>
      <c r="K13" s="1">
        <f t="shared" si="5"/>
        <v>7.9910510726914852E-2</v>
      </c>
      <c r="L13" s="5">
        <f t="shared" si="6"/>
        <v>0.12699999999999997</v>
      </c>
      <c r="M13" s="1">
        <f t="shared" si="2"/>
        <v>6.3499999999999987E-2</v>
      </c>
      <c r="N13" s="8">
        <f t="shared" si="7"/>
        <v>2.2067307692307692</v>
      </c>
      <c r="O13" s="1">
        <f t="shared" si="3"/>
        <v>0.11730769230769229</v>
      </c>
      <c r="P13" s="6">
        <f t="shared" si="8"/>
        <v>26.815384615384616</v>
      </c>
      <c r="Q13" s="1">
        <f t="shared" si="9"/>
        <v>1.1781628165337645</v>
      </c>
      <c r="R13" s="1">
        <f t="shared" si="10"/>
        <v>1.2048366013071894</v>
      </c>
    </row>
    <row r="14" spans="2:18" x14ac:dyDescent="0.15">
      <c r="B14" s="4" t="s">
        <v>21</v>
      </c>
      <c r="E14">
        <v>130</v>
      </c>
      <c r="F14">
        <f t="shared" si="4"/>
        <v>300</v>
      </c>
      <c r="H14" s="4">
        <f t="shared" si="0"/>
        <v>470</v>
      </c>
      <c r="I14" s="4">
        <f t="shared" si="1"/>
        <v>640</v>
      </c>
      <c r="K14" s="1">
        <f t="shared" si="5"/>
        <v>8.4197879412039378E-2</v>
      </c>
      <c r="L14" s="5">
        <f t="shared" si="6"/>
        <v>0.13207999999999998</v>
      </c>
      <c r="M14" s="1">
        <f t="shared" si="2"/>
        <v>6.6039999999999988E-2</v>
      </c>
      <c r="N14" s="8">
        <f t="shared" si="7"/>
        <v>2.2115384615384617</v>
      </c>
      <c r="O14" s="1">
        <f t="shared" si="3"/>
        <v>0.11538461538461538</v>
      </c>
      <c r="P14" s="6">
        <f t="shared" si="8"/>
        <v>26.76923076923077</v>
      </c>
      <c r="Q14" s="1">
        <f t="shared" si="9"/>
        <v>1.1780248883633266</v>
      </c>
      <c r="R14" s="1">
        <f t="shared" si="10"/>
        <v>1.205088695652174</v>
      </c>
    </row>
    <row r="15" spans="2:18" x14ac:dyDescent="0.15">
      <c r="B15">
        <v>3</v>
      </c>
      <c r="E15">
        <v>135</v>
      </c>
      <c r="F15">
        <f t="shared" si="4"/>
        <v>295</v>
      </c>
      <c r="H15" s="4">
        <f t="shared" si="0"/>
        <v>475</v>
      </c>
      <c r="I15" s="4">
        <f t="shared" si="1"/>
        <v>635</v>
      </c>
      <c r="K15" s="1">
        <f t="shared" si="5"/>
        <v>8.8508764784437366E-2</v>
      </c>
      <c r="L15" s="5">
        <f t="shared" si="6"/>
        <v>0.13715999999999998</v>
      </c>
      <c r="M15" s="1">
        <f t="shared" si="2"/>
        <v>6.8579999999999988E-2</v>
      </c>
      <c r="N15" s="8">
        <f t="shared" si="7"/>
        <v>2.2163461538461537</v>
      </c>
      <c r="O15" s="1">
        <f t="shared" si="3"/>
        <v>0.11346153846153846</v>
      </c>
      <c r="P15" s="6">
        <f t="shared" si="8"/>
        <v>26.723076923076924</v>
      </c>
      <c r="Q15" s="1">
        <f t="shared" si="9"/>
        <v>1.1779008217873184</v>
      </c>
      <c r="R15" s="1">
        <f t="shared" si="10"/>
        <v>1.2053396963123646</v>
      </c>
    </row>
    <row r="16" spans="2:18" x14ac:dyDescent="0.15">
      <c r="E16">
        <v>140</v>
      </c>
      <c r="F16">
        <f t="shared" si="4"/>
        <v>290</v>
      </c>
      <c r="H16" s="4">
        <f t="shared" si="0"/>
        <v>480</v>
      </c>
      <c r="I16" s="4">
        <f t="shared" si="1"/>
        <v>630</v>
      </c>
      <c r="K16" s="1">
        <f t="shared" si="5"/>
        <v>9.2842068383382673E-2</v>
      </c>
      <c r="L16" s="5">
        <f t="shared" si="6"/>
        <v>0.14223999999999998</v>
      </c>
      <c r="M16" s="1">
        <f t="shared" si="2"/>
        <v>7.1119999999999989E-2</v>
      </c>
      <c r="N16" s="8">
        <f t="shared" si="7"/>
        <v>2.2211538461538458</v>
      </c>
      <c r="O16" s="1">
        <f t="shared" si="3"/>
        <v>0.11153846153846153</v>
      </c>
      <c r="P16" s="6">
        <f t="shared" si="8"/>
        <v>26.676923076923078</v>
      </c>
      <c r="Q16" s="1">
        <f t="shared" si="9"/>
        <v>1.1777899086140249</v>
      </c>
      <c r="R16" s="1">
        <f t="shared" si="10"/>
        <v>1.2055896103896104</v>
      </c>
    </row>
    <row r="17" spans="5:18" x14ac:dyDescent="0.15">
      <c r="E17">
        <v>145</v>
      </c>
      <c r="F17">
        <f t="shared" si="4"/>
        <v>285</v>
      </c>
      <c r="H17" s="4">
        <f t="shared" si="0"/>
        <v>485</v>
      </c>
      <c r="I17" s="4">
        <f t="shared" si="1"/>
        <v>625</v>
      </c>
      <c r="K17" s="1">
        <f t="shared" si="5"/>
        <v>9.7196788291251682E-2</v>
      </c>
      <c r="L17" s="5">
        <f t="shared" si="6"/>
        <v>0.14731999999999995</v>
      </c>
      <c r="M17" s="1">
        <f t="shared" si="2"/>
        <v>7.3659999999999975E-2</v>
      </c>
      <c r="N17" s="8">
        <f t="shared" si="7"/>
        <v>2.2259615384615383</v>
      </c>
      <c r="O17" s="1">
        <f t="shared" si="3"/>
        <v>0.10961538461538461</v>
      </c>
      <c r="P17" s="6">
        <f t="shared" si="8"/>
        <v>26.630769230769232</v>
      </c>
      <c r="Q17" s="1">
        <f t="shared" si="9"/>
        <v>1.1776915009842883</v>
      </c>
      <c r="R17" s="1">
        <f t="shared" si="10"/>
        <v>1.2058384449244062</v>
      </c>
    </row>
    <row r="18" spans="5:18" x14ac:dyDescent="0.15">
      <c r="E18">
        <v>150</v>
      </c>
      <c r="F18">
        <f t="shared" si="4"/>
        <v>280</v>
      </c>
      <c r="H18" s="4">
        <f t="shared" si="0"/>
        <v>490</v>
      </c>
      <c r="I18" s="4">
        <f t="shared" si="1"/>
        <v>620</v>
      </c>
      <c r="K18" s="1">
        <f t="shared" si="5"/>
        <v>0.10157200771228511</v>
      </c>
      <c r="L18" s="5">
        <f t="shared" si="6"/>
        <v>0.15239999999999995</v>
      </c>
      <c r="M18" s="1">
        <f t="shared" si="2"/>
        <v>7.6199999999999976E-2</v>
      </c>
      <c r="N18" s="8">
        <f t="shared" si="7"/>
        <v>2.2307692307692308</v>
      </c>
      <c r="O18" s="1">
        <f t="shared" si="3"/>
        <v>0.1076923076923077</v>
      </c>
      <c r="P18" s="6">
        <f t="shared" si="8"/>
        <v>26.584615384615386</v>
      </c>
      <c r="Q18" s="1">
        <f t="shared" si="9"/>
        <v>1.1776050043215391</v>
      </c>
      <c r="R18" s="1">
        <f t="shared" si="10"/>
        <v>1.2060862068965519</v>
      </c>
    </row>
    <row r="19" spans="5:18" x14ac:dyDescent="0.15">
      <c r="E19">
        <v>155</v>
      </c>
      <c r="F19">
        <f t="shared" si="4"/>
        <v>275</v>
      </c>
      <c r="H19" s="4">
        <f t="shared" si="0"/>
        <v>495</v>
      </c>
      <c r="I19" s="4">
        <f t="shared" si="1"/>
        <v>615</v>
      </c>
      <c r="K19" s="1">
        <f t="shared" si="5"/>
        <v>0.10596688524268791</v>
      </c>
      <c r="L19" s="5">
        <f t="shared" si="6"/>
        <v>0.15747999999999995</v>
      </c>
      <c r="M19" s="1">
        <f t="shared" si="2"/>
        <v>7.8739999999999977E-2</v>
      </c>
      <c r="N19" s="8">
        <f t="shared" si="7"/>
        <v>2.2355769230769234</v>
      </c>
      <c r="O19" s="1">
        <f t="shared" si="3"/>
        <v>0.10576923076923077</v>
      </c>
      <c r="P19" s="6">
        <f t="shared" si="8"/>
        <v>26.53846153846154</v>
      </c>
      <c r="Q19" s="1">
        <f t="shared" si="9"/>
        <v>1.1775298713184923</v>
      </c>
      <c r="R19" s="1">
        <f t="shared" si="10"/>
        <v>1.2063329032258063</v>
      </c>
    </row>
    <row r="20" spans="5:18" x14ac:dyDescent="0.15">
      <c r="E20">
        <v>160</v>
      </c>
      <c r="F20">
        <f t="shared" si="4"/>
        <v>270</v>
      </c>
      <c r="H20" s="4">
        <f t="shared" si="0"/>
        <v>500</v>
      </c>
      <c r="I20" s="4">
        <f t="shared" si="1"/>
        <v>610</v>
      </c>
      <c r="K20" s="1">
        <f t="shared" si="5"/>
        <v>0.11038064653524345</v>
      </c>
      <c r="L20" s="5">
        <f t="shared" si="6"/>
        <v>0.16255999999999998</v>
      </c>
      <c r="M20" s="1">
        <f t="shared" si="2"/>
        <v>8.1279999999999991E-2</v>
      </c>
      <c r="N20" s="8">
        <f t="shared" si="7"/>
        <v>2.2403846153846154</v>
      </c>
      <c r="O20" s="1">
        <f t="shared" si="3"/>
        <v>0.10384615384615385</v>
      </c>
      <c r="P20" s="6">
        <f t="shared" si="8"/>
        <v>26.492307692307694</v>
      </c>
      <c r="Q20" s="1">
        <f t="shared" si="9"/>
        <v>1.1774655967793202</v>
      </c>
      <c r="R20" s="1">
        <f t="shared" si="10"/>
        <v>1.2065785407725322</v>
      </c>
    </row>
    <row r="21" spans="5:18" x14ac:dyDescent="0.15">
      <c r="E21">
        <v>165</v>
      </c>
      <c r="F21">
        <f t="shared" si="4"/>
        <v>265</v>
      </c>
      <c r="H21" s="4">
        <f t="shared" si="0"/>
        <v>505</v>
      </c>
      <c r="I21" s="4">
        <f t="shared" si="1"/>
        <v>605</v>
      </c>
      <c r="K21" s="1">
        <f t="shared" si="5"/>
        <v>0.11481257712134728</v>
      </c>
      <c r="L21" s="5">
        <f t="shared" si="6"/>
        <v>0.16763999999999998</v>
      </c>
      <c r="M21" s="1">
        <f t="shared" si="2"/>
        <v>8.3819999999999992E-2</v>
      </c>
      <c r="N21" s="8">
        <f t="shared" si="7"/>
        <v>2.2451923076923079</v>
      </c>
      <c r="O21" s="1">
        <f t="shared" si="3"/>
        <v>0.10192307692307692</v>
      </c>
      <c r="P21" s="6">
        <f t="shared" si="8"/>
        <v>26.446153846153848</v>
      </c>
      <c r="Q21" s="1">
        <f t="shared" si="9"/>
        <v>1.1774117131724846</v>
      </c>
      <c r="R21" s="1">
        <f t="shared" si="10"/>
        <v>1.2068231263383298</v>
      </c>
    </row>
    <row r="22" spans="5:18" x14ac:dyDescent="0.15">
      <c r="E22">
        <v>170</v>
      </c>
      <c r="F22">
        <f t="shared" si="4"/>
        <v>260</v>
      </c>
      <c r="H22" s="4">
        <f t="shared" si="0"/>
        <v>510</v>
      </c>
      <c r="I22" s="4">
        <f t="shared" si="1"/>
        <v>600</v>
      </c>
      <c r="K22" s="1">
        <f t="shared" si="5"/>
        <v>0.11926201619963581</v>
      </c>
      <c r="L22" s="5">
        <f t="shared" si="6"/>
        <v>0.17271999999999998</v>
      </c>
      <c r="M22" s="1">
        <f t="shared" si="2"/>
        <v>8.6359999999999992E-2</v>
      </c>
      <c r="N22" s="8">
        <f t="shared" si="7"/>
        <v>2.25</v>
      </c>
      <c r="O22" s="1">
        <f t="shared" si="3"/>
        <v>0.1</v>
      </c>
      <c r="P22" s="6">
        <f t="shared" si="8"/>
        <v>26.400000000000002</v>
      </c>
      <c r="Q22" s="1">
        <f t="shared" si="9"/>
        <v>1.1773677867775754</v>
      </c>
      <c r="R22" s="1">
        <f t="shared" si="10"/>
        <v>1.2070666666666667</v>
      </c>
    </row>
    <row r="23" spans="5:18" x14ac:dyDescent="0.15">
      <c r="E23">
        <v>175</v>
      </c>
      <c r="F23">
        <f t="shared" si="4"/>
        <v>255</v>
      </c>
      <c r="H23" s="4">
        <f t="shared" si="0"/>
        <v>515</v>
      </c>
      <c r="I23" s="4">
        <f t="shared" si="1"/>
        <v>595</v>
      </c>
      <c r="K23" s="1">
        <f t="shared" si="5"/>
        <v>0.12372835123653059</v>
      </c>
      <c r="L23" s="5">
        <f t="shared" si="6"/>
        <v>0.17779999999999996</v>
      </c>
      <c r="M23" s="1">
        <f t="shared" si="2"/>
        <v>8.8899999999999979E-2</v>
      </c>
      <c r="N23" s="8">
        <f t="shared" si="7"/>
        <v>2.2548076923076925</v>
      </c>
      <c r="O23" s="1">
        <f t="shared" si="3"/>
        <v>9.8076923076923089E-2</v>
      </c>
      <c r="P23" s="6">
        <f t="shared" si="8"/>
        <v>26.353846153846156</v>
      </c>
      <c r="Q23" s="1">
        <f t="shared" si="9"/>
        <v>1.1773334143315519</v>
      </c>
      <c r="R23" s="1">
        <f t="shared" si="10"/>
        <v>1.2073091684434967</v>
      </c>
    </row>
    <row r="24" spans="5:18" x14ac:dyDescent="0.15">
      <c r="E24">
        <v>180</v>
      </c>
      <c r="F24">
        <f t="shared" si="4"/>
        <v>250</v>
      </c>
      <c r="H24" s="4">
        <f t="shared" si="0"/>
        <v>520</v>
      </c>
      <c r="I24" s="4">
        <f t="shared" si="1"/>
        <v>590</v>
      </c>
      <c r="K24" s="1">
        <f t="shared" si="5"/>
        <v>0.12821101325248468</v>
      </c>
      <c r="L24" s="5">
        <f t="shared" si="6"/>
        <v>0.18287999999999996</v>
      </c>
      <c r="M24" s="1">
        <f t="shared" si="2"/>
        <v>9.143999999999998E-2</v>
      </c>
      <c r="N24" s="8">
        <f t="shared" si="7"/>
        <v>2.2596153846153846</v>
      </c>
      <c r="O24" s="1">
        <f t="shared" si="3"/>
        <v>9.6153846153846145E-2</v>
      </c>
      <c r="P24" s="6">
        <f t="shared" si="8"/>
        <v>26.30769230769231</v>
      </c>
      <c r="Q24" s="1">
        <f t="shared" si="9"/>
        <v>1.1773082200971192</v>
      </c>
      <c r="R24" s="1">
        <f t="shared" si="10"/>
        <v>1.2075506382978722</v>
      </c>
    </row>
    <row r="25" spans="5:18" x14ac:dyDescent="0.15">
      <c r="E25">
        <v>185</v>
      </c>
      <c r="F25">
        <f t="shared" si="4"/>
        <v>245</v>
      </c>
      <c r="H25" s="4">
        <f t="shared" si="0"/>
        <v>525</v>
      </c>
      <c r="I25" s="4">
        <f t="shared" si="1"/>
        <v>585</v>
      </c>
      <c r="K25" s="1">
        <f t="shared" si="5"/>
        <v>0.13270947269029912</v>
      </c>
      <c r="L25" s="5">
        <f t="shared" si="6"/>
        <v>0.18795999999999996</v>
      </c>
      <c r="M25" s="1">
        <f t="shared" si="2"/>
        <v>9.397999999999998E-2</v>
      </c>
      <c r="N25" s="8">
        <f t="shared" si="7"/>
        <v>2.2644230769230771</v>
      </c>
      <c r="O25" s="1">
        <f t="shared" si="3"/>
        <v>9.4230769230769229E-2</v>
      </c>
      <c r="P25" s="6">
        <f t="shared" si="8"/>
        <v>26.261538461538464</v>
      </c>
      <c r="Q25" s="1">
        <f t="shared" si="9"/>
        <v>1.1772918532897616</v>
      </c>
      <c r="R25" s="1">
        <f t="shared" si="10"/>
        <v>1.2077910828025478</v>
      </c>
    </row>
    <row r="26" spans="5:18" x14ac:dyDescent="0.15">
      <c r="E26">
        <v>190</v>
      </c>
      <c r="F26">
        <f t="shared" si="4"/>
        <v>240</v>
      </c>
      <c r="H26" s="4">
        <f t="shared" si="0"/>
        <v>530</v>
      </c>
      <c r="I26" s="4">
        <f t="shared" si="1"/>
        <v>580</v>
      </c>
      <c r="K26" s="1">
        <f t="shared" si="5"/>
        <v>0.13722323577991999</v>
      </c>
      <c r="L26" s="5">
        <f t="shared" si="6"/>
        <v>0.19303999999999996</v>
      </c>
      <c r="M26" s="1">
        <f t="shared" si="2"/>
        <v>9.6519999999999981E-2</v>
      </c>
      <c r="N26" s="8">
        <f t="shared" si="7"/>
        <v>2.2692307692307692</v>
      </c>
      <c r="O26" s="1">
        <f t="shared" si="3"/>
        <v>9.2307692307692299E-2</v>
      </c>
      <c r="P26" s="6">
        <f t="shared" si="8"/>
        <v>26.215384615384615</v>
      </c>
      <c r="Q26" s="1">
        <f t="shared" si="9"/>
        <v>1.1772839858109729</v>
      </c>
      <c r="R26" s="1">
        <f t="shared" si="10"/>
        <v>1.2080305084745762</v>
      </c>
    </row>
    <row r="27" spans="5:18" x14ac:dyDescent="0.15">
      <c r="E27">
        <v>195</v>
      </c>
      <c r="F27">
        <f t="shared" si="4"/>
        <v>235</v>
      </c>
      <c r="H27" s="4">
        <f t="shared" si="0"/>
        <v>535</v>
      </c>
      <c r="I27" s="4">
        <f t="shared" si="1"/>
        <v>575</v>
      </c>
      <c r="K27" s="1">
        <f t="shared" si="5"/>
        <v>0.14175184132863658</v>
      </c>
      <c r="L27" s="5">
        <f t="shared" si="6"/>
        <v>0.19811999999999996</v>
      </c>
      <c r="M27" s="1">
        <f t="shared" si="2"/>
        <v>9.9059999999999981E-2</v>
      </c>
      <c r="N27" s="8">
        <f t="shared" si="7"/>
        <v>2.2740384615384617</v>
      </c>
      <c r="O27" s="1">
        <f t="shared" si="3"/>
        <v>9.0384615384615383E-2</v>
      </c>
      <c r="P27" s="6">
        <f t="shared" si="8"/>
        <v>26.169230769230765</v>
      </c>
      <c r="Q27" s="1">
        <f t="shared" si="9"/>
        <v>1.1772843102440709</v>
      </c>
      <c r="R27" s="1">
        <f t="shared" si="10"/>
        <v>1.2082689217758984</v>
      </c>
    </row>
    <row r="28" spans="5:18" x14ac:dyDescent="0.15">
      <c r="E28">
        <v>200</v>
      </c>
      <c r="F28">
        <f t="shared" si="4"/>
        <v>230</v>
      </c>
      <c r="H28" s="4">
        <f t="shared" si="0"/>
        <v>540</v>
      </c>
      <c r="I28" s="4">
        <f t="shared" si="1"/>
        <v>570</v>
      </c>
      <c r="K28" s="1">
        <f t="shared" si="5"/>
        <v>0.14629485787734114</v>
      </c>
      <c r="L28" s="5">
        <f t="shared" si="6"/>
        <v>0.20319999999999996</v>
      </c>
      <c r="M28" s="1">
        <f t="shared" si="2"/>
        <v>0.10159999999999998</v>
      </c>
      <c r="N28" s="8">
        <f t="shared" si="7"/>
        <v>2.2788461538461537</v>
      </c>
      <c r="O28" s="1">
        <f t="shared" si="3"/>
        <v>8.8461538461538466E-2</v>
      </c>
      <c r="P28" s="6">
        <f t="shared" si="8"/>
        <v>26.123076923076923</v>
      </c>
      <c r="Q28" s="1">
        <f t="shared" si="9"/>
        <v>1.1772925380761787</v>
      </c>
      <c r="R28" s="1">
        <f t="shared" si="10"/>
        <v>1.208506329113924</v>
      </c>
    </row>
    <row r="29" spans="5:18" x14ac:dyDescent="0.15">
      <c r="E29">
        <v>205</v>
      </c>
      <c r="F29">
        <f t="shared" si="4"/>
        <v>225</v>
      </c>
      <c r="H29" s="4">
        <f t="shared" si="0"/>
        <v>545</v>
      </c>
      <c r="I29" s="4">
        <f t="shared" si="1"/>
        <v>565</v>
      </c>
      <c r="K29" s="1">
        <f t="shared" si="5"/>
        <v>0.15085188117306986</v>
      </c>
      <c r="L29" s="5">
        <f t="shared" si="6"/>
        <v>0.20827999999999994</v>
      </c>
      <c r="M29" s="1">
        <f t="shared" si="2"/>
        <v>0.10413999999999997</v>
      </c>
      <c r="N29" s="8">
        <f t="shared" si="7"/>
        <v>2.2836538461538463</v>
      </c>
      <c r="O29" s="1">
        <f t="shared" si="3"/>
        <v>8.6538461538461536E-2</v>
      </c>
      <c r="P29" s="6">
        <f t="shared" si="8"/>
        <v>26.076923076923073</v>
      </c>
      <c r="Q29" s="1">
        <f t="shared" si="9"/>
        <v>1.1773083981157857</v>
      </c>
      <c r="R29" s="1">
        <f t="shared" si="10"/>
        <v>1.2087427368421051</v>
      </c>
    </row>
    <row r="30" spans="5:18" x14ac:dyDescent="0.15">
      <c r="E30">
        <v>210</v>
      </c>
      <c r="F30">
        <f t="shared" si="4"/>
        <v>220</v>
      </c>
      <c r="H30" s="4">
        <f t="shared" si="0"/>
        <v>550</v>
      </c>
      <c r="I30" s="4">
        <f t="shared" si="1"/>
        <v>560</v>
      </c>
      <c r="K30" s="1">
        <f t="shared" si="5"/>
        <v>0.15542253191586636</v>
      </c>
      <c r="L30" s="5">
        <f t="shared" si="6"/>
        <v>0.21335999999999994</v>
      </c>
      <c r="M30" s="1">
        <f t="shared" si="2"/>
        <v>0.10667999999999997</v>
      </c>
      <c r="N30" s="8">
        <f t="shared" si="7"/>
        <v>2.2884615384615383</v>
      </c>
      <c r="O30" s="1">
        <f t="shared" si="3"/>
        <v>8.461538461538462E-2</v>
      </c>
      <c r="P30" s="6">
        <f t="shared" si="8"/>
        <v>26.030769230769231</v>
      </c>
      <c r="Q30" s="1">
        <f t="shared" si="9"/>
        <v>1.1773316350800951</v>
      </c>
      <c r="R30" s="1">
        <f t="shared" si="10"/>
        <v>1.2089781512605042</v>
      </c>
    </row>
    <row r="31" spans="5:18" x14ac:dyDescent="0.15">
      <c r="E31">
        <v>215</v>
      </c>
      <c r="F31">
        <f t="shared" si="4"/>
        <v>215</v>
      </c>
      <c r="H31" s="4">
        <f t="shared" si="0"/>
        <v>555</v>
      </c>
      <c r="I31" s="4">
        <f t="shared" si="1"/>
        <v>555</v>
      </c>
      <c r="K31" s="1">
        <f t="shared" si="5"/>
        <v>0.16000645374444569</v>
      </c>
      <c r="L31" s="5">
        <f t="shared" si="6"/>
        <v>0.21843999999999994</v>
      </c>
      <c r="M31" s="1">
        <f t="shared" si="2"/>
        <v>0.10921999999999997</v>
      </c>
      <c r="N31" s="8">
        <f t="shared" si="7"/>
        <v>2.2932692307692308</v>
      </c>
      <c r="O31" s="1">
        <f t="shared" si="3"/>
        <v>8.2692307692307704E-2</v>
      </c>
      <c r="P31" s="6">
        <f t="shared" si="8"/>
        <v>25.984615384615381</v>
      </c>
      <c r="Q31" s="1">
        <f t="shared" si="9"/>
        <v>1.1773620083303058</v>
      </c>
      <c r="R31" s="1">
        <f t="shared" si="10"/>
        <v>1.2092125786163521</v>
      </c>
    </row>
    <row r="32" spans="5:18" x14ac:dyDescent="0.15">
      <c r="E32">
        <v>220</v>
      </c>
      <c r="F32">
        <f t="shared" si="4"/>
        <v>210</v>
      </c>
      <c r="H32" s="4">
        <f t="shared" si="0"/>
        <v>560</v>
      </c>
      <c r="I32" s="4">
        <f t="shared" si="1"/>
        <v>550</v>
      </c>
      <c r="K32" s="1">
        <f t="shared" si="5"/>
        <v>0.16460331143046136</v>
      </c>
      <c r="L32" s="5">
        <f t="shared" si="6"/>
        <v>0.22351999999999997</v>
      </c>
      <c r="M32" s="1">
        <f t="shared" si="2"/>
        <v>0.11175999999999998</v>
      </c>
      <c r="N32" s="8">
        <f t="shared" si="7"/>
        <v>2.2980769230769234</v>
      </c>
      <c r="O32" s="1">
        <f t="shared" si="3"/>
        <v>8.076923076923076E-2</v>
      </c>
      <c r="P32" s="6">
        <f t="shared" si="8"/>
        <v>25.938461538461539</v>
      </c>
      <c r="Q32" s="1">
        <f t="shared" si="9"/>
        <v>1.1773992907362343</v>
      </c>
      <c r="R32" s="1">
        <f t="shared" si="10"/>
        <v>1.2094460251046024</v>
      </c>
    </row>
    <row r="33" spans="5:18" x14ac:dyDescent="0.15">
      <c r="E33">
        <v>225</v>
      </c>
      <c r="F33">
        <f t="shared" si="4"/>
        <v>205</v>
      </c>
      <c r="H33" s="4">
        <f t="shared" si="0"/>
        <v>565</v>
      </c>
      <c r="I33" s="4">
        <f t="shared" si="1"/>
        <v>545</v>
      </c>
      <c r="K33" s="1">
        <f t="shared" si="5"/>
        <v>0.16921278925559813</v>
      </c>
      <c r="L33" s="5">
        <f t="shared" si="6"/>
        <v>0.22859999999999997</v>
      </c>
      <c r="M33" s="1">
        <f t="shared" si="2"/>
        <v>0.11429999999999998</v>
      </c>
      <c r="N33" s="8">
        <f t="shared" si="7"/>
        <v>2.3028846153846154</v>
      </c>
      <c r="O33" s="1">
        <f t="shared" si="3"/>
        <v>7.8846153846153844E-2</v>
      </c>
      <c r="P33" s="6">
        <f t="shared" si="8"/>
        <v>25.892307692307689</v>
      </c>
      <c r="Q33" s="1">
        <f t="shared" si="9"/>
        <v>1.1774432676543956</v>
      </c>
      <c r="R33" s="1">
        <f t="shared" si="10"/>
        <v>1.2096784968684759</v>
      </c>
    </row>
    <row r="34" spans="5:18" x14ac:dyDescent="0.15">
      <c r="E34">
        <v>230</v>
      </c>
      <c r="F34">
        <f t="shared" si="4"/>
        <v>200</v>
      </c>
      <c r="H34" s="4">
        <f t="shared" si="0"/>
        <v>570</v>
      </c>
      <c r="I34" s="4">
        <f t="shared" si="1"/>
        <v>540</v>
      </c>
      <c r="K34" s="1">
        <f t="shared" si="5"/>
        <v>0.17383458954940653</v>
      </c>
      <c r="L34" s="5">
        <f t="shared" si="6"/>
        <v>0.23367999999999997</v>
      </c>
      <c r="M34" s="1">
        <f t="shared" si="2"/>
        <v>0.11683999999999999</v>
      </c>
      <c r="N34" s="8">
        <f t="shared" si="7"/>
        <v>2.3076923076923079</v>
      </c>
      <c r="O34" s="1">
        <f t="shared" si="3"/>
        <v>7.6923076923076927E-2</v>
      </c>
      <c r="P34" s="6">
        <f t="shared" si="8"/>
        <v>25.846153846153847</v>
      </c>
      <c r="Q34" s="1">
        <f t="shared" si="9"/>
        <v>1.1774937360059283</v>
      </c>
      <c r="R34" s="1">
        <f t="shared" si="10"/>
        <v>1.20991</v>
      </c>
    </row>
    <row r="35" spans="5:18" x14ac:dyDescent="0.15">
      <c r="E35">
        <v>235</v>
      </c>
      <c r="F35">
        <f t="shared" si="4"/>
        <v>195</v>
      </c>
      <c r="H35" s="4">
        <f t="shared" si="0"/>
        <v>575</v>
      </c>
      <c r="I35" s="4">
        <f t="shared" si="1"/>
        <v>535</v>
      </c>
      <c r="K35" s="1">
        <f t="shared" si="5"/>
        <v>0.17846843136888868</v>
      </c>
      <c r="L35" s="5">
        <f t="shared" si="6"/>
        <v>0.23875999999999994</v>
      </c>
      <c r="M35" s="1">
        <f t="shared" si="2"/>
        <v>0.11937999999999997</v>
      </c>
      <c r="N35" s="8">
        <f t="shared" si="7"/>
        <v>2.3125</v>
      </c>
      <c r="O35" s="1">
        <f t="shared" si="3"/>
        <v>7.4999999999999997E-2</v>
      </c>
      <c r="P35" s="6">
        <f t="shared" si="8"/>
        <v>25.799999999999997</v>
      </c>
      <c r="Q35" s="1">
        <f t="shared" si="9"/>
        <v>1.1775505034426426</v>
      </c>
      <c r="R35" s="1">
        <f t="shared" si="10"/>
        <v>1.2101405405405405</v>
      </c>
    </row>
    <row r="36" spans="5:18" x14ac:dyDescent="0.15">
      <c r="E36">
        <v>240</v>
      </c>
      <c r="F36">
        <f t="shared" si="4"/>
        <v>190</v>
      </c>
      <c r="H36" s="4">
        <f t="shared" si="0"/>
        <v>580</v>
      </c>
      <c r="I36" s="4">
        <f t="shared" si="1"/>
        <v>530</v>
      </c>
      <c r="K36" s="1">
        <f t="shared" si="5"/>
        <v>0.18311404930344849</v>
      </c>
      <c r="L36" s="5">
        <f t="shared" si="6"/>
        <v>0.24383999999999995</v>
      </c>
      <c r="M36" s="1">
        <f t="shared" si="2"/>
        <v>0.12191999999999997</v>
      </c>
      <c r="N36" s="8">
        <f t="shared" si="7"/>
        <v>2.3173076923076925</v>
      </c>
      <c r="O36" s="1">
        <f t="shared" si="3"/>
        <v>7.3076923076923081E-2</v>
      </c>
      <c r="P36" s="6">
        <f t="shared" si="8"/>
        <v>25.753846153846155</v>
      </c>
      <c r="Q36" s="1">
        <f t="shared" si="9"/>
        <v>1.1776133875910719</v>
      </c>
      <c r="R36" s="1">
        <f t="shared" si="10"/>
        <v>1.2103701244813279</v>
      </c>
    </row>
    <row r="37" spans="5:18" x14ac:dyDescent="0.15">
      <c r="E37">
        <v>245</v>
      </c>
      <c r="F37">
        <f t="shared" si="4"/>
        <v>185</v>
      </c>
      <c r="H37" s="4">
        <f t="shared" si="0"/>
        <v>585</v>
      </c>
      <c r="I37" s="4">
        <f t="shared" si="1"/>
        <v>525</v>
      </c>
      <c r="K37" s="1">
        <f t="shared" si="5"/>
        <v>0.18777119239102036</v>
      </c>
      <c r="L37" s="5">
        <f t="shared" si="6"/>
        <v>0.24891999999999995</v>
      </c>
      <c r="M37" s="1">
        <f t="shared" si="2"/>
        <v>0.12445999999999997</v>
      </c>
      <c r="N37" s="8">
        <f t="shared" si="7"/>
        <v>2.3221153846153846</v>
      </c>
      <c r="O37" s="1">
        <f t="shared" si="3"/>
        <v>7.1153846153846151E-2</v>
      </c>
      <c r="P37" s="6">
        <f t="shared" si="8"/>
        <v>25.707692307692305</v>
      </c>
      <c r="Q37" s="1">
        <f t="shared" si="9"/>
        <v>1.1776822153657664</v>
      </c>
      <c r="R37" s="1">
        <f t="shared" si="10"/>
        <v>1.2105987577639752</v>
      </c>
    </row>
    <row r="38" spans="5:18" x14ac:dyDescent="0.15">
      <c r="E38">
        <v>250</v>
      </c>
      <c r="F38">
        <f t="shared" si="4"/>
        <v>180</v>
      </c>
      <c r="H38" s="4">
        <f t="shared" si="0"/>
        <v>590</v>
      </c>
      <c r="I38" s="4">
        <f t="shared" si="1"/>
        <v>520</v>
      </c>
      <c r="K38" s="1">
        <f t="shared" si="5"/>
        <v>0.19243962313305737</v>
      </c>
      <c r="L38" s="5">
        <f t="shared" si="6"/>
        <v>0.25399999999999995</v>
      </c>
      <c r="M38" s="1">
        <f t="shared" si="2"/>
        <v>0.12699999999999997</v>
      </c>
      <c r="N38" s="8">
        <f t="shared" si="7"/>
        <v>2.3269230769230771</v>
      </c>
      <c r="O38" s="1">
        <f t="shared" si="3"/>
        <v>6.9230769230769235E-2</v>
      </c>
      <c r="P38" s="6">
        <f t="shared" si="8"/>
        <v>25.661538461538463</v>
      </c>
      <c r="Q38" s="1">
        <f t="shared" si="9"/>
        <v>1.1777568223442043</v>
      </c>
      <c r="R38" s="1">
        <f t="shared" si="10"/>
        <v>1.2108264462809917</v>
      </c>
    </row>
    <row r="39" spans="5:18" x14ac:dyDescent="0.15">
      <c r="E39">
        <v>255</v>
      </c>
      <c r="F39">
        <f t="shared" si="4"/>
        <v>175</v>
      </c>
      <c r="H39" s="4">
        <f t="shared" si="0"/>
        <v>595</v>
      </c>
      <c r="I39" s="4">
        <f t="shared" si="1"/>
        <v>515</v>
      </c>
      <c r="K39" s="1">
        <f t="shared" si="5"/>
        <v>0.19711911659764686</v>
      </c>
      <c r="L39" s="5">
        <f t="shared" si="6"/>
        <v>0.25907999999999998</v>
      </c>
      <c r="M39" s="1">
        <f t="shared" si="2"/>
        <v>0.12953999999999999</v>
      </c>
      <c r="N39" s="8">
        <f t="shared" si="7"/>
        <v>2.3317307692307692</v>
      </c>
      <c r="O39" s="1">
        <f t="shared" si="3"/>
        <v>6.7307692307692304E-2</v>
      </c>
      <c r="P39" s="6">
        <f t="shared" si="8"/>
        <v>25.615384615384613</v>
      </c>
      <c r="Q39" s="1">
        <f t="shared" si="9"/>
        <v>1.1778370521966768</v>
      </c>
      <c r="R39" s="1">
        <f t="shared" si="10"/>
        <v>1.2110531958762887</v>
      </c>
    </row>
    <row r="40" spans="5:18" x14ac:dyDescent="0.15">
      <c r="E40">
        <v>260</v>
      </c>
      <c r="F40">
        <f t="shared" si="4"/>
        <v>170</v>
      </c>
      <c r="H40" s="4">
        <f t="shared" si="0"/>
        <v>600</v>
      </c>
      <c r="I40" s="4">
        <f t="shared" si="1"/>
        <v>510</v>
      </c>
      <c r="K40" s="1">
        <f t="shared" si="5"/>
        <v>0.20180945960137953</v>
      </c>
      <c r="L40" s="5">
        <f t="shared" si="6"/>
        <v>0.26415999999999995</v>
      </c>
      <c r="M40" s="1">
        <f t="shared" si="2"/>
        <v>0.13207999999999998</v>
      </c>
      <c r="N40" s="8">
        <f t="shared" si="7"/>
        <v>2.3365384615384617</v>
      </c>
      <c r="O40" s="1">
        <f t="shared" si="3"/>
        <v>6.5384615384615388E-2</v>
      </c>
      <c r="P40" s="6">
        <f t="shared" si="8"/>
        <v>25.569230769230771</v>
      </c>
      <c r="Q40" s="1">
        <f t="shared" si="9"/>
        <v>1.1779227561653471</v>
      </c>
      <c r="R40" s="1">
        <f t="shared" si="10"/>
        <v>1.2112790123456789</v>
      </c>
    </row>
    <row r="41" spans="5:18" x14ac:dyDescent="0.15">
      <c r="E41">
        <v>265</v>
      </c>
      <c r="F41">
        <f t="shared" si="4"/>
        <v>165</v>
      </c>
      <c r="H41" s="4">
        <f t="shared" si="0"/>
        <v>605</v>
      </c>
      <c r="I41" s="4">
        <f t="shared" si="1"/>
        <v>505</v>
      </c>
      <c r="K41" s="1">
        <f t="shared" si="5"/>
        <v>0.20651044996176043</v>
      </c>
      <c r="L41" s="5">
        <f t="shared" si="6"/>
        <v>0.26923999999999998</v>
      </c>
      <c r="M41" s="1">
        <f t="shared" si="2"/>
        <v>0.13461999999999999</v>
      </c>
      <c r="N41" s="8">
        <f t="shared" si="7"/>
        <v>2.3413461538461537</v>
      </c>
      <c r="O41" s="1">
        <f t="shared" si="3"/>
        <v>6.3461538461538458E-2</v>
      </c>
      <c r="P41" s="6">
        <f t="shared" si="8"/>
        <v>25.523076923076921</v>
      </c>
      <c r="Q41" s="1">
        <f t="shared" si="9"/>
        <v>1.1780137925873875</v>
      </c>
      <c r="R41" s="1">
        <f t="shared" si="10"/>
        <v>1.2115039014373716</v>
      </c>
    </row>
    <row r="42" spans="5:18" x14ac:dyDescent="0.15">
      <c r="E42">
        <v>270</v>
      </c>
      <c r="F42">
        <f t="shared" si="4"/>
        <v>160</v>
      </c>
      <c r="H42" s="4">
        <f t="shared" si="0"/>
        <v>610</v>
      </c>
      <c r="I42" s="4">
        <f t="shared" si="1"/>
        <v>500</v>
      </c>
      <c r="K42" s="1">
        <f t="shared" si="5"/>
        <v>0.21122189581294851</v>
      </c>
      <c r="L42" s="5">
        <f t="shared" si="6"/>
        <v>0.27431999999999995</v>
      </c>
      <c r="M42" s="1">
        <f t="shared" si="2"/>
        <v>0.13715999999999998</v>
      </c>
      <c r="N42" s="8">
        <f t="shared" si="7"/>
        <v>2.3461538461538463</v>
      </c>
      <c r="O42" s="1">
        <f t="shared" si="3"/>
        <v>6.1538461538461542E-2</v>
      </c>
      <c r="P42" s="6">
        <f t="shared" si="8"/>
        <v>25.476923076923079</v>
      </c>
      <c r="Q42" s="1">
        <f t="shared" si="9"/>
        <v>1.1781100264577185</v>
      </c>
      <c r="R42" s="1">
        <f t="shared" si="10"/>
        <v>1.2117278688524589</v>
      </c>
    </row>
    <row r="43" spans="5:18" x14ac:dyDescent="0.15">
      <c r="E43">
        <v>275</v>
      </c>
      <c r="F43">
        <f t="shared" si="4"/>
        <v>155</v>
      </c>
      <c r="H43" s="4">
        <f t="shared" si="0"/>
        <v>615</v>
      </c>
      <c r="I43" s="4">
        <f t="shared" si="1"/>
        <v>495</v>
      </c>
      <c r="K43" s="1">
        <f t="shared" si="5"/>
        <v>0.21594361497847517</v>
      </c>
      <c r="L43" s="5">
        <f t="shared" si="6"/>
        <v>0.27939999999999998</v>
      </c>
      <c r="M43" s="1">
        <f t="shared" si="2"/>
        <v>0.13969999999999999</v>
      </c>
      <c r="N43" s="8">
        <f t="shared" si="7"/>
        <v>2.3509615384615383</v>
      </c>
      <c r="O43" s="1">
        <f t="shared" si="3"/>
        <v>5.9615384615384619E-2</v>
      </c>
      <c r="P43" s="6">
        <f t="shared" si="8"/>
        <v>25.430769230769229</v>
      </c>
      <c r="Q43" s="1">
        <f t="shared" si="9"/>
        <v>1.1782113290274101</v>
      </c>
      <c r="R43" s="1">
        <f t="shared" si="10"/>
        <v>1.2119509202453986</v>
      </c>
    </row>
    <row r="44" spans="5:18" x14ac:dyDescent="0.15">
      <c r="E44">
        <v>280</v>
      </c>
      <c r="F44">
        <f t="shared" si="4"/>
        <v>150</v>
      </c>
      <c r="H44" s="4">
        <f t="shared" si="0"/>
        <v>620</v>
      </c>
      <c r="I44" s="4">
        <f t="shared" si="1"/>
        <v>490</v>
      </c>
      <c r="K44" s="1">
        <f t="shared" si="5"/>
        <v>0.22067543439533496</v>
      </c>
      <c r="L44" s="5">
        <f t="shared" si="6"/>
        <v>0.28447999999999996</v>
      </c>
      <c r="M44" s="1">
        <f t="shared" si="2"/>
        <v>0.14223999999999998</v>
      </c>
      <c r="N44" s="8">
        <f t="shared" si="7"/>
        <v>2.3557692307692308</v>
      </c>
      <c r="O44" s="1">
        <f t="shared" si="3"/>
        <v>5.7692307692307689E-2</v>
      </c>
      <c r="P44" s="6">
        <f t="shared" si="8"/>
        <v>25.384615384615387</v>
      </c>
      <c r="Q44" s="1">
        <f t="shared" si="9"/>
        <v>1.1783175774342594</v>
      </c>
      <c r="R44" s="1">
        <f t="shared" si="10"/>
        <v>1.2121730612244896</v>
      </c>
    </row>
    <row r="45" spans="5:18" x14ac:dyDescent="0.15">
      <c r="E45">
        <v>285</v>
      </c>
      <c r="F45">
        <f t="shared" si="4"/>
        <v>145</v>
      </c>
      <c r="H45" s="4">
        <f t="shared" si="0"/>
        <v>625</v>
      </c>
      <c r="I45" s="4">
        <f t="shared" si="1"/>
        <v>485</v>
      </c>
      <c r="K45" s="1">
        <f t="shared" si="5"/>
        <v>0.22541718958449039</v>
      </c>
      <c r="L45" s="5">
        <f t="shared" si="6"/>
        <v>0.28955999999999993</v>
      </c>
      <c r="M45" s="1">
        <f t="shared" si="2"/>
        <v>0.14477999999999996</v>
      </c>
      <c r="N45" s="8">
        <f t="shared" si="7"/>
        <v>2.3605769230769229</v>
      </c>
      <c r="O45" s="1">
        <f t="shared" si="3"/>
        <v>5.5769230769230765E-2</v>
      </c>
      <c r="P45" s="6">
        <f t="shared" si="8"/>
        <v>25.338461538461537</v>
      </c>
      <c r="Q45" s="1">
        <f t="shared" si="9"/>
        <v>1.1784286543624594</v>
      </c>
      <c r="R45" s="1">
        <f t="shared" si="10"/>
        <v>1.2123942973523421</v>
      </c>
    </row>
    <row r="46" spans="5:18" x14ac:dyDescent="0.15">
      <c r="E46">
        <v>290</v>
      </c>
      <c r="F46">
        <f t="shared" si="4"/>
        <v>140</v>
      </c>
      <c r="H46" s="4">
        <f t="shared" si="0"/>
        <v>630</v>
      </c>
      <c r="I46" s="4">
        <f t="shared" si="1"/>
        <v>480</v>
      </c>
      <c r="K46" s="1">
        <f t="shared" si="5"/>
        <v>0.23016872416339185</v>
      </c>
      <c r="L46" s="5">
        <f t="shared" si="6"/>
        <v>0.2946399999999999</v>
      </c>
      <c r="M46" s="1">
        <f t="shared" si="2"/>
        <v>0.14731999999999995</v>
      </c>
      <c r="N46" s="8">
        <f t="shared" si="7"/>
        <v>2.3653846153846154</v>
      </c>
      <c r="O46" s="1">
        <f t="shared" si="3"/>
        <v>5.3846153846153849E-2</v>
      </c>
      <c r="P46" s="6">
        <f t="shared" si="8"/>
        <v>25.292307692307695</v>
      </c>
      <c r="Q46" s="1">
        <f t="shared" si="9"/>
        <v>1.1785444477286218</v>
      </c>
      <c r="R46" s="1">
        <f t="shared" si="10"/>
        <v>1.2126146341463413</v>
      </c>
    </row>
    <row r="47" spans="5:18" x14ac:dyDescent="0.15">
      <c r="E47">
        <v>295</v>
      </c>
      <c r="F47">
        <f t="shared" si="4"/>
        <v>135</v>
      </c>
      <c r="H47" s="4">
        <f t="shared" si="0"/>
        <v>635</v>
      </c>
      <c r="I47" s="4">
        <f t="shared" si="1"/>
        <v>475</v>
      </c>
      <c r="K47" s="1">
        <f t="shared" si="5"/>
        <v>0.23492988939660614</v>
      </c>
      <c r="L47" s="5">
        <f t="shared" si="6"/>
        <v>0.29971999999999993</v>
      </c>
      <c r="M47" s="1">
        <f t="shared" si="2"/>
        <v>0.14985999999999997</v>
      </c>
      <c r="N47" s="8">
        <f t="shared" si="7"/>
        <v>2.3701923076923075</v>
      </c>
      <c r="O47" s="1">
        <f t="shared" si="3"/>
        <v>5.1923076923076926E-2</v>
      </c>
      <c r="P47" s="6">
        <f t="shared" si="8"/>
        <v>25.246153846153845</v>
      </c>
      <c r="Q47" s="1">
        <f t="shared" si="9"/>
        <v>1.1786648503917194</v>
      </c>
      <c r="R47" s="1">
        <f t="shared" si="10"/>
        <v>1.2128340770791075</v>
      </c>
    </row>
    <row r="48" spans="5:18" x14ac:dyDescent="0.15">
      <c r="E48">
        <v>300</v>
      </c>
      <c r="F48">
        <f t="shared" si="4"/>
        <v>130</v>
      </c>
      <c r="H48" s="4">
        <f t="shared" si="0"/>
        <v>640</v>
      </c>
      <c r="I48" s="4">
        <f t="shared" si="1"/>
        <v>470</v>
      </c>
      <c r="K48" s="1">
        <f t="shared" si="5"/>
        <v>0.23970054378107286</v>
      </c>
      <c r="L48" s="5">
        <f t="shared" si="6"/>
        <v>0.3047999999999999</v>
      </c>
      <c r="M48" s="1">
        <f t="shared" si="2"/>
        <v>0.15239999999999995</v>
      </c>
      <c r="N48" s="8">
        <f t="shared" si="7"/>
        <v>2.375</v>
      </c>
      <c r="O48" s="1">
        <f t="shared" si="3"/>
        <v>0.05</v>
      </c>
      <c r="P48" s="6">
        <f t="shared" si="8"/>
        <v>25.200000000000003</v>
      </c>
      <c r="Q48" s="1">
        <f t="shared" si="9"/>
        <v>1.1787897598847752</v>
      </c>
      <c r="R48" s="1">
        <f t="shared" si="10"/>
        <v>1.2130526315789474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C5" sqref="C5"/>
    </sheetView>
  </sheetViews>
  <sheetFormatPr defaultColWidth="18.75" defaultRowHeight="22.5" customHeight="1" x14ac:dyDescent="0.15"/>
  <sheetData>
    <row r="1" spans="2:7" ht="22.5" customHeight="1" thickBot="1" x14ac:dyDescent="0.2"/>
    <row r="2" spans="2:7" ht="22.5" customHeight="1" x14ac:dyDescent="0.15">
      <c r="B2" s="50" t="s">
        <v>36</v>
      </c>
      <c r="C2" s="51"/>
      <c r="D2" s="11"/>
      <c r="E2" s="50" t="s">
        <v>31</v>
      </c>
      <c r="F2" s="51"/>
      <c r="G2" s="11"/>
    </row>
    <row r="3" spans="2:7" ht="22.5" customHeight="1" x14ac:dyDescent="0.15">
      <c r="B3" s="32" t="s">
        <v>50</v>
      </c>
      <c r="C3" s="33">
        <v>14.5</v>
      </c>
      <c r="D3" s="11"/>
      <c r="E3" s="13" t="s">
        <v>37</v>
      </c>
      <c r="F3" s="22">
        <v>460</v>
      </c>
      <c r="G3" s="11"/>
    </row>
    <row r="4" spans="2:7" ht="22.5" customHeight="1" x14ac:dyDescent="0.15">
      <c r="B4" s="13" t="s">
        <v>48</v>
      </c>
      <c r="C4" s="22">
        <f>C3*2</f>
        <v>29</v>
      </c>
      <c r="D4" s="11"/>
      <c r="E4" s="13" t="s">
        <v>26</v>
      </c>
      <c r="F4" s="22">
        <v>534</v>
      </c>
      <c r="G4" s="11"/>
    </row>
    <row r="5" spans="2:7" ht="22.5" customHeight="1" x14ac:dyDescent="0.15">
      <c r="B5" s="13" t="s">
        <v>38</v>
      </c>
      <c r="C5" s="22">
        <v>20</v>
      </c>
      <c r="D5" s="11"/>
      <c r="E5" s="13" t="s">
        <v>28</v>
      </c>
      <c r="F5" s="22">
        <v>354</v>
      </c>
      <c r="G5" s="11"/>
    </row>
    <row r="6" spans="2:7" ht="22.5" customHeight="1" thickBot="1" x14ac:dyDescent="0.2">
      <c r="B6" s="13" t="s">
        <v>52</v>
      </c>
      <c r="C6" s="22">
        <v>6</v>
      </c>
      <c r="D6" s="11"/>
      <c r="E6" s="14" t="s">
        <v>32</v>
      </c>
      <c r="F6" s="23">
        <v>0</v>
      </c>
      <c r="G6" s="11"/>
    </row>
    <row r="7" spans="2:7" ht="22.5" customHeight="1" x14ac:dyDescent="0.15">
      <c r="B7" s="34" t="s">
        <v>49</v>
      </c>
      <c r="C7" s="35">
        <v>26</v>
      </c>
      <c r="D7" s="11"/>
      <c r="E7" s="11"/>
      <c r="F7" s="11"/>
      <c r="G7" s="11"/>
    </row>
    <row r="8" spans="2:7" ht="22.5" customHeight="1" x14ac:dyDescent="0.15">
      <c r="B8" s="40" t="s">
        <v>40</v>
      </c>
      <c r="C8" s="41">
        <v>3</v>
      </c>
      <c r="D8" s="11"/>
      <c r="E8" s="11"/>
      <c r="F8" s="11"/>
      <c r="G8" s="11"/>
    </row>
    <row r="9" spans="2:7" ht="22.5" customHeight="1" thickBot="1" x14ac:dyDescent="0.2">
      <c r="B9" s="42" t="s">
        <v>59</v>
      </c>
      <c r="C9" s="43">
        <f>C3*1.63</f>
        <v>23.634999999999998</v>
      </c>
      <c r="D9" s="11"/>
      <c r="E9" s="11"/>
      <c r="F9" s="11"/>
      <c r="G9" s="11"/>
    </row>
    <row r="10" spans="2:7" ht="22.5" customHeight="1" thickBot="1" x14ac:dyDescent="0.2">
      <c r="D10" s="11"/>
      <c r="E10" s="52" t="s">
        <v>33</v>
      </c>
      <c r="F10" s="52"/>
      <c r="G10" s="11"/>
    </row>
    <row r="11" spans="2:7" ht="22.5" customHeight="1" x14ac:dyDescent="0.15">
      <c r="B11" s="50" t="s">
        <v>34</v>
      </c>
      <c r="C11" s="51"/>
      <c r="D11" s="11"/>
      <c r="E11" s="11"/>
      <c r="F11" s="12"/>
      <c r="G11" s="11"/>
    </row>
    <row r="12" spans="2:7" ht="22.5" customHeight="1" x14ac:dyDescent="0.15">
      <c r="B12" s="13" t="s">
        <v>27</v>
      </c>
      <c r="C12" s="22">
        <v>341</v>
      </c>
      <c r="D12" s="11"/>
      <c r="E12" s="11"/>
      <c r="F12" s="12"/>
      <c r="G12" s="11"/>
    </row>
    <row r="13" spans="2:7" ht="22.5" customHeight="1" x14ac:dyDescent="0.15">
      <c r="B13" s="13" t="s">
        <v>54</v>
      </c>
      <c r="C13" s="22">
        <v>341</v>
      </c>
      <c r="D13" s="11"/>
      <c r="E13" s="24" t="s">
        <v>24</v>
      </c>
      <c r="F13" s="25">
        <f>(F3-$C$12)/$C$3*1%</f>
        <v>8.2068965517241396E-2</v>
      </c>
      <c r="G13" s="46"/>
    </row>
    <row r="14" spans="2:7" ht="22.5" customHeight="1" thickBot="1" x14ac:dyDescent="0.2">
      <c r="B14" s="14" t="s">
        <v>28</v>
      </c>
      <c r="C14" s="23">
        <v>202</v>
      </c>
      <c r="D14" s="44" t="s">
        <v>61</v>
      </c>
      <c r="E14" s="44" t="s">
        <v>60</v>
      </c>
      <c r="F14" s="45">
        <f>F13-1.63*SQRT(F17*F13*(1-F13))/F17</f>
        <v>3.1412508745161431E-2</v>
      </c>
      <c r="G14" s="47"/>
    </row>
    <row r="15" spans="2:7" ht="22.5" customHeight="1" x14ac:dyDescent="0.15">
      <c r="B15" s="11"/>
      <c r="C15" s="11"/>
      <c r="D15" s="11"/>
      <c r="E15" s="36" t="s">
        <v>30</v>
      </c>
      <c r="F15" s="37">
        <f>1-(F4-$C$13)/$C$7*1%</f>
        <v>0.92576923076923079</v>
      </c>
      <c r="G15" s="46"/>
    </row>
    <row r="16" spans="2:7" ht="22.5" customHeight="1" x14ac:dyDescent="0.15">
      <c r="B16" s="11"/>
      <c r="C16" s="11"/>
      <c r="D16" s="11"/>
      <c r="E16" s="36" t="s">
        <v>23</v>
      </c>
      <c r="F16" s="38">
        <f>2.5*F15</f>
        <v>2.3144230769230769</v>
      </c>
      <c r="G16" s="46"/>
    </row>
    <row r="17" spans="2:9" ht="22.5" customHeight="1" x14ac:dyDescent="0.15">
      <c r="B17" s="11"/>
      <c r="C17" s="11"/>
      <c r="D17" s="11"/>
      <c r="E17" s="36" t="s">
        <v>41</v>
      </c>
      <c r="F17" s="39">
        <f>ROUND($C$8/F16*60,0)</f>
        <v>78</v>
      </c>
      <c r="G17" s="11"/>
    </row>
    <row r="18" spans="2:9" ht="22.5" customHeight="1" x14ac:dyDescent="0.15">
      <c r="B18" s="11"/>
      <c r="C18" s="11"/>
    </row>
    <row r="19" spans="2:9" ht="22.5" customHeight="1" x14ac:dyDescent="0.15">
      <c r="B19" s="11"/>
      <c r="C19" s="11"/>
      <c r="D19" s="11"/>
      <c r="E19" s="11"/>
      <c r="F19" s="12"/>
      <c r="G19" s="11"/>
      <c r="H19" s="11"/>
      <c r="I19" s="12"/>
    </row>
    <row r="20" spans="2:9" ht="22.5" customHeight="1" x14ac:dyDescent="0.15">
      <c r="B20" s="11"/>
      <c r="C20" s="11"/>
      <c r="D20" s="11"/>
      <c r="E20" s="11"/>
      <c r="F20" s="12"/>
      <c r="G20" s="11"/>
      <c r="H20" s="11"/>
      <c r="I20" s="12"/>
    </row>
    <row r="21" spans="2:9" ht="22.5" customHeight="1" thickBot="1" x14ac:dyDescent="0.2">
      <c r="B21" s="11"/>
      <c r="C21" s="11"/>
      <c r="D21" s="11"/>
      <c r="E21" s="11"/>
      <c r="F21" s="12"/>
      <c r="G21" s="11"/>
      <c r="H21" s="11"/>
      <c r="I21" s="12"/>
    </row>
    <row r="22" spans="2:9" ht="22.5" customHeight="1" x14ac:dyDescent="0.15">
      <c r="B22" s="11"/>
      <c r="C22" s="11"/>
      <c r="D22" s="11"/>
      <c r="E22" s="53"/>
      <c r="F22" s="54"/>
      <c r="G22" s="54"/>
      <c r="H22" s="54"/>
      <c r="I22" s="55"/>
    </row>
    <row r="23" spans="2:9" ht="22.5" customHeight="1" x14ac:dyDescent="0.15">
      <c r="B23" s="11"/>
      <c r="C23" s="11"/>
      <c r="D23" s="11"/>
      <c r="E23" s="16"/>
      <c r="F23" s="17"/>
      <c r="G23" s="18"/>
      <c r="H23" s="18"/>
      <c r="I23" s="17"/>
    </row>
    <row r="24" spans="2:9" ht="22.5" customHeight="1" thickBot="1" x14ac:dyDescent="0.2">
      <c r="B24" s="11"/>
      <c r="C24" s="11"/>
      <c r="D24" s="11"/>
      <c r="E24" s="19"/>
      <c r="F24" s="20"/>
      <c r="G24" s="21"/>
      <c r="H24" s="21"/>
      <c r="I24" s="20"/>
    </row>
    <row r="25" spans="2:9" ht="22.5" customHeight="1" x14ac:dyDescent="0.15">
      <c r="B25" s="11"/>
      <c r="C25" s="11"/>
      <c r="D25" s="10"/>
      <c r="E25" s="30"/>
      <c r="F25" s="30"/>
      <c r="G25" s="30"/>
      <c r="H25" s="30"/>
      <c r="I25" s="31"/>
    </row>
  </sheetData>
  <mergeCells count="5">
    <mergeCell ref="B2:C2"/>
    <mergeCell ref="E2:F2"/>
    <mergeCell ref="B11:C11"/>
    <mergeCell ref="E10:F10"/>
    <mergeCell ref="E22:I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blm</vt:lpstr>
      <vt:lpstr>backup</vt:lpstr>
      <vt:lpstr>暴击咏速计算</vt:lpstr>
    </vt:vector>
  </TitlesOfParts>
  <Company>whu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Xu</dc:creator>
  <cp:lastModifiedBy>viktor Xu</cp:lastModifiedBy>
  <dcterms:created xsi:type="dcterms:W3CDTF">2015-07-11T17:09:02Z</dcterms:created>
  <dcterms:modified xsi:type="dcterms:W3CDTF">2015-09-13T02:48:53Z</dcterms:modified>
</cp:coreProperties>
</file>