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7"/>
  </bookViews>
  <sheets>
    <sheet name="常用岩性" sheetId="5" r:id="rId1"/>
    <sheet name="usgs" sheetId="1" r:id="rId2"/>
    <sheet name="录井" sheetId="2" r:id="rId3"/>
    <sheet name="测井" sheetId="3" r:id="rId4"/>
    <sheet name="颜色" sheetId="4" r:id="rId5"/>
    <sheet name="模式" sheetId="6" r:id="rId6"/>
    <sheet name="code" sheetId="7" r:id="rId7"/>
    <sheet name="Sheet1" sheetId="8" r:id="rId8"/>
  </sheets>
  <calcPr calcId="144525"/>
</workbook>
</file>

<file path=xl/calcChain.xml><?xml version="1.0" encoding="utf-8"?>
<calcChain xmlns="http://schemas.openxmlformats.org/spreadsheetml/2006/main">
  <c r="A313" i="4" l="1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<sst xmlns="http://schemas.openxmlformats.org/spreadsheetml/2006/main" count="2648" uniqueCount="867">
  <si>
    <t>中文名</t>
    <phoneticPr fontId="1" type="noConversion"/>
  </si>
  <si>
    <t>Crossbedded sand or sandstone(2nd option)</t>
    <phoneticPr fontId="1" type="noConversion"/>
  </si>
  <si>
    <t>Argillaceous or shaly sandstone</t>
    <phoneticPr fontId="1" type="noConversion"/>
  </si>
  <si>
    <t>英文名</t>
    <phoneticPr fontId="1" type="noConversion"/>
  </si>
  <si>
    <t>图</t>
    <phoneticPr fontId="1" type="noConversion"/>
  </si>
  <si>
    <t>Crossbedded limestone</t>
    <phoneticPr fontId="1" type="noConversion"/>
  </si>
  <si>
    <t>Cherty limestone(2nd option)</t>
  </si>
  <si>
    <t>Crossbedded dolostone or dolomite</t>
    <phoneticPr fontId="1" type="noConversion"/>
  </si>
  <si>
    <t>Cherty dolostone or dolomite</t>
    <phoneticPr fontId="1" type="noConversion"/>
  </si>
  <si>
    <t>Bedded chert(1st option)</t>
  </si>
  <si>
    <t>Subgraywack</t>
  </si>
  <si>
    <t>Crossbedded subgraywacke</t>
    <phoneticPr fontId="1" type="noConversion"/>
  </si>
  <si>
    <t>Interbedded sandstone and siltstone</t>
    <phoneticPr fontId="1" type="noConversion"/>
  </si>
  <si>
    <t>Interbedded sandstone and shale</t>
    <phoneticPr fontId="1" type="noConversion"/>
  </si>
  <si>
    <t>Interbedded shale and silty limestone(shale dominant)</t>
    <phoneticPr fontId="1" type="noConversion"/>
  </si>
  <si>
    <t>Interbedded calcareous shale and limestone (shaledominant)</t>
    <phoneticPr fontId="1" type="noConversion"/>
  </si>
  <si>
    <t>Interbedded silty limestone and shale</t>
    <phoneticPr fontId="1" type="noConversion"/>
  </si>
  <si>
    <t>Interbedded limestone and shale (1st option)</t>
    <phoneticPr fontId="1" type="noConversion"/>
  </si>
  <si>
    <t>Interbedded limestone and shale (2nd option)</t>
    <phoneticPr fontId="1" type="noConversion"/>
  </si>
  <si>
    <t>Interbedded limestone and shale(limestone dominant)</t>
    <phoneticPr fontId="1" type="noConversion"/>
  </si>
  <si>
    <t>Interbedded limestone and calcareous shale</t>
    <phoneticPr fontId="1" type="noConversion"/>
  </si>
  <si>
    <t>Till or diamicton(2nd option)</t>
  </si>
  <si>
    <t>Loess (1st option)</t>
  </si>
  <si>
    <t>Loess (2nd option)</t>
  </si>
  <si>
    <t>Schist</t>
  </si>
  <si>
    <t>Zeolitic rock</t>
    <phoneticPr fontId="1" type="noConversion"/>
  </si>
  <si>
    <t>Granite (1st option)</t>
  </si>
  <si>
    <t>Igneous rock(1st option)</t>
  </si>
  <si>
    <t>Igneous rock(2nd option)</t>
  </si>
  <si>
    <t>Igneous rock(3rd option)</t>
  </si>
  <si>
    <t>Igneous rock(4th option)</t>
  </si>
  <si>
    <t>Igneous rock(5th option)</t>
  </si>
  <si>
    <t>Igneous rock(6th option)</t>
  </si>
  <si>
    <t>Breccia (2nd option)</t>
    <phoneticPr fontId="1" type="noConversion"/>
  </si>
  <si>
    <t>Calcareous sandstone</t>
    <phoneticPr fontId="1" type="noConversion"/>
  </si>
  <si>
    <t>Dolomitic sandstone</t>
    <phoneticPr fontId="1" type="noConversion"/>
  </si>
  <si>
    <t>Silt, siltstone,or shaly silt</t>
    <phoneticPr fontId="1" type="noConversion"/>
  </si>
  <si>
    <t>Calcareous silt stone</t>
    <phoneticPr fontId="1" type="noConversion"/>
  </si>
  <si>
    <t>Dolomitic silt stone</t>
    <phoneticPr fontId="1" type="noConversion"/>
  </si>
  <si>
    <t>钙质粉砂岩</t>
    <phoneticPr fontId="1" type="noConversion"/>
  </si>
  <si>
    <t>Sandy or silty shale</t>
    <phoneticPr fontId="1" type="noConversion"/>
  </si>
  <si>
    <t>Clay or clay shale</t>
    <phoneticPr fontId="1" type="noConversion"/>
  </si>
  <si>
    <t>Cherty shale</t>
    <phoneticPr fontId="1" type="noConversion"/>
  </si>
  <si>
    <t>含燧石结核页岩</t>
    <phoneticPr fontId="1" type="noConversion"/>
  </si>
  <si>
    <t>Dolomitic shale</t>
    <phoneticPr fontId="1" type="noConversion"/>
  </si>
  <si>
    <t>白云质页岩</t>
    <phoneticPr fontId="1" type="noConversion"/>
  </si>
  <si>
    <t>Calcareous shale or marl</t>
    <phoneticPr fontId="1" type="noConversion"/>
  </si>
  <si>
    <t>钙质页岩或泥灰岩</t>
    <phoneticPr fontId="1" type="noConversion"/>
  </si>
  <si>
    <t>Carbonaceous shale</t>
    <phoneticPr fontId="1" type="noConversion"/>
  </si>
  <si>
    <t>Oil shale</t>
    <phoneticPr fontId="1" type="noConversion"/>
  </si>
  <si>
    <t>Bedded sand or sandstone</t>
    <phoneticPr fontId="1" type="noConversion"/>
  </si>
  <si>
    <t>Chalk</t>
    <phoneticPr fontId="1" type="noConversion"/>
  </si>
  <si>
    <t>白垩</t>
    <phoneticPr fontId="1" type="noConversion"/>
  </si>
  <si>
    <t>Limestone</t>
    <phoneticPr fontId="1" type="noConversion"/>
  </si>
  <si>
    <t>Clastic limestone</t>
    <phoneticPr fontId="1" type="noConversion"/>
  </si>
  <si>
    <t>碎屑灰岩</t>
  </si>
  <si>
    <t>Fossiliferous clastic limestone</t>
    <phoneticPr fontId="1" type="noConversion"/>
  </si>
  <si>
    <t>含化石碎屑灰岩</t>
    <phoneticPr fontId="1" type="noConversion"/>
  </si>
  <si>
    <t>Nodular or irregularly bedded limestone</t>
    <phoneticPr fontId="1" type="noConversion"/>
  </si>
  <si>
    <t>Oolitic limestone</t>
    <phoneticPr fontId="1" type="noConversion"/>
  </si>
  <si>
    <t>Sandy limestone</t>
    <phoneticPr fontId="1" type="noConversion"/>
  </si>
  <si>
    <t>Silty limestone</t>
    <phoneticPr fontId="1" type="noConversion"/>
  </si>
  <si>
    <t>Argillaceous or shaly limestone</t>
    <phoneticPr fontId="1" type="noConversion"/>
  </si>
  <si>
    <t>Cherty limestone(1st option)</t>
    <phoneticPr fontId="1" type="noConversion"/>
  </si>
  <si>
    <t>Dolomitic limestone,limy dolo stone, or limy dolomite</t>
    <phoneticPr fontId="1" type="noConversion"/>
  </si>
  <si>
    <t>Ore</t>
    <phoneticPr fontId="1" type="noConversion"/>
  </si>
  <si>
    <t>矿石</t>
    <phoneticPr fontId="1" type="noConversion"/>
  </si>
  <si>
    <t>Quartz</t>
    <phoneticPr fontId="1" type="noConversion"/>
  </si>
  <si>
    <t>石英</t>
    <phoneticPr fontId="1" type="noConversion"/>
  </si>
  <si>
    <t>Vitrophyre</t>
    <phoneticPr fontId="1" type="noConversion"/>
  </si>
  <si>
    <t>玻基斑岩</t>
  </si>
  <si>
    <t>Porphyritic rock(2nd option)</t>
    <phoneticPr fontId="1" type="noConversion"/>
  </si>
  <si>
    <t>Porphyritic rock(1st option)</t>
    <phoneticPr fontId="1" type="noConversion"/>
  </si>
  <si>
    <t>Igneous rock(8th option)</t>
    <phoneticPr fontId="1" type="noConversion"/>
  </si>
  <si>
    <t>Igneous rock(7th option)</t>
    <phoneticPr fontId="1" type="noConversion"/>
  </si>
  <si>
    <t>Banded igneous rock</t>
    <phoneticPr fontId="1" type="noConversion"/>
  </si>
  <si>
    <t>条带状火成岩</t>
    <phoneticPr fontId="1" type="noConversion"/>
  </si>
  <si>
    <t>Granite (2nd option)</t>
    <phoneticPr fontId="1" type="noConversion"/>
  </si>
  <si>
    <t>Basaltic fows</t>
    <phoneticPr fontId="1" type="noConversion"/>
  </si>
  <si>
    <t>玄武质</t>
    <phoneticPr fontId="1" type="noConversion"/>
  </si>
  <si>
    <t>沸石</t>
    <phoneticPr fontId="1" type="noConversion"/>
  </si>
  <si>
    <t>Volcanic brecciaor agglomerate</t>
    <phoneticPr fontId="1" type="noConversion"/>
  </si>
  <si>
    <t>Volcanic brecciaand tuf</t>
    <phoneticPr fontId="1" type="noConversion"/>
  </si>
  <si>
    <t>Crystal tuf</t>
    <phoneticPr fontId="1" type="noConversion"/>
  </si>
  <si>
    <t>晶屑凝灰岩</t>
  </si>
  <si>
    <t>Soapstone, talc,or serpentinite</t>
    <phoneticPr fontId="1" type="noConversion"/>
  </si>
  <si>
    <t>皂石，滑石，或蛇纹岩</t>
    <phoneticPr fontId="1" type="noConversion"/>
  </si>
  <si>
    <t>Contorted gneiss</t>
    <phoneticPr fontId="1" type="noConversion"/>
  </si>
  <si>
    <t>Gneiss</t>
    <phoneticPr fontId="1" type="noConversion"/>
  </si>
  <si>
    <t>片麻岩</t>
  </si>
  <si>
    <t>Schist and gneiss</t>
    <phoneticPr fontId="1" type="noConversion"/>
  </si>
  <si>
    <t>片岩</t>
    <phoneticPr fontId="1" type="noConversion"/>
  </si>
  <si>
    <t>Schistose or gneissoid granite</t>
    <phoneticPr fontId="1" type="noConversion"/>
  </si>
  <si>
    <t>Slate</t>
    <phoneticPr fontId="1" type="noConversion"/>
  </si>
  <si>
    <t>板岩</t>
    <phoneticPr fontId="1" type="noConversion"/>
  </si>
  <si>
    <t>Quartzite</t>
    <phoneticPr fontId="1" type="noConversion"/>
  </si>
  <si>
    <t>Metamorphism</t>
    <phoneticPr fontId="1" type="noConversion"/>
  </si>
  <si>
    <t>变质岩</t>
    <phoneticPr fontId="1" type="noConversion"/>
  </si>
  <si>
    <t>Till or diamicton(3rd option)</t>
    <phoneticPr fontId="1" type="noConversion"/>
  </si>
  <si>
    <t>Interbedded shale and limestone(shale dominant)(2nd option)</t>
    <phoneticPr fontId="1" type="noConversion"/>
  </si>
  <si>
    <t>Interbedded ripple-bedded sandstone and shale</t>
    <phoneticPr fontId="1" type="noConversion"/>
  </si>
  <si>
    <t>Interbedded shale and limestone(shale dominant)(1st option)</t>
    <phoneticPr fontId="1" type="noConversion"/>
  </si>
  <si>
    <t>钙质页岩和灰岩互层</t>
    <phoneticPr fontId="1" type="noConversion"/>
  </si>
  <si>
    <t>粉砂质灰岩和页岩互层</t>
    <phoneticPr fontId="1" type="noConversion"/>
  </si>
  <si>
    <t>砂岩和页岩互层</t>
    <phoneticPr fontId="1" type="noConversion"/>
  </si>
  <si>
    <t>砂岩和粉砂岩互层</t>
    <phoneticPr fontId="1" type="noConversion"/>
  </si>
  <si>
    <t>Salt</t>
    <phoneticPr fontId="1" type="noConversion"/>
  </si>
  <si>
    <t>盐</t>
  </si>
  <si>
    <t>Gypsum</t>
    <phoneticPr fontId="1" type="noConversion"/>
  </si>
  <si>
    <t>石膏</t>
  </si>
  <si>
    <t>Phosphatic-nodular rock</t>
    <phoneticPr fontId="1" type="noConversion"/>
  </si>
  <si>
    <t>磷酸盐结核</t>
    <phoneticPr fontId="1" type="noConversion"/>
  </si>
  <si>
    <t>Siderite</t>
    <phoneticPr fontId="1" type="noConversion"/>
  </si>
  <si>
    <t>菱铁矿</t>
  </si>
  <si>
    <t>Limonite</t>
    <phoneticPr fontId="1" type="noConversion"/>
  </si>
  <si>
    <t>褐铁矿</t>
  </si>
  <si>
    <t>Glauconite</t>
    <phoneticPr fontId="1" type="noConversion"/>
  </si>
  <si>
    <t>海绿石</t>
  </si>
  <si>
    <t>Bentonite</t>
    <phoneticPr fontId="1" type="noConversion"/>
  </si>
  <si>
    <t>蒙脱石</t>
  </si>
  <si>
    <t>Flint clay</t>
    <phoneticPr fontId="1" type="noConversion"/>
  </si>
  <si>
    <t>硬质粘土</t>
  </si>
  <si>
    <t>Under clay</t>
    <phoneticPr fontId="1" type="noConversion"/>
  </si>
  <si>
    <t>耐火粘土</t>
  </si>
  <si>
    <t>Bony coal or impure coal</t>
    <phoneticPr fontId="1" type="noConversion"/>
  </si>
  <si>
    <t>Coal</t>
    <phoneticPr fontId="1" type="noConversion"/>
  </si>
  <si>
    <t>煤</t>
    <phoneticPr fontId="1" type="noConversion"/>
  </si>
  <si>
    <t>Peat</t>
    <phoneticPr fontId="1" type="noConversion"/>
  </si>
  <si>
    <t>泥煤</t>
    <phoneticPr fontId="1" type="noConversion"/>
  </si>
  <si>
    <t>Ripple-bedded subgraywacke</t>
    <phoneticPr fontId="1" type="noConversion"/>
  </si>
  <si>
    <t>亚杂砂岩</t>
  </si>
  <si>
    <t>Diatomaceous rock</t>
    <phoneticPr fontId="1" type="noConversion"/>
  </si>
  <si>
    <t>硅藻岩</t>
    <phoneticPr fontId="1" type="noConversion"/>
  </si>
  <si>
    <t>Fossiliferous rock</t>
    <phoneticPr fontId="1" type="noConversion"/>
  </si>
  <si>
    <t>Fossiliferous bedded chert</t>
    <phoneticPr fontId="1" type="noConversion"/>
  </si>
  <si>
    <t>Bedded chert(2nd option)</t>
    <phoneticPr fontId="1" type="noConversion"/>
  </si>
  <si>
    <t>Massive sand or sandstone</t>
    <phoneticPr fontId="1" type="noConversion"/>
  </si>
  <si>
    <t>Crossbedded sand or sandstone(1st option)</t>
    <phoneticPr fontId="1" type="noConversion"/>
  </si>
  <si>
    <t>Ripple-bedded sand or sandstone</t>
    <phoneticPr fontId="1" type="noConversion"/>
  </si>
  <si>
    <t>Limestone, irregular(burrow?) fllings of saccharoidal dolomite</t>
    <phoneticPr fontId="1" type="noConversion"/>
  </si>
  <si>
    <t>Cherty cross bedded limestone</t>
    <phoneticPr fontId="1" type="noConversion"/>
  </si>
  <si>
    <t>交错层理石灰岩</t>
    <phoneticPr fontId="1" type="noConversion"/>
  </si>
  <si>
    <t>Cherty and sandy cross bedded clastic limestone</t>
    <phoneticPr fontId="1" type="noConversion"/>
  </si>
  <si>
    <t>Dolostone or dolomite</t>
    <phoneticPr fontId="1" type="noConversion"/>
  </si>
  <si>
    <t>交错层理白云岩</t>
    <phoneticPr fontId="1" type="noConversion"/>
  </si>
  <si>
    <t>Oolitic dolostone or dolomite</t>
    <phoneticPr fontId="1" type="noConversion"/>
  </si>
  <si>
    <t>Sandy dolostone or dolomite</t>
    <phoneticPr fontId="1" type="noConversion"/>
  </si>
  <si>
    <t>砂质白云岩</t>
    <phoneticPr fontId="1" type="noConversion"/>
  </si>
  <si>
    <t>Silty dolostone or dolomite</t>
    <phoneticPr fontId="1" type="noConversion"/>
  </si>
  <si>
    <t>粉砂质白云岩</t>
    <phoneticPr fontId="1" type="noConversion"/>
  </si>
  <si>
    <t>Argillaceous or shaly dolostone or dolomite</t>
    <phoneticPr fontId="1" type="noConversion"/>
  </si>
  <si>
    <t>含燧石结核白云岩</t>
    <phoneticPr fontId="1" type="noConversion"/>
  </si>
  <si>
    <t>交错层理亚杂砂岩</t>
    <phoneticPr fontId="1" type="noConversion"/>
  </si>
  <si>
    <t>波纹层状亚杂砂岩</t>
    <phoneticPr fontId="1" type="noConversion"/>
  </si>
  <si>
    <t>Contorted schist</t>
    <phoneticPr fontId="1" type="noConversion"/>
  </si>
  <si>
    <t>褶皱片岩</t>
    <phoneticPr fontId="1" type="noConversion"/>
  </si>
  <si>
    <t>褶皱片麻岩</t>
    <phoneticPr fontId="1" type="noConversion"/>
  </si>
  <si>
    <t>Tufaceous rock</t>
    <phoneticPr fontId="1" type="noConversion"/>
  </si>
  <si>
    <t>凝灰岩</t>
    <phoneticPr fontId="1" type="noConversion"/>
  </si>
  <si>
    <t>油层</t>
    <phoneticPr fontId="1" type="noConversion"/>
  </si>
  <si>
    <t>oil</t>
    <phoneticPr fontId="1" type="noConversion"/>
  </si>
  <si>
    <t>water</t>
    <phoneticPr fontId="1" type="noConversion"/>
  </si>
  <si>
    <t>gas</t>
    <phoneticPr fontId="1" type="noConversion"/>
  </si>
  <si>
    <t>差油层</t>
    <phoneticPr fontId="1" type="noConversion"/>
  </si>
  <si>
    <t>含水油层</t>
    <phoneticPr fontId="1" type="noConversion"/>
  </si>
  <si>
    <t>油水同层</t>
    <phoneticPr fontId="1" type="noConversion"/>
  </si>
  <si>
    <t>含油水层</t>
    <phoneticPr fontId="1" type="noConversion"/>
  </si>
  <si>
    <t>可疑油气层</t>
    <phoneticPr fontId="1" type="noConversion"/>
  </si>
  <si>
    <t>油气同层</t>
    <phoneticPr fontId="1" type="noConversion"/>
  </si>
  <si>
    <t>气层</t>
    <phoneticPr fontId="1" type="noConversion"/>
  </si>
  <si>
    <t>气水同层</t>
    <phoneticPr fontId="1" type="noConversion"/>
  </si>
  <si>
    <t>含气水层</t>
    <phoneticPr fontId="1" type="noConversion"/>
  </si>
  <si>
    <t>水层</t>
    <phoneticPr fontId="1" type="noConversion"/>
  </si>
  <si>
    <t>致密层</t>
    <phoneticPr fontId="1" type="noConversion"/>
  </si>
  <si>
    <t>干层</t>
    <phoneticPr fontId="1" type="noConversion"/>
  </si>
  <si>
    <t>煤层</t>
    <phoneticPr fontId="1" type="noConversion"/>
  </si>
  <si>
    <t>未解释</t>
    <phoneticPr fontId="1" type="noConversion"/>
  </si>
  <si>
    <t>角砾岩</t>
    <phoneticPr fontId="1" type="noConversion"/>
  </si>
  <si>
    <t>粘土质粉砂岩</t>
    <phoneticPr fontId="1" type="noConversion"/>
  </si>
  <si>
    <t>USGS606</t>
  </si>
  <si>
    <t>USGS607</t>
  </si>
  <si>
    <t>USGS608</t>
  </si>
  <si>
    <t>USGS609</t>
  </si>
  <si>
    <t>USGS610</t>
  </si>
  <si>
    <t>USGS611</t>
  </si>
  <si>
    <t>USGS612</t>
  </si>
  <si>
    <t>USGS613</t>
  </si>
  <si>
    <t>USGS614</t>
  </si>
  <si>
    <t>USGS616</t>
  </si>
  <si>
    <t>USGS617</t>
  </si>
  <si>
    <t>USGS618</t>
  </si>
  <si>
    <t>USGS619</t>
  </si>
  <si>
    <t>USGS620</t>
  </si>
  <si>
    <t>USGS621</t>
  </si>
  <si>
    <t>USGS622</t>
  </si>
  <si>
    <t>USGS623</t>
  </si>
  <si>
    <t>USGS624</t>
  </si>
  <si>
    <t>USGS625</t>
  </si>
  <si>
    <t>USGS626</t>
  </si>
  <si>
    <t>USGS627</t>
  </si>
  <si>
    <t>USGS628</t>
  </si>
  <si>
    <t>USGS629</t>
  </si>
  <si>
    <t>USGS630</t>
  </si>
  <si>
    <t>USGS631</t>
  </si>
  <si>
    <t>USGS632</t>
  </si>
  <si>
    <t>USGS633</t>
  </si>
  <si>
    <t>USGS634</t>
  </si>
  <si>
    <t>USGS635</t>
  </si>
  <si>
    <t>USGS636</t>
  </si>
  <si>
    <t>USGS637</t>
  </si>
  <si>
    <t>USGS638</t>
  </si>
  <si>
    <t>USGS639</t>
  </si>
  <si>
    <t>USGS640</t>
  </si>
  <si>
    <t>USGS641</t>
  </si>
  <si>
    <t>USGS642</t>
  </si>
  <si>
    <t>USGS643</t>
  </si>
  <si>
    <t>USGS644</t>
  </si>
  <si>
    <t>USGS645</t>
  </si>
  <si>
    <t>USGS646</t>
  </si>
  <si>
    <t>USGS647</t>
  </si>
  <si>
    <t>USGS648</t>
  </si>
  <si>
    <t>USGS649</t>
  </si>
  <si>
    <t>USGS650</t>
  </si>
  <si>
    <t>USGS651</t>
  </si>
  <si>
    <t>USGS652</t>
  </si>
  <si>
    <t>USGS653</t>
  </si>
  <si>
    <t>USGS654</t>
  </si>
  <si>
    <t>USGS655</t>
  </si>
  <si>
    <t>USGS656</t>
  </si>
  <si>
    <t>USGS657</t>
  </si>
  <si>
    <t>USGS658</t>
  </si>
  <si>
    <t>USGS659</t>
  </si>
  <si>
    <t>USGS660</t>
  </si>
  <si>
    <t>USGS661</t>
  </si>
  <si>
    <t>USGS662</t>
  </si>
  <si>
    <t>USGS663</t>
  </si>
  <si>
    <t>USGS664</t>
  </si>
  <si>
    <t>USGS665</t>
  </si>
  <si>
    <t>USGS666</t>
  </si>
  <si>
    <t>USGS667</t>
  </si>
  <si>
    <t>USGS668</t>
  </si>
  <si>
    <t>USGS669</t>
  </si>
  <si>
    <t>USGS670</t>
  </si>
  <si>
    <t>USGS671</t>
  </si>
  <si>
    <t>USGS672</t>
  </si>
  <si>
    <t>USGS673</t>
  </si>
  <si>
    <t>USGS674</t>
  </si>
  <si>
    <t>USGS675</t>
  </si>
  <si>
    <t>USGS676</t>
  </si>
  <si>
    <t>USGS677</t>
  </si>
  <si>
    <t>USGS678</t>
  </si>
  <si>
    <t>USGS679</t>
  </si>
  <si>
    <t>USGS680</t>
  </si>
  <si>
    <t>USGS681</t>
  </si>
  <si>
    <t>USGS682</t>
  </si>
  <si>
    <t>USGS683</t>
  </si>
  <si>
    <t>USGS684</t>
  </si>
  <si>
    <t>USGS685</t>
  </si>
  <si>
    <t>USGS686</t>
  </si>
  <si>
    <t>USGS701</t>
  </si>
  <si>
    <t>USGS702</t>
  </si>
  <si>
    <t>USGS703</t>
  </si>
  <si>
    <t>USGS704</t>
  </si>
  <si>
    <t>USGS705</t>
  </si>
  <si>
    <t>USGS706</t>
  </si>
  <si>
    <t>USGS707</t>
  </si>
  <si>
    <t>USGS708</t>
  </si>
  <si>
    <t>USGS709</t>
  </si>
  <si>
    <t>USGS710</t>
  </si>
  <si>
    <t>USGS711</t>
  </si>
  <si>
    <t>USGS712</t>
  </si>
  <si>
    <t>USGS713</t>
  </si>
  <si>
    <t>USGS714</t>
  </si>
  <si>
    <t>USGS715</t>
  </si>
  <si>
    <t>USGS716</t>
  </si>
  <si>
    <t>USGS717</t>
  </si>
  <si>
    <t>USGS718</t>
  </si>
  <si>
    <t>USGS719</t>
  </si>
  <si>
    <t>USGS720</t>
  </si>
  <si>
    <t>USGS721</t>
  </si>
  <si>
    <t>USGS722</t>
  </si>
  <si>
    <t>USGS723</t>
  </si>
  <si>
    <t>USGS724</t>
  </si>
  <si>
    <t>USGS725</t>
  </si>
  <si>
    <t>USGS726</t>
  </si>
  <si>
    <t>USGS727</t>
  </si>
  <si>
    <t>USGS728</t>
  </si>
  <si>
    <t>USGS729</t>
  </si>
  <si>
    <t>USGS730</t>
  </si>
  <si>
    <t>USGS731</t>
  </si>
  <si>
    <t>USGS732</t>
  </si>
  <si>
    <t>USGS733</t>
  </si>
  <si>
    <t>不规则糖粒状白云岩</t>
    <phoneticPr fontId="1" type="noConversion"/>
  </si>
  <si>
    <t>含结核层状灰岩</t>
    <phoneticPr fontId="1" type="noConversion"/>
  </si>
  <si>
    <t>含燧石结核交错层理石灰岩</t>
    <phoneticPr fontId="1" type="noConversion"/>
  </si>
  <si>
    <t>含燧石结核砂质交错层理碎屑灰岩</t>
    <phoneticPr fontId="1" type="noConversion"/>
  </si>
  <si>
    <t>泥质白云岩</t>
    <phoneticPr fontId="1" type="noConversion"/>
  </si>
  <si>
    <r>
      <rPr>
        <sz val="10.5"/>
        <color theme="1"/>
        <rFont val="宋体"/>
        <family val="3"/>
        <charset val="134"/>
      </rPr>
      <t>黄土</t>
    </r>
    <r>
      <rPr>
        <sz val="10.5"/>
        <color theme="1"/>
        <rFont val="Tahoma"/>
        <family val="2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</si>
  <si>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黄土</t>
    </r>
    <r>
      <rPr>
        <sz val="10.5"/>
        <color theme="1"/>
        <rFont val="Tahoma"/>
        <family val="2"/>
      </rPr>
      <t>2</t>
    </r>
    <phoneticPr fontId="1" type="noConversion"/>
  </si>
  <si>
    <r>
      <rPr>
        <sz val="10.5"/>
        <color theme="1"/>
        <rFont val="宋体"/>
        <family val="3"/>
        <charset val="134"/>
      </rPr>
      <t>黄土</t>
    </r>
    <r>
      <rPr>
        <sz val="10.5"/>
        <color theme="1"/>
        <rFont val="Tahoma"/>
        <family val="2"/>
      </rPr>
      <t>3</t>
    </r>
    <phoneticPr fontId="1" type="noConversion"/>
  </si>
  <si>
    <t>Loess (3rd option)</t>
    <phoneticPr fontId="1" type="noConversion"/>
  </si>
  <si>
    <t>片麻状花岗岩</t>
    <phoneticPr fontId="1" type="noConversion"/>
  </si>
  <si>
    <t>片岩</t>
    <phoneticPr fontId="1" type="noConversion"/>
  </si>
  <si>
    <t>Till or diamicton(1st option)</t>
    <phoneticPr fontId="1" type="noConversion"/>
  </si>
  <si>
    <t>混杂陆源沉积物1</t>
    <phoneticPr fontId="1" type="noConversion"/>
  </si>
  <si>
    <t>混杂陆源沉积物2</t>
  </si>
  <si>
    <t>混杂陆源沉积物3</t>
  </si>
  <si>
    <t>硅岩</t>
    <phoneticPr fontId="1" type="noConversion"/>
  </si>
  <si>
    <t>矿化煤</t>
    <phoneticPr fontId="1" type="noConversion"/>
  </si>
  <si>
    <t>含化石</t>
    <phoneticPr fontId="1" type="noConversion"/>
  </si>
  <si>
    <t>含化石层状燧石</t>
    <phoneticPr fontId="1" type="noConversion"/>
  </si>
  <si>
    <t>类型</t>
    <phoneticPr fontId="1" type="noConversion"/>
  </si>
  <si>
    <t>代码</t>
    <phoneticPr fontId="1" type="noConversion"/>
  </si>
  <si>
    <t>文件名</t>
    <phoneticPr fontId="1" type="noConversion"/>
  </si>
  <si>
    <t>width</t>
    <phoneticPr fontId="1" type="noConversion"/>
  </si>
  <si>
    <t>页岩粉砂质灰岩互层</t>
    <phoneticPr fontId="1" type="noConversion"/>
  </si>
  <si>
    <t>页岩灰岩互层1</t>
    <phoneticPr fontId="1" type="noConversion"/>
  </si>
  <si>
    <t>页岩灰岩互层2</t>
    <phoneticPr fontId="1" type="noConversion"/>
  </si>
  <si>
    <t>灰岩和钙质页岩互层1</t>
    <phoneticPr fontId="1" type="noConversion"/>
  </si>
  <si>
    <t>灰岩和钙质页岩互层2</t>
    <phoneticPr fontId="1" type="noConversion"/>
  </si>
  <si>
    <t>灰岩和钙质页岩互层3</t>
    <phoneticPr fontId="1" type="noConversion"/>
  </si>
  <si>
    <t>灰岩和钙质页岩互层4</t>
    <phoneticPr fontId="1" type="noConversion"/>
  </si>
  <si>
    <t>Devitrifed tuf</t>
    <phoneticPr fontId="1" type="noConversion"/>
  </si>
  <si>
    <t>DevitrifedTuf</t>
    <phoneticPr fontId="1" type="noConversion"/>
  </si>
  <si>
    <r>
      <rPr>
        <sz val="10.5"/>
        <color theme="1"/>
        <rFont val="宋体"/>
        <family val="3"/>
        <charset val="134"/>
      </rPr>
      <t>花岗岩</t>
    </r>
    <r>
      <rPr>
        <sz val="10.5"/>
        <color theme="1"/>
        <rFont val="Tahoma"/>
        <family val="2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</si>
  <si>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花岗岩</t>
    </r>
    <r>
      <rPr>
        <sz val="10.5"/>
        <color theme="1"/>
        <rFont val="Tahoma"/>
        <family val="2"/>
      </rPr>
      <t>2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</si>
  <si>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</si>
  <si>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2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</si>
  <si>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3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</si>
  <si>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4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</si>
  <si>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5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</si>
  <si>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6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</si>
  <si>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7</t>
    </r>
    <phoneticPr fontId="1" type="noConversion"/>
  </si>
  <si>
    <r>
      <rPr>
        <sz val="10.5"/>
        <color theme="1"/>
        <rFont val="宋体"/>
        <family val="3"/>
        <charset val="134"/>
      </rPr>
      <t>火成型花岗岩类</t>
    </r>
    <r>
      <rPr>
        <sz val="10.5"/>
        <color theme="1"/>
        <rFont val="Tahoma"/>
        <family val="2"/>
      </rPr>
      <t>8</t>
    </r>
    <phoneticPr fontId="1" type="noConversion"/>
  </si>
  <si>
    <r>
      <rPr>
        <sz val="10.5"/>
        <color theme="1"/>
        <rFont val="宋体"/>
        <family val="3"/>
        <charset val="134"/>
      </rPr>
      <t>斑状岩</t>
    </r>
    <r>
      <rPr>
        <sz val="10.5"/>
        <color theme="1"/>
        <rFont val="Tahoma"/>
        <family val="2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</si>
  <si>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斑状岩</t>
    </r>
    <r>
      <rPr>
        <sz val="10.5"/>
        <color theme="1"/>
        <rFont val="Tahoma"/>
        <family val="2"/>
      </rPr>
      <t>2</t>
    </r>
    <phoneticPr fontId="1" type="noConversion"/>
  </si>
  <si>
    <r>
      <rPr>
        <sz val="10.5"/>
        <color theme="1"/>
        <rFont val="宋体"/>
        <family val="3"/>
        <charset val="134"/>
      </rPr>
      <t>层状燧石</t>
    </r>
    <r>
      <rPr>
        <sz val="10.5"/>
        <color theme="1"/>
        <rFont val="Tahoma"/>
        <family val="2"/>
      </rPr>
      <t>1</t>
    </r>
    <phoneticPr fontId="1" type="noConversion"/>
  </si>
  <si>
    <t>层状燧石2</t>
    <phoneticPr fontId="1" type="noConversion"/>
  </si>
  <si>
    <t>#E6E6E6</t>
  </si>
  <si>
    <t>#D2C0D2</t>
  </si>
  <si>
    <t>#ACD2D2</t>
  </si>
  <si>
    <t>#96D2D2</t>
  </si>
  <si>
    <t>#E6E696</t>
  </si>
  <si>
    <t>#C8E6C8</t>
  </si>
  <si>
    <t>#B9B9FF</t>
  </si>
  <si>
    <t>#CDCDCD</t>
  </si>
  <si>
    <t>#B9B9B9</t>
  </si>
  <si>
    <t>#D2C0C0</t>
  </si>
  <si>
    <t>#C00000</t>
  </si>
  <si>
    <t>#AC98D2</t>
  </si>
  <si>
    <t>#C078D2</t>
  </si>
  <si>
    <t>#E6AA9B</t>
  </si>
  <si>
    <t>#C3C814</t>
  </si>
  <si>
    <t>#C89BFF</t>
  </si>
  <si>
    <t>#FAAAAA</t>
  </si>
  <si>
    <t>#641905</t>
  </si>
  <si>
    <t>#CAB4AA</t>
  </si>
  <si>
    <t>#D27F7F</t>
  </si>
  <si>
    <t>#7F407F</t>
  </si>
  <si>
    <t>#C0ACD2</t>
  </si>
  <si>
    <t>#D2D2D2</t>
  </si>
  <si>
    <t>#878750</t>
  </si>
  <si>
    <t>#A596E1</t>
  </si>
  <si>
    <t>#A59B9B</t>
  </si>
  <si>
    <t>#323C32</t>
  </si>
  <si>
    <t>#7D6450</t>
  </si>
  <si>
    <t>#78281E</t>
  </si>
  <si>
    <t>#7F2882</t>
  </si>
  <si>
    <t>#98281E</t>
  </si>
  <si>
    <t>#AFA541</t>
  </si>
  <si>
    <t>#737864</t>
  </si>
  <si>
    <t>#AAB9C8</t>
  </si>
  <si>
    <t>#9BA596</t>
  </si>
  <si>
    <t>#323232</t>
  </si>
  <si>
    <t>#64735A</t>
  </si>
  <si>
    <t>#D2DC1E</t>
  </si>
  <si>
    <t>#C0D228</t>
  </si>
  <si>
    <t>#ACDC96</t>
  </si>
  <si>
    <t>#E1AF28</t>
  </si>
  <si>
    <t>#DCDC64</t>
  </si>
  <si>
    <t>#879646</t>
  </si>
  <si>
    <t>#C8D23C</t>
  </si>
  <si>
    <t>#B6B687</t>
  </si>
  <si>
    <t>#55550F</t>
  </si>
  <si>
    <t>#82734B</t>
  </si>
  <si>
    <t>#5ED278</t>
  </si>
  <si>
    <t>#64D264</t>
  </si>
  <si>
    <t>#788E6E</t>
  </si>
  <si>
    <t>#8CC0A5</t>
  </si>
  <si>
    <t>#C8B991</t>
  </si>
  <si>
    <t>#5E8E6E</t>
  </si>
  <si>
    <t>#37D7A5</t>
  </si>
  <si>
    <t>#A0B487</t>
  </si>
  <si>
    <t>#375514</t>
  </si>
  <si>
    <t>#647D50</t>
  </si>
  <si>
    <t>#80D2FF</t>
  </si>
  <si>
    <t>#8C80FF</t>
  </si>
  <si>
    <t>#809BFF</t>
  </si>
  <si>
    <t>#80C8C8</t>
  </si>
  <si>
    <t>#AFF55F</t>
  </si>
  <si>
    <t>#419664</t>
  </si>
  <si>
    <t>#8080FF</t>
  </si>
  <si>
    <t>#82A0B9</t>
  </si>
  <si>
    <t>#1E4664</t>
  </si>
  <si>
    <t>#50737D</t>
  </si>
  <si>
    <t>#A0A0D2</t>
  </si>
  <si>
    <t>#C0A0A0</t>
  </si>
  <si>
    <t>#809BA0</t>
  </si>
  <si>
    <t>#AAAAA0</t>
  </si>
  <si>
    <t>#C8BE82</t>
  </si>
  <si>
    <t>#5A8064</t>
  </si>
  <si>
    <t>#7D9191</t>
  </si>
  <si>
    <t>#A0A0A0</t>
  </si>
  <si>
    <t>#414141</t>
  </si>
  <si>
    <t>#5A7369</t>
  </si>
  <si>
    <t>#404064</t>
  </si>
  <si>
    <t>#784040</t>
  </si>
  <si>
    <t>#644040</t>
  </si>
  <si>
    <t>#9696A0</t>
  </si>
  <si>
    <t>#737D23</t>
  </si>
  <si>
    <t>#195519</t>
  </si>
  <si>
    <t>#55699B</t>
  </si>
  <si>
    <t>#787D7D</t>
  </si>
  <si>
    <t>#404040</t>
  </si>
  <si>
    <t>#646964</t>
  </si>
  <si>
    <t>#FFEBC8</t>
  </si>
  <si>
    <t>#FFAB1E</t>
  </si>
  <si>
    <t>#D24A73</t>
  </si>
  <si>
    <t>#B86D65</t>
  </si>
  <si>
    <t>#BD8C60</t>
  </si>
  <si>
    <t>#998957</t>
  </si>
  <si>
    <t>#817C70</t>
  </si>
  <si>
    <t>#82766F</t>
  </si>
  <si>
    <t>#A06400</t>
  </si>
  <si>
    <t>#BEB198</t>
  </si>
  <si>
    <t>#FFC8A0</t>
  </si>
  <si>
    <t>#C0DCDC</t>
  </si>
  <si>
    <t>#A0A064</t>
  </si>
  <si>
    <t>油页岩</t>
    <phoneticPr fontId="1" type="noConversion"/>
  </si>
  <si>
    <t>砂质页岩</t>
    <phoneticPr fontId="1" type="noConversion"/>
  </si>
  <si>
    <t>粘土质页岩</t>
    <phoneticPr fontId="1" type="noConversion"/>
  </si>
  <si>
    <t>碳质页岩</t>
    <phoneticPr fontId="1" type="noConversion"/>
  </si>
  <si>
    <t>无色</t>
    <phoneticPr fontId="1" type="noConversion"/>
  </si>
  <si>
    <t>none</t>
    <phoneticPr fontId="1" type="noConversion"/>
  </si>
  <si>
    <t>粉砂岩</t>
    <phoneticPr fontId="1" type="noConversion"/>
  </si>
  <si>
    <t>中砂岩</t>
    <phoneticPr fontId="1" type="noConversion"/>
  </si>
  <si>
    <t>中砂岩</t>
    <phoneticPr fontId="1" type="noConversion"/>
  </si>
  <si>
    <t>粗砂岩</t>
    <phoneticPr fontId="1" type="noConversion"/>
  </si>
  <si>
    <t>中砂岩</t>
  </si>
  <si>
    <t>中砾岩</t>
  </si>
  <si>
    <t>中细砂岩</t>
  </si>
  <si>
    <t>小砾岩</t>
  </si>
  <si>
    <t>巨砾岩</t>
  </si>
  <si>
    <t>泥岩</t>
  </si>
  <si>
    <t>泥砾岩</t>
  </si>
  <si>
    <t>灰岩</t>
  </si>
  <si>
    <t>白云岩</t>
  </si>
  <si>
    <t>砂砾岩</t>
  </si>
  <si>
    <t>砾状砂岩</t>
  </si>
  <si>
    <t>粉砂岩</t>
  </si>
  <si>
    <t>粉细砂岩</t>
  </si>
  <si>
    <t>粗砂岩</t>
  </si>
  <si>
    <t>粗砾岩</t>
  </si>
  <si>
    <t>细砂岩</t>
  </si>
  <si>
    <t>细砾岩</t>
  </si>
  <si>
    <t>角砾岩</t>
  </si>
  <si>
    <t>页岩</t>
  </si>
  <si>
    <t>常用</t>
    <phoneticPr fontId="1" type="noConversion"/>
  </si>
  <si>
    <t>白云岩（usgs）</t>
    <phoneticPr fontId="1" type="noConversion"/>
  </si>
  <si>
    <t>石灰岩（usgs）</t>
    <phoneticPr fontId="1" type="noConversion"/>
  </si>
  <si>
    <t>鲕粒白云岩（usgs）</t>
    <phoneticPr fontId="1" type="noConversion"/>
  </si>
  <si>
    <t>鲕粒灰岩（usgs）</t>
    <phoneticPr fontId="1" type="noConversion"/>
  </si>
  <si>
    <t>泥质粉砂岩</t>
    <phoneticPr fontId="1" type="noConversion"/>
  </si>
  <si>
    <t>粉砂质泥岩</t>
    <phoneticPr fontId="1" type="noConversion"/>
  </si>
  <si>
    <t>交错层理砂1</t>
    <phoneticPr fontId="1" type="noConversion"/>
  </si>
  <si>
    <t>交错层理砂2</t>
    <phoneticPr fontId="1" type="noConversion"/>
  </si>
  <si>
    <t>波纹层状砂</t>
    <phoneticPr fontId="1" type="noConversion"/>
  </si>
  <si>
    <t>泥砂</t>
    <phoneticPr fontId="1" type="noConversion"/>
  </si>
  <si>
    <t>钙砂</t>
    <phoneticPr fontId="1" type="noConversion"/>
  </si>
  <si>
    <t>白云砂</t>
    <phoneticPr fontId="1" type="noConversion"/>
  </si>
  <si>
    <t>层状砂</t>
    <phoneticPr fontId="1" type="noConversion"/>
  </si>
  <si>
    <t>块状砂</t>
    <phoneticPr fontId="1" type="noConversion"/>
  </si>
  <si>
    <t>白云质粉砂</t>
    <phoneticPr fontId="1" type="noConversion"/>
  </si>
  <si>
    <t>模式</t>
    <phoneticPr fontId="1" type="noConversion"/>
  </si>
  <si>
    <t>波痕状砂页岩互层</t>
    <phoneticPr fontId="1" type="noConversion"/>
  </si>
  <si>
    <t>含燧石灰岩层</t>
    <phoneticPr fontId="1" type="noConversion"/>
  </si>
  <si>
    <t>含燧石灰岩层</t>
    <phoneticPr fontId="1" type="noConversion"/>
  </si>
  <si>
    <t>泥质灰岩层</t>
    <phoneticPr fontId="1" type="noConversion"/>
  </si>
  <si>
    <t>粉砂质灰岩层</t>
    <phoneticPr fontId="1" type="noConversion"/>
  </si>
  <si>
    <t>砂质石灰岩层</t>
    <phoneticPr fontId="1" type="noConversion"/>
  </si>
  <si>
    <t>白云质灰岩层</t>
    <phoneticPr fontId="1" type="noConversion"/>
  </si>
  <si>
    <t>集块状火山角砾</t>
    <phoneticPr fontId="1" type="noConversion"/>
  </si>
  <si>
    <t>层状火山角砾</t>
    <phoneticPr fontId="1" type="noConversion"/>
  </si>
  <si>
    <t>角砾岩层</t>
    <phoneticPr fontId="1" type="noConversion"/>
  </si>
  <si>
    <t>石膏层</t>
    <phoneticPr fontId="1" type="noConversion"/>
  </si>
  <si>
    <t>煤层</t>
    <phoneticPr fontId="1" type="noConversion"/>
  </si>
  <si>
    <t>含化石层</t>
    <phoneticPr fontId="1" type="noConversion"/>
  </si>
  <si>
    <t>交错层理白云岩层</t>
    <phoneticPr fontId="1" type="noConversion"/>
  </si>
  <si>
    <t>含燧石结核白云岩层</t>
    <phoneticPr fontId="1" type="noConversion"/>
  </si>
  <si>
    <t>泥煤层</t>
    <phoneticPr fontId="1" type="noConversion"/>
  </si>
  <si>
    <t>盐层</t>
    <phoneticPr fontId="1" type="noConversion"/>
  </si>
  <si>
    <t>砂岩和粉砂岩互层</t>
    <phoneticPr fontId="1" type="noConversion"/>
  </si>
  <si>
    <t>片岩1</t>
    <phoneticPr fontId="1" type="noConversion"/>
  </si>
  <si>
    <t>片岩2</t>
    <phoneticPr fontId="1" type="noConversion"/>
  </si>
  <si>
    <t>板岩层</t>
    <phoneticPr fontId="1" type="noConversion"/>
  </si>
  <si>
    <t>白垩层</t>
    <phoneticPr fontId="1" type="noConversion"/>
  </si>
  <si>
    <t>yeyan</t>
    <phoneticPr fontId="1" type="noConversion"/>
  </si>
  <si>
    <t>huiyan</t>
    <phoneticPr fontId="1" type="noConversion"/>
  </si>
  <si>
    <t>baiyunyan</t>
    <phoneticPr fontId="1" type="noConversion"/>
  </si>
  <si>
    <t>niyan</t>
    <phoneticPr fontId="1" type="noConversion"/>
  </si>
  <si>
    <t>xishayan</t>
    <phoneticPr fontId="1" type="noConversion"/>
  </si>
  <si>
    <t>zhongshayan</t>
    <phoneticPr fontId="1" type="noConversion"/>
  </si>
  <si>
    <t>juliyan</t>
    <phoneticPr fontId="1" type="noConversion"/>
  </si>
  <si>
    <t>niliyan</t>
    <phoneticPr fontId="1" type="noConversion"/>
  </si>
  <si>
    <t>shaliyan</t>
    <phoneticPr fontId="1" type="noConversion"/>
  </si>
  <si>
    <t>xiliyan</t>
    <phoneticPr fontId="1" type="noConversion"/>
  </si>
  <si>
    <t>jiaoliyan</t>
    <phoneticPr fontId="1" type="noConversion"/>
  </si>
  <si>
    <t>fenshayan</t>
    <phoneticPr fontId="1" type="noConversion"/>
  </si>
  <si>
    <t>fenxishayan</t>
    <phoneticPr fontId="1" type="noConversion"/>
  </si>
  <si>
    <t>lizhuangshayan</t>
    <phoneticPr fontId="1" type="noConversion"/>
  </si>
  <si>
    <t>culiyan</t>
    <phoneticPr fontId="1" type="noConversion"/>
  </si>
  <si>
    <t>xiaoliyan</t>
    <phoneticPr fontId="1" type="noConversion"/>
  </si>
  <si>
    <t>zhongxishayan</t>
    <phoneticPr fontId="1" type="noConversion"/>
  </si>
  <si>
    <t>cushayan</t>
    <phoneticPr fontId="1" type="noConversion"/>
  </si>
  <si>
    <t>nizhifenshayan</t>
    <phoneticPr fontId="1" type="noConversion"/>
  </si>
  <si>
    <t>fenshazhiniyan</t>
    <phoneticPr fontId="1" type="noConversion"/>
  </si>
  <si>
    <t>常用</t>
  </si>
  <si>
    <t>niyan</t>
  </si>
  <si>
    <t>yeyan</t>
  </si>
  <si>
    <t>粉砂质泥岩</t>
  </si>
  <si>
    <t>fenshazhiniyan</t>
  </si>
  <si>
    <t>泥质粉砂岩</t>
  </si>
  <si>
    <t>nizhifenshayan</t>
  </si>
  <si>
    <t>fenshayan</t>
  </si>
  <si>
    <t>fenxishayan</t>
  </si>
  <si>
    <t>zhongshayan</t>
  </si>
  <si>
    <t>zhongxishayan</t>
  </si>
  <si>
    <t>lizhuangshayan</t>
  </si>
  <si>
    <t>cushayan</t>
  </si>
  <si>
    <t>xishayan</t>
  </si>
  <si>
    <t>xiaoliyan</t>
  </si>
  <si>
    <t>juliyan</t>
  </si>
  <si>
    <t>niliyan</t>
  </si>
  <si>
    <t>huiyan</t>
  </si>
  <si>
    <t>baiyunyan</t>
  </si>
  <si>
    <t>shaliyan</t>
  </si>
  <si>
    <t>culiyan</t>
  </si>
  <si>
    <t>xiliyan</t>
  </si>
  <si>
    <t>jiaoliyan</t>
  </si>
  <si>
    <t>模式</t>
  </si>
  <si>
    <t>油页岩</t>
  </si>
  <si>
    <t>Oil shale</t>
  </si>
  <si>
    <t>块状砂</t>
  </si>
  <si>
    <t>Massive sand or sandstone</t>
  </si>
  <si>
    <t>层状砂</t>
  </si>
  <si>
    <t>Bedded sand or sandstone</t>
  </si>
  <si>
    <t>交错层理砂1</t>
  </si>
  <si>
    <t>Crossbedded sand or sandstone(1st option)</t>
  </si>
  <si>
    <t>交错层理砂2</t>
  </si>
  <si>
    <t>Crossbedded sand or sandstone(2nd option)</t>
  </si>
  <si>
    <t>波纹层状砂</t>
  </si>
  <si>
    <t>Ripple-bedded sand or sandstone</t>
  </si>
  <si>
    <t>角砾岩层</t>
  </si>
  <si>
    <t>Breccia (2nd option)</t>
  </si>
  <si>
    <t>白垩层</t>
  </si>
  <si>
    <t>Chalk</t>
  </si>
  <si>
    <t>交错层理石灰岩</t>
  </si>
  <si>
    <t>Crossbedded limestone</t>
  </si>
  <si>
    <t>含燧石结核交错层理石灰岩</t>
  </si>
  <si>
    <t>Cherty cross bedded limestone</t>
  </si>
  <si>
    <t>含燧石结核砂质交错层理碎屑灰岩</t>
  </si>
  <si>
    <t>Cherty and sandy cross bedded clastic limestone</t>
  </si>
  <si>
    <t>交错层理白云岩层</t>
  </si>
  <si>
    <t>Crossbedded dolostone or dolomite</t>
  </si>
  <si>
    <t>含燧石结核白云岩层</t>
  </si>
  <si>
    <t>Cherty dolostone or dolomite</t>
  </si>
  <si>
    <t>层状燧石1</t>
  </si>
  <si>
    <t>层状燧石2</t>
  </si>
  <si>
    <t>Bedded chert(2nd option)</t>
  </si>
  <si>
    <t>含化石层状燧石</t>
  </si>
  <si>
    <t>Fossiliferous bedded chert</t>
  </si>
  <si>
    <t>含化石层</t>
  </si>
  <si>
    <t>Fossiliferous rock</t>
  </si>
  <si>
    <t>交错层理亚杂砂岩</t>
  </si>
  <si>
    <t>Crossbedded subgraywacke</t>
  </si>
  <si>
    <t>波纹层状亚杂砂岩</t>
  </si>
  <si>
    <t>Ripple-bedded subgraywacke</t>
  </si>
  <si>
    <t>泥煤层</t>
  </si>
  <si>
    <t>Peat</t>
  </si>
  <si>
    <t>煤层</t>
  </si>
  <si>
    <t>Coal</t>
  </si>
  <si>
    <t>矿化煤</t>
  </si>
  <si>
    <t>Bony coal or impure coal</t>
  </si>
  <si>
    <t>石膏层</t>
  </si>
  <si>
    <t>Gypsum</t>
  </si>
  <si>
    <t>盐层</t>
  </si>
  <si>
    <t>Salt</t>
  </si>
  <si>
    <t>砂岩和粉砂岩互层</t>
  </si>
  <si>
    <t>Interbedded sandstone and siltstone</t>
  </si>
  <si>
    <t>砂岩和页岩互层</t>
  </si>
  <si>
    <t>Interbedded sandstone and shale</t>
  </si>
  <si>
    <t>波痕状砂页岩互层</t>
  </si>
  <si>
    <t>Interbedded ripple-bedded sandstone and shale</t>
  </si>
  <si>
    <t>页岩粉砂质灰岩互层</t>
  </si>
  <si>
    <t>Interbedded shale and silty limestone(shale dominant)</t>
  </si>
  <si>
    <t>页岩灰岩互层1</t>
  </si>
  <si>
    <t>Interbedded shale and limestone(shale dominant)(1st option)</t>
  </si>
  <si>
    <t>页岩灰岩互层2</t>
  </si>
  <si>
    <t>Interbedded shale and limestone(shale dominant)(2nd option)</t>
  </si>
  <si>
    <t>钙质页岩和灰岩互层</t>
  </si>
  <si>
    <t>Interbedded calcareous shale and limestone (shaledominant)</t>
  </si>
  <si>
    <t>粉砂质灰岩和页岩互层</t>
  </si>
  <si>
    <t>Interbedded silty limestone and shale</t>
  </si>
  <si>
    <t>灰岩和钙质页岩互层1</t>
  </si>
  <si>
    <t>Interbedded limestone and shale (1st option)</t>
  </si>
  <si>
    <t>灰岩和钙质页岩互层2</t>
  </si>
  <si>
    <t>Interbedded limestone and shale (2nd option)</t>
  </si>
  <si>
    <t>灰岩和钙质页岩互层3</t>
  </si>
  <si>
    <t>Interbedded limestone and shale(limestone dominant)</t>
  </si>
  <si>
    <t>灰岩和钙质页岩互层4</t>
  </si>
  <si>
    <t>Interbedded limestone and calcareous shale</t>
  </si>
  <si>
    <t>混杂陆源沉积物1</t>
  </si>
  <si>
    <t>Till or diamicton(1st option)</t>
  </si>
  <si>
    <t>Till or diamicton(3rd option)</t>
  </si>
  <si>
    <t>黄土1</t>
  </si>
  <si>
    <t>黄土2</t>
  </si>
  <si>
    <t>黄土3</t>
  </si>
  <si>
    <t>Loess (3rd option)</t>
  </si>
  <si>
    <t>板岩层</t>
  </si>
  <si>
    <t>Slate</t>
  </si>
  <si>
    <t>片麻状花岗岩</t>
  </si>
  <si>
    <t>Schistose or gneissoid granite</t>
  </si>
  <si>
    <t>片岩1</t>
  </si>
  <si>
    <t>褶皱片岩</t>
  </si>
  <si>
    <t>Contorted schist</t>
  </si>
  <si>
    <t>片岩2</t>
  </si>
  <si>
    <t>Schist and gneiss</t>
  </si>
  <si>
    <t>Gneiss</t>
  </si>
  <si>
    <t>褶皱片麻岩</t>
  </si>
  <si>
    <t>Contorted gneiss</t>
  </si>
  <si>
    <t>凝灰岩</t>
  </si>
  <si>
    <t>Tufaceous rock</t>
  </si>
  <si>
    <t>Crystal tuf</t>
  </si>
  <si>
    <t>层状火山角砾</t>
  </si>
  <si>
    <t>Volcanic brecciaand tuf</t>
  </si>
  <si>
    <t>集块状火山角砾</t>
  </si>
  <si>
    <t>Volcanic brecciaor agglomerate</t>
  </si>
  <si>
    <t>沸石</t>
  </si>
  <si>
    <t>Zeolitic rock</t>
  </si>
  <si>
    <t>玄武质</t>
  </si>
  <si>
    <t>Basaltic fows</t>
  </si>
  <si>
    <t>花岗岩1</t>
  </si>
  <si>
    <t>花岗岩2</t>
  </si>
  <si>
    <t>Granite (2nd option)</t>
  </si>
  <si>
    <t>条带状火成岩</t>
  </si>
  <si>
    <t>Banded igneous rock</t>
  </si>
  <si>
    <t>矿石</t>
  </si>
  <si>
    <t>Ore</t>
  </si>
  <si>
    <t>砂岩</t>
  </si>
  <si>
    <t>含砾中砂岩</t>
  </si>
  <si>
    <t>含砾中细砂岩</t>
  </si>
  <si>
    <t>含砾泥质中砂岩</t>
  </si>
  <si>
    <t>含砾泥质粉砂岩</t>
  </si>
  <si>
    <t>含砾泥质粗砂岩</t>
  </si>
  <si>
    <t>含砾泥质细砂岩</t>
  </si>
  <si>
    <t>含砾粗砂岩</t>
  </si>
  <si>
    <t>含砾细砂岩</t>
  </si>
  <si>
    <t>含磷中砂岩</t>
  </si>
  <si>
    <t>含磷粗砂岩</t>
  </si>
  <si>
    <t>含磷细砂岩</t>
  </si>
  <si>
    <t>含角砾中砂岩</t>
  </si>
  <si>
    <t>含角砾粗砂岩</t>
  </si>
  <si>
    <t>含角砾细砂岩</t>
  </si>
  <si>
    <t>沥青质中砂岩</t>
  </si>
  <si>
    <t>沥青质粗砂岩</t>
  </si>
  <si>
    <t>沥青质细砂岩</t>
  </si>
  <si>
    <t>泥质中砂岩</t>
  </si>
  <si>
    <t>泥质粗砂岩</t>
  </si>
  <si>
    <t>泥质细砂岩</t>
  </si>
  <si>
    <t>海绿石中砂岩</t>
  </si>
  <si>
    <t>海绿石粗砂岩</t>
  </si>
  <si>
    <t>海绿石细砂岩</t>
  </si>
  <si>
    <t>灰质中砂岩</t>
  </si>
  <si>
    <t>灰质粗砂岩</t>
  </si>
  <si>
    <t>灰质细砂岩</t>
  </si>
  <si>
    <t>白云质中砂岩</t>
  </si>
  <si>
    <t>白云质砂岩</t>
  </si>
  <si>
    <t>白云质粗砂岩</t>
  </si>
  <si>
    <t>白云质细砂岩</t>
  </si>
  <si>
    <t>石膏质中砂岩</t>
  </si>
  <si>
    <t>石膏质粗砂岩</t>
  </si>
  <si>
    <t>石膏质细砂岩</t>
  </si>
  <si>
    <t>石英砂岩</t>
  </si>
  <si>
    <t>硅质中砂岩</t>
  </si>
  <si>
    <t>硅质粗砂岩</t>
  </si>
  <si>
    <t>硅质细砂岩</t>
  </si>
  <si>
    <t>碳质中砂岩</t>
  </si>
  <si>
    <t>碳质粗砂岩</t>
  </si>
  <si>
    <t>碳质细砂岩</t>
  </si>
  <si>
    <t>铁质中砂岩</t>
  </si>
  <si>
    <t>铁质粗砂岩</t>
  </si>
  <si>
    <t>铁质细砂岩</t>
  </si>
  <si>
    <t>长石石英砂岩</t>
  </si>
  <si>
    <t>长石砂岩</t>
  </si>
  <si>
    <t>高岭石质中砂岩</t>
  </si>
  <si>
    <t>高岭石质粗砂岩</t>
  </si>
  <si>
    <t>高岭石质细砂岩</t>
  </si>
  <si>
    <t>鲕状砂岩</t>
  </si>
  <si>
    <t>含砾粉砂岩</t>
  </si>
  <si>
    <t>含角砾粉砂岩</t>
  </si>
  <si>
    <t>沥青质粉砂岩</t>
  </si>
  <si>
    <t>海绿石粉砂岩</t>
  </si>
  <si>
    <t>灰质粉砂岩</t>
  </si>
  <si>
    <t>白云质粉砂岩</t>
  </si>
  <si>
    <t>石膏质粉砂岩</t>
  </si>
  <si>
    <t>硅质粉砂岩</t>
  </si>
  <si>
    <t>碳质粉砂岩</t>
  </si>
  <si>
    <t>铁质粉砂岩</t>
  </si>
  <si>
    <t>泥页岩</t>
  </si>
  <si>
    <t>凝灰质页岩</t>
  </si>
  <si>
    <t>含砾泥岩</t>
  </si>
  <si>
    <t>含铜页岩</t>
  </si>
  <si>
    <t>沥青质页岩</t>
  </si>
  <si>
    <t>灰质泥岩</t>
  </si>
  <si>
    <t>灰质页岩</t>
  </si>
  <si>
    <t>白云质泥岩</t>
  </si>
  <si>
    <t>砂质泥岩</t>
  </si>
  <si>
    <t>砂质页岩</t>
  </si>
  <si>
    <t>硅质页岩</t>
  </si>
  <si>
    <t>碳质泥岩</t>
  </si>
  <si>
    <t>铁质页岩</t>
  </si>
  <si>
    <t>铝土质页岩</t>
  </si>
  <si>
    <t>石灰岩</t>
  </si>
  <si>
    <t>介壳灰岩</t>
  </si>
  <si>
    <t>介形虫灰岩</t>
  </si>
  <si>
    <t>假鲕状灰岩</t>
  </si>
  <si>
    <t>含泥灰岩</t>
  </si>
  <si>
    <t>含白云质灰岩</t>
  </si>
  <si>
    <t>含白垩灰岩</t>
  </si>
  <si>
    <t>含螺灰岩</t>
  </si>
  <si>
    <t>团块灰岩</t>
  </si>
  <si>
    <t>沥青质灰岩</t>
  </si>
  <si>
    <t>泥灰岩</t>
  </si>
  <si>
    <t>泥质条带状灰岩</t>
  </si>
  <si>
    <t>泥质灰岩</t>
  </si>
  <si>
    <t>溶洞灰岩</t>
  </si>
  <si>
    <t>燧石条带灰岩</t>
  </si>
  <si>
    <t>燧石结核灰岩</t>
  </si>
  <si>
    <t>生屑灰岩</t>
  </si>
  <si>
    <t>生物灰岩</t>
  </si>
  <si>
    <t>生物礁灰岩</t>
  </si>
  <si>
    <t>瘤状灰岩</t>
  </si>
  <si>
    <t>白云质灰岩</t>
  </si>
  <si>
    <t>石膏质灰岩</t>
  </si>
  <si>
    <t>砂屑石灰岩</t>
  </si>
  <si>
    <t>砂质灰岩</t>
  </si>
  <si>
    <t>硅质灰岩</t>
  </si>
  <si>
    <t>碳质灰岩</t>
  </si>
  <si>
    <t>竹叶状灰岩</t>
  </si>
  <si>
    <t>结晶灰岩</t>
  </si>
  <si>
    <t>葡萄状灰岩</t>
  </si>
  <si>
    <t>藻灰岩</t>
  </si>
  <si>
    <t>角砾状灰岩</t>
  </si>
  <si>
    <t>豹纹灰岩</t>
  </si>
  <si>
    <t>针孔状灰岩</t>
  </si>
  <si>
    <t>页状灰岩</t>
  </si>
  <si>
    <t>鲕粒灰岩</t>
  </si>
  <si>
    <t>假鲕状白云岩</t>
  </si>
  <si>
    <t>含泥白云岩</t>
  </si>
  <si>
    <t>含灰白云岩</t>
  </si>
  <si>
    <t>泥质条带状白云岩</t>
  </si>
  <si>
    <t>泥质白云岩</t>
  </si>
  <si>
    <t>灰质白云岩</t>
  </si>
  <si>
    <t>燧石条带白云岩</t>
  </si>
  <si>
    <t>燧石结核白云岩</t>
  </si>
  <si>
    <t>生物礁白云岩</t>
  </si>
  <si>
    <t>石膏质白云岩</t>
  </si>
  <si>
    <t>砂质白云岩</t>
  </si>
  <si>
    <t>硅质白云岩</t>
  </si>
  <si>
    <t>竹叶状白云岩</t>
  </si>
  <si>
    <t>葡萄状白云岩</t>
  </si>
  <si>
    <t>藻灰白云岩</t>
  </si>
  <si>
    <t>角砾状白云岩</t>
  </si>
  <si>
    <t>针孔状白云岩</t>
  </si>
  <si>
    <t>鲕粒白云岩</t>
  </si>
  <si>
    <t>岩浆岩喷发岩</t>
  </si>
  <si>
    <t>中性喷发岩</t>
  </si>
  <si>
    <t>基性喷发岩</t>
  </si>
  <si>
    <t>安山岩</t>
  </si>
  <si>
    <t>安山玄武岩</t>
  </si>
  <si>
    <t>安山玢岩</t>
  </si>
  <si>
    <t>流纹岩</t>
  </si>
  <si>
    <t>玄武岩</t>
  </si>
  <si>
    <t>粗面岩</t>
  </si>
  <si>
    <t>英安岩</t>
  </si>
  <si>
    <t>酸性喷发岩</t>
  </si>
  <si>
    <t>变质岩</t>
  </si>
  <si>
    <t>千枚岩</t>
  </si>
  <si>
    <t>变质砂岩</t>
  </si>
  <si>
    <t>变质砾岩</t>
  </si>
  <si>
    <t>大理岩</t>
  </si>
  <si>
    <t>板岩</t>
  </si>
  <si>
    <t>构造角砾岩</t>
  </si>
  <si>
    <t>片岩</t>
  </si>
  <si>
    <t>石英岩</t>
  </si>
  <si>
    <t>破裂岩</t>
  </si>
  <si>
    <t>硅质板岩</t>
  </si>
  <si>
    <t>碳质板岩</t>
  </si>
  <si>
    <t>绢云千枚岩</t>
  </si>
  <si>
    <t>绿泥千枚岩</t>
  </si>
  <si>
    <t>绿泥片岩</t>
  </si>
  <si>
    <t>绿泥石板岩</t>
  </si>
  <si>
    <t>花岗片麻岩</t>
  </si>
  <si>
    <t>蛇纹岩</t>
  </si>
  <si>
    <t>麋棱岩</t>
  </si>
  <si>
    <t>黑云片岩</t>
  </si>
  <si>
    <t>砾岩</t>
  </si>
  <si>
    <t>凝灰质巨砾岩</t>
  </si>
  <si>
    <t>凝灰质砂砾岩</t>
  </si>
  <si>
    <t>凝灰质砾岩</t>
  </si>
  <si>
    <t>凝灰质角砾岩</t>
  </si>
  <si>
    <t>泥灰质砂砾岩</t>
  </si>
  <si>
    <t>泥质不等粒砾岩</t>
  </si>
  <si>
    <t>泥质小砾岩</t>
  </si>
  <si>
    <t>泥质砂砾岩</t>
  </si>
  <si>
    <t>泥质砾岩</t>
  </si>
  <si>
    <t>流纹质砾岩</t>
  </si>
  <si>
    <t>灰质砂砾岩</t>
  </si>
  <si>
    <t>灰质砾岩</t>
  </si>
  <si>
    <t>灰质角砾岩</t>
  </si>
  <si>
    <t>玄武质砾岩</t>
  </si>
  <si>
    <t>砂质不等粒砾岩</t>
  </si>
  <si>
    <t>砂质小砾岩</t>
  </si>
  <si>
    <t>砂质角砾岩</t>
  </si>
  <si>
    <t>硅质砾岩</t>
  </si>
  <si>
    <t>铁质砾岩</t>
  </si>
  <si>
    <t>高岭土质砂砾岩</t>
  </si>
  <si>
    <t>砂岩</t>
    <phoneticPr fontId="1" type="noConversion"/>
  </si>
  <si>
    <t>砾岩</t>
    <phoneticPr fontId="1" type="noConversion"/>
  </si>
  <si>
    <t>shayan</t>
    <phoneticPr fontId="1" type="noConversion"/>
  </si>
  <si>
    <t>liyan</t>
    <phoneticPr fontId="1" type="noConversion"/>
  </si>
  <si>
    <t>高水淹</t>
  </si>
  <si>
    <t>中水淹</t>
  </si>
  <si>
    <t>低水淹</t>
  </si>
  <si>
    <t>饱含油</t>
  </si>
  <si>
    <t>富含油</t>
  </si>
  <si>
    <t>油侵</t>
  </si>
  <si>
    <t>油斑</t>
  </si>
  <si>
    <t>油迹</t>
  </si>
  <si>
    <t>荧光</t>
  </si>
  <si>
    <t>含气</t>
  </si>
  <si>
    <t>气砂</t>
  </si>
  <si>
    <t>水砂</t>
  </si>
  <si>
    <t>半工字</t>
  </si>
  <si>
    <t>射孔</t>
  </si>
  <si>
    <t>工字</t>
  </si>
  <si>
    <t>桥塞</t>
  </si>
  <si>
    <t>水淹解释</t>
  </si>
  <si>
    <t>油层</t>
  </si>
  <si>
    <t>水层</t>
  </si>
  <si>
    <t>气层</t>
  </si>
  <si>
    <t>干层</t>
  </si>
  <si>
    <t>油水层</t>
  </si>
  <si>
    <t>油气层</t>
  </si>
  <si>
    <t>录井</t>
  </si>
  <si>
    <t>其它</t>
  </si>
  <si>
    <t>含油水层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</si>
</sst>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5" fillId="2" borderId="0" xfId="0" applyFont="1" applyFill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110" Type="http://schemas.openxmlformats.org/officeDocument/2006/relationships/image" Target="../media/image110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13" Type="http://schemas.openxmlformats.org/officeDocument/2006/relationships/image" Target="../media/image11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110" Type="http://schemas.openxmlformats.org/officeDocument/2006/relationships/image" Target="../media/image110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13" Type="http://schemas.openxmlformats.org/officeDocument/2006/relationships/image" Target="../media/image11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22</xdr:row>
      <xdr:rowOff>47625</xdr:rowOff>
    </xdr:from>
    <xdr:to>
      <xdr:col>6</xdr:col>
      <xdr:colOff>1152636</xdr:colOff>
      <xdr:row>22</xdr:row>
      <xdr:rowOff>752475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933450"/>
          <a:ext cx="866886" cy="704850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257176</xdr:colOff>
      <xdr:row>14</xdr:row>
      <xdr:rowOff>57150</xdr:rowOff>
    </xdr:from>
    <xdr:to>
      <xdr:col>6</xdr:col>
      <xdr:colOff>1200150</xdr:colOff>
      <xdr:row>14</xdr:row>
      <xdr:rowOff>834229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6" y="1828800"/>
          <a:ext cx="942974" cy="77707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15</xdr:row>
      <xdr:rowOff>57150</xdr:rowOff>
    </xdr:from>
    <xdr:to>
      <xdr:col>6</xdr:col>
      <xdr:colOff>1198009</xdr:colOff>
      <xdr:row>15</xdr:row>
      <xdr:rowOff>819149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1" y="2714625"/>
          <a:ext cx="950358" cy="761999"/>
        </a:xfrm>
        <a:prstGeom prst="rect">
          <a:avLst/>
        </a:prstGeom>
      </xdr:spPr>
    </xdr:pic>
    <xdr:clientData/>
  </xdr:twoCellAnchor>
  <xdr:twoCellAnchor editAs="oneCell">
    <xdr:from>
      <xdr:col>6</xdr:col>
      <xdr:colOff>240340</xdr:colOff>
      <xdr:row>16</xdr:row>
      <xdr:rowOff>38100</xdr:rowOff>
    </xdr:from>
    <xdr:to>
      <xdr:col>6</xdr:col>
      <xdr:colOff>1182316</xdr:colOff>
      <xdr:row>16</xdr:row>
      <xdr:rowOff>809625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3340" y="3581400"/>
          <a:ext cx="941976" cy="771525"/>
        </a:xfrm>
        <a:prstGeom prst="rect">
          <a:avLst/>
        </a:prstGeom>
      </xdr:spPr>
    </xdr:pic>
    <xdr:clientData/>
  </xdr:twoCellAnchor>
  <xdr:twoCellAnchor editAs="oneCell">
    <xdr:from>
      <xdr:col>6</xdr:col>
      <xdr:colOff>262977</xdr:colOff>
      <xdr:row>17</xdr:row>
      <xdr:rowOff>38100</xdr:rowOff>
    </xdr:from>
    <xdr:to>
      <xdr:col>6</xdr:col>
      <xdr:colOff>1209675</xdr:colOff>
      <xdr:row>17</xdr:row>
      <xdr:rowOff>830049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5977" y="4467225"/>
          <a:ext cx="946698" cy="7919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19050</xdr:rowOff>
    </xdr:from>
    <xdr:to>
      <xdr:col>6</xdr:col>
      <xdr:colOff>1219071</xdr:colOff>
      <xdr:row>18</xdr:row>
      <xdr:rowOff>857145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5334000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19</xdr:row>
      <xdr:rowOff>0</xdr:rowOff>
    </xdr:from>
    <xdr:to>
      <xdr:col>6</xdr:col>
      <xdr:colOff>1209546</xdr:colOff>
      <xdr:row>19</xdr:row>
      <xdr:rowOff>857143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00775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20</xdr:row>
      <xdr:rowOff>9525</xdr:rowOff>
    </xdr:from>
    <xdr:to>
      <xdr:col>6</xdr:col>
      <xdr:colOff>1228594</xdr:colOff>
      <xdr:row>20</xdr:row>
      <xdr:rowOff>857144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975" y="7096125"/>
          <a:ext cx="1047619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20</xdr:row>
      <xdr:rowOff>857250</xdr:rowOff>
    </xdr:from>
    <xdr:to>
      <xdr:col>6</xdr:col>
      <xdr:colOff>1219070</xdr:colOff>
      <xdr:row>21</xdr:row>
      <xdr:rowOff>828568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3975" y="7943850"/>
          <a:ext cx="1038095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9</xdr:row>
      <xdr:rowOff>9525</xdr:rowOff>
    </xdr:from>
    <xdr:to>
      <xdr:col>6</xdr:col>
      <xdr:colOff>1247648</xdr:colOff>
      <xdr:row>9</xdr:row>
      <xdr:rowOff>828573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1600" y="8867775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10</xdr:row>
      <xdr:rowOff>38100</xdr:rowOff>
    </xdr:from>
    <xdr:to>
      <xdr:col>6</xdr:col>
      <xdr:colOff>1257166</xdr:colOff>
      <xdr:row>10</xdr:row>
      <xdr:rowOff>885719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23975" y="9782175"/>
          <a:ext cx="107619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11</xdr:row>
      <xdr:rowOff>9525</xdr:rowOff>
    </xdr:from>
    <xdr:to>
      <xdr:col>6</xdr:col>
      <xdr:colOff>1257170</xdr:colOff>
      <xdr:row>11</xdr:row>
      <xdr:rowOff>857144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075" y="10639425"/>
          <a:ext cx="1038095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11</xdr:row>
      <xdr:rowOff>876300</xdr:rowOff>
    </xdr:from>
    <xdr:to>
      <xdr:col>6</xdr:col>
      <xdr:colOff>1247646</xdr:colOff>
      <xdr:row>12</xdr:row>
      <xdr:rowOff>838094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2075" y="11506200"/>
          <a:ext cx="102857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</xdr:row>
      <xdr:rowOff>9525</xdr:rowOff>
    </xdr:from>
    <xdr:to>
      <xdr:col>6</xdr:col>
      <xdr:colOff>1219075</xdr:colOff>
      <xdr:row>2</xdr:row>
      <xdr:rowOff>838096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2075" y="12411075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</xdr:row>
      <xdr:rowOff>857250</xdr:rowOff>
    </xdr:from>
    <xdr:to>
      <xdr:col>6</xdr:col>
      <xdr:colOff>1228598</xdr:colOff>
      <xdr:row>3</xdr:row>
      <xdr:rowOff>838092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550" y="13258800"/>
          <a:ext cx="1019048" cy="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</xdr:row>
      <xdr:rowOff>0</xdr:rowOff>
    </xdr:from>
    <xdr:to>
      <xdr:col>6</xdr:col>
      <xdr:colOff>1266695</xdr:colOff>
      <xdr:row>4</xdr:row>
      <xdr:rowOff>838095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14173200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5</xdr:row>
      <xdr:rowOff>19050</xdr:rowOff>
    </xdr:from>
    <xdr:to>
      <xdr:col>6</xdr:col>
      <xdr:colOff>1238127</xdr:colOff>
      <xdr:row>5</xdr:row>
      <xdr:rowOff>857145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00175" y="15078075"/>
          <a:ext cx="980952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6</xdr:row>
      <xdr:rowOff>19050</xdr:rowOff>
    </xdr:from>
    <xdr:to>
      <xdr:col>6</xdr:col>
      <xdr:colOff>1266702</xdr:colOff>
      <xdr:row>6</xdr:row>
      <xdr:rowOff>857145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750" y="15963900"/>
          <a:ext cx="980952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6</xdr:row>
      <xdr:rowOff>876300</xdr:rowOff>
    </xdr:from>
    <xdr:to>
      <xdr:col>6</xdr:col>
      <xdr:colOff>1285742</xdr:colOff>
      <xdr:row>7</xdr:row>
      <xdr:rowOff>828570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2075" y="16821150"/>
          <a:ext cx="1066667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23</xdr:row>
      <xdr:rowOff>38100</xdr:rowOff>
    </xdr:from>
    <xdr:to>
      <xdr:col>6</xdr:col>
      <xdr:colOff>1276218</xdr:colOff>
      <xdr:row>23</xdr:row>
      <xdr:rowOff>885719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2075" y="17754600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24</xdr:row>
      <xdr:rowOff>57150</xdr:rowOff>
    </xdr:from>
    <xdr:to>
      <xdr:col>6</xdr:col>
      <xdr:colOff>1257175</xdr:colOff>
      <xdr:row>24</xdr:row>
      <xdr:rowOff>876198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00175" y="18659475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25</xdr:row>
      <xdr:rowOff>9525</xdr:rowOff>
    </xdr:from>
    <xdr:to>
      <xdr:col>6</xdr:col>
      <xdr:colOff>1257173</xdr:colOff>
      <xdr:row>25</xdr:row>
      <xdr:rowOff>838096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1125" y="20383500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26</xdr:row>
      <xdr:rowOff>19050</xdr:rowOff>
    </xdr:from>
    <xdr:to>
      <xdr:col>6</xdr:col>
      <xdr:colOff>1257171</xdr:colOff>
      <xdr:row>26</xdr:row>
      <xdr:rowOff>847621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71600" y="2127885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27</xdr:row>
      <xdr:rowOff>19050</xdr:rowOff>
    </xdr:from>
    <xdr:to>
      <xdr:col>6</xdr:col>
      <xdr:colOff>1238121</xdr:colOff>
      <xdr:row>27</xdr:row>
      <xdr:rowOff>857145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2550" y="22164675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28</xdr:row>
      <xdr:rowOff>28575</xdr:rowOff>
    </xdr:from>
    <xdr:to>
      <xdr:col>6</xdr:col>
      <xdr:colOff>1257169</xdr:colOff>
      <xdr:row>28</xdr:row>
      <xdr:rowOff>866670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550" y="23060025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29</xdr:row>
      <xdr:rowOff>19050</xdr:rowOff>
    </xdr:from>
    <xdr:to>
      <xdr:col>6</xdr:col>
      <xdr:colOff>1200024</xdr:colOff>
      <xdr:row>29</xdr:row>
      <xdr:rowOff>876193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33500" y="23936325"/>
          <a:ext cx="1009524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30</xdr:row>
      <xdr:rowOff>9525</xdr:rowOff>
    </xdr:from>
    <xdr:to>
      <xdr:col>6</xdr:col>
      <xdr:colOff>1228596</xdr:colOff>
      <xdr:row>30</xdr:row>
      <xdr:rowOff>866668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43025" y="24812625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31</xdr:row>
      <xdr:rowOff>19050</xdr:rowOff>
    </xdr:from>
    <xdr:to>
      <xdr:col>6</xdr:col>
      <xdr:colOff>1209543</xdr:colOff>
      <xdr:row>31</xdr:row>
      <xdr:rowOff>866669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95400" y="25707975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32</xdr:row>
      <xdr:rowOff>9525</xdr:rowOff>
    </xdr:from>
    <xdr:to>
      <xdr:col>6</xdr:col>
      <xdr:colOff>1228595</xdr:colOff>
      <xdr:row>32</xdr:row>
      <xdr:rowOff>838096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33500" y="26584275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33</xdr:row>
      <xdr:rowOff>0</xdr:rowOff>
    </xdr:from>
    <xdr:to>
      <xdr:col>6</xdr:col>
      <xdr:colOff>1200020</xdr:colOff>
      <xdr:row>33</xdr:row>
      <xdr:rowOff>838095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4925" y="27460575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34</xdr:row>
      <xdr:rowOff>47625</xdr:rowOff>
    </xdr:from>
    <xdr:to>
      <xdr:col>6</xdr:col>
      <xdr:colOff>1200023</xdr:colOff>
      <xdr:row>34</xdr:row>
      <xdr:rowOff>866673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23975" y="28394025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35</xdr:row>
      <xdr:rowOff>28575</xdr:rowOff>
    </xdr:from>
    <xdr:to>
      <xdr:col>6</xdr:col>
      <xdr:colOff>1190495</xdr:colOff>
      <xdr:row>35</xdr:row>
      <xdr:rowOff>876194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95400" y="29260800"/>
          <a:ext cx="1038095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35</xdr:row>
      <xdr:rowOff>876300</xdr:rowOff>
    </xdr:from>
    <xdr:to>
      <xdr:col>6</xdr:col>
      <xdr:colOff>1190499</xdr:colOff>
      <xdr:row>36</xdr:row>
      <xdr:rowOff>828570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23975" y="30108525"/>
          <a:ext cx="1009524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36</xdr:row>
      <xdr:rowOff>876300</xdr:rowOff>
    </xdr:from>
    <xdr:to>
      <xdr:col>6</xdr:col>
      <xdr:colOff>1219073</xdr:colOff>
      <xdr:row>37</xdr:row>
      <xdr:rowOff>828570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43025" y="30994350"/>
          <a:ext cx="1019048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38</xdr:row>
      <xdr:rowOff>28575</xdr:rowOff>
    </xdr:from>
    <xdr:to>
      <xdr:col>6</xdr:col>
      <xdr:colOff>1219074</xdr:colOff>
      <xdr:row>38</xdr:row>
      <xdr:rowOff>866670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2550" y="31918275"/>
          <a:ext cx="1009524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39</xdr:row>
      <xdr:rowOff>0</xdr:rowOff>
    </xdr:from>
    <xdr:to>
      <xdr:col>6</xdr:col>
      <xdr:colOff>1228596</xdr:colOff>
      <xdr:row>39</xdr:row>
      <xdr:rowOff>828571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43025" y="3188970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40</xdr:row>
      <xdr:rowOff>0</xdr:rowOff>
    </xdr:from>
    <xdr:to>
      <xdr:col>6</xdr:col>
      <xdr:colOff>1219073</xdr:colOff>
      <xdr:row>40</xdr:row>
      <xdr:rowOff>819048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43025" y="32775525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41</xdr:row>
      <xdr:rowOff>38100</xdr:rowOff>
    </xdr:from>
    <xdr:to>
      <xdr:col>6</xdr:col>
      <xdr:colOff>1190500</xdr:colOff>
      <xdr:row>41</xdr:row>
      <xdr:rowOff>857148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33500" y="33699450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42</xdr:row>
      <xdr:rowOff>19050</xdr:rowOff>
    </xdr:from>
    <xdr:to>
      <xdr:col>6</xdr:col>
      <xdr:colOff>1219075</xdr:colOff>
      <xdr:row>42</xdr:row>
      <xdr:rowOff>838098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2075" y="34566225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43</xdr:row>
      <xdr:rowOff>9525</xdr:rowOff>
    </xdr:from>
    <xdr:to>
      <xdr:col>6</xdr:col>
      <xdr:colOff>1228596</xdr:colOff>
      <xdr:row>43</xdr:row>
      <xdr:rowOff>866668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43025" y="35442525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44</xdr:row>
      <xdr:rowOff>19050</xdr:rowOff>
    </xdr:from>
    <xdr:to>
      <xdr:col>6</xdr:col>
      <xdr:colOff>1276219</xdr:colOff>
      <xdr:row>44</xdr:row>
      <xdr:rowOff>857145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71600" y="36337875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45</xdr:row>
      <xdr:rowOff>9525</xdr:rowOff>
    </xdr:from>
    <xdr:to>
      <xdr:col>6</xdr:col>
      <xdr:colOff>1266695</xdr:colOff>
      <xdr:row>45</xdr:row>
      <xdr:rowOff>838096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71600" y="37214175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46</xdr:row>
      <xdr:rowOff>0</xdr:rowOff>
    </xdr:from>
    <xdr:to>
      <xdr:col>6</xdr:col>
      <xdr:colOff>1209549</xdr:colOff>
      <xdr:row>46</xdr:row>
      <xdr:rowOff>828571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43025" y="3809047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47</xdr:row>
      <xdr:rowOff>28575</xdr:rowOff>
    </xdr:from>
    <xdr:to>
      <xdr:col>6</xdr:col>
      <xdr:colOff>1209549</xdr:colOff>
      <xdr:row>47</xdr:row>
      <xdr:rowOff>857146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43025" y="3900487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47</xdr:row>
      <xdr:rowOff>857250</xdr:rowOff>
    </xdr:from>
    <xdr:to>
      <xdr:col>6</xdr:col>
      <xdr:colOff>1238121</xdr:colOff>
      <xdr:row>48</xdr:row>
      <xdr:rowOff>809520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52550" y="39833550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49</xdr:row>
      <xdr:rowOff>28575</xdr:rowOff>
    </xdr:from>
    <xdr:to>
      <xdr:col>6</xdr:col>
      <xdr:colOff>1171451</xdr:colOff>
      <xdr:row>49</xdr:row>
      <xdr:rowOff>838099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323975" y="40776525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50</xdr:row>
      <xdr:rowOff>0</xdr:rowOff>
    </xdr:from>
    <xdr:to>
      <xdr:col>6</xdr:col>
      <xdr:colOff>1190499</xdr:colOff>
      <xdr:row>50</xdr:row>
      <xdr:rowOff>828571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323975" y="4163377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51</xdr:row>
      <xdr:rowOff>57150</xdr:rowOff>
    </xdr:from>
    <xdr:to>
      <xdr:col>6</xdr:col>
      <xdr:colOff>1180976</xdr:colOff>
      <xdr:row>51</xdr:row>
      <xdr:rowOff>847626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33500" y="42576750"/>
          <a:ext cx="990476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52</xdr:row>
      <xdr:rowOff>28575</xdr:rowOff>
    </xdr:from>
    <xdr:to>
      <xdr:col>6</xdr:col>
      <xdr:colOff>1171451</xdr:colOff>
      <xdr:row>52</xdr:row>
      <xdr:rowOff>866670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323975" y="43434000"/>
          <a:ext cx="990476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53</xdr:row>
      <xdr:rowOff>28575</xdr:rowOff>
    </xdr:from>
    <xdr:to>
      <xdr:col>6</xdr:col>
      <xdr:colOff>1180975</xdr:colOff>
      <xdr:row>53</xdr:row>
      <xdr:rowOff>828575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323975" y="44319825"/>
          <a:ext cx="1000000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54</xdr:row>
      <xdr:rowOff>0</xdr:rowOff>
    </xdr:from>
    <xdr:to>
      <xdr:col>6</xdr:col>
      <xdr:colOff>1161920</xdr:colOff>
      <xdr:row>54</xdr:row>
      <xdr:rowOff>838095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266825" y="45177075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55</xdr:row>
      <xdr:rowOff>19050</xdr:rowOff>
    </xdr:from>
    <xdr:to>
      <xdr:col>6</xdr:col>
      <xdr:colOff>1161929</xdr:colOff>
      <xdr:row>55</xdr:row>
      <xdr:rowOff>828574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333500" y="46081950"/>
          <a:ext cx="97142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56</xdr:row>
      <xdr:rowOff>9525</xdr:rowOff>
    </xdr:from>
    <xdr:to>
      <xdr:col>6</xdr:col>
      <xdr:colOff>1219074</xdr:colOff>
      <xdr:row>56</xdr:row>
      <xdr:rowOff>838096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352550" y="469582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57</xdr:row>
      <xdr:rowOff>9525</xdr:rowOff>
    </xdr:from>
    <xdr:to>
      <xdr:col>6</xdr:col>
      <xdr:colOff>1228596</xdr:colOff>
      <xdr:row>57</xdr:row>
      <xdr:rowOff>838096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343025" y="47844075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58</xdr:row>
      <xdr:rowOff>0</xdr:rowOff>
    </xdr:from>
    <xdr:to>
      <xdr:col>6</xdr:col>
      <xdr:colOff>1228601</xdr:colOff>
      <xdr:row>58</xdr:row>
      <xdr:rowOff>828571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381125" y="48720375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59</xdr:row>
      <xdr:rowOff>0</xdr:rowOff>
    </xdr:from>
    <xdr:to>
      <xdr:col>6</xdr:col>
      <xdr:colOff>1238123</xdr:colOff>
      <xdr:row>59</xdr:row>
      <xdr:rowOff>847619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362075" y="49606200"/>
          <a:ext cx="1019048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60</xdr:row>
      <xdr:rowOff>0</xdr:rowOff>
    </xdr:from>
    <xdr:to>
      <xdr:col>6</xdr:col>
      <xdr:colOff>1228598</xdr:colOff>
      <xdr:row>60</xdr:row>
      <xdr:rowOff>828571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352550" y="50492025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61</xdr:row>
      <xdr:rowOff>19050</xdr:rowOff>
    </xdr:from>
    <xdr:to>
      <xdr:col>6</xdr:col>
      <xdr:colOff>1190500</xdr:colOff>
      <xdr:row>61</xdr:row>
      <xdr:rowOff>847621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333500" y="51396900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62</xdr:row>
      <xdr:rowOff>19050</xdr:rowOff>
    </xdr:from>
    <xdr:to>
      <xdr:col>6</xdr:col>
      <xdr:colOff>1200021</xdr:colOff>
      <xdr:row>62</xdr:row>
      <xdr:rowOff>857145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314450" y="52282725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63</xdr:row>
      <xdr:rowOff>47625</xdr:rowOff>
    </xdr:from>
    <xdr:to>
      <xdr:col>6</xdr:col>
      <xdr:colOff>1209546</xdr:colOff>
      <xdr:row>63</xdr:row>
      <xdr:rowOff>866673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323975" y="53197125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64</xdr:row>
      <xdr:rowOff>9525</xdr:rowOff>
    </xdr:from>
    <xdr:to>
      <xdr:col>6</xdr:col>
      <xdr:colOff>1180975</xdr:colOff>
      <xdr:row>64</xdr:row>
      <xdr:rowOff>819049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323975" y="54044850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65</xdr:row>
      <xdr:rowOff>38100</xdr:rowOff>
    </xdr:from>
    <xdr:to>
      <xdr:col>6</xdr:col>
      <xdr:colOff>1209551</xdr:colOff>
      <xdr:row>65</xdr:row>
      <xdr:rowOff>857148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62075" y="54959250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66</xdr:row>
      <xdr:rowOff>19050</xdr:rowOff>
    </xdr:from>
    <xdr:to>
      <xdr:col>6</xdr:col>
      <xdr:colOff>1209549</xdr:colOff>
      <xdr:row>66</xdr:row>
      <xdr:rowOff>838098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343025" y="55826025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67</xdr:row>
      <xdr:rowOff>19050</xdr:rowOff>
    </xdr:from>
    <xdr:to>
      <xdr:col>6</xdr:col>
      <xdr:colOff>1228599</xdr:colOff>
      <xdr:row>67</xdr:row>
      <xdr:rowOff>838098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362075" y="56711850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68</xdr:row>
      <xdr:rowOff>9525</xdr:rowOff>
    </xdr:from>
    <xdr:to>
      <xdr:col>6</xdr:col>
      <xdr:colOff>1228601</xdr:colOff>
      <xdr:row>68</xdr:row>
      <xdr:rowOff>838096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381125" y="57588150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69</xdr:row>
      <xdr:rowOff>19050</xdr:rowOff>
    </xdr:from>
    <xdr:to>
      <xdr:col>6</xdr:col>
      <xdr:colOff>1238121</xdr:colOff>
      <xdr:row>69</xdr:row>
      <xdr:rowOff>828574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352550" y="58483500"/>
          <a:ext cx="1028571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70</xdr:row>
      <xdr:rowOff>57150</xdr:rowOff>
    </xdr:from>
    <xdr:to>
      <xdr:col>6</xdr:col>
      <xdr:colOff>1257173</xdr:colOff>
      <xdr:row>70</xdr:row>
      <xdr:rowOff>885721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381125" y="59407425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71</xdr:row>
      <xdr:rowOff>38100</xdr:rowOff>
    </xdr:from>
    <xdr:to>
      <xdr:col>6</xdr:col>
      <xdr:colOff>1238127</xdr:colOff>
      <xdr:row>71</xdr:row>
      <xdr:rowOff>866671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400175" y="60274200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72</xdr:row>
      <xdr:rowOff>57150</xdr:rowOff>
    </xdr:from>
    <xdr:to>
      <xdr:col>6</xdr:col>
      <xdr:colOff>1247649</xdr:colOff>
      <xdr:row>72</xdr:row>
      <xdr:rowOff>866674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381125" y="61179075"/>
          <a:ext cx="1009524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73</xdr:row>
      <xdr:rowOff>76200</xdr:rowOff>
    </xdr:from>
    <xdr:to>
      <xdr:col>6</xdr:col>
      <xdr:colOff>1209552</xdr:colOff>
      <xdr:row>73</xdr:row>
      <xdr:rowOff>876200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371600" y="62083950"/>
          <a:ext cx="980952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74</xdr:row>
      <xdr:rowOff>28575</xdr:rowOff>
    </xdr:from>
    <xdr:to>
      <xdr:col>6</xdr:col>
      <xdr:colOff>1238123</xdr:colOff>
      <xdr:row>74</xdr:row>
      <xdr:rowOff>847623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362075" y="62922150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75</xdr:row>
      <xdr:rowOff>19050</xdr:rowOff>
    </xdr:from>
    <xdr:to>
      <xdr:col>6</xdr:col>
      <xdr:colOff>1228599</xdr:colOff>
      <xdr:row>75</xdr:row>
      <xdr:rowOff>838098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362075" y="63798450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76</xdr:row>
      <xdr:rowOff>19050</xdr:rowOff>
    </xdr:from>
    <xdr:to>
      <xdr:col>6</xdr:col>
      <xdr:colOff>1219073</xdr:colOff>
      <xdr:row>76</xdr:row>
      <xdr:rowOff>828574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343025" y="64684275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77</xdr:row>
      <xdr:rowOff>38100</xdr:rowOff>
    </xdr:from>
    <xdr:to>
      <xdr:col>6</xdr:col>
      <xdr:colOff>1228595</xdr:colOff>
      <xdr:row>77</xdr:row>
      <xdr:rowOff>857148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333500" y="65589150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78</xdr:row>
      <xdr:rowOff>47625</xdr:rowOff>
    </xdr:from>
    <xdr:to>
      <xdr:col>6</xdr:col>
      <xdr:colOff>1209548</xdr:colOff>
      <xdr:row>78</xdr:row>
      <xdr:rowOff>857149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333500" y="66484500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79</xdr:row>
      <xdr:rowOff>9525</xdr:rowOff>
    </xdr:from>
    <xdr:to>
      <xdr:col>6</xdr:col>
      <xdr:colOff>1266693</xdr:colOff>
      <xdr:row>79</xdr:row>
      <xdr:rowOff>857144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352550" y="67332225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79</xdr:row>
      <xdr:rowOff>876300</xdr:rowOff>
    </xdr:from>
    <xdr:to>
      <xdr:col>6</xdr:col>
      <xdr:colOff>1219073</xdr:colOff>
      <xdr:row>80</xdr:row>
      <xdr:rowOff>838094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343025" y="68199000"/>
          <a:ext cx="1019048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81</xdr:row>
      <xdr:rowOff>28575</xdr:rowOff>
    </xdr:from>
    <xdr:to>
      <xdr:col>6</xdr:col>
      <xdr:colOff>1247646</xdr:colOff>
      <xdr:row>81</xdr:row>
      <xdr:rowOff>857146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362075" y="69122925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82</xdr:row>
      <xdr:rowOff>57150</xdr:rowOff>
    </xdr:from>
    <xdr:to>
      <xdr:col>6</xdr:col>
      <xdr:colOff>1209551</xdr:colOff>
      <xdr:row>82</xdr:row>
      <xdr:rowOff>876198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362075" y="70037325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83</xdr:row>
      <xdr:rowOff>38100</xdr:rowOff>
    </xdr:from>
    <xdr:to>
      <xdr:col>6</xdr:col>
      <xdr:colOff>1219075</xdr:colOff>
      <xdr:row>83</xdr:row>
      <xdr:rowOff>847624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362075" y="70904100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84</xdr:row>
      <xdr:rowOff>19050</xdr:rowOff>
    </xdr:from>
    <xdr:to>
      <xdr:col>6</xdr:col>
      <xdr:colOff>1171451</xdr:colOff>
      <xdr:row>84</xdr:row>
      <xdr:rowOff>847621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323975" y="71770875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85</xdr:row>
      <xdr:rowOff>47625</xdr:rowOff>
    </xdr:from>
    <xdr:to>
      <xdr:col>6</xdr:col>
      <xdr:colOff>1180971</xdr:colOff>
      <xdr:row>85</xdr:row>
      <xdr:rowOff>847625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295400" y="72685275"/>
          <a:ext cx="1028571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86</xdr:row>
      <xdr:rowOff>38100</xdr:rowOff>
    </xdr:from>
    <xdr:to>
      <xdr:col>6</xdr:col>
      <xdr:colOff>1190500</xdr:colOff>
      <xdr:row>86</xdr:row>
      <xdr:rowOff>847624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333500" y="73561575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87</xdr:row>
      <xdr:rowOff>47625</xdr:rowOff>
    </xdr:from>
    <xdr:to>
      <xdr:col>6</xdr:col>
      <xdr:colOff>1200023</xdr:colOff>
      <xdr:row>87</xdr:row>
      <xdr:rowOff>857149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323975" y="74456925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88</xdr:row>
      <xdr:rowOff>9525</xdr:rowOff>
    </xdr:from>
    <xdr:to>
      <xdr:col>6</xdr:col>
      <xdr:colOff>1209549</xdr:colOff>
      <xdr:row>88</xdr:row>
      <xdr:rowOff>838096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343025" y="753046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89</xdr:row>
      <xdr:rowOff>9525</xdr:rowOff>
    </xdr:from>
    <xdr:to>
      <xdr:col>6</xdr:col>
      <xdr:colOff>1180977</xdr:colOff>
      <xdr:row>89</xdr:row>
      <xdr:rowOff>838096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343025" y="76190475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90</xdr:row>
      <xdr:rowOff>28575</xdr:rowOff>
    </xdr:from>
    <xdr:to>
      <xdr:col>6</xdr:col>
      <xdr:colOff>1180976</xdr:colOff>
      <xdr:row>90</xdr:row>
      <xdr:rowOff>838099</xdr:rowOff>
    </xdr:to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33500" y="77095350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91</xdr:row>
      <xdr:rowOff>76200</xdr:rowOff>
    </xdr:from>
    <xdr:to>
      <xdr:col>6</xdr:col>
      <xdr:colOff>1266694</xdr:colOff>
      <xdr:row>91</xdr:row>
      <xdr:rowOff>885724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362075" y="78028800"/>
          <a:ext cx="104761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92</xdr:row>
      <xdr:rowOff>19050</xdr:rowOff>
    </xdr:from>
    <xdr:to>
      <xdr:col>6</xdr:col>
      <xdr:colOff>1238120</xdr:colOff>
      <xdr:row>92</xdr:row>
      <xdr:rowOff>838098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343025" y="78857475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93</xdr:row>
      <xdr:rowOff>0</xdr:rowOff>
    </xdr:from>
    <xdr:to>
      <xdr:col>6</xdr:col>
      <xdr:colOff>1247641</xdr:colOff>
      <xdr:row>93</xdr:row>
      <xdr:rowOff>847619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314450" y="79724250"/>
          <a:ext cx="107619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94</xdr:row>
      <xdr:rowOff>9525</xdr:rowOff>
    </xdr:from>
    <xdr:to>
      <xdr:col>6</xdr:col>
      <xdr:colOff>1200020</xdr:colOff>
      <xdr:row>94</xdr:row>
      <xdr:rowOff>847620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304925" y="80619600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95</xdr:row>
      <xdr:rowOff>38100</xdr:rowOff>
    </xdr:from>
    <xdr:to>
      <xdr:col>6</xdr:col>
      <xdr:colOff>1219074</xdr:colOff>
      <xdr:row>95</xdr:row>
      <xdr:rowOff>857148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352550" y="81534000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96</xdr:row>
      <xdr:rowOff>57150</xdr:rowOff>
    </xdr:from>
    <xdr:to>
      <xdr:col>6</xdr:col>
      <xdr:colOff>1200026</xdr:colOff>
      <xdr:row>96</xdr:row>
      <xdr:rowOff>876198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352550" y="82438875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97</xdr:row>
      <xdr:rowOff>47625</xdr:rowOff>
    </xdr:from>
    <xdr:to>
      <xdr:col>6</xdr:col>
      <xdr:colOff>1190501</xdr:colOff>
      <xdr:row>97</xdr:row>
      <xdr:rowOff>838101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43025" y="83315175"/>
          <a:ext cx="990476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98</xdr:row>
      <xdr:rowOff>0</xdr:rowOff>
    </xdr:from>
    <xdr:to>
      <xdr:col>6</xdr:col>
      <xdr:colOff>1190499</xdr:colOff>
      <xdr:row>98</xdr:row>
      <xdr:rowOff>828571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323975" y="8415337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99</xdr:row>
      <xdr:rowOff>28575</xdr:rowOff>
    </xdr:from>
    <xdr:to>
      <xdr:col>6</xdr:col>
      <xdr:colOff>1171451</xdr:colOff>
      <xdr:row>99</xdr:row>
      <xdr:rowOff>838099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323975" y="85067775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100</xdr:row>
      <xdr:rowOff>28575</xdr:rowOff>
    </xdr:from>
    <xdr:to>
      <xdr:col>6</xdr:col>
      <xdr:colOff>1219071</xdr:colOff>
      <xdr:row>100</xdr:row>
      <xdr:rowOff>847623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333500" y="85953600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101</xdr:row>
      <xdr:rowOff>28575</xdr:rowOff>
    </xdr:from>
    <xdr:to>
      <xdr:col>6</xdr:col>
      <xdr:colOff>1200026</xdr:colOff>
      <xdr:row>101</xdr:row>
      <xdr:rowOff>847623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352550" y="86839425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102</xdr:row>
      <xdr:rowOff>47625</xdr:rowOff>
    </xdr:from>
    <xdr:to>
      <xdr:col>6</xdr:col>
      <xdr:colOff>1161926</xdr:colOff>
      <xdr:row>102</xdr:row>
      <xdr:rowOff>847625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314450" y="87744300"/>
          <a:ext cx="990476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103</xdr:row>
      <xdr:rowOff>28575</xdr:rowOff>
    </xdr:from>
    <xdr:to>
      <xdr:col>6</xdr:col>
      <xdr:colOff>1171452</xdr:colOff>
      <xdr:row>103</xdr:row>
      <xdr:rowOff>857146</xdr:rowOff>
    </xdr:to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333500" y="88611075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104</xdr:row>
      <xdr:rowOff>47625</xdr:rowOff>
    </xdr:from>
    <xdr:to>
      <xdr:col>6</xdr:col>
      <xdr:colOff>1190500</xdr:colOff>
      <xdr:row>104</xdr:row>
      <xdr:rowOff>876196</xdr:rowOff>
    </xdr:to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333500" y="89515950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105</xdr:row>
      <xdr:rowOff>19050</xdr:rowOff>
    </xdr:from>
    <xdr:to>
      <xdr:col>6</xdr:col>
      <xdr:colOff>1171449</xdr:colOff>
      <xdr:row>105</xdr:row>
      <xdr:rowOff>866669</xdr:rowOff>
    </xdr:to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304925" y="90373200"/>
          <a:ext cx="1009524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106</xdr:row>
      <xdr:rowOff>28575</xdr:rowOff>
    </xdr:from>
    <xdr:to>
      <xdr:col>6</xdr:col>
      <xdr:colOff>1200021</xdr:colOff>
      <xdr:row>106</xdr:row>
      <xdr:rowOff>847623</xdr:rowOff>
    </xdr:to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314450" y="91268550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107</xdr:row>
      <xdr:rowOff>19050</xdr:rowOff>
    </xdr:from>
    <xdr:to>
      <xdr:col>6</xdr:col>
      <xdr:colOff>1180975</xdr:colOff>
      <xdr:row>107</xdr:row>
      <xdr:rowOff>847621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323975" y="92144850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108</xdr:row>
      <xdr:rowOff>28575</xdr:rowOff>
    </xdr:from>
    <xdr:to>
      <xdr:col>6</xdr:col>
      <xdr:colOff>1238120</xdr:colOff>
      <xdr:row>108</xdr:row>
      <xdr:rowOff>847623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343025" y="93040200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109</xdr:row>
      <xdr:rowOff>9525</xdr:rowOff>
    </xdr:from>
    <xdr:to>
      <xdr:col>6</xdr:col>
      <xdr:colOff>1190499</xdr:colOff>
      <xdr:row>109</xdr:row>
      <xdr:rowOff>828573</xdr:rowOff>
    </xdr:to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323975" y="93906975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110</xdr:row>
      <xdr:rowOff>19050</xdr:rowOff>
    </xdr:from>
    <xdr:to>
      <xdr:col>6</xdr:col>
      <xdr:colOff>1190496</xdr:colOff>
      <xdr:row>110</xdr:row>
      <xdr:rowOff>847621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304925" y="94802325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111</xdr:row>
      <xdr:rowOff>19050</xdr:rowOff>
    </xdr:from>
    <xdr:to>
      <xdr:col>6</xdr:col>
      <xdr:colOff>1228595</xdr:colOff>
      <xdr:row>111</xdr:row>
      <xdr:rowOff>847621</xdr:rowOff>
    </xdr:to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333500" y="95688150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112</xdr:row>
      <xdr:rowOff>0</xdr:rowOff>
    </xdr:from>
    <xdr:to>
      <xdr:col>6</xdr:col>
      <xdr:colOff>1200019</xdr:colOff>
      <xdr:row>112</xdr:row>
      <xdr:rowOff>838095</xdr:rowOff>
    </xdr:to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295400" y="96554925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113</xdr:row>
      <xdr:rowOff>19050</xdr:rowOff>
    </xdr:from>
    <xdr:to>
      <xdr:col>6</xdr:col>
      <xdr:colOff>1209543</xdr:colOff>
      <xdr:row>113</xdr:row>
      <xdr:rowOff>838098</xdr:rowOff>
    </xdr:to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295400" y="97459800"/>
          <a:ext cx="1057143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114</xdr:row>
      <xdr:rowOff>19050</xdr:rowOff>
    </xdr:from>
    <xdr:to>
      <xdr:col>6</xdr:col>
      <xdr:colOff>1190499</xdr:colOff>
      <xdr:row>114</xdr:row>
      <xdr:rowOff>828574</xdr:rowOff>
    </xdr:to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323975" y="98345625"/>
          <a:ext cx="1009524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115</xdr:row>
      <xdr:rowOff>0</xdr:rowOff>
    </xdr:from>
    <xdr:to>
      <xdr:col>6</xdr:col>
      <xdr:colOff>1200017</xdr:colOff>
      <xdr:row>115</xdr:row>
      <xdr:rowOff>838095</xdr:rowOff>
    </xdr:to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276350" y="99212400"/>
          <a:ext cx="1066667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116</xdr:row>
      <xdr:rowOff>38100</xdr:rowOff>
    </xdr:from>
    <xdr:to>
      <xdr:col>6</xdr:col>
      <xdr:colOff>1209549</xdr:colOff>
      <xdr:row>116</xdr:row>
      <xdr:rowOff>866671</xdr:rowOff>
    </xdr:to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343025" y="10013632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257176</xdr:colOff>
      <xdr:row>8</xdr:row>
      <xdr:rowOff>57150</xdr:rowOff>
    </xdr:from>
    <xdr:to>
      <xdr:col>6</xdr:col>
      <xdr:colOff>1200150</xdr:colOff>
      <xdr:row>8</xdr:row>
      <xdr:rowOff>834229</xdr:rowOff>
    </xdr:to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1" y="2714625"/>
          <a:ext cx="942974" cy="777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85725</xdr:rowOff>
    </xdr:from>
    <xdr:to>
      <xdr:col>11</xdr:col>
      <xdr:colOff>303820</xdr:colOff>
      <xdr:row>29</xdr:row>
      <xdr:rowOff>171032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0225"/>
          <a:ext cx="7847620" cy="33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0</xdr:row>
      <xdr:rowOff>47625</xdr:rowOff>
    </xdr:from>
    <xdr:to>
      <xdr:col>23</xdr:col>
      <xdr:colOff>465729</xdr:colOff>
      <xdr:row>40</xdr:row>
      <xdr:rowOff>103911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47625"/>
          <a:ext cx="7971429" cy="6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2</xdr:row>
      <xdr:rowOff>19050</xdr:rowOff>
    </xdr:from>
    <xdr:to>
      <xdr:col>19</xdr:col>
      <xdr:colOff>28575</xdr:colOff>
      <xdr:row>20</xdr:row>
      <xdr:rowOff>133350</xdr:rowOff>
    </xdr:to>
    <xdr:pic>
      <xdr:nvPicPr>
        <xdr:cNvPr id="2" name="图片 1" descr="C:\Users\xuleo\AppData\Local\YNote\data\leoxu_1982@163.com\8cd5426dbb2f4fbca116c446ad5e5d70\clipboard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90500"/>
          <a:ext cx="62293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619125</xdr:colOff>
      <xdr:row>20</xdr:row>
      <xdr:rowOff>152400</xdr:rowOff>
    </xdr:from>
    <xdr:to>
      <xdr:col>17</xdr:col>
      <xdr:colOff>276225</xdr:colOff>
      <xdr:row>59</xdr:row>
      <xdr:rowOff>95250</xdr:rowOff>
    </xdr:to>
    <xdr:pic>
      <xdr:nvPicPr>
        <xdr:cNvPr id="3" name="图片 2" descr="C:\Users\xuleo\AppData\Local\YNote\data\leoxu_1982@163.com\b38cc0790d7a4731ab59f3ac744d7c31\clipboar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3409950"/>
          <a:ext cx="5143500" cy="662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7</xdr:row>
      <xdr:rowOff>47625</xdr:rowOff>
    </xdr:from>
    <xdr:to>
      <xdr:col>6</xdr:col>
      <xdr:colOff>685911</xdr:colOff>
      <xdr:row>7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82375" y="19535775"/>
          <a:ext cx="866886" cy="704850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257176</xdr:colOff>
      <xdr:row>2</xdr:row>
      <xdr:rowOff>57150</xdr:rowOff>
    </xdr:from>
    <xdr:to>
      <xdr:col>6</xdr:col>
      <xdr:colOff>685800</xdr:colOff>
      <xdr:row>2</xdr:row>
      <xdr:rowOff>167479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1" y="12458700"/>
          <a:ext cx="942974" cy="77707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3</xdr:row>
      <xdr:rowOff>57150</xdr:rowOff>
    </xdr:from>
    <xdr:to>
      <xdr:col>6</xdr:col>
      <xdr:colOff>683659</xdr:colOff>
      <xdr:row>3</xdr:row>
      <xdr:rowOff>171449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4276" y="13344525"/>
          <a:ext cx="950358" cy="761999"/>
        </a:xfrm>
        <a:prstGeom prst="rect">
          <a:avLst/>
        </a:prstGeom>
      </xdr:spPr>
    </xdr:pic>
    <xdr:clientData/>
  </xdr:twoCellAnchor>
  <xdr:twoCellAnchor editAs="oneCell">
    <xdr:from>
      <xdr:col>6</xdr:col>
      <xdr:colOff>240340</xdr:colOff>
      <xdr:row>4</xdr:row>
      <xdr:rowOff>38100</xdr:rowOff>
    </xdr:from>
    <xdr:to>
      <xdr:col>6</xdr:col>
      <xdr:colOff>687016</xdr:colOff>
      <xdr:row>4</xdr:row>
      <xdr:rowOff>171450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6965" y="14211300"/>
          <a:ext cx="941976" cy="771525"/>
        </a:xfrm>
        <a:prstGeom prst="rect">
          <a:avLst/>
        </a:prstGeom>
      </xdr:spPr>
    </xdr:pic>
    <xdr:clientData/>
  </xdr:twoCellAnchor>
  <xdr:twoCellAnchor editAs="oneCell">
    <xdr:from>
      <xdr:col>6</xdr:col>
      <xdr:colOff>262977</xdr:colOff>
      <xdr:row>5</xdr:row>
      <xdr:rowOff>38100</xdr:rowOff>
    </xdr:from>
    <xdr:to>
      <xdr:col>6</xdr:col>
      <xdr:colOff>685800</xdr:colOff>
      <xdr:row>5</xdr:row>
      <xdr:rowOff>172824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59602" y="15097125"/>
          <a:ext cx="946698" cy="7919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</xdr:row>
      <xdr:rowOff>19050</xdr:rowOff>
    </xdr:from>
    <xdr:to>
      <xdr:col>6</xdr:col>
      <xdr:colOff>685671</xdr:colOff>
      <xdr:row>6</xdr:row>
      <xdr:rowOff>171345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7125" y="15963900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7</xdr:row>
      <xdr:rowOff>0</xdr:rowOff>
    </xdr:from>
    <xdr:to>
      <xdr:col>6</xdr:col>
      <xdr:colOff>685671</xdr:colOff>
      <xdr:row>7</xdr:row>
      <xdr:rowOff>171343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77600" y="16830675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7</xdr:row>
      <xdr:rowOff>0</xdr:rowOff>
    </xdr:from>
    <xdr:to>
      <xdr:col>6</xdr:col>
      <xdr:colOff>685669</xdr:colOff>
      <xdr:row>7</xdr:row>
      <xdr:rowOff>161819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77600" y="17726025"/>
          <a:ext cx="1047619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7</xdr:row>
      <xdr:rowOff>0</xdr:rowOff>
    </xdr:from>
    <xdr:to>
      <xdr:col>6</xdr:col>
      <xdr:colOff>685670</xdr:colOff>
      <xdr:row>7</xdr:row>
      <xdr:rowOff>171343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77600" y="18573750"/>
          <a:ext cx="1038095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</xdr:row>
      <xdr:rowOff>0</xdr:rowOff>
    </xdr:from>
    <xdr:to>
      <xdr:col>6</xdr:col>
      <xdr:colOff>685673</xdr:colOff>
      <xdr:row>2</xdr:row>
      <xdr:rowOff>161823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25225" y="7981950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</xdr:row>
      <xdr:rowOff>0</xdr:rowOff>
    </xdr:from>
    <xdr:to>
      <xdr:col>6</xdr:col>
      <xdr:colOff>685666</xdr:colOff>
      <xdr:row>2</xdr:row>
      <xdr:rowOff>133244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77600" y="8896350"/>
          <a:ext cx="107619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</xdr:row>
      <xdr:rowOff>0</xdr:rowOff>
    </xdr:from>
    <xdr:to>
      <xdr:col>6</xdr:col>
      <xdr:colOff>685670</xdr:colOff>
      <xdr:row>2</xdr:row>
      <xdr:rowOff>161819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315700" y="9753600"/>
          <a:ext cx="1038095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</xdr:row>
      <xdr:rowOff>0</xdr:rowOff>
    </xdr:from>
    <xdr:to>
      <xdr:col>6</xdr:col>
      <xdr:colOff>685671</xdr:colOff>
      <xdr:row>2</xdr:row>
      <xdr:rowOff>171344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15700" y="10620375"/>
          <a:ext cx="102857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1</xdr:row>
      <xdr:rowOff>0</xdr:rowOff>
    </xdr:from>
    <xdr:to>
      <xdr:col>6</xdr:col>
      <xdr:colOff>685675</xdr:colOff>
      <xdr:row>1</xdr:row>
      <xdr:rowOff>161821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15700" y="1781175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</xdr:row>
      <xdr:rowOff>0</xdr:rowOff>
    </xdr:from>
    <xdr:to>
      <xdr:col>6</xdr:col>
      <xdr:colOff>685673</xdr:colOff>
      <xdr:row>1</xdr:row>
      <xdr:rowOff>171342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06175" y="2628900"/>
          <a:ext cx="1019048" cy="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</xdr:row>
      <xdr:rowOff>0</xdr:rowOff>
    </xdr:from>
    <xdr:to>
      <xdr:col>6</xdr:col>
      <xdr:colOff>685670</xdr:colOff>
      <xdr:row>1</xdr:row>
      <xdr:rowOff>171345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325225" y="3543300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</xdr:row>
      <xdr:rowOff>0</xdr:rowOff>
    </xdr:from>
    <xdr:to>
      <xdr:col>6</xdr:col>
      <xdr:colOff>685677</xdr:colOff>
      <xdr:row>1</xdr:row>
      <xdr:rowOff>152295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353800" y="4448175"/>
          <a:ext cx="980952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1</xdr:row>
      <xdr:rowOff>0</xdr:rowOff>
    </xdr:from>
    <xdr:to>
      <xdr:col>6</xdr:col>
      <xdr:colOff>685677</xdr:colOff>
      <xdr:row>1</xdr:row>
      <xdr:rowOff>152295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382375" y="5334000"/>
          <a:ext cx="980952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1</xdr:row>
      <xdr:rowOff>0</xdr:rowOff>
    </xdr:from>
    <xdr:to>
      <xdr:col>6</xdr:col>
      <xdr:colOff>685667</xdr:colOff>
      <xdr:row>1</xdr:row>
      <xdr:rowOff>171345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315700" y="6191250"/>
          <a:ext cx="1066667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</xdr:row>
      <xdr:rowOff>38100</xdr:rowOff>
    </xdr:from>
    <xdr:to>
      <xdr:col>6</xdr:col>
      <xdr:colOff>685668</xdr:colOff>
      <xdr:row>8</xdr:row>
      <xdr:rowOff>171344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315700" y="20412075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9</xdr:row>
      <xdr:rowOff>0</xdr:rowOff>
    </xdr:from>
    <xdr:to>
      <xdr:col>6</xdr:col>
      <xdr:colOff>685675</xdr:colOff>
      <xdr:row>9</xdr:row>
      <xdr:rowOff>114198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353800" y="21316950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9</xdr:row>
      <xdr:rowOff>0</xdr:rowOff>
    </xdr:from>
    <xdr:to>
      <xdr:col>6</xdr:col>
      <xdr:colOff>685673</xdr:colOff>
      <xdr:row>9</xdr:row>
      <xdr:rowOff>161821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334750" y="22155150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9</xdr:row>
      <xdr:rowOff>0</xdr:rowOff>
    </xdr:from>
    <xdr:to>
      <xdr:col>6</xdr:col>
      <xdr:colOff>685671</xdr:colOff>
      <xdr:row>9</xdr:row>
      <xdr:rowOff>152296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325225" y="2305050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</xdr:row>
      <xdr:rowOff>0</xdr:rowOff>
    </xdr:from>
    <xdr:to>
      <xdr:col>6</xdr:col>
      <xdr:colOff>685671</xdr:colOff>
      <xdr:row>9</xdr:row>
      <xdr:rowOff>152295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306175" y="23936325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9</xdr:row>
      <xdr:rowOff>0</xdr:rowOff>
    </xdr:from>
    <xdr:to>
      <xdr:col>6</xdr:col>
      <xdr:colOff>685669</xdr:colOff>
      <xdr:row>9</xdr:row>
      <xdr:rowOff>142770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306175" y="24831675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9</xdr:row>
      <xdr:rowOff>19050</xdr:rowOff>
    </xdr:from>
    <xdr:to>
      <xdr:col>6</xdr:col>
      <xdr:colOff>685674</xdr:colOff>
      <xdr:row>9</xdr:row>
      <xdr:rowOff>171343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287125" y="25707975"/>
          <a:ext cx="1009524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10</xdr:row>
      <xdr:rowOff>9525</xdr:rowOff>
    </xdr:from>
    <xdr:to>
      <xdr:col>6</xdr:col>
      <xdr:colOff>685671</xdr:colOff>
      <xdr:row>10</xdr:row>
      <xdr:rowOff>171343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296650" y="26584275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11</xdr:row>
      <xdr:rowOff>19050</xdr:rowOff>
    </xdr:from>
    <xdr:to>
      <xdr:col>6</xdr:col>
      <xdr:colOff>685668</xdr:colOff>
      <xdr:row>11</xdr:row>
      <xdr:rowOff>171344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249025" y="27479625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12</xdr:row>
      <xdr:rowOff>0</xdr:rowOff>
    </xdr:from>
    <xdr:to>
      <xdr:col>6</xdr:col>
      <xdr:colOff>685670</xdr:colOff>
      <xdr:row>12</xdr:row>
      <xdr:rowOff>161821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287125" y="28355925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12</xdr:row>
      <xdr:rowOff>0</xdr:rowOff>
    </xdr:from>
    <xdr:to>
      <xdr:col>6</xdr:col>
      <xdr:colOff>685670</xdr:colOff>
      <xdr:row>12</xdr:row>
      <xdr:rowOff>171345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258550" y="29232225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12</xdr:row>
      <xdr:rowOff>0</xdr:rowOff>
    </xdr:from>
    <xdr:to>
      <xdr:col>6</xdr:col>
      <xdr:colOff>685673</xdr:colOff>
      <xdr:row>12</xdr:row>
      <xdr:rowOff>123723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277600" y="30165675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12</xdr:row>
      <xdr:rowOff>0</xdr:rowOff>
    </xdr:from>
    <xdr:to>
      <xdr:col>6</xdr:col>
      <xdr:colOff>685670</xdr:colOff>
      <xdr:row>12</xdr:row>
      <xdr:rowOff>142769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249025" y="31032450"/>
          <a:ext cx="1038095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12</xdr:row>
      <xdr:rowOff>0</xdr:rowOff>
    </xdr:from>
    <xdr:to>
      <xdr:col>6</xdr:col>
      <xdr:colOff>685674</xdr:colOff>
      <xdr:row>12</xdr:row>
      <xdr:rowOff>171345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277600" y="31880175"/>
          <a:ext cx="1009524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12</xdr:row>
      <xdr:rowOff>0</xdr:rowOff>
    </xdr:from>
    <xdr:to>
      <xdr:col>6</xdr:col>
      <xdr:colOff>685673</xdr:colOff>
      <xdr:row>12</xdr:row>
      <xdr:rowOff>171345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296650" y="32766000"/>
          <a:ext cx="1019048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12</xdr:row>
      <xdr:rowOff>0</xdr:rowOff>
    </xdr:from>
    <xdr:to>
      <xdr:col>6</xdr:col>
      <xdr:colOff>685674</xdr:colOff>
      <xdr:row>12</xdr:row>
      <xdr:rowOff>142770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306175" y="33689925"/>
          <a:ext cx="1009524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12</xdr:row>
      <xdr:rowOff>0</xdr:rowOff>
    </xdr:from>
    <xdr:to>
      <xdr:col>6</xdr:col>
      <xdr:colOff>685671</xdr:colOff>
      <xdr:row>12</xdr:row>
      <xdr:rowOff>171346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296650" y="34547175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12</xdr:row>
      <xdr:rowOff>0</xdr:rowOff>
    </xdr:from>
    <xdr:to>
      <xdr:col>6</xdr:col>
      <xdr:colOff>685673</xdr:colOff>
      <xdr:row>12</xdr:row>
      <xdr:rowOff>171348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296650" y="35433000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13</xdr:row>
      <xdr:rowOff>0</xdr:rowOff>
    </xdr:from>
    <xdr:to>
      <xdr:col>6</xdr:col>
      <xdr:colOff>685675</xdr:colOff>
      <xdr:row>13</xdr:row>
      <xdr:rowOff>133248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287125" y="36356925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13</xdr:row>
      <xdr:rowOff>0</xdr:rowOff>
    </xdr:from>
    <xdr:to>
      <xdr:col>6</xdr:col>
      <xdr:colOff>685675</xdr:colOff>
      <xdr:row>13</xdr:row>
      <xdr:rowOff>152298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315700" y="37223700"/>
          <a:ext cx="1000000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13</xdr:row>
      <xdr:rowOff>0</xdr:rowOff>
    </xdr:from>
    <xdr:to>
      <xdr:col>6</xdr:col>
      <xdr:colOff>685671</xdr:colOff>
      <xdr:row>13</xdr:row>
      <xdr:rowOff>161818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296650" y="38100000"/>
          <a:ext cx="1028571" cy="8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13</xdr:row>
      <xdr:rowOff>0</xdr:rowOff>
    </xdr:from>
    <xdr:to>
      <xdr:col>6</xdr:col>
      <xdr:colOff>685669</xdr:colOff>
      <xdr:row>13</xdr:row>
      <xdr:rowOff>152295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325225" y="38995350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13</xdr:row>
      <xdr:rowOff>9525</xdr:rowOff>
    </xdr:from>
    <xdr:to>
      <xdr:col>6</xdr:col>
      <xdr:colOff>685670</xdr:colOff>
      <xdr:row>13</xdr:row>
      <xdr:rowOff>171346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25225" y="39871650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14</xdr:row>
      <xdr:rowOff>0</xdr:rowOff>
    </xdr:from>
    <xdr:to>
      <xdr:col>6</xdr:col>
      <xdr:colOff>685674</xdr:colOff>
      <xdr:row>14</xdr:row>
      <xdr:rowOff>171346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296650" y="407479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15</xdr:row>
      <xdr:rowOff>28575</xdr:rowOff>
    </xdr:from>
    <xdr:to>
      <xdr:col>6</xdr:col>
      <xdr:colOff>685674</xdr:colOff>
      <xdr:row>15</xdr:row>
      <xdr:rowOff>171346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296650" y="416623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15</xdr:row>
      <xdr:rowOff>857250</xdr:rowOff>
    </xdr:from>
    <xdr:to>
      <xdr:col>6</xdr:col>
      <xdr:colOff>685671</xdr:colOff>
      <xdr:row>16</xdr:row>
      <xdr:rowOff>171345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306175" y="42491025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17</xdr:row>
      <xdr:rowOff>28575</xdr:rowOff>
    </xdr:from>
    <xdr:to>
      <xdr:col>6</xdr:col>
      <xdr:colOff>685676</xdr:colOff>
      <xdr:row>17</xdr:row>
      <xdr:rowOff>171349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1277600" y="43434000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0</xdr:rowOff>
    </xdr:from>
    <xdr:to>
      <xdr:col>6</xdr:col>
      <xdr:colOff>685674</xdr:colOff>
      <xdr:row>18</xdr:row>
      <xdr:rowOff>171346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1277600" y="442912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0</xdr:rowOff>
    </xdr:from>
    <xdr:to>
      <xdr:col>6</xdr:col>
      <xdr:colOff>685676</xdr:colOff>
      <xdr:row>18</xdr:row>
      <xdr:rowOff>114201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1287125" y="45234225"/>
          <a:ext cx="990476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6</xdr:col>
      <xdr:colOff>685676</xdr:colOff>
      <xdr:row>18</xdr:row>
      <xdr:rowOff>171345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1277600" y="46091475"/>
          <a:ext cx="990476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19</xdr:row>
      <xdr:rowOff>28575</xdr:rowOff>
    </xdr:from>
    <xdr:to>
      <xdr:col>6</xdr:col>
      <xdr:colOff>685675</xdr:colOff>
      <xdr:row>19</xdr:row>
      <xdr:rowOff>171350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1277600" y="46977300"/>
          <a:ext cx="1000000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20</xdr:row>
      <xdr:rowOff>0</xdr:rowOff>
    </xdr:from>
    <xdr:to>
      <xdr:col>6</xdr:col>
      <xdr:colOff>685670</xdr:colOff>
      <xdr:row>20</xdr:row>
      <xdr:rowOff>171345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220450" y="47834550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21</xdr:row>
      <xdr:rowOff>19050</xdr:rowOff>
    </xdr:from>
    <xdr:to>
      <xdr:col>6</xdr:col>
      <xdr:colOff>685679</xdr:colOff>
      <xdr:row>21</xdr:row>
      <xdr:rowOff>171349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1287125" y="48739425"/>
          <a:ext cx="97142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22</xdr:row>
      <xdr:rowOff>9525</xdr:rowOff>
    </xdr:from>
    <xdr:to>
      <xdr:col>6</xdr:col>
      <xdr:colOff>685674</xdr:colOff>
      <xdr:row>22</xdr:row>
      <xdr:rowOff>171346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1306175" y="4961572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23</xdr:row>
      <xdr:rowOff>0</xdr:rowOff>
    </xdr:from>
    <xdr:to>
      <xdr:col>6</xdr:col>
      <xdr:colOff>685671</xdr:colOff>
      <xdr:row>23</xdr:row>
      <xdr:rowOff>161821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1296650" y="5050155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23</xdr:row>
      <xdr:rowOff>0</xdr:rowOff>
    </xdr:from>
    <xdr:to>
      <xdr:col>6</xdr:col>
      <xdr:colOff>685676</xdr:colOff>
      <xdr:row>23</xdr:row>
      <xdr:rowOff>171346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1334750" y="51377850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23</xdr:row>
      <xdr:rowOff>0</xdr:rowOff>
    </xdr:from>
    <xdr:to>
      <xdr:col>6</xdr:col>
      <xdr:colOff>685673</xdr:colOff>
      <xdr:row>23</xdr:row>
      <xdr:rowOff>171344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1315700" y="52263675"/>
          <a:ext cx="1019048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23</xdr:row>
      <xdr:rowOff>0</xdr:rowOff>
    </xdr:from>
    <xdr:to>
      <xdr:col>6</xdr:col>
      <xdr:colOff>685673</xdr:colOff>
      <xdr:row>23</xdr:row>
      <xdr:rowOff>171346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306175" y="53149500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23</xdr:row>
      <xdr:rowOff>0</xdr:rowOff>
    </xdr:from>
    <xdr:to>
      <xdr:col>6</xdr:col>
      <xdr:colOff>685675</xdr:colOff>
      <xdr:row>23</xdr:row>
      <xdr:rowOff>152296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1287125" y="54054375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23</xdr:row>
      <xdr:rowOff>0</xdr:rowOff>
    </xdr:from>
    <xdr:to>
      <xdr:col>6</xdr:col>
      <xdr:colOff>685671</xdr:colOff>
      <xdr:row>23</xdr:row>
      <xdr:rowOff>152295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1268075" y="54940200"/>
          <a:ext cx="1028571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23</xdr:row>
      <xdr:rowOff>0</xdr:rowOff>
    </xdr:from>
    <xdr:to>
      <xdr:col>6</xdr:col>
      <xdr:colOff>685671</xdr:colOff>
      <xdr:row>23</xdr:row>
      <xdr:rowOff>123723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277600" y="55854600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23</xdr:row>
      <xdr:rowOff>9525</xdr:rowOff>
    </xdr:from>
    <xdr:to>
      <xdr:col>6</xdr:col>
      <xdr:colOff>685675</xdr:colOff>
      <xdr:row>23</xdr:row>
      <xdr:rowOff>171349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277600" y="56702325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24</xdr:row>
      <xdr:rowOff>38100</xdr:rowOff>
    </xdr:from>
    <xdr:to>
      <xdr:col>6</xdr:col>
      <xdr:colOff>685676</xdr:colOff>
      <xdr:row>24</xdr:row>
      <xdr:rowOff>171348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315700" y="57616725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25</xdr:row>
      <xdr:rowOff>19050</xdr:rowOff>
    </xdr:from>
    <xdr:to>
      <xdr:col>6</xdr:col>
      <xdr:colOff>685674</xdr:colOff>
      <xdr:row>25</xdr:row>
      <xdr:rowOff>171348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1296650" y="58483500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26</xdr:row>
      <xdr:rowOff>19050</xdr:rowOff>
    </xdr:from>
    <xdr:to>
      <xdr:col>6</xdr:col>
      <xdr:colOff>685674</xdr:colOff>
      <xdr:row>26</xdr:row>
      <xdr:rowOff>171348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1315700" y="59369325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27</xdr:row>
      <xdr:rowOff>9525</xdr:rowOff>
    </xdr:from>
    <xdr:to>
      <xdr:col>6</xdr:col>
      <xdr:colOff>685676</xdr:colOff>
      <xdr:row>27</xdr:row>
      <xdr:rowOff>171346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334750" y="60245625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28</xdr:row>
      <xdr:rowOff>19050</xdr:rowOff>
    </xdr:from>
    <xdr:to>
      <xdr:col>6</xdr:col>
      <xdr:colOff>685671</xdr:colOff>
      <xdr:row>28</xdr:row>
      <xdr:rowOff>171349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1306175" y="61140975"/>
          <a:ext cx="1028571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29</xdr:row>
      <xdr:rowOff>57150</xdr:rowOff>
    </xdr:from>
    <xdr:to>
      <xdr:col>6</xdr:col>
      <xdr:colOff>685673</xdr:colOff>
      <xdr:row>29</xdr:row>
      <xdr:rowOff>171346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1334750" y="62064900"/>
          <a:ext cx="1019048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30</xdr:row>
      <xdr:rowOff>38100</xdr:rowOff>
    </xdr:from>
    <xdr:to>
      <xdr:col>6</xdr:col>
      <xdr:colOff>685677</xdr:colOff>
      <xdr:row>30</xdr:row>
      <xdr:rowOff>171346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353800" y="62931675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31</xdr:row>
      <xdr:rowOff>57150</xdr:rowOff>
    </xdr:from>
    <xdr:to>
      <xdr:col>6</xdr:col>
      <xdr:colOff>685674</xdr:colOff>
      <xdr:row>31</xdr:row>
      <xdr:rowOff>171349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1334750" y="63836550"/>
          <a:ext cx="1009524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32</xdr:row>
      <xdr:rowOff>76200</xdr:rowOff>
    </xdr:from>
    <xdr:to>
      <xdr:col>6</xdr:col>
      <xdr:colOff>685677</xdr:colOff>
      <xdr:row>32</xdr:row>
      <xdr:rowOff>171350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1325225" y="64741425"/>
          <a:ext cx="980952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33</xdr:row>
      <xdr:rowOff>28575</xdr:rowOff>
    </xdr:from>
    <xdr:to>
      <xdr:col>6</xdr:col>
      <xdr:colOff>685673</xdr:colOff>
      <xdr:row>33</xdr:row>
      <xdr:rowOff>171348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1315700" y="65579625"/>
          <a:ext cx="1019048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34</xdr:row>
      <xdr:rowOff>19050</xdr:rowOff>
    </xdr:from>
    <xdr:to>
      <xdr:col>6</xdr:col>
      <xdr:colOff>685674</xdr:colOff>
      <xdr:row>34</xdr:row>
      <xdr:rowOff>171348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1315700" y="66455925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35</xdr:row>
      <xdr:rowOff>19050</xdr:rowOff>
    </xdr:from>
    <xdr:to>
      <xdr:col>6</xdr:col>
      <xdr:colOff>685673</xdr:colOff>
      <xdr:row>35</xdr:row>
      <xdr:rowOff>171349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1296650" y="67341750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36</xdr:row>
      <xdr:rowOff>38100</xdr:rowOff>
    </xdr:from>
    <xdr:to>
      <xdr:col>6</xdr:col>
      <xdr:colOff>685670</xdr:colOff>
      <xdr:row>36</xdr:row>
      <xdr:rowOff>171348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1287125" y="68246625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37</xdr:row>
      <xdr:rowOff>47625</xdr:rowOff>
    </xdr:from>
    <xdr:to>
      <xdr:col>6</xdr:col>
      <xdr:colOff>685673</xdr:colOff>
      <xdr:row>37</xdr:row>
      <xdr:rowOff>171349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287125" y="69141975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38</xdr:row>
      <xdr:rowOff>9525</xdr:rowOff>
    </xdr:from>
    <xdr:to>
      <xdr:col>6</xdr:col>
      <xdr:colOff>685668</xdr:colOff>
      <xdr:row>38</xdr:row>
      <xdr:rowOff>171344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1306175" y="69989700"/>
          <a:ext cx="1057143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38</xdr:row>
      <xdr:rowOff>876300</xdr:rowOff>
    </xdr:from>
    <xdr:to>
      <xdr:col>6</xdr:col>
      <xdr:colOff>685673</xdr:colOff>
      <xdr:row>39</xdr:row>
      <xdr:rowOff>171344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1296650" y="70856475"/>
          <a:ext cx="1019048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40</xdr:row>
      <xdr:rowOff>28575</xdr:rowOff>
    </xdr:from>
    <xdr:to>
      <xdr:col>6</xdr:col>
      <xdr:colOff>685671</xdr:colOff>
      <xdr:row>40</xdr:row>
      <xdr:rowOff>171346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1315700" y="7178040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41</xdr:row>
      <xdr:rowOff>57150</xdr:rowOff>
    </xdr:from>
    <xdr:to>
      <xdr:col>6</xdr:col>
      <xdr:colOff>685676</xdr:colOff>
      <xdr:row>41</xdr:row>
      <xdr:rowOff>171348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1315700" y="72694800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42</xdr:row>
      <xdr:rowOff>38100</xdr:rowOff>
    </xdr:from>
    <xdr:to>
      <xdr:col>6</xdr:col>
      <xdr:colOff>685675</xdr:colOff>
      <xdr:row>42</xdr:row>
      <xdr:rowOff>171349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1315700" y="73561575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43</xdr:row>
      <xdr:rowOff>0</xdr:rowOff>
    </xdr:from>
    <xdr:to>
      <xdr:col>6</xdr:col>
      <xdr:colOff>685676</xdr:colOff>
      <xdr:row>43</xdr:row>
      <xdr:rowOff>152296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1277600" y="74428350"/>
          <a:ext cx="990476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43</xdr:row>
      <xdr:rowOff>0</xdr:rowOff>
    </xdr:from>
    <xdr:to>
      <xdr:col>6</xdr:col>
      <xdr:colOff>685671</xdr:colOff>
      <xdr:row>43</xdr:row>
      <xdr:rowOff>123725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1249025" y="75342750"/>
          <a:ext cx="1028571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43</xdr:row>
      <xdr:rowOff>38100</xdr:rowOff>
    </xdr:from>
    <xdr:to>
      <xdr:col>6</xdr:col>
      <xdr:colOff>685675</xdr:colOff>
      <xdr:row>43</xdr:row>
      <xdr:rowOff>171349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1287125" y="76219050"/>
          <a:ext cx="1000000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44</xdr:row>
      <xdr:rowOff>47625</xdr:rowOff>
    </xdr:from>
    <xdr:to>
      <xdr:col>6</xdr:col>
      <xdr:colOff>685673</xdr:colOff>
      <xdr:row>44</xdr:row>
      <xdr:rowOff>171349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1277600" y="77114400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45</xdr:row>
      <xdr:rowOff>9525</xdr:rowOff>
    </xdr:from>
    <xdr:to>
      <xdr:col>6</xdr:col>
      <xdr:colOff>685674</xdr:colOff>
      <xdr:row>45</xdr:row>
      <xdr:rowOff>171346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1296650" y="77962125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46</xdr:row>
      <xdr:rowOff>9525</xdr:rowOff>
    </xdr:from>
    <xdr:to>
      <xdr:col>6</xdr:col>
      <xdr:colOff>685677</xdr:colOff>
      <xdr:row>46</xdr:row>
      <xdr:rowOff>171346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1296650" y="78847950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47</xdr:row>
      <xdr:rowOff>28575</xdr:rowOff>
    </xdr:from>
    <xdr:to>
      <xdr:col>6</xdr:col>
      <xdr:colOff>685676</xdr:colOff>
      <xdr:row>47</xdr:row>
      <xdr:rowOff>171349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1287125" y="79752825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48</xdr:row>
      <xdr:rowOff>76200</xdr:rowOff>
    </xdr:from>
    <xdr:to>
      <xdr:col>6</xdr:col>
      <xdr:colOff>685669</xdr:colOff>
      <xdr:row>48</xdr:row>
      <xdr:rowOff>171349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1315700" y="80686275"/>
          <a:ext cx="104761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49</xdr:row>
      <xdr:rowOff>19050</xdr:rowOff>
    </xdr:from>
    <xdr:to>
      <xdr:col>6</xdr:col>
      <xdr:colOff>685670</xdr:colOff>
      <xdr:row>49</xdr:row>
      <xdr:rowOff>171348</xdr:rowOff>
    </xdr:to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1296650" y="81514950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50</xdr:row>
      <xdr:rowOff>0</xdr:rowOff>
    </xdr:from>
    <xdr:to>
      <xdr:col>6</xdr:col>
      <xdr:colOff>685666</xdr:colOff>
      <xdr:row>50</xdr:row>
      <xdr:rowOff>171344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268075" y="82381725"/>
          <a:ext cx="1076191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50</xdr:row>
      <xdr:rowOff>9525</xdr:rowOff>
    </xdr:from>
    <xdr:to>
      <xdr:col>6</xdr:col>
      <xdr:colOff>685670</xdr:colOff>
      <xdr:row>50</xdr:row>
      <xdr:rowOff>171345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1258550" y="83277075"/>
          <a:ext cx="1038095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51</xdr:row>
      <xdr:rowOff>38100</xdr:rowOff>
    </xdr:from>
    <xdr:to>
      <xdr:col>6</xdr:col>
      <xdr:colOff>685674</xdr:colOff>
      <xdr:row>51</xdr:row>
      <xdr:rowOff>171348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1306175" y="84191475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52</xdr:row>
      <xdr:rowOff>0</xdr:rowOff>
    </xdr:from>
    <xdr:to>
      <xdr:col>6</xdr:col>
      <xdr:colOff>685676</xdr:colOff>
      <xdr:row>52</xdr:row>
      <xdr:rowOff>114198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1306175" y="85096350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52</xdr:row>
      <xdr:rowOff>47625</xdr:rowOff>
    </xdr:from>
    <xdr:to>
      <xdr:col>6</xdr:col>
      <xdr:colOff>685676</xdr:colOff>
      <xdr:row>52</xdr:row>
      <xdr:rowOff>171351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1296650" y="85972650"/>
          <a:ext cx="990476" cy="7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53</xdr:row>
      <xdr:rowOff>0</xdr:rowOff>
    </xdr:from>
    <xdr:to>
      <xdr:col>6</xdr:col>
      <xdr:colOff>685674</xdr:colOff>
      <xdr:row>53</xdr:row>
      <xdr:rowOff>171346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1277600" y="8681085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54</xdr:row>
      <xdr:rowOff>28575</xdr:rowOff>
    </xdr:from>
    <xdr:to>
      <xdr:col>6</xdr:col>
      <xdr:colOff>685676</xdr:colOff>
      <xdr:row>54</xdr:row>
      <xdr:rowOff>171349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1277600" y="87725250"/>
          <a:ext cx="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55</xdr:row>
      <xdr:rowOff>28575</xdr:rowOff>
    </xdr:from>
    <xdr:to>
      <xdr:col>6</xdr:col>
      <xdr:colOff>685671</xdr:colOff>
      <xdr:row>55</xdr:row>
      <xdr:rowOff>171348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1287125" y="88611075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56</xdr:row>
      <xdr:rowOff>28575</xdr:rowOff>
    </xdr:from>
    <xdr:to>
      <xdr:col>6</xdr:col>
      <xdr:colOff>685676</xdr:colOff>
      <xdr:row>56</xdr:row>
      <xdr:rowOff>171348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1306175" y="89496900"/>
          <a:ext cx="990476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57</xdr:row>
      <xdr:rowOff>47625</xdr:rowOff>
    </xdr:from>
    <xdr:to>
      <xdr:col>6</xdr:col>
      <xdr:colOff>685676</xdr:colOff>
      <xdr:row>57</xdr:row>
      <xdr:rowOff>171350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1268075" y="90401775"/>
          <a:ext cx="990476" cy="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58</xdr:row>
      <xdr:rowOff>28575</xdr:rowOff>
    </xdr:from>
    <xdr:to>
      <xdr:col>6</xdr:col>
      <xdr:colOff>685677</xdr:colOff>
      <xdr:row>58</xdr:row>
      <xdr:rowOff>171346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1287125" y="91268550"/>
          <a:ext cx="980952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59</xdr:row>
      <xdr:rowOff>0</xdr:rowOff>
    </xdr:from>
    <xdr:to>
      <xdr:col>6</xdr:col>
      <xdr:colOff>685675</xdr:colOff>
      <xdr:row>59</xdr:row>
      <xdr:rowOff>123721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1287125" y="92173425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59</xdr:row>
      <xdr:rowOff>0</xdr:rowOff>
    </xdr:from>
    <xdr:to>
      <xdr:col>6</xdr:col>
      <xdr:colOff>685674</xdr:colOff>
      <xdr:row>59</xdr:row>
      <xdr:rowOff>152294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1258550" y="93030675"/>
          <a:ext cx="1009524" cy="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59</xdr:row>
      <xdr:rowOff>0</xdr:rowOff>
    </xdr:from>
    <xdr:to>
      <xdr:col>6</xdr:col>
      <xdr:colOff>685671</xdr:colOff>
      <xdr:row>59</xdr:row>
      <xdr:rowOff>142773</xdr:rowOff>
    </xdr:to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1268075" y="93926025"/>
          <a:ext cx="1028571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59</xdr:row>
      <xdr:rowOff>0</xdr:rowOff>
    </xdr:from>
    <xdr:to>
      <xdr:col>6</xdr:col>
      <xdr:colOff>685675</xdr:colOff>
      <xdr:row>59</xdr:row>
      <xdr:rowOff>152296</xdr:rowOff>
    </xdr:to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1277600" y="94802325"/>
          <a:ext cx="1000000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59</xdr:row>
      <xdr:rowOff>0</xdr:rowOff>
    </xdr:from>
    <xdr:to>
      <xdr:col>6</xdr:col>
      <xdr:colOff>685670</xdr:colOff>
      <xdr:row>59</xdr:row>
      <xdr:rowOff>142773</xdr:rowOff>
    </xdr:to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1296650" y="95697675"/>
          <a:ext cx="1038095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59</xdr:row>
      <xdr:rowOff>0</xdr:rowOff>
    </xdr:from>
    <xdr:to>
      <xdr:col>6</xdr:col>
      <xdr:colOff>685674</xdr:colOff>
      <xdr:row>59</xdr:row>
      <xdr:rowOff>161823</xdr:rowOff>
    </xdr:to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1277600" y="96564450"/>
          <a:ext cx="1009524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59</xdr:row>
      <xdr:rowOff>0</xdr:rowOff>
    </xdr:from>
    <xdr:to>
      <xdr:col>6</xdr:col>
      <xdr:colOff>685671</xdr:colOff>
      <xdr:row>59</xdr:row>
      <xdr:rowOff>152296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1258550" y="97459800"/>
          <a:ext cx="1028571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59</xdr:row>
      <xdr:rowOff>0</xdr:rowOff>
    </xdr:from>
    <xdr:to>
      <xdr:col>6</xdr:col>
      <xdr:colOff>685670</xdr:colOff>
      <xdr:row>59</xdr:row>
      <xdr:rowOff>152296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1287125" y="98345625"/>
          <a:ext cx="1038095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59</xdr:row>
      <xdr:rowOff>0</xdr:rowOff>
    </xdr:from>
    <xdr:to>
      <xdr:col>6</xdr:col>
      <xdr:colOff>685669</xdr:colOff>
      <xdr:row>59</xdr:row>
      <xdr:rowOff>171345</xdr:rowOff>
    </xdr:to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1249025" y="99212400"/>
          <a:ext cx="1047619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59</xdr:row>
      <xdr:rowOff>0</xdr:rowOff>
    </xdr:from>
    <xdr:to>
      <xdr:col>6</xdr:col>
      <xdr:colOff>685668</xdr:colOff>
      <xdr:row>59</xdr:row>
      <xdr:rowOff>152298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1249025" y="100117275"/>
          <a:ext cx="1057143" cy="8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59</xdr:row>
      <xdr:rowOff>0</xdr:rowOff>
    </xdr:from>
    <xdr:to>
      <xdr:col>6</xdr:col>
      <xdr:colOff>685674</xdr:colOff>
      <xdr:row>59</xdr:row>
      <xdr:rowOff>152299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1277600" y="101003100"/>
          <a:ext cx="1009524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59</xdr:row>
      <xdr:rowOff>0</xdr:rowOff>
    </xdr:from>
    <xdr:to>
      <xdr:col>6</xdr:col>
      <xdr:colOff>685667</xdr:colOff>
      <xdr:row>59</xdr:row>
      <xdr:rowOff>171345</xdr:rowOff>
    </xdr:to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1229975" y="101869875"/>
          <a:ext cx="1066667" cy="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59</xdr:row>
      <xdr:rowOff>38100</xdr:rowOff>
    </xdr:from>
    <xdr:to>
      <xdr:col>6</xdr:col>
      <xdr:colOff>685674</xdr:colOff>
      <xdr:row>59</xdr:row>
      <xdr:rowOff>171346</xdr:rowOff>
    </xdr:to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1296650" y="102793800"/>
          <a:ext cx="100952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257176</xdr:colOff>
      <xdr:row>2</xdr:row>
      <xdr:rowOff>0</xdr:rowOff>
    </xdr:from>
    <xdr:to>
      <xdr:col>6</xdr:col>
      <xdr:colOff>685800</xdr:colOff>
      <xdr:row>2</xdr:row>
      <xdr:rowOff>110329</xdr:rowOff>
    </xdr:to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1" y="7143750"/>
          <a:ext cx="942974" cy="777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7" sqref="H17"/>
    </sheetView>
  </sheetViews>
  <sheetFormatPr defaultRowHeight="13.5" x14ac:dyDescent="0.15"/>
  <cols>
    <col min="2" max="2" width="15.125" bestFit="1" customWidth="1"/>
    <col min="3" max="3" width="16.125" bestFit="1" customWidth="1"/>
    <col min="4" max="4" width="9.25" bestFit="1" customWidth="1"/>
    <col min="5" max="5" width="8.625" bestFit="1" customWidth="1"/>
    <col min="6" max="6" width="16.25" bestFit="1" customWidth="1"/>
  </cols>
  <sheetData>
    <row r="1" spans="1:6" ht="18.75" x14ac:dyDescent="0.15">
      <c r="A1" s="9" t="s">
        <v>311</v>
      </c>
      <c r="B1" s="9" t="s">
        <v>0</v>
      </c>
      <c r="C1" s="9" t="s">
        <v>312</v>
      </c>
      <c r="D1" s="9" t="s">
        <v>313</v>
      </c>
      <c r="E1" s="9" t="s">
        <v>314</v>
      </c>
      <c r="F1" s="9" t="s">
        <v>3</v>
      </c>
    </row>
    <row r="2" spans="1:6" ht="15" x14ac:dyDescent="0.25">
      <c r="A2" s="10" t="s">
        <v>467</v>
      </c>
      <c r="B2" t="s">
        <v>453</v>
      </c>
      <c r="C2" t="s">
        <v>509</v>
      </c>
      <c r="D2" t="s">
        <v>453</v>
      </c>
      <c r="E2" s="2">
        <v>20</v>
      </c>
      <c r="F2" t="s">
        <v>453</v>
      </c>
    </row>
    <row r="3" spans="1:6" ht="15" x14ac:dyDescent="0.25">
      <c r="A3" s="10" t="s">
        <v>467</v>
      </c>
      <c r="B3" t="s">
        <v>466</v>
      </c>
      <c r="C3" t="s">
        <v>506</v>
      </c>
      <c r="D3" t="s">
        <v>466</v>
      </c>
      <c r="E3" s="2">
        <v>20</v>
      </c>
      <c r="F3" t="s">
        <v>466</v>
      </c>
    </row>
    <row r="4" spans="1:6" ht="15" x14ac:dyDescent="0.25">
      <c r="A4" s="10" t="s">
        <v>467</v>
      </c>
      <c r="B4" t="s">
        <v>473</v>
      </c>
      <c r="C4" t="s">
        <v>525</v>
      </c>
      <c r="D4" t="s">
        <v>473</v>
      </c>
      <c r="E4" s="2">
        <v>33</v>
      </c>
      <c r="F4" t="s">
        <v>473</v>
      </c>
    </row>
    <row r="5" spans="1:6" ht="15" x14ac:dyDescent="0.25">
      <c r="A5" s="10" t="s">
        <v>467</v>
      </c>
      <c r="B5" t="s">
        <v>472</v>
      </c>
      <c r="C5" t="s">
        <v>524</v>
      </c>
      <c r="D5" t="s">
        <v>472</v>
      </c>
      <c r="E5" s="2">
        <v>50</v>
      </c>
      <c r="F5" t="s">
        <v>472</v>
      </c>
    </row>
    <row r="6" spans="1:6" ht="15" x14ac:dyDescent="0.25">
      <c r="A6" s="10" t="s">
        <v>467</v>
      </c>
      <c r="B6" t="s">
        <v>444</v>
      </c>
      <c r="C6" t="s">
        <v>517</v>
      </c>
      <c r="D6" t="s">
        <v>459</v>
      </c>
      <c r="E6" s="2">
        <v>66</v>
      </c>
      <c r="F6" t="s">
        <v>459</v>
      </c>
    </row>
    <row r="7" spans="1:6" ht="15" x14ac:dyDescent="0.25">
      <c r="A7" s="10" t="s">
        <v>467</v>
      </c>
      <c r="B7" t="s">
        <v>837</v>
      </c>
      <c r="C7" t="s">
        <v>839</v>
      </c>
      <c r="D7" t="s">
        <v>837</v>
      </c>
      <c r="E7" s="2">
        <v>83</v>
      </c>
      <c r="F7" t="s">
        <v>837</v>
      </c>
    </row>
    <row r="8" spans="1:6" ht="15" x14ac:dyDescent="0.25">
      <c r="A8" s="10" t="s">
        <v>467</v>
      </c>
      <c r="B8" t="s">
        <v>838</v>
      </c>
      <c r="C8" t="s">
        <v>840</v>
      </c>
      <c r="D8" t="s">
        <v>838</v>
      </c>
      <c r="E8" s="2">
        <v>100</v>
      </c>
      <c r="F8" t="s">
        <v>838</v>
      </c>
    </row>
    <row r="9" spans="1:6" ht="15" x14ac:dyDescent="0.25">
      <c r="A9" s="10" t="s">
        <v>467</v>
      </c>
      <c r="B9" t="s">
        <v>460</v>
      </c>
      <c r="C9" t="s">
        <v>518</v>
      </c>
      <c r="D9" t="s">
        <v>460</v>
      </c>
      <c r="E9" s="2">
        <v>66</v>
      </c>
      <c r="F9" t="s">
        <v>460</v>
      </c>
    </row>
    <row r="10" spans="1:6" ht="15" x14ac:dyDescent="0.25">
      <c r="A10" s="10" t="s">
        <v>467</v>
      </c>
      <c r="B10" s="1" t="s">
        <v>448</v>
      </c>
      <c r="C10" s="1" t="s">
        <v>511</v>
      </c>
      <c r="D10" s="1" t="s">
        <v>448</v>
      </c>
      <c r="E10" s="2">
        <v>83</v>
      </c>
      <c r="F10" s="1" t="s">
        <v>448</v>
      </c>
    </row>
    <row r="11" spans="1:6" ht="15" x14ac:dyDescent="0.25">
      <c r="A11" s="10" t="s">
        <v>467</v>
      </c>
      <c r="B11" s="1" t="s">
        <v>450</v>
      </c>
      <c r="C11" s="1" t="s">
        <v>522</v>
      </c>
      <c r="D11" s="1" t="s">
        <v>450</v>
      </c>
      <c r="E11" s="2">
        <v>83</v>
      </c>
      <c r="F11" s="1" t="s">
        <v>450</v>
      </c>
    </row>
    <row r="12" spans="1:6" ht="15" x14ac:dyDescent="0.25">
      <c r="A12" s="10" t="s">
        <v>467</v>
      </c>
      <c r="B12" t="s">
        <v>458</v>
      </c>
      <c r="C12" t="s">
        <v>519</v>
      </c>
      <c r="D12" t="s">
        <v>458</v>
      </c>
      <c r="E12" s="2">
        <v>83</v>
      </c>
      <c r="F12" t="s">
        <v>458</v>
      </c>
    </row>
    <row r="13" spans="1:6" ht="15" x14ac:dyDescent="0.25">
      <c r="A13" s="10" t="s">
        <v>467</v>
      </c>
      <c r="B13" t="s">
        <v>461</v>
      </c>
      <c r="C13" t="s">
        <v>523</v>
      </c>
      <c r="D13" t="s">
        <v>461</v>
      </c>
      <c r="E13" s="2">
        <v>83</v>
      </c>
      <c r="F13" t="s">
        <v>461</v>
      </c>
    </row>
    <row r="14" spans="1:6" ht="15" x14ac:dyDescent="0.25">
      <c r="A14" s="10" t="s">
        <v>467</v>
      </c>
      <c r="B14" t="s">
        <v>463</v>
      </c>
      <c r="C14" t="s">
        <v>510</v>
      </c>
      <c r="D14" t="s">
        <v>463</v>
      </c>
      <c r="E14" s="2">
        <v>83</v>
      </c>
      <c r="F14" t="s">
        <v>463</v>
      </c>
    </row>
    <row r="15" spans="1:6" ht="15" x14ac:dyDescent="0.25">
      <c r="A15" s="10" t="s">
        <v>467</v>
      </c>
      <c r="B15" s="1" t="s">
        <v>449</v>
      </c>
      <c r="C15" s="1" t="s">
        <v>511</v>
      </c>
      <c r="D15" s="1" t="s">
        <v>449</v>
      </c>
      <c r="E15" s="2">
        <v>100</v>
      </c>
      <c r="F15" s="1" t="s">
        <v>449</v>
      </c>
    </row>
    <row r="16" spans="1:6" ht="15" x14ac:dyDescent="0.25">
      <c r="A16" s="10" t="s">
        <v>467</v>
      </c>
      <c r="B16" t="s">
        <v>451</v>
      </c>
      <c r="C16" t="s">
        <v>521</v>
      </c>
      <c r="D16" t="s">
        <v>451</v>
      </c>
      <c r="E16" s="2">
        <v>100</v>
      </c>
      <c r="F16" t="s">
        <v>451</v>
      </c>
    </row>
    <row r="17" spans="1:6" ht="15" x14ac:dyDescent="0.25">
      <c r="A17" s="10" t="s">
        <v>467</v>
      </c>
      <c r="B17" t="s">
        <v>452</v>
      </c>
      <c r="C17" t="s">
        <v>512</v>
      </c>
      <c r="D17" t="s">
        <v>452</v>
      </c>
      <c r="E17" s="2">
        <v>100</v>
      </c>
      <c r="F17" t="s">
        <v>452</v>
      </c>
    </row>
    <row r="18" spans="1:6" ht="15" x14ac:dyDescent="0.25">
      <c r="A18" s="10" t="s">
        <v>467</v>
      </c>
      <c r="B18" t="s">
        <v>454</v>
      </c>
      <c r="C18" t="s">
        <v>513</v>
      </c>
      <c r="D18" t="s">
        <v>454</v>
      </c>
      <c r="E18" s="2">
        <v>100</v>
      </c>
      <c r="F18" t="s">
        <v>454</v>
      </c>
    </row>
    <row r="19" spans="1:6" ht="15" x14ac:dyDescent="0.25">
      <c r="A19" s="10" t="s">
        <v>467</v>
      </c>
      <c r="B19" t="s">
        <v>455</v>
      </c>
      <c r="C19" t="s">
        <v>507</v>
      </c>
      <c r="D19" t="s">
        <v>455</v>
      </c>
      <c r="E19" s="2">
        <v>100</v>
      </c>
      <c r="F19" t="s">
        <v>455</v>
      </c>
    </row>
    <row r="20" spans="1:6" ht="15" x14ac:dyDescent="0.25">
      <c r="A20" s="10" t="s">
        <v>467</v>
      </c>
      <c r="B20" t="s">
        <v>456</v>
      </c>
      <c r="C20" t="s">
        <v>508</v>
      </c>
      <c r="D20" t="s">
        <v>456</v>
      </c>
      <c r="E20" s="2">
        <v>100</v>
      </c>
      <c r="F20" t="s">
        <v>456</v>
      </c>
    </row>
    <row r="21" spans="1:6" ht="15" x14ac:dyDescent="0.25">
      <c r="A21" s="10" t="s">
        <v>467</v>
      </c>
      <c r="B21" t="s">
        <v>457</v>
      </c>
      <c r="C21" t="s">
        <v>514</v>
      </c>
      <c r="D21" t="s">
        <v>457</v>
      </c>
      <c r="E21" s="2">
        <v>100</v>
      </c>
      <c r="F21" t="s">
        <v>457</v>
      </c>
    </row>
    <row r="22" spans="1:6" ht="15" x14ac:dyDescent="0.25">
      <c r="A22" s="10" t="s">
        <v>467</v>
      </c>
      <c r="B22" t="s">
        <v>462</v>
      </c>
      <c r="C22" t="s">
        <v>520</v>
      </c>
      <c r="D22" t="s">
        <v>462</v>
      </c>
      <c r="E22" s="2">
        <v>100</v>
      </c>
      <c r="F22" t="s">
        <v>462</v>
      </c>
    </row>
    <row r="23" spans="1:6" ht="15" x14ac:dyDescent="0.25">
      <c r="A23" s="10" t="s">
        <v>467</v>
      </c>
      <c r="B23" t="s">
        <v>464</v>
      </c>
      <c r="C23" t="s">
        <v>515</v>
      </c>
      <c r="D23" t="s">
        <v>464</v>
      </c>
      <c r="E23" s="2">
        <v>100</v>
      </c>
      <c r="F23" t="s">
        <v>464</v>
      </c>
    </row>
    <row r="24" spans="1:6" ht="15" x14ac:dyDescent="0.25">
      <c r="A24" s="10" t="s">
        <v>467</v>
      </c>
      <c r="B24" t="s">
        <v>465</v>
      </c>
      <c r="C24" t="s">
        <v>516</v>
      </c>
      <c r="D24" t="s">
        <v>465</v>
      </c>
      <c r="E24" s="2">
        <v>100</v>
      </c>
      <c r="F24" t="s">
        <v>465</v>
      </c>
    </row>
  </sheetData>
  <sortState ref="A2:F21">
    <sortCondition ref="E2:E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workbookViewId="0">
      <selection activeCell="B88" sqref="B88"/>
    </sheetView>
  </sheetViews>
  <sheetFormatPr defaultRowHeight="69.95" customHeight="1" x14ac:dyDescent="0.25"/>
  <cols>
    <col min="1" max="1" width="9" style="2"/>
    <col min="2" max="2" width="35.875" style="1" bestFit="1" customWidth="1"/>
    <col min="3" max="3" width="6.75" style="2" bestFit="1" customWidth="1"/>
    <col min="4" max="4" width="15" style="2" bestFit="1" customWidth="1"/>
    <col min="5" max="5" width="34.75" style="2" customWidth="1"/>
    <col min="6" max="6" width="44.25" style="2" customWidth="1"/>
    <col min="7" max="7" width="18.875" style="4" customWidth="1"/>
    <col min="8" max="16384" width="9" style="2"/>
  </cols>
  <sheetData>
    <row r="1" spans="1:7" s="3" customFormat="1" ht="69.95" customHeight="1" x14ac:dyDescent="0.15">
      <c r="A1" s="9" t="s">
        <v>311</v>
      </c>
      <c r="B1" s="9" t="s">
        <v>0</v>
      </c>
      <c r="C1" s="9" t="s">
        <v>312</v>
      </c>
      <c r="D1" s="9" t="s">
        <v>313</v>
      </c>
      <c r="E1" s="9" t="s">
        <v>314</v>
      </c>
      <c r="F1" s="9" t="s">
        <v>3</v>
      </c>
      <c r="G1" s="9" t="s">
        <v>4</v>
      </c>
    </row>
    <row r="2" spans="1:7" ht="69.95" customHeight="1" x14ac:dyDescent="0.25">
      <c r="A2" s="10" t="s">
        <v>483</v>
      </c>
      <c r="B2" s="1" t="s">
        <v>439</v>
      </c>
      <c r="C2" s="2">
        <v>619</v>
      </c>
      <c r="D2" s="2" t="s">
        <v>191</v>
      </c>
      <c r="E2" s="2">
        <v>35</v>
      </c>
      <c r="F2" s="2" t="s">
        <v>40</v>
      </c>
    </row>
    <row r="3" spans="1:7" ht="69.95" customHeight="1" x14ac:dyDescent="0.25">
      <c r="A3" s="10" t="s">
        <v>483</v>
      </c>
      <c r="B3" s="1" t="s">
        <v>440</v>
      </c>
      <c r="C3" s="2">
        <v>620</v>
      </c>
      <c r="D3" s="2" t="s">
        <v>192</v>
      </c>
      <c r="E3" s="2">
        <v>35</v>
      </c>
      <c r="F3" s="2" t="s">
        <v>41</v>
      </c>
    </row>
    <row r="4" spans="1:7" ht="69.95" customHeight="1" x14ac:dyDescent="0.25">
      <c r="A4" s="10" t="s">
        <v>483</v>
      </c>
      <c r="B4" s="1" t="s">
        <v>43</v>
      </c>
      <c r="C4" s="2">
        <v>621</v>
      </c>
      <c r="D4" s="2" t="s">
        <v>193</v>
      </c>
      <c r="E4" s="2">
        <v>35</v>
      </c>
      <c r="F4" s="2" t="s">
        <v>42</v>
      </c>
    </row>
    <row r="5" spans="1:7" ht="69.95" customHeight="1" x14ac:dyDescent="0.25">
      <c r="A5" s="10" t="s">
        <v>483</v>
      </c>
      <c r="B5" s="1" t="s">
        <v>45</v>
      </c>
      <c r="C5" s="2">
        <v>622</v>
      </c>
      <c r="D5" s="2" t="s">
        <v>194</v>
      </c>
      <c r="E5" s="2">
        <v>35</v>
      </c>
      <c r="F5" s="2" t="s">
        <v>44</v>
      </c>
    </row>
    <row r="6" spans="1:7" ht="69.95" customHeight="1" x14ac:dyDescent="0.25">
      <c r="A6" s="10" t="s">
        <v>483</v>
      </c>
      <c r="B6" s="1" t="s">
        <v>47</v>
      </c>
      <c r="C6" s="2">
        <v>623</v>
      </c>
      <c r="D6" s="2" t="s">
        <v>195</v>
      </c>
      <c r="E6" s="2">
        <v>35</v>
      </c>
      <c r="F6" s="2" t="s">
        <v>46</v>
      </c>
    </row>
    <row r="7" spans="1:7" ht="69.95" customHeight="1" x14ac:dyDescent="0.25">
      <c r="A7" s="10" t="s">
        <v>483</v>
      </c>
      <c r="B7" s="6" t="s">
        <v>441</v>
      </c>
      <c r="C7" s="2">
        <v>624</v>
      </c>
      <c r="D7" s="2" t="s">
        <v>196</v>
      </c>
      <c r="E7" s="2">
        <v>35</v>
      </c>
      <c r="F7" s="2" t="s">
        <v>48</v>
      </c>
    </row>
    <row r="8" spans="1:7" ht="69.95" customHeight="1" x14ac:dyDescent="0.25">
      <c r="A8" s="10" t="s">
        <v>483</v>
      </c>
      <c r="B8" s="1" t="s">
        <v>438</v>
      </c>
      <c r="C8" s="2">
        <v>625</v>
      </c>
      <c r="D8" s="2" t="s">
        <v>197</v>
      </c>
      <c r="E8" s="2">
        <v>35</v>
      </c>
      <c r="F8" s="2" t="s">
        <v>49</v>
      </c>
    </row>
    <row r="9" spans="1:7" ht="69.95" customHeight="1" x14ac:dyDescent="0.25">
      <c r="A9" s="10" t="s">
        <v>483</v>
      </c>
      <c r="B9" s="1" t="s">
        <v>444</v>
      </c>
      <c r="C9" s="2">
        <v>607</v>
      </c>
      <c r="D9" s="2" t="s">
        <v>180</v>
      </c>
      <c r="E9" s="2">
        <v>50</v>
      </c>
      <c r="F9" s="2" t="s">
        <v>136</v>
      </c>
    </row>
    <row r="10" spans="1:7" ht="69.95" customHeight="1" x14ac:dyDescent="0.25">
      <c r="A10" s="10" t="s">
        <v>483</v>
      </c>
      <c r="B10" s="1" t="s">
        <v>178</v>
      </c>
      <c r="C10" s="2">
        <v>616</v>
      </c>
      <c r="D10" s="2" t="s">
        <v>188</v>
      </c>
      <c r="E10" s="2">
        <v>65</v>
      </c>
      <c r="F10" s="2" t="s">
        <v>36</v>
      </c>
    </row>
    <row r="11" spans="1:7" ht="69.95" customHeight="1" x14ac:dyDescent="0.25">
      <c r="A11" s="10" t="s">
        <v>483</v>
      </c>
      <c r="B11" s="1" t="s">
        <v>39</v>
      </c>
      <c r="C11" s="2">
        <v>617</v>
      </c>
      <c r="D11" s="2" t="s">
        <v>189</v>
      </c>
      <c r="E11" s="2">
        <v>65</v>
      </c>
      <c r="F11" s="2" t="s">
        <v>37</v>
      </c>
    </row>
    <row r="12" spans="1:7" ht="69.95" customHeight="1" x14ac:dyDescent="0.25">
      <c r="A12" s="10" t="s">
        <v>483</v>
      </c>
      <c r="B12" s="1" t="s">
        <v>482</v>
      </c>
      <c r="C12" s="2">
        <v>618</v>
      </c>
      <c r="D12" s="2" t="s">
        <v>190</v>
      </c>
      <c r="E12" s="2">
        <v>65</v>
      </c>
      <c r="F12" s="2" t="s">
        <v>38</v>
      </c>
    </row>
    <row r="13" spans="1:7" ht="69.95" customHeight="1" x14ac:dyDescent="0.25">
      <c r="A13" s="10" t="s">
        <v>483</v>
      </c>
      <c r="B13" s="1" t="s">
        <v>445</v>
      </c>
      <c r="C13" s="2">
        <v>607</v>
      </c>
      <c r="D13" s="10" t="s">
        <v>446</v>
      </c>
      <c r="E13" s="2">
        <v>85</v>
      </c>
      <c r="F13" s="2" t="s">
        <v>136</v>
      </c>
    </row>
    <row r="14" spans="1:7" ht="69.95" customHeight="1" x14ac:dyDescent="0.25">
      <c r="A14" s="10" t="s">
        <v>483</v>
      </c>
      <c r="B14" s="1" t="s">
        <v>447</v>
      </c>
      <c r="C14" s="2">
        <v>607</v>
      </c>
      <c r="D14" s="1" t="s">
        <v>447</v>
      </c>
      <c r="E14" s="2">
        <v>85</v>
      </c>
      <c r="F14" s="2" t="s">
        <v>136</v>
      </c>
    </row>
    <row r="15" spans="1:7" ht="69.95" customHeight="1" x14ac:dyDescent="0.25">
      <c r="A15" s="10" t="s">
        <v>483</v>
      </c>
      <c r="B15" s="1" t="s">
        <v>481</v>
      </c>
      <c r="C15" s="2">
        <v>607</v>
      </c>
      <c r="D15" s="2" t="s">
        <v>180</v>
      </c>
      <c r="E15" s="2">
        <v>85</v>
      </c>
      <c r="F15" s="2" t="s">
        <v>136</v>
      </c>
    </row>
    <row r="16" spans="1:7" ht="69.95" customHeight="1" x14ac:dyDescent="0.25">
      <c r="A16" s="10" t="s">
        <v>483</v>
      </c>
      <c r="B16" s="1" t="s">
        <v>480</v>
      </c>
      <c r="C16" s="2">
        <v>608</v>
      </c>
      <c r="D16" s="2" t="s">
        <v>181</v>
      </c>
      <c r="E16" s="2">
        <v>85</v>
      </c>
      <c r="F16" s="2" t="s">
        <v>50</v>
      </c>
    </row>
    <row r="17" spans="1:6" ht="69.95" customHeight="1" x14ac:dyDescent="0.25">
      <c r="A17" s="10" t="s">
        <v>483</v>
      </c>
      <c r="B17" s="1" t="s">
        <v>474</v>
      </c>
      <c r="C17" s="2">
        <v>609</v>
      </c>
      <c r="D17" s="2" t="s">
        <v>182</v>
      </c>
      <c r="E17" s="2">
        <v>85</v>
      </c>
      <c r="F17" s="2" t="s">
        <v>137</v>
      </c>
    </row>
    <row r="18" spans="1:6" ht="69.95" customHeight="1" x14ac:dyDescent="0.25">
      <c r="A18" s="10" t="s">
        <v>483</v>
      </c>
      <c r="B18" s="1" t="s">
        <v>475</v>
      </c>
      <c r="C18" s="2">
        <v>610</v>
      </c>
      <c r="D18" s="2" t="s">
        <v>183</v>
      </c>
      <c r="E18" s="2">
        <v>85</v>
      </c>
      <c r="F18" s="2" t="s">
        <v>1</v>
      </c>
    </row>
    <row r="19" spans="1:6" ht="69.95" customHeight="1" x14ac:dyDescent="0.25">
      <c r="A19" s="10" t="s">
        <v>483</v>
      </c>
      <c r="B19" s="1" t="s">
        <v>476</v>
      </c>
      <c r="C19" s="2">
        <v>611</v>
      </c>
      <c r="D19" s="2" t="s">
        <v>184</v>
      </c>
      <c r="E19" s="2">
        <v>85</v>
      </c>
      <c r="F19" s="2" t="s">
        <v>138</v>
      </c>
    </row>
    <row r="20" spans="1:6" ht="69.95" customHeight="1" x14ac:dyDescent="0.25">
      <c r="A20" s="10" t="s">
        <v>483</v>
      </c>
      <c r="B20" s="1" t="s">
        <v>477</v>
      </c>
      <c r="C20" s="2">
        <v>612</v>
      </c>
      <c r="D20" s="2" t="s">
        <v>185</v>
      </c>
      <c r="E20" s="2">
        <v>85</v>
      </c>
      <c r="F20" s="2" t="s">
        <v>2</v>
      </c>
    </row>
    <row r="21" spans="1:6" ht="69.95" customHeight="1" x14ac:dyDescent="0.25">
      <c r="A21" s="10" t="s">
        <v>483</v>
      </c>
      <c r="B21" s="6" t="s">
        <v>478</v>
      </c>
      <c r="C21" s="2">
        <v>613</v>
      </c>
      <c r="D21" s="2" t="s">
        <v>186</v>
      </c>
      <c r="E21" s="2">
        <v>85</v>
      </c>
      <c r="F21" s="2" t="s">
        <v>34</v>
      </c>
    </row>
    <row r="22" spans="1:6" ht="69.95" customHeight="1" x14ac:dyDescent="0.25">
      <c r="A22" s="10" t="s">
        <v>483</v>
      </c>
      <c r="B22" s="6" t="s">
        <v>479</v>
      </c>
      <c r="C22" s="2">
        <v>614</v>
      </c>
      <c r="D22" s="2" t="s">
        <v>187</v>
      </c>
      <c r="E22" s="2">
        <v>85</v>
      </c>
      <c r="F22" s="2" t="s">
        <v>35</v>
      </c>
    </row>
    <row r="23" spans="1:6" ht="69.95" customHeight="1" x14ac:dyDescent="0.25">
      <c r="A23" s="10" t="s">
        <v>483</v>
      </c>
      <c r="B23" s="1" t="s">
        <v>177</v>
      </c>
      <c r="C23" s="2">
        <v>606</v>
      </c>
      <c r="D23" s="2" t="s">
        <v>179</v>
      </c>
      <c r="E23" s="2">
        <v>100</v>
      </c>
      <c r="F23" s="2" t="s">
        <v>33</v>
      </c>
    </row>
    <row r="24" spans="1:6" ht="69.95" customHeight="1" x14ac:dyDescent="0.25">
      <c r="A24" s="10" t="s">
        <v>483</v>
      </c>
      <c r="B24" s="6" t="s">
        <v>52</v>
      </c>
      <c r="C24" s="2">
        <v>626</v>
      </c>
      <c r="D24" s="2" t="s">
        <v>198</v>
      </c>
      <c r="E24" s="2">
        <v>100</v>
      </c>
      <c r="F24" s="2" t="s">
        <v>51</v>
      </c>
    </row>
    <row r="25" spans="1:6" ht="69.95" customHeight="1" x14ac:dyDescent="0.25">
      <c r="A25" s="10" t="s">
        <v>483</v>
      </c>
      <c r="B25" s="1" t="s">
        <v>469</v>
      </c>
      <c r="C25" s="2">
        <v>627</v>
      </c>
      <c r="D25" s="2" t="s">
        <v>199</v>
      </c>
      <c r="E25" s="2">
        <v>100</v>
      </c>
      <c r="F25" s="2" t="s">
        <v>53</v>
      </c>
    </row>
    <row r="26" spans="1:6" ht="69.95" customHeight="1" x14ac:dyDescent="0.25">
      <c r="A26" s="10" t="s">
        <v>483</v>
      </c>
      <c r="B26" s="5" t="s">
        <v>55</v>
      </c>
      <c r="C26" s="2">
        <v>628</v>
      </c>
      <c r="D26" s="2" t="s">
        <v>200</v>
      </c>
      <c r="E26" s="2">
        <v>100</v>
      </c>
      <c r="F26" s="2" t="s">
        <v>54</v>
      </c>
    </row>
    <row r="27" spans="1:6" ht="69.95" customHeight="1" x14ac:dyDescent="0.25">
      <c r="A27" s="10" t="s">
        <v>483</v>
      </c>
      <c r="B27" s="6" t="s">
        <v>57</v>
      </c>
      <c r="C27" s="2">
        <v>629</v>
      </c>
      <c r="D27" s="2" t="s">
        <v>201</v>
      </c>
      <c r="E27" s="2">
        <v>100</v>
      </c>
      <c r="F27" s="2" t="s">
        <v>56</v>
      </c>
    </row>
    <row r="28" spans="1:6" ht="69.95" customHeight="1" x14ac:dyDescent="0.25">
      <c r="A28" s="10" t="s">
        <v>483</v>
      </c>
      <c r="B28" s="1" t="s">
        <v>293</v>
      </c>
      <c r="C28" s="2">
        <v>630</v>
      </c>
      <c r="D28" s="2" t="s">
        <v>202</v>
      </c>
      <c r="E28" s="2">
        <v>100</v>
      </c>
      <c r="F28" s="2" t="s">
        <v>58</v>
      </c>
    </row>
    <row r="29" spans="1:6" ht="69.95" customHeight="1" x14ac:dyDescent="0.25">
      <c r="A29" s="10" t="s">
        <v>483</v>
      </c>
      <c r="B29" s="1" t="s">
        <v>292</v>
      </c>
      <c r="C29" s="2">
        <v>631</v>
      </c>
      <c r="D29" s="2" t="s">
        <v>203</v>
      </c>
      <c r="E29" s="2">
        <v>100</v>
      </c>
      <c r="F29" s="2" t="s">
        <v>139</v>
      </c>
    </row>
    <row r="30" spans="1:6" ht="69.95" customHeight="1" x14ac:dyDescent="0.25">
      <c r="A30" s="10" t="s">
        <v>483</v>
      </c>
      <c r="B30" s="7" t="s">
        <v>141</v>
      </c>
      <c r="C30" s="2">
        <v>632</v>
      </c>
      <c r="D30" s="2" t="s">
        <v>204</v>
      </c>
      <c r="E30" s="2">
        <v>100</v>
      </c>
      <c r="F30" s="2" t="s">
        <v>5</v>
      </c>
    </row>
    <row r="31" spans="1:6" ht="69.95" customHeight="1" x14ac:dyDescent="0.25">
      <c r="A31" s="10" t="s">
        <v>483</v>
      </c>
      <c r="B31" s="1" t="s">
        <v>294</v>
      </c>
      <c r="C31" s="2">
        <v>633</v>
      </c>
      <c r="D31" s="2" t="s">
        <v>205</v>
      </c>
      <c r="E31" s="2">
        <v>100</v>
      </c>
      <c r="F31" s="2" t="s">
        <v>140</v>
      </c>
    </row>
    <row r="32" spans="1:6" ht="69.95" customHeight="1" x14ac:dyDescent="0.25">
      <c r="A32" s="10" t="s">
        <v>483</v>
      </c>
      <c r="B32" s="1" t="s">
        <v>295</v>
      </c>
      <c r="C32" s="2">
        <v>634</v>
      </c>
      <c r="D32" s="2" t="s">
        <v>206</v>
      </c>
      <c r="E32" s="2">
        <v>100</v>
      </c>
      <c r="F32" s="2" t="s">
        <v>142</v>
      </c>
    </row>
    <row r="33" spans="1:6" ht="69.95" customHeight="1" x14ac:dyDescent="0.25">
      <c r="A33" s="10" t="s">
        <v>483</v>
      </c>
      <c r="B33" s="6" t="s">
        <v>471</v>
      </c>
      <c r="C33" s="2">
        <v>635</v>
      </c>
      <c r="D33" s="2" t="s">
        <v>207</v>
      </c>
      <c r="E33" s="2">
        <v>100</v>
      </c>
      <c r="F33" s="2" t="s">
        <v>59</v>
      </c>
    </row>
    <row r="34" spans="1:6" ht="69.95" customHeight="1" x14ac:dyDescent="0.25">
      <c r="A34" s="10" t="s">
        <v>483</v>
      </c>
      <c r="B34" s="6" t="s">
        <v>489</v>
      </c>
      <c r="C34" s="2">
        <v>636</v>
      </c>
      <c r="D34" s="2" t="s">
        <v>208</v>
      </c>
      <c r="E34" s="2">
        <v>100</v>
      </c>
      <c r="F34" s="2" t="s">
        <v>60</v>
      </c>
    </row>
    <row r="35" spans="1:6" ht="69.95" customHeight="1" x14ac:dyDescent="0.25">
      <c r="A35" s="10" t="s">
        <v>483</v>
      </c>
      <c r="B35" s="1" t="s">
        <v>488</v>
      </c>
      <c r="C35" s="2">
        <v>637</v>
      </c>
      <c r="D35" s="2" t="s">
        <v>209</v>
      </c>
      <c r="E35" s="2">
        <v>100</v>
      </c>
      <c r="F35" s="2" t="s">
        <v>61</v>
      </c>
    </row>
    <row r="36" spans="1:6" ht="69.95" customHeight="1" x14ac:dyDescent="0.25">
      <c r="A36" s="10" t="s">
        <v>483</v>
      </c>
      <c r="B36" s="1" t="s">
        <v>487</v>
      </c>
      <c r="C36" s="2">
        <v>638</v>
      </c>
      <c r="D36" s="2" t="s">
        <v>210</v>
      </c>
      <c r="E36" s="2">
        <v>100</v>
      </c>
      <c r="F36" s="2" t="s">
        <v>62</v>
      </c>
    </row>
    <row r="37" spans="1:6" ht="69.95" customHeight="1" x14ac:dyDescent="0.25">
      <c r="A37" s="10" t="s">
        <v>483</v>
      </c>
      <c r="B37" s="6" t="s">
        <v>486</v>
      </c>
      <c r="C37" s="2">
        <v>639</v>
      </c>
      <c r="D37" s="2" t="s">
        <v>211</v>
      </c>
      <c r="E37" s="2">
        <v>100</v>
      </c>
      <c r="F37" s="2" t="s">
        <v>63</v>
      </c>
    </row>
    <row r="38" spans="1:6" ht="69.95" customHeight="1" x14ac:dyDescent="0.25">
      <c r="A38" s="10" t="s">
        <v>483</v>
      </c>
      <c r="B38" s="6" t="s">
        <v>485</v>
      </c>
      <c r="C38" s="2">
        <v>640</v>
      </c>
      <c r="D38" s="2" t="s">
        <v>212</v>
      </c>
      <c r="E38" s="2">
        <v>100</v>
      </c>
      <c r="F38" s="2" t="s">
        <v>6</v>
      </c>
    </row>
    <row r="39" spans="1:6" ht="69.95" customHeight="1" x14ac:dyDescent="0.25">
      <c r="A39" s="10" t="s">
        <v>483</v>
      </c>
      <c r="B39" s="8" t="s">
        <v>490</v>
      </c>
      <c r="C39" s="2">
        <v>641</v>
      </c>
      <c r="D39" s="2" t="s">
        <v>213</v>
      </c>
      <c r="E39" s="2">
        <v>100</v>
      </c>
      <c r="F39" s="2" t="s">
        <v>64</v>
      </c>
    </row>
    <row r="40" spans="1:6" ht="69.95" customHeight="1" x14ac:dyDescent="0.25">
      <c r="A40" s="10" t="s">
        <v>483</v>
      </c>
      <c r="B40" s="6" t="s">
        <v>468</v>
      </c>
      <c r="C40" s="2">
        <v>642</v>
      </c>
      <c r="D40" s="2" t="s">
        <v>214</v>
      </c>
      <c r="E40" s="2">
        <v>100</v>
      </c>
      <c r="F40" s="2" t="s">
        <v>143</v>
      </c>
    </row>
    <row r="41" spans="1:6" ht="69.95" customHeight="1" x14ac:dyDescent="0.25">
      <c r="A41" s="10" t="s">
        <v>483</v>
      </c>
      <c r="B41" s="6" t="s">
        <v>144</v>
      </c>
      <c r="C41" s="2">
        <v>643</v>
      </c>
      <c r="D41" s="2" t="s">
        <v>215</v>
      </c>
      <c r="E41" s="2">
        <v>100</v>
      </c>
      <c r="F41" s="2" t="s">
        <v>7</v>
      </c>
    </row>
    <row r="42" spans="1:6" ht="69.95" customHeight="1" x14ac:dyDescent="0.25">
      <c r="A42" s="10" t="s">
        <v>483</v>
      </c>
      <c r="B42" s="6" t="s">
        <v>470</v>
      </c>
      <c r="C42" s="2">
        <v>644</v>
      </c>
      <c r="D42" s="2" t="s">
        <v>216</v>
      </c>
      <c r="E42" s="2">
        <v>100</v>
      </c>
      <c r="F42" s="2" t="s">
        <v>145</v>
      </c>
    </row>
    <row r="43" spans="1:6" ht="69.95" customHeight="1" x14ac:dyDescent="0.25">
      <c r="A43" s="10" t="s">
        <v>483</v>
      </c>
      <c r="B43" s="6" t="s">
        <v>147</v>
      </c>
      <c r="C43" s="2">
        <v>645</v>
      </c>
      <c r="D43" s="2" t="s">
        <v>217</v>
      </c>
      <c r="E43" s="2">
        <v>100</v>
      </c>
      <c r="F43" s="2" t="s">
        <v>146</v>
      </c>
    </row>
    <row r="44" spans="1:6" ht="69.95" customHeight="1" x14ac:dyDescent="0.25">
      <c r="A44" s="10" t="s">
        <v>483</v>
      </c>
      <c r="B44" s="6" t="s">
        <v>149</v>
      </c>
      <c r="C44" s="2">
        <v>646</v>
      </c>
      <c r="D44" s="2" t="s">
        <v>218</v>
      </c>
      <c r="E44" s="2">
        <v>100</v>
      </c>
      <c r="F44" s="2" t="s">
        <v>148</v>
      </c>
    </row>
    <row r="45" spans="1:6" ht="69.95" customHeight="1" x14ac:dyDescent="0.25">
      <c r="A45" s="10" t="s">
        <v>483</v>
      </c>
      <c r="B45" s="6" t="s">
        <v>296</v>
      </c>
      <c r="C45" s="2">
        <v>647</v>
      </c>
      <c r="D45" s="2" t="s">
        <v>219</v>
      </c>
      <c r="E45" s="2">
        <v>100</v>
      </c>
      <c r="F45" s="2" t="s">
        <v>150</v>
      </c>
    </row>
    <row r="46" spans="1:6" ht="69.95" customHeight="1" x14ac:dyDescent="0.25">
      <c r="A46" s="10" t="s">
        <v>483</v>
      </c>
      <c r="B46" s="6" t="s">
        <v>151</v>
      </c>
      <c r="C46" s="2">
        <v>648</v>
      </c>
      <c r="D46" s="2" t="s">
        <v>220</v>
      </c>
      <c r="E46" s="2">
        <v>100</v>
      </c>
      <c r="F46" s="2" t="s">
        <v>8</v>
      </c>
    </row>
    <row r="47" spans="1:6" ht="69.95" customHeight="1" x14ac:dyDescent="0.25">
      <c r="A47" s="10" t="s">
        <v>483</v>
      </c>
      <c r="B47" s="5" t="s">
        <v>336</v>
      </c>
      <c r="C47" s="2">
        <v>649</v>
      </c>
      <c r="D47" s="2" t="s">
        <v>221</v>
      </c>
      <c r="E47" s="2">
        <v>100</v>
      </c>
      <c r="F47" s="2" t="s">
        <v>9</v>
      </c>
    </row>
    <row r="48" spans="1:6" ht="69.95" customHeight="1" x14ac:dyDescent="0.25">
      <c r="A48" s="10" t="s">
        <v>483</v>
      </c>
      <c r="B48" s="6" t="s">
        <v>337</v>
      </c>
      <c r="C48" s="2">
        <v>650</v>
      </c>
      <c r="D48" s="2" t="s">
        <v>222</v>
      </c>
      <c r="E48" s="2">
        <v>100</v>
      </c>
      <c r="F48" s="2" t="s">
        <v>135</v>
      </c>
    </row>
    <row r="49" spans="1:6" ht="69.95" customHeight="1" x14ac:dyDescent="0.25">
      <c r="A49" s="10" t="s">
        <v>483</v>
      </c>
      <c r="B49" s="1" t="s">
        <v>310</v>
      </c>
      <c r="C49" s="2">
        <v>651</v>
      </c>
      <c r="D49" s="2" t="s">
        <v>223</v>
      </c>
      <c r="E49" s="2">
        <v>100</v>
      </c>
      <c r="F49" s="2" t="s">
        <v>134</v>
      </c>
    </row>
    <row r="50" spans="1:6" ht="69.95" customHeight="1" x14ac:dyDescent="0.25">
      <c r="A50" s="10" t="s">
        <v>483</v>
      </c>
      <c r="B50" s="1" t="s">
        <v>309</v>
      </c>
      <c r="C50" s="2">
        <v>652</v>
      </c>
      <c r="D50" s="2" t="s">
        <v>224</v>
      </c>
      <c r="E50" s="2">
        <v>100</v>
      </c>
      <c r="F50" s="2" t="s">
        <v>133</v>
      </c>
    </row>
    <row r="51" spans="1:6" ht="69.95" customHeight="1" x14ac:dyDescent="0.25">
      <c r="A51" s="10" t="s">
        <v>483</v>
      </c>
      <c r="B51" s="1" t="s">
        <v>132</v>
      </c>
      <c r="C51" s="2">
        <v>653</v>
      </c>
      <c r="D51" s="2" t="s">
        <v>225</v>
      </c>
      <c r="E51" s="2">
        <v>100</v>
      </c>
      <c r="F51" s="2" t="s">
        <v>131</v>
      </c>
    </row>
    <row r="52" spans="1:6" ht="69.95" customHeight="1" x14ac:dyDescent="0.25">
      <c r="A52" s="10" t="s">
        <v>483</v>
      </c>
      <c r="B52" s="1" t="s">
        <v>130</v>
      </c>
      <c r="C52" s="2">
        <v>654</v>
      </c>
      <c r="D52" s="2" t="s">
        <v>226</v>
      </c>
      <c r="E52" s="2">
        <v>100</v>
      </c>
      <c r="F52" s="2" t="s">
        <v>10</v>
      </c>
    </row>
    <row r="53" spans="1:6" ht="69.95" customHeight="1" x14ac:dyDescent="0.25">
      <c r="A53" s="10" t="s">
        <v>483</v>
      </c>
      <c r="B53" s="1" t="s">
        <v>152</v>
      </c>
      <c r="C53" s="2">
        <v>655</v>
      </c>
      <c r="D53" s="2" t="s">
        <v>227</v>
      </c>
      <c r="E53" s="2">
        <v>100</v>
      </c>
      <c r="F53" s="2" t="s">
        <v>11</v>
      </c>
    </row>
    <row r="54" spans="1:6" ht="69.95" customHeight="1" x14ac:dyDescent="0.25">
      <c r="A54" s="10" t="s">
        <v>483</v>
      </c>
      <c r="B54" s="1" t="s">
        <v>153</v>
      </c>
      <c r="C54" s="2">
        <v>656</v>
      </c>
      <c r="D54" s="2" t="s">
        <v>228</v>
      </c>
      <c r="E54" s="2">
        <v>100</v>
      </c>
      <c r="F54" s="2" t="s">
        <v>129</v>
      </c>
    </row>
    <row r="55" spans="1:6" ht="69.95" customHeight="1" x14ac:dyDescent="0.25">
      <c r="A55" s="10" t="s">
        <v>483</v>
      </c>
      <c r="B55" s="6" t="s">
        <v>128</v>
      </c>
      <c r="C55" s="2">
        <v>657</v>
      </c>
      <c r="D55" s="2" t="s">
        <v>229</v>
      </c>
      <c r="E55" s="2">
        <v>100</v>
      </c>
      <c r="F55" s="2" t="s">
        <v>127</v>
      </c>
    </row>
    <row r="56" spans="1:6" ht="69.95" customHeight="1" x14ac:dyDescent="0.25">
      <c r="A56" s="10" t="s">
        <v>483</v>
      </c>
      <c r="B56" s="1" t="s">
        <v>126</v>
      </c>
      <c r="C56" s="2">
        <v>658</v>
      </c>
      <c r="D56" s="2" t="s">
        <v>230</v>
      </c>
      <c r="E56" s="2">
        <v>100</v>
      </c>
      <c r="F56" s="2" t="s">
        <v>125</v>
      </c>
    </row>
    <row r="57" spans="1:6" ht="69.95" customHeight="1" x14ac:dyDescent="0.25">
      <c r="A57" s="10" t="s">
        <v>483</v>
      </c>
      <c r="B57" s="6" t="s">
        <v>308</v>
      </c>
      <c r="C57" s="2">
        <v>659</v>
      </c>
      <c r="D57" s="2" t="s">
        <v>231</v>
      </c>
      <c r="E57" s="2">
        <v>100</v>
      </c>
      <c r="F57" s="2" t="s">
        <v>124</v>
      </c>
    </row>
    <row r="58" spans="1:6" ht="69.95" customHeight="1" x14ac:dyDescent="0.25">
      <c r="A58" s="10" t="s">
        <v>483</v>
      </c>
      <c r="B58" s="5" t="s">
        <v>123</v>
      </c>
      <c r="C58" s="2">
        <v>660</v>
      </c>
      <c r="D58" s="2" t="s">
        <v>232</v>
      </c>
      <c r="E58" s="2">
        <v>100</v>
      </c>
      <c r="F58" s="2" t="s">
        <v>122</v>
      </c>
    </row>
    <row r="59" spans="1:6" ht="69.95" customHeight="1" x14ac:dyDescent="0.25">
      <c r="A59" s="10" t="s">
        <v>483</v>
      </c>
      <c r="B59" s="5" t="s">
        <v>121</v>
      </c>
      <c r="C59" s="2">
        <v>661</v>
      </c>
      <c r="D59" s="2" t="s">
        <v>233</v>
      </c>
      <c r="E59" s="2">
        <v>100</v>
      </c>
      <c r="F59" s="2" t="s">
        <v>120</v>
      </c>
    </row>
    <row r="60" spans="1:6" ht="69.95" customHeight="1" x14ac:dyDescent="0.25">
      <c r="A60" s="10" t="s">
        <v>483</v>
      </c>
      <c r="B60" s="5" t="s">
        <v>119</v>
      </c>
      <c r="C60" s="2">
        <v>662</v>
      </c>
      <c r="D60" s="2" t="s">
        <v>234</v>
      </c>
      <c r="E60" s="2">
        <v>100</v>
      </c>
      <c r="F60" s="2" t="s">
        <v>118</v>
      </c>
    </row>
    <row r="61" spans="1:6" ht="69.95" customHeight="1" x14ac:dyDescent="0.25">
      <c r="A61" s="10" t="s">
        <v>483</v>
      </c>
      <c r="B61" s="5" t="s">
        <v>117</v>
      </c>
      <c r="C61" s="2">
        <v>663</v>
      </c>
      <c r="D61" s="2" t="s">
        <v>235</v>
      </c>
      <c r="E61" s="2">
        <v>100</v>
      </c>
      <c r="F61" s="2" t="s">
        <v>116</v>
      </c>
    </row>
    <row r="62" spans="1:6" ht="69.95" customHeight="1" x14ac:dyDescent="0.25">
      <c r="A62" s="10" t="s">
        <v>483</v>
      </c>
      <c r="B62" s="5" t="s">
        <v>115</v>
      </c>
      <c r="C62" s="2">
        <v>664</v>
      </c>
      <c r="D62" s="2" t="s">
        <v>236</v>
      </c>
      <c r="E62" s="2">
        <v>100</v>
      </c>
      <c r="F62" s="2" t="s">
        <v>114</v>
      </c>
    </row>
    <row r="63" spans="1:6" ht="69.95" customHeight="1" x14ac:dyDescent="0.25">
      <c r="A63" s="10" t="s">
        <v>483</v>
      </c>
      <c r="B63" s="5" t="s">
        <v>113</v>
      </c>
      <c r="C63" s="2">
        <v>665</v>
      </c>
      <c r="D63" s="2" t="s">
        <v>237</v>
      </c>
      <c r="E63" s="2">
        <v>100</v>
      </c>
      <c r="F63" s="2" t="s">
        <v>112</v>
      </c>
    </row>
    <row r="64" spans="1:6" ht="69.95" customHeight="1" x14ac:dyDescent="0.25">
      <c r="A64" s="10" t="s">
        <v>483</v>
      </c>
      <c r="B64" s="6" t="s">
        <v>111</v>
      </c>
      <c r="C64" s="2">
        <v>666</v>
      </c>
      <c r="D64" s="2" t="s">
        <v>238</v>
      </c>
      <c r="E64" s="2">
        <v>100</v>
      </c>
      <c r="F64" s="2" t="s">
        <v>110</v>
      </c>
    </row>
    <row r="65" spans="1:6" ht="69.95" customHeight="1" x14ac:dyDescent="0.25">
      <c r="A65" s="10" t="s">
        <v>483</v>
      </c>
      <c r="B65" s="5" t="s">
        <v>109</v>
      </c>
      <c r="C65" s="2">
        <v>667</v>
      </c>
      <c r="D65" s="2" t="s">
        <v>239</v>
      </c>
      <c r="E65" s="2">
        <v>100</v>
      </c>
      <c r="F65" s="2" t="s">
        <v>108</v>
      </c>
    </row>
    <row r="66" spans="1:6" ht="69.95" customHeight="1" x14ac:dyDescent="0.25">
      <c r="A66" s="10" t="s">
        <v>483</v>
      </c>
      <c r="B66" s="5" t="s">
        <v>107</v>
      </c>
      <c r="C66" s="2">
        <v>668</v>
      </c>
      <c r="D66" s="2" t="s">
        <v>240</v>
      </c>
      <c r="E66" s="2">
        <v>100</v>
      </c>
      <c r="F66" s="2" t="s">
        <v>106</v>
      </c>
    </row>
    <row r="67" spans="1:6" ht="69.95" customHeight="1" x14ac:dyDescent="0.25">
      <c r="A67" s="10" t="s">
        <v>483</v>
      </c>
      <c r="B67" s="1" t="s">
        <v>105</v>
      </c>
      <c r="C67" s="2">
        <v>669</v>
      </c>
      <c r="D67" s="2" t="s">
        <v>241</v>
      </c>
      <c r="E67" s="2">
        <v>100</v>
      </c>
      <c r="F67" s="2" t="s">
        <v>12</v>
      </c>
    </row>
    <row r="68" spans="1:6" ht="69.95" customHeight="1" x14ac:dyDescent="0.25">
      <c r="A68" s="10" t="s">
        <v>483</v>
      </c>
      <c r="B68" s="1" t="s">
        <v>104</v>
      </c>
      <c r="C68" s="2">
        <v>670</v>
      </c>
      <c r="D68" s="2" t="s">
        <v>242</v>
      </c>
      <c r="E68" s="2">
        <v>100</v>
      </c>
      <c r="F68" s="2" t="s">
        <v>13</v>
      </c>
    </row>
    <row r="69" spans="1:6" ht="69.95" customHeight="1" x14ac:dyDescent="0.25">
      <c r="A69" s="10" t="s">
        <v>483</v>
      </c>
      <c r="B69" s="1" t="s">
        <v>484</v>
      </c>
      <c r="C69" s="2">
        <v>671</v>
      </c>
      <c r="D69" s="2" t="s">
        <v>243</v>
      </c>
      <c r="E69" s="2">
        <v>100</v>
      </c>
      <c r="F69" s="2" t="s">
        <v>100</v>
      </c>
    </row>
    <row r="70" spans="1:6" ht="69.95" customHeight="1" x14ac:dyDescent="0.25">
      <c r="A70" s="10" t="s">
        <v>483</v>
      </c>
      <c r="B70" s="1" t="s">
        <v>315</v>
      </c>
      <c r="C70" s="2">
        <v>672</v>
      </c>
      <c r="D70" s="2" t="s">
        <v>244</v>
      </c>
      <c r="E70" s="2">
        <v>100</v>
      </c>
      <c r="F70" s="2" t="s">
        <v>14</v>
      </c>
    </row>
    <row r="71" spans="1:6" ht="69.95" customHeight="1" x14ac:dyDescent="0.25">
      <c r="A71" s="10" t="s">
        <v>483</v>
      </c>
      <c r="B71" s="1" t="s">
        <v>316</v>
      </c>
      <c r="C71" s="2">
        <v>673</v>
      </c>
      <c r="D71" s="2" t="s">
        <v>245</v>
      </c>
      <c r="E71" s="2">
        <v>100</v>
      </c>
      <c r="F71" s="2" t="s">
        <v>101</v>
      </c>
    </row>
    <row r="72" spans="1:6" ht="69.95" customHeight="1" x14ac:dyDescent="0.25">
      <c r="A72" s="10" t="s">
        <v>483</v>
      </c>
      <c r="B72" s="1" t="s">
        <v>317</v>
      </c>
      <c r="C72" s="2">
        <v>674</v>
      </c>
      <c r="D72" s="2" t="s">
        <v>246</v>
      </c>
      <c r="E72" s="2">
        <v>100</v>
      </c>
      <c r="F72" s="2" t="s">
        <v>99</v>
      </c>
    </row>
    <row r="73" spans="1:6" ht="69.95" customHeight="1" x14ac:dyDescent="0.25">
      <c r="A73" s="10" t="s">
        <v>483</v>
      </c>
      <c r="B73" s="1" t="s">
        <v>102</v>
      </c>
      <c r="C73" s="2">
        <v>675</v>
      </c>
      <c r="D73" s="2" t="s">
        <v>247</v>
      </c>
      <c r="E73" s="2">
        <v>100</v>
      </c>
      <c r="F73" s="2" t="s">
        <v>15</v>
      </c>
    </row>
    <row r="74" spans="1:6" ht="69.95" customHeight="1" x14ac:dyDescent="0.25">
      <c r="A74" s="10" t="s">
        <v>483</v>
      </c>
      <c r="B74" s="1" t="s">
        <v>103</v>
      </c>
      <c r="C74" s="2">
        <v>676</v>
      </c>
      <c r="D74" s="2" t="s">
        <v>248</v>
      </c>
      <c r="E74" s="2">
        <v>100</v>
      </c>
      <c r="F74" s="2" t="s">
        <v>16</v>
      </c>
    </row>
    <row r="75" spans="1:6" ht="69.95" customHeight="1" x14ac:dyDescent="0.25">
      <c r="A75" s="10" t="s">
        <v>483</v>
      </c>
      <c r="B75" s="1" t="s">
        <v>318</v>
      </c>
      <c r="C75" s="2">
        <v>677</v>
      </c>
      <c r="D75" s="2" t="s">
        <v>249</v>
      </c>
      <c r="E75" s="2">
        <v>100</v>
      </c>
      <c r="F75" s="2" t="s">
        <v>17</v>
      </c>
    </row>
    <row r="76" spans="1:6" ht="69.95" customHeight="1" x14ac:dyDescent="0.25">
      <c r="A76" s="10" t="s">
        <v>483</v>
      </c>
      <c r="B76" s="1" t="s">
        <v>319</v>
      </c>
      <c r="C76" s="2">
        <v>678</v>
      </c>
      <c r="D76" s="2" t="s">
        <v>250</v>
      </c>
      <c r="E76" s="2">
        <v>100</v>
      </c>
      <c r="F76" s="2" t="s">
        <v>18</v>
      </c>
    </row>
    <row r="77" spans="1:6" ht="69.95" customHeight="1" x14ac:dyDescent="0.25">
      <c r="A77" s="10" t="s">
        <v>483</v>
      </c>
      <c r="B77" s="1" t="s">
        <v>320</v>
      </c>
      <c r="C77" s="2">
        <v>679</v>
      </c>
      <c r="D77" s="2" t="s">
        <v>251</v>
      </c>
      <c r="E77" s="2">
        <v>100</v>
      </c>
      <c r="F77" s="2" t="s">
        <v>19</v>
      </c>
    </row>
    <row r="78" spans="1:6" ht="69.95" customHeight="1" x14ac:dyDescent="0.25">
      <c r="A78" s="10" t="s">
        <v>483</v>
      </c>
      <c r="B78" s="1" t="s">
        <v>321</v>
      </c>
      <c r="C78" s="2">
        <v>680</v>
      </c>
      <c r="D78" s="2" t="s">
        <v>252</v>
      </c>
      <c r="E78" s="2">
        <v>100</v>
      </c>
      <c r="F78" s="2" t="s">
        <v>20</v>
      </c>
    </row>
    <row r="79" spans="1:6" ht="69.95" customHeight="1" x14ac:dyDescent="0.25">
      <c r="A79" s="10" t="s">
        <v>483</v>
      </c>
      <c r="B79" s="1" t="s">
        <v>304</v>
      </c>
      <c r="C79" s="2">
        <v>681</v>
      </c>
      <c r="D79" s="2" t="s">
        <v>253</v>
      </c>
      <c r="E79" s="2">
        <v>100</v>
      </c>
      <c r="F79" s="2" t="s">
        <v>303</v>
      </c>
    </row>
    <row r="80" spans="1:6" ht="69.95" customHeight="1" x14ac:dyDescent="0.25">
      <c r="A80" s="10" t="s">
        <v>483</v>
      </c>
      <c r="B80" s="1" t="s">
        <v>305</v>
      </c>
      <c r="C80" s="2">
        <v>682</v>
      </c>
      <c r="D80" s="2" t="s">
        <v>254</v>
      </c>
      <c r="E80" s="2">
        <v>100</v>
      </c>
      <c r="F80" s="2" t="s">
        <v>21</v>
      </c>
    </row>
    <row r="81" spans="1:6" ht="69.95" customHeight="1" x14ac:dyDescent="0.25">
      <c r="A81" s="10" t="s">
        <v>483</v>
      </c>
      <c r="B81" s="1" t="s">
        <v>306</v>
      </c>
      <c r="C81" s="2">
        <v>683</v>
      </c>
      <c r="D81" s="2" t="s">
        <v>255</v>
      </c>
      <c r="E81" s="2">
        <v>100</v>
      </c>
      <c r="F81" s="2" t="s">
        <v>98</v>
      </c>
    </row>
    <row r="82" spans="1:6" ht="69.95" customHeight="1" x14ac:dyDescent="0.25">
      <c r="A82" s="10" t="s">
        <v>483</v>
      </c>
      <c r="B82" s="5" t="s">
        <v>297</v>
      </c>
      <c r="C82" s="2">
        <v>684</v>
      </c>
      <c r="D82" s="2" t="s">
        <v>256</v>
      </c>
      <c r="E82" s="2">
        <v>100</v>
      </c>
      <c r="F82" s="2" t="s">
        <v>22</v>
      </c>
    </row>
    <row r="83" spans="1:6" ht="69.95" customHeight="1" x14ac:dyDescent="0.25">
      <c r="A83" s="10" t="s">
        <v>483</v>
      </c>
      <c r="B83" s="5" t="s">
        <v>298</v>
      </c>
      <c r="C83" s="2">
        <v>685</v>
      </c>
      <c r="D83" s="2" t="s">
        <v>257</v>
      </c>
      <c r="E83" s="2">
        <v>100</v>
      </c>
      <c r="F83" s="2" t="s">
        <v>23</v>
      </c>
    </row>
    <row r="84" spans="1:6" ht="69.95" customHeight="1" x14ac:dyDescent="0.25">
      <c r="A84" s="10" t="s">
        <v>483</v>
      </c>
      <c r="B84" s="5" t="s">
        <v>299</v>
      </c>
      <c r="C84" s="2">
        <v>686</v>
      </c>
      <c r="D84" s="2" t="s">
        <v>258</v>
      </c>
      <c r="E84" s="2">
        <v>100</v>
      </c>
      <c r="F84" s="2" t="s">
        <v>300</v>
      </c>
    </row>
    <row r="85" spans="1:6" ht="69.95" customHeight="1" x14ac:dyDescent="0.25">
      <c r="A85" s="10" t="s">
        <v>483</v>
      </c>
      <c r="B85" s="1" t="s">
        <v>97</v>
      </c>
      <c r="C85" s="2">
        <v>701</v>
      </c>
      <c r="D85" s="2" t="s">
        <v>259</v>
      </c>
      <c r="E85" s="2">
        <v>100</v>
      </c>
      <c r="F85" s="2" t="s">
        <v>96</v>
      </c>
    </row>
    <row r="86" spans="1:6" ht="69.95" customHeight="1" x14ac:dyDescent="0.25">
      <c r="A86" s="10" t="s">
        <v>483</v>
      </c>
      <c r="B86" s="1" t="s">
        <v>307</v>
      </c>
      <c r="C86" s="2">
        <v>702</v>
      </c>
      <c r="D86" s="2" t="s">
        <v>260</v>
      </c>
      <c r="E86" s="2">
        <v>100</v>
      </c>
      <c r="F86" s="2" t="s">
        <v>95</v>
      </c>
    </row>
    <row r="87" spans="1:6" ht="69.95" customHeight="1" x14ac:dyDescent="0.25">
      <c r="A87" s="10" t="s">
        <v>483</v>
      </c>
      <c r="B87" s="1" t="s">
        <v>94</v>
      </c>
      <c r="C87" s="2">
        <v>703</v>
      </c>
      <c r="D87" s="2" t="s">
        <v>261</v>
      </c>
      <c r="E87" s="2">
        <v>100</v>
      </c>
      <c r="F87" s="2" t="s">
        <v>93</v>
      </c>
    </row>
    <row r="88" spans="1:6" ht="69.95" customHeight="1" x14ac:dyDescent="0.25">
      <c r="A88" s="10" t="s">
        <v>483</v>
      </c>
      <c r="B88" s="1" t="s">
        <v>301</v>
      </c>
      <c r="C88" s="2">
        <v>704</v>
      </c>
      <c r="D88" s="2" t="s">
        <v>262</v>
      </c>
      <c r="E88" s="2">
        <v>100</v>
      </c>
      <c r="F88" s="2" t="s">
        <v>92</v>
      </c>
    </row>
    <row r="89" spans="1:6" ht="69.95" customHeight="1" x14ac:dyDescent="0.25">
      <c r="A89" s="10" t="s">
        <v>483</v>
      </c>
      <c r="B89" s="1" t="s">
        <v>91</v>
      </c>
      <c r="C89" s="2">
        <v>705</v>
      </c>
      <c r="D89" s="2" t="s">
        <v>263</v>
      </c>
      <c r="E89" s="2">
        <v>100</v>
      </c>
      <c r="F89" s="2" t="s">
        <v>24</v>
      </c>
    </row>
    <row r="90" spans="1:6" ht="69.95" customHeight="1" x14ac:dyDescent="0.25">
      <c r="A90" s="10" t="s">
        <v>483</v>
      </c>
      <c r="B90" s="1" t="s">
        <v>155</v>
      </c>
      <c r="C90" s="2">
        <v>706</v>
      </c>
      <c r="D90" s="2" t="s">
        <v>264</v>
      </c>
      <c r="E90" s="2">
        <v>100</v>
      </c>
      <c r="F90" s="2" t="s">
        <v>154</v>
      </c>
    </row>
    <row r="91" spans="1:6" ht="69.95" customHeight="1" x14ac:dyDescent="0.25">
      <c r="A91" s="10" t="s">
        <v>483</v>
      </c>
      <c r="B91" s="1" t="s">
        <v>302</v>
      </c>
      <c r="C91" s="2">
        <v>707</v>
      </c>
      <c r="D91" s="2" t="s">
        <v>265</v>
      </c>
      <c r="E91" s="2">
        <v>100</v>
      </c>
      <c r="F91" s="2" t="s">
        <v>90</v>
      </c>
    </row>
    <row r="92" spans="1:6" ht="69.95" customHeight="1" x14ac:dyDescent="0.25">
      <c r="A92" s="10" t="s">
        <v>483</v>
      </c>
      <c r="B92" s="1" t="s">
        <v>89</v>
      </c>
      <c r="C92" s="2">
        <v>708</v>
      </c>
      <c r="D92" s="2" t="s">
        <v>266</v>
      </c>
      <c r="E92" s="2">
        <v>100</v>
      </c>
      <c r="F92" s="2" t="s">
        <v>88</v>
      </c>
    </row>
    <row r="93" spans="1:6" ht="69.95" customHeight="1" x14ac:dyDescent="0.25">
      <c r="A93" s="10" t="s">
        <v>483</v>
      </c>
      <c r="B93" s="1" t="s">
        <v>156</v>
      </c>
      <c r="C93" s="2">
        <v>709</v>
      </c>
      <c r="D93" s="2" t="s">
        <v>267</v>
      </c>
      <c r="E93" s="2">
        <v>100</v>
      </c>
      <c r="F93" s="2" t="s">
        <v>87</v>
      </c>
    </row>
    <row r="94" spans="1:6" ht="69.95" customHeight="1" x14ac:dyDescent="0.25">
      <c r="A94" s="10" t="s">
        <v>483</v>
      </c>
      <c r="B94" s="6" t="s">
        <v>86</v>
      </c>
      <c r="C94" s="2">
        <v>710</v>
      </c>
      <c r="D94" s="2" t="s">
        <v>268</v>
      </c>
      <c r="E94" s="2">
        <v>100</v>
      </c>
      <c r="F94" s="2" t="s">
        <v>85</v>
      </c>
    </row>
    <row r="95" spans="1:6" ht="69.95" customHeight="1" x14ac:dyDescent="0.25">
      <c r="A95" s="10" t="s">
        <v>483</v>
      </c>
      <c r="B95" s="1" t="s">
        <v>158</v>
      </c>
      <c r="C95" s="2">
        <v>711</v>
      </c>
      <c r="D95" s="2" t="s">
        <v>269</v>
      </c>
      <c r="E95" s="2">
        <v>100</v>
      </c>
      <c r="F95" s="2" t="s">
        <v>157</v>
      </c>
    </row>
    <row r="96" spans="1:6" ht="69.95" customHeight="1" x14ac:dyDescent="0.25">
      <c r="A96" s="10" t="s">
        <v>483</v>
      </c>
      <c r="B96" s="5" t="s">
        <v>84</v>
      </c>
      <c r="C96" s="2">
        <v>712</v>
      </c>
      <c r="D96" s="2" t="s">
        <v>270</v>
      </c>
      <c r="E96" s="2">
        <v>100</v>
      </c>
      <c r="F96" s="2" t="s">
        <v>83</v>
      </c>
    </row>
    <row r="97" spans="1:6" ht="69.95" customHeight="1" x14ac:dyDescent="0.25">
      <c r="A97" s="10" t="s">
        <v>483</v>
      </c>
      <c r="B97" s="1" t="s">
        <v>323</v>
      </c>
      <c r="C97" s="2">
        <v>713</v>
      </c>
      <c r="D97" s="2" t="s">
        <v>271</v>
      </c>
      <c r="E97" s="2">
        <v>100</v>
      </c>
      <c r="F97" s="2" t="s">
        <v>322</v>
      </c>
    </row>
    <row r="98" spans="1:6" ht="69.95" customHeight="1" x14ac:dyDescent="0.25">
      <c r="A98" s="10" t="s">
        <v>483</v>
      </c>
      <c r="B98" s="6" t="s">
        <v>492</v>
      </c>
      <c r="C98" s="2">
        <v>714</v>
      </c>
      <c r="D98" s="2" t="s">
        <v>272</v>
      </c>
      <c r="E98" s="2">
        <v>100</v>
      </c>
      <c r="F98" s="2" t="s">
        <v>82</v>
      </c>
    </row>
    <row r="99" spans="1:6" ht="69.95" customHeight="1" x14ac:dyDescent="0.25">
      <c r="A99" s="10" t="s">
        <v>483</v>
      </c>
      <c r="B99" s="1" t="s">
        <v>491</v>
      </c>
      <c r="C99" s="2">
        <v>715</v>
      </c>
      <c r="D99" s="2" t="s">
        <v>273</v>
      </c>
      <c r="E99" s="2">
        <v>100</v>
      </c>
      <c r="F99" s="2" t="s">
        <v>81</v>
      </c>
    </row>
    <row r="100" spans="1:6" ht="69.95" customHeight="1" x14ac:dyDescent="0.25">
      <c r="A100" s="10" t="s">
        <v>483</v>
      </c>
      <c r="B100" s="1" t="s">
        <v>80</v>
      </c>
      <c r="C100" s="2">
        <v>716</v>
      </c>
      <c r="D100" s="2" t="s">
        <v>274</v>
      </c>
      <c r="E100" s="2">
        <v>100</v>
      </c>
      <c r="F100" s="2" t="s">
        <v>25</v>
      </c>
    </row>
    <row r="101" spans="1:6" ht="69.95" customHeight="1" x14ac:dyDescent="0.25">
      <c r="A101" s="10" t="s">
        <v>483</v>
      </c>
      <c r="B101" s="1" t="s">
        <v>79</v>
      </c>
      <c r="C101" s="2">
        <v>717</v>
      </c>
      <c r="D101" s="2" t="s">
        <v>275</v>
      </c>
      <c r="E101" s="2">
        <v>100</v>
      </c>
      <c r="F101" s="2" t="s">
        <v>78</v>
      </c>
    </row>
    <row r="102" spans="1:6" ht="69.95" customHeight="1" x14ac:dyDescent="0.25">
      <c r="A102" s="10" t="s">
        <v>483</v>
      </c>
      <c r="B102" s="5" t="s">
        <v>324</v>
      </c>
      <c r="C102" s="2">
        <v>718</v>
      </c>
      <c r="D102" s="2" t="s">
        <v>276</v>
      </c>
      <c r="E102" s="2">
        <v>100</v>
      </c>
      <c r="F102" s="2" t="s">
        <v>26</v>
      </c>
    </row>
    <row r="103" spans="1:6" ht="69.95" customHeight="1" x14ac:dyDescent="0.25">
      <c r="A103" s="10" t="s">
        <v>483</v>
      </c>
      <c r="B103" s="5" t="s">
        <v>325</v>
      </c>
      <c r="C103" s="2">
        <v>719</v>
      </c>
      <c r="D103" s="2" t="s">
        <v>277</v>
      </c>
      <c r="E103" s="2">
        <v>100</v>
      </c>
      <c r="F103" s="2" t="s">
        <v>77</v>
      </c>
    </row>
    <row r="104" spans="1:6" ht="69.95" customHeight="1" x14ac:dyDescent="0.25">
      <c r="A104" s="10" t="s">
        <v>483</v>
      </c>
      <c r="B104" s="1" t="s">
        <v>76</v>
      </c>
      <c r="C104" s="2">
        <v>720</v>
      </c>
      <c r="D104" s="2" t="s">
        <v>278</v>
      </c>
      <c r="E104" s="2">
        <v>100</v>
      </c>
      <c r="F104" s="2" t="s">
        <v>75</v>
      </c>
    </row>
    <row r="105" spans="1:6" ht="69.95" customHeight="1" x14ac:dyDescent="0.25">
      <c r="A105" s="10" t="s">
        <v>483</v>
      </c>
      <c r="B105" s="5" t="s">
        <v>326</v>
      </c>
      <c r="C105" s="2">
        <v>721</v>
      </c>
      <c r="D105" s="2" t="s">
        <v>279</v>
      </c>
      <c r="E105" s="2">
        <v>100</v>
      </c>
      <c r="F105" s="2" t="s">
        <v>27</v>
      </c>
    </row>
    <row r="106" spans="1:6" ht="69.95" customHeight="1" x14ac:dyDescent="0.25">
      <c r="A106" s="10" t="s">
        <v>483</v>
      </c>
      <c r="B106" s="5" t="s">
        <v>327</v>
      </c>
      <c r="C106" s="2">
        <v>722</v>
      </c>
      <c r="D106" s="2" t="s">
        <v>280</v>
      </c>
      <c r="E106" s="2">
        <v>100</v>
      </c>
      <c r="F106" s="2" t="s">
        <v>28</v>
      </c>
    </row>
    <row r="107" spans="1:6" ht="69.95" customHeight="1" x14ac:dyDescent="0.25">
      <c r="A107" s="10" t="s">
        <v>483</v>
      </c>
      <c r="B107" s="5" t="s">
        <v>328</v>
      </c>
      <c r="C107" s="2">
        <v>723</v>
      </c>
      <c r="D107" s="2" t="s">
        <v>281</v>
      </c>
      <c r="E107" s="2">
        <v>100</v>
      </c>
      <c r="F107" s="2" t="s">
        <v>29</v>
      </c>
    </row>
    <row r="108" spans="1:6" ht="69.95" customHeight="1" x14ac:dyDescent="0.25">
      <c r="A108" s="10" t="s">
        <v>483</v>
      </c>
      <c r="B108" s="5" t="s">
        <v>329</v>
      </c>
      <c r="C108" s="2">
        <v>724</v>
      </c>
      <c r="D108" s="2" t="s">
        <v>282</v>
      </c>
      <c r="E108" s="2">
        <v>100</v>
      </c>
      <c r="F108" s="2" t="s">
        <v>30</v>
      </c>
    </row>
    <row r="109" spans="1:6" ht="69.95" customHeight="1" x14ac:dyDescent="0.25">
      <c r="A109" s="10" t="s">
        <v>483</v>
      </c>
      <c r="B109" s="5" t="s">
        <v>330</v>
      </c>
      <c r="C109" s="2">
        <v>725</v>
      </c>
      <c r="D109" s="2" t="s">
        <v>283</v>
      </c>
      <c r="E109" s="2">
        <v>100</v>
      </c>
      <c r="F109" s="2" t="s">
        <v>31</v>
      </c>
    </row>
    <row r="110" spans="1:6" ht="69.95" customHeight="1" x14ac:dyDescent="0.25">
      <c r="A110" s="10" t="s">
        <v>483</v>
      </c>
      <c r="B110" s="5" t="s">
        <v>331</v>
      </c>
      <c r="C110" s="2">
        <v>726</v>
      </c>
      <c r="D110" s="2" t="s">
        <v>284</v>
      </c>
      <c r="E110" s="2">
        <v>100</v>
      </c>
      <c r="F110" s="2" t="s">
        <v>32</v>
      </c>
    </row>
    <row r="111" spans="1:6" ht="69.95" customHeight="1" x14ac:dyDescent="0.25">
      <c r="A111" s="10" t="s">
        <v>483</v>
      </c>
      <c r="B111" s="5" t="s">
        <v>332</v>
      </c>
      <c r="C111" s="2">
        <v>727</v>
      </c>
      <c r="D111" s="2" t="s">
        <v>285</v>
      </c>
      <c r="E111" s="2">
        <v>100</v>
      </c>
      <c r="F111" s="2" t="s">
        <v>74</v>
      </c>
    </row>
    <row r="112" spans="1:6" ht="69.95" customHeight="1" x14ac:dyDescent="0.25">
      <c r="A112" s="10" t="s">
        <v>483</v>
      </c>
      <c r="B112" s="5" t="s">
        <v>333</v>
      </c>
      <c r="C112" s="2">
        <v>728</v>
      </c>
      <c r="D112" s="2" t="s">
        <v>286</v>
      </c>
      <c r="E112" s="2">
        <v>100</v>
      </c>
      <c r="F112" s="2" t="s">
        <v>73</v>
      </c>
    </row>
    <row r="113" spans="1:6" ht="69.95" customHeight="1" x14ac:dyDescent="0.25">
      <c r="A113" s="10" t="s">
        <v>483</v>
      </c>
      <c r="B113" s="5" t="s">
        <v>334</v>
      </c>
      <c r="C113" s="2">
        <v>729</v>
      </c>
      <c r="D113" s="2" t="s">
        <v>287</v>
      </c>
      <c r="E113" s="2">
        <v>100</v>
      </c>
      <c r="F113" s="2" t="s">
        <v>72</v>
      </c>
    </row>
    <row r="114" spans="1:6" ht="69.95" customHeight="1" x14ac:dyDescent="0.25">
      <c r="A114" s="10" t="s">
        <v>483</v>
      </c>
      <c r="B114" s="5" t="s">
        <v>335</v>
      </c>
      <c r="C114" s="2">
        <v>730</v>
      </c>
      <c r="D114" s="2" t="s">
        <v>288</v>
      </c>
      <c r="E114" s="2">
        <v>100</v>
      </c>
      <c r="F114" s="2" t="s">
        <v>71</v>
      </c>
    </row>
    <row r="115" spans="1:6" ht="69.95" customHeight="1" x14ac:dyDescent="0.25">
      <c r="A115" s="10" t="s">
        <v>483</v>
      </c>
      <c r="B115" s="5" t="s">
        <v>70</v>
      </c>
      <c r="C115" s="2">
        <v>731</v>
      </c>
      <c r="D115" s="2" t="s">
        <v>289</v>
      </c>
      <c r="E115" s="2">
        <v>100</v>
      </c>
      <c r="F115" s="2" t="s">
        <v>69</v>
      </c>
    </row>
    <row r="116" spans="1:6" ht="69.95" customHeight="1" x14ac:dyDescent="0.25">
      <c r="A116" s="10" t="s">
        <v>483</v>
      </c>
      <c r="B116" s="1" t="s">
        <v>68</v>
      </c>
      <c r="C116" s="2">
        <v>732</v>
      </c>
      <c r="D116" s="2" t="s">
        <v>290</v>
      </c>
      <c r="E116" s="2">
        <v>100</v>
      </c>
      <c r="F116" s="2" t="s">
        <v>67</v>
      </c>
    </row>
    <row r="117" spans="1:6" ht="69.95" customHeight="1" x14ac:dyDescent="0.25">
      <c r="A117" s="10" t="s">
        <v>483</v>
      </c>
      <c r="B117" s="1" t="s">
        <v>66</v>
      </c>
      <c r="C117" s="2">
        <v>733</v>
      </c>
      <c r="D117" s="2" t="s">
        <v>291</v>
      </c>
      <c r="E117" s="2">
        <v>100</v>
      </c>
      <c r="F117" s="2" t="s">
        <v>65</v>
      </c>
    </row>
  </sheetData>
  <sortState ref="A2:G117">
    <sortCondition ref="E2:E11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I34" sqref="I3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7" sqref="D7"/>
    </sheetView>
  </sheetViews>
  <sheetFormatPr defaultRowHeight="13.5" x14ac:dyDescent="0.15"/>
  <cols>
    <col min="2" max="2" width="15" customWidth="1"/>
  </cols>
  <sheetData>
    <row r="1" spans="1:3" x14ac:dyDescent="0.15">
      <c r="B1" t="s">
        <v>176</v>
      </c>
      <c r="C1">
        <v>0</v>
      </c>
    </row>
    <row r="2" spans="1:3" x14ac:dyDescent="0.15">
      <c r="A2" t="s">
        <v>160</v>
      </c>
      <c r="B2" t="s">
        <v>159</v>
      </c>
      <c r="C2">
        <v>1</v>
      </c>
    </row>
    <row r="3" spans="1:3" x14ac:dyDescent="0.15">
      <c r="A3" t="s">
        <v>161</v>
      </c>
      <c r="B3" t="s">
        <v>163</v>
      </c>
      <c r="C3">
        <v>2</v>
      </c>
    </row>
    <row r="4" spans="1:3" x14ac:dyDescent="0.15">
      <c r="A4" t="s">
        <v>162</v>
      </c>
      <c r="B4" t="s">
        <v>164</v>
      </c>
      <c r="C4">
        <v>3</v>
      </c>
    </row>
    <row r="5" spans="1:3" x14ac:dyDescent="0.15">
      <c r="B5" t="s">
        <v>165</v>
      </c>
      <c r="C5">
        <v>4</v>
      </c>
    </row>
    <row r="6" spans="1:3" x14ac:dyDescent="0.15">
      <c r="B6" t="s">
        <v>166</v>
      </c>
      <c r="C6">
        <v>5</v>
      </c>
    </row>
    <row r="7" spans="1:3" x14ac:dyDescent="0.15">
      <c r="B7" t="s">
        <v>167</v>
      </c>
      <c r="C7">
        <v>6</v>
      </c>
    </row>
    <row r="8" spans="1:3" x14ac:dyDescent="0.15">
      <c r="B8" t="s">
        <v>168</v>
      </c>
      <c r="C8">
        <v>7</v>
      </c>
    </row>
    <row r="9" spans="1:3" x14ac:dyDescent="0.15">
      <c r="B9" t="s">
        <v>169</v>
      </c>
      <c r="C9">
        <v>8</v>
      </c>
    </row>
    <row r="10" spans="1:3" x14ac:dyDescent="0.15">
      <c r="B10" t="s">
        <v>170</v>
      </c>
      <c r="C10">
        <v>9</v>
      </c>
    </row>
    <row r="11" spans="1:3" x14ac:dyDescent="0.15">
      <c r="B11" t="s">
        <v>171</v>
      </c>
      <c r="C11">
        <v>10</v>
      </c>
    </row>
    <row r="12" spans="1:3" x14ac:dyDescent="0.15">
      <c r="B12" t="s">
        <v>172</v>
      </c>
      <c r="C12">
        <v>11</v>
      </c>
    </row>
    <row r="13" spans="1:3" x14ac:dyDescent="0.15">
      <c r="B13" t="s">
        <v>173</v>
      </c>
      <c r="C13">
        <v>12</v>
      </c>
    </row>
    <row r="14" spans="1:3" x14ac:dyDescent="0.15">
      <c r="B14" t="s">
        <v>174</v>
      </c>
      <c r="C14">
        <v>13</v>
      </c>
    </row>
    <row r="15" spans="1:3" x14ac:dyDescent="0.15">
      <c r="B15" t="s">
        <v>175</v>
      </c>
      <c r="C15">
        <v>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"/>
  <sheetViews>
    <sheetView topLeftCell="A295" workbookViewId="0">
      <selection activeCell="D311" sqref="D311"/>
    </sheetView>
  </sheetViews>
  <sheetFormatPr defaultRowHeight="13.5" x14ac:dyDescent="0.15"/>
  <cols>
    <col min="1" max="1" width="16.625" bestFit="1" customWidth="1"/>
    <col min="2" max="2" width="17.25" bestFit="1" customWidth="1"/>
  </cols>
  <sheetData>
    <row r="1" spans="1:2" x14ac:dyDescent="0.15">
      <c r="A1" t="s">
        <v>442</v>
      </c>
      <c r="B1" t="s">
        <v>443</v>
      </c>
    </row>
    <row r="2" spans="1:2" x14ac:dyDescent="0.15">
      <c r="A2" t="str">
        <f>"白色"</f>
        <v>白色</v>
      </c>
      <c r="B2" t="s">
        <v>338</v>
      </c>
    </row>
    <row r="3" spans="1:2" x14ac:dyDescent="0.15">
      <c r="A3" t="str">
        <f>"红白色"</f>
        <v>红白色</v>
      </c>
      <c r="B3" t="s">
        <v>339</v>
      </c>
    </row>
    <row r="4" spans="1:2" x14ac:dyDescent="0.15">
      <c r="A4" t="str">
        <f>"紫白色"</f>
        <v>紫白色</v>
      </c>
      <c r="B4" t="s">
        <v>340</v>
      </c>
    </row>
    <row r="5" spans="1:2" x14ac:dyDescent="0.15">
      <c r="A5" t="str">
        <f>"褐白色"</f>
        <v>褐白色</v>
      </c>
      <c r="B5" t="s">
        <v>341</v>
      </c>
    </row>
    <row r="6" spans="1:2" x14ac:dyDescent="0.15">
      <c r="A6" t="str">
        <f>"黄白色"</f>
        <v>黄白色</v>
      </c>
      <c r="B6" t="s">
        <v>342</v>
      </c>
    </row>
    <row r="7" spans="1:2" x14ac:dyDescent="0.15">
      <c r="A7" t="str">
        <f>"绿白色"</f>
        <v>绿白色</v>
      </c>
      <c r="B7" t="s">
        <v>343</v>
      </c>
    </row>
    <row r="8" spans="1:2" x14ac:dyDescent="0.15">
      <c r="A8" t="str">
        <f>"蓝白色"</f>
        <v>蓝白色</v>
      </c>
      <c r="B8" t="s">
        <v>344</v>
      </c>
    </row>
    <row r="9" spans="1:2" x14ac:dyDescent="0.15">
      <c r="A9" t="str">
        <f>"灰白色"</f>
        <v>灰白色</v>
      </c>
      <c r="B9" t="s">
        <v>345</v>
      </c>
    </row>
    <row r="10" spans="1:2" x14ac:dyDescent="0.15">
      <c r="A10" t="str">
        <f>"黑白色"</f>
        <v>黑白色</v>
      </c>
      <c r="B10" t="s">
        <v>346</v>
      </c>
    </row>
    <row r="11" spans="1:2" x14ac:dyDescent="0.15">
      <c r="A11" t="str">
        <f>"棕白色"</f>
        <v>棕白色</v>
      </c>
      <c r="B11" t="s">
        <v>346</v>
      </c>
    </row>
    <row r="12" spans="1:2" x14ac:dyDescent="0.15">
      <c r="A12" t="str">
        <f>"白红色"</f>
        <v>白红色</v>
      </c>
      <c r="B12" t="s">
        <v>347</v>
      </c>
    </row>
    <row r="13" spans="1:2" x14ac:dyDescent="0.15">
      <c r="A13" t="str">
        <f>"红色"</f>
        <v>红色</v>
      </c>
      <c r="B13" t="s">
        <v>348</v>
      </c>
    </row>
    <row r="14" spans="1:2" x14ac:dyDescent="0.15">
      <c r="A14" t="str">
        <f>"紫红色"</f>
        <v>紫红色</v>
      </c>
      <c r="B14" t="s">
        <v>349</v>
      </c>
    </row>
    <row r="15" spans="1:2" x14ac:dyDescent="0.15">
      <c r="A15" t="str">
        <f>"褐红色"</f>
        <v>褐红色</v>
      </c>
      <c r="B15" t="s">
        <v>350</v>
      </c>
    </row>
    <row r="16" spans="1:2" x14ac:dyDescent="0.15">
      <c r="A16" t="str">
        <f>"黄红色"</f>
        <v>黄红色</v>
      </c>
      <c r="B16" t="s">
        <v>351</v>
      </c>
    </row>
    <row r="17" spans="1:2" x14ac:dyDescent="0.15">
      <c r="A17" t="str">
        <f>"绿红色"</f>
        <v>绿红色</v>
      </c>
      <c r="B17" t="s">
        <v>352</v>
      </c>
    </row>
    <row r="18" spans="1:2" x14ac:dyDescent="0.15">
      <c r="A18" t="str">
        <f>"蓝红色"</f>
        <v>蓝红色</v>
      </c>
      <c r="B18" t="s">
        <v>353</v>
      </c>
    </row>
    <row r="19" spans="1:2" x14ac:dyDescent="0.15">
      <c r="A19" t="str">
        <f>"灰红色"</f>
        <v>灰红色</v>
      </c>
      <c r="B19" t="s">
        <v>354</v>
      </c>
    </row>
    <row r="20" spans="1:2" x14ac:dyDescent="0.15">
      <c r="A20" t="str">
        <f>"黑红色"</f>
        <v>黑红色</v>
      </c>
      <c r="B20" t="s">
        <v>355</v>
      </c>
    </row>
    <row r="21" spans="1:2" x14ac:dyDescent="0.15">
      <c r="A21" t="str">
        <f>"棕红色"</f>
        <v>棕红色</v>
      </c>
      <c r="B21" t="s">
        <v>356</v>
      </c>
    </row>
    <row r="22" spans="1:2" x14ac:dyDescent="0.15">
      <c r="A22" t="str">
        <f>"白紫色"</f>
        <v>白紫色</v>
      </c>
      <c r="B22" t="s">
        <v>357</v>
      </c>
    </row>
    <row r="23" spans="1:2" x14ac:dyDescent="0.15">
      <c r="A23" t="str">
        <f>"红紫色"</f>
        <v>红紫色</v>
      </c>
      <c r="B23" t="s">
        <v>358</v>
      </c>
    </row>
    <row r="24" spans="1:2" x14ac:dyDescent="0.15">
      <c r="A24" t="str">
        <f>"紫色"</f>
        <v>紫色</v>
      </c>
      <c r="B24" t="s">
        <v>358</v>
      </c>
    </row>
    <row r="25" spans="1:2" x14ac:dyDescent="0.15">
      <c r="A25" t="str">
        <f>"褐紫色"</f>
        <v>褐紫色</v>
      </c>
      <c r="B25" t="s">
        <v>359</v>
      </c>
    </row>
    <row r="26" spans="1:2" x14ac:dyDescent="0.15">
      <c r="A26" t="str">
        <f>"黄紫色"</f>
        <v>黄紫色</v>
      </c>
      <c r="B26" t="s">
        <v>360</v>
      </c>
    </row>
    <row r="27" spans="1:2" x14ac:dyDescent="0.15">
      <c r="A27" t="str">
        <f>"绿紫色"</f>
        <v>绿紫色</v>
      </c>
      <c r="B27" t="s">
        <v>361</v>
      </c>
    </row>
    <row r="28" spans="1:2" x14ac:dyDescent="0.15">
      <c r="A28" t="str">
        <f>"蓝紫色"</f>
        <v>蓝紫色</v>
      </c>
      <c r="B28" t="s">
        <v>362</v>
      </c>
    </row>
    <row r="29" spans="1:2" x14ac:dyDescent="0.15">
      <c r="A29" t="str">
        <f>"灰紫色"</f>
        <v>灰紫色</v>
      </c>
      <c r="B29" t="s">
        <v>363</v>
      </c>
    </row>
    <row r="30" spans="1:2" x14ac:dyDescent="0.15">
      <c r="A30" t="str">
        <f>"黑紫色"</f>
        <v>黑紫色</v>
      </c>
      <c r="B30" t="s">
        <v>364</v>
      </c>
    </row>
    <row r="31" spans="1:2" x14ac:dyDescent="0.15">
      <c r="A31" t="str">
        <f>"棕紫色"</f>
        <v>棕紫色</v>
      </c>
      <c r="B31" t="s">
        <v>365</v>
      </c>
    </row>
    <row r="32" spans="1:2" x14ac:dyDescent="0.15">
      <c r="A32" t="str">
        <f>"白褐色"</f>
        <v>白褐色</v>
      </c>
      <c r="B32" t="s">
        <v>366</v>
      </c>
    </row>
    <row r="33" spans="1:2" x14ac:dyDescent="0.15">
      <c r="A33" t="str">
        <f>"红褐色"</f>
        <v>红褐色</v>
      </c>
      <c r="B33" t="s">
        <v>367</v>
      </c>
    </row>
    <row r="34" spans="1:2" x14ac:dyDescent="0.15">
      <c r="A34" t="str">
        <f>"紫褐色"</f>
        <v>紫褐色</v>
      </c>
      <c r="B34" t="s">
        <v>368</v>
      </c>
    </row>
    <row r="35" spans="1:2" x14ac:dyDescent="0.15">
      <c r="A35" t="str">
        <f>"褐色"</f>
        <v>褐色</v>
      </c>
      <c r="B35" t="s">
        <v>366</v>
      </c>
    </row>
    <row r="36" spans="1:2" x14ac:dyDescent="0.15">
      <c r="A36" t="str">
        <f>"黄褐色"</f>
        <v>黄褐色</v>
      </c>
      <c r="B36" t="s">
        <v>369</v>
      </c>
    </row>
    <row r="37" spans="1:2" x14ac:dyDescent="0.15">
      <c r="A37" t="str">
        <f>"绿褐色"</f>
        <v>绿褐色</v>
      </c>
      <c r="B37" t="s">
        <v>370</v>
      </c>
    </row>
    <row r="38" spans="1:2" x14ac:dyDescent="0.15">
      <c r="A38" t="str">
        <f>"蓝褐色"</f>
        <v>蓝褐色</v>
      </c>
      <c r="B38" t="s">
        <v>371</v>
      </c>
    </row>
    <row r="39" spans="1:2" x14ac:dyDescent="0.15">
      <c r="A39" t="str">
        <f>"灰褐色"</f>
        <v>灰褐色</v>
      </c>
      <c r="B39" t="s">
        <v>372</v>
      </c>
    </row>
    <row r="40" spans="1:2" x14ac:dyDescent="0.15">
      <c r="A40" t="str">
        <f>"黑褐色"</f>
        <v>黑褐色</v>
      </c>
      <c r="B40" t="s">
        <v>373</v>
      </c>
    </row>
    <row r="41" spans="1:2" x14ac:dyDescent="0.15">
      <c r="A41" t="str">
        <f>"棕褐色"</f>
        <v>棕褐色</v>
      </c>
      <c r="B41" t="s">
        <v>374</v>
      </c>
    </row>
    <row r="42" spans="1:2" x14ac:dyDescent="0.15">
      <c r="A42" t="str">
        <f>"白黄色"</f>
        <v>白黄色</v>
      </c>
      <c r="B42" t="s">
        <v>375</v>
      </c>
    </row>
    <row r="43" spans="1:2" x14ac:dyDescent="0.15">
      <c r="A43" t="str">
        <f>"红黄色"</f>
        <v>红黄色</v>
      </c>
      <c r="B43" t="s">
        <v>376</v>
      </c>
    </row>
    <row r="44" spans="1:2" x14ac:dyDescent="0.15">
      <c r="A44" t="str">
        <f>"紫黄色"</f>
        <v>紫黄色</v>
      </c>
      <c r="B44" t="s">
        <v>377</v>
      </c>
    </row>
    <row r="45" spans="1:2" x14ac:dyDescent="0.15">
      <c r="A45" t="str">
        <f>"褐黄色"</f>
        <v>褐黄色</v>
      </c>
      <c r="B45" t="s">
        <v>378</v>
      </c>
    </row>
    <row r="46" spans="1:2" x14ac:dyDescent="0.15">
      <c r="A46" t="str">
        <f>"黄色"</f>
        <v>黄色</v>
      </c>
      <c r="B46" t="s">
        <v>379</v>
      </c>
    </row>
    <row r="47" spans="1:2" x14ac:dyDescent="0.15">
      <c r="A47" t="str">
        <f>"绿黄色"</f>
        <v>绿黄色</v>
      </c>
      <c r="B47" t="s">
        <v>380</v>
      </c>
    </row>
    <row r="48" spans="1:2" x14ac:dyDescent="0.15">
      <c r="A48" t="str">
        <f>"蓝黄色"</f>
        <v>蓝黄色</v>
      </c>
      <c r="B48" t="s">
        <v>381</v>
      </c>
    </row>
    <row r="49" spans="1:2" x14ac:dyDescent="0.15">
      <c r="A49" t="str">
        <f>"灰黄色"</f>
        <v>灰黄色</v>
      </c>
      <c r="B49" t="s">
        <v>382</v>
      </c>
    </row>
    <row r="50" spans="1:2" x14ac:dyDescent="0.15">
      <c r="A50" t="str">
        <f>"黑黄色"</f>
        <v>黑黄色</v>
      </c>
      <c r="B50" t="s">
        <v>383</v>
      </c>
    </row>
    <row r="51" spans="1:2" x14ac:dyDescent="0.15">
      <c r="A51" t="str">
        <f>"棕黄色"</f>
        <v>棕黄色</v>
      </c>
      <c r="B51" t="s">
        <v>384</v>
      </c>
    </row>
    <row r="52" spans="1:2" x14ac:dyDescent="0.15">
      <c r="A52" t="str">
        <f>"白绿色"</f>
        <v>白绿色</v>
      </c>
      <c r="B52" t="s">
        <v>385</v>
      </c>
    </row>
    <row r="53" spans="1:2" x14ac:dyDescent="0.15">
      <c r="A53" t="str">
        <f>"红绿色"</f>
        <v>红绿色</v>
      </c>
      <c r="B53" t="s">
        <v>386</v>
      </c>
    </row>
    <row r="54" spans="1:2" x14ac:dyDescent="0.15">
      <c r="A54" t="str">
        <f>"紫绿色"</f>
        <v>紫绿色</v>
      </c>
      <c r="B54" t="s">
        <v>387</v>
      </c>
    </row>
    <row r="55" spans="1:2" x14ac:dyDescent="0.15">
      <c r="A55" t="str">
        <f>"褐绿色"</f>
        <v>褐绿色</v>
      </c>
      <c r="B55" t="s">
        <v>388</v>
      </c>
    </row>
    <row r="56" spans="1:2" x14ac:dyDescent="0.15">
      <c r="A56" t="str">
        <f>"黄绿色"</f>
        <v>黄绿色</v>
      </c>
      <c r="B56" t="s">
        <v>389</v>
      </c>
    </row>
    <row r="57" spans="1:2" x14ac:dyDescent="0.15">
      <c r="A57" t="str">
        <f>"绿色"</f>
        <v>绿色</v>
      </c>
      <c r="B57" t="s">
        <v>390</v>
      </c>
    </row>
    <row r="58" spans="1:2" x14ac:dyDescent="0.15">
      <c r="A58" t="str">
        <f>"蓝绿色"</f>
        <v>蓝绿色</v>
      </c>
      <c r="B58" t="s">
        <v>391</v>
      </c>
    </row>
    <row r="59" spans="1:2" x14ac:dyDescent="0.15">
      <c r="A59" t="str">
        <f>"灰绿色"</f>
        <v>灰绿色</v>
      </c>
      <c r="B59" t="s">
        <v>392</v>
      </c>
    </row>
    <row r="60" spans="1:2" x14ac:dyDescent="0.15">
      <c r="A60" t="str">
        <f>"黑绿色"</f>
        <v>黑绿色</v>
      </c>
      <c r="B60" t="s">
        <v>393</v>
      </c>
    </row>
    <row r="61" spans="1:2" x14ac:dyDescent="0.15">
      <c r="A61" t="str">
        <f>"棕绿色"</f>
        <v>棕绿色</v>
      </c>
      <c r="B61" t="s">
        <v>394</v>
      </c>
    </row>
    <row r="62" spans="1:2" x14ac:dyDescent="0.15">
      <c r="A62" t="str">
        <f>"白蓝色"</f>
        <v>白蓝色</v>
      </c>
      <c r="B62" t="s">
        <v>395</v>
      </c>
    </row>
    <row r="63" spans="1:2" x14ac:dyDescent="0.15">
      <c r="A63" t="str">
        <f>"红蓝色"</f>
        <v>红蓝色</v>
      </c>
      <c r="B63" t="s">
        <v>396</v>
      </c>
    </row>
    <row r="64" spans="1:2" x14ac:dyDescent="0.15">
      <c r="A64" t="str">
        <f>"紫蓝色"</f>
        <v>紫蓝色</v>
      </c>
      <c r="B64" t="s">
        <v>397</v>
      </c>
    </row>
    <row r="65" spans="1:2" x14ac:dyDescent="0.15">
      <c r="A65" t="str">
        <f>"褐蓝色"</f>
        <v>褐蓝色</v>
      </c>
      <c r="B65" t="s">
        <v>398</v>
      </c>
    </row>
    <row r="66" spans="1:2" x14ac:dyDescent="0.15">
      <c r="A66" t="str">
        <f>"黄蓝色"</f>
        <v>黄蓝色</v>
      </c>
      <c r="B66" t="s">
        <v>399</v>
      </c>
    </row>
    <row r="67" spans="1:2" x14ac:dyDescent="0.15">
      <c r="A67" t="str">
        <f>"绿蓝色"</f>
        <v>绿蓝色</v>
      </c>
      <c r="B67" t="s">
        <v>400</v>
      </c>
    </row>
    <row r="68" spans="1:2" x14ac:dyDescent="0.15">
      <c r="A68" t="str">
        <f>"蓝色"</f>
        <v>蓝色</v>
      </c>
      <c r="B68" t="s">
        <v>401</v>
      </c>
    </row>
    <row r="69" spans="1:2" x14ac:dyDescent="0.15">
      <c r="A69" t="str">
        <f>"灰蓝色"</f>
        <v>灰蓝色</v>
      </c>
      <c r="B69" t="s">
        <v>402</v>
      </c>
    </row>
    <row r="70" spans="1:2" x14ac:dyDescent="0.15">
      <c r="A70" t="str">
        <f>"黑蓝色"</f>
        <v>黑蓝色</v>
      </c>
      <c r="B70" t="s">
        <v>403</v>
      </c>
    </row>
    <row r="71" spans="1:2" x14ac:dyDescent="0.15">
      <c r="A71" t="str">
        <f>"棕蓝色"</f>
        <v>棕蓝色</v>
      </c>
      <c r="B71" t="s">
        <v>404</v>
      </c>
    </row>
    <row r="72" spans="1:2" x14ac:dyDescent="0.15">
      <c r="A72" t="str">
        <f>"白灰色"</f>
        <v>白灰色</v>
      </c>
      <c r="B72" t="s">
        <v>405</v>
      </c>
    </row>
    <row r="73" spans="1:2" x14ac:dyDescent="0.15">
      <c r="A73" t="str">
        <f>"红灰色"</f>
        <v>红灰色</v>
      </c>
      <c r="B73" t="s">
        <v>406</v>
      </c>
    </row>
    <row r="74" spans="1:2" x14ac:dyDescent="0.15">
      <c r="A74" t="str">
        <f>"紫灰色"</f>
        <v>紫灰色</v>
      </c>
      <c r="B74" t="s">
        <v>407</v>
      </c>
    </row>
    <row r="75" spans="1:2" x14ac:dyDescent="0.15">
      <c r="A75" t="str">
        <f>"褐灰色"</f>
        <v>褐灰色</v>
      </c>
      <c r="B75" t="s">
        <v>408</v>
      </c>
    </row>
    <row r="76" spans="1:2" x14ac:dyDescent="0.15">
      <c r="A76" t="str">
        <f>"黄灰色"</f>
        <v>黄灰色</v>
      </c>
      <c r="B76" t="s">
        <v>409</v>
      </c>
    </row>
    <row r="77" spans="1:2" x14ac:dyDescent="0.15">
      <c r="A77" t="str">
        <f>"绿灰色"</f>
        <v>绿灰色</v>
      </c>
      <c r="B77" t="s">
        <v>410</v>
      </c>
    </row>
    <row r="78" spans="1:2" x14ac:dyDescent="0.15">
      <c r="A78" t="str">
        <f>"蓝灰色"</f>
        <v>蓝灰色</v>
      </c>
      <c r="B78" t="s">
        <v>411</v>
      </c>
    </row>
    <row r="79" spans="1:2" x14ac:dyDescent="0.15">
      <c r="A79" t="str">
        <f>"灰色"</f>
        <v>灰色</v>
      </c>
      <c r="B79" t="s">
        <v>412</v>
      </c>
    </row>
    <row r="80" spans="1:2" x14ac:dyDescent="0.15">
      <c r="A80" t="str">
        <f>"黑灰色"</f>
        <v>黑灰色</v>
      </c>
      <c r="B80" t="s">
        <v>413</v>
      </c>
    </row>
    <row r="81" spans="1:2" x14ac:dyDescent="0.15">
      <c r="A81" t="str">
        <f>"棕灰色"</f>
        <v>棕灰色</v>
      </c>
      <c r="B81" t="s">
        <v>414</v>
      </c>
    </row>
    <row r="82" spans="1:2" x14ac:dyDescent="0.15">
      <c r="A82" t="str">
        <f>"白黑色"</f>
        <v>白黑色</v>
      </c>
      <c r="B82" t="s">
        <v>415</v>
      </c>
    </row>
    <row r="83" spans="1:2" x14ac:dyDescent="0.15">
      <c r="A83" t="str">
        <f>"红黑色"</f>
        <v>红黑色</v>
      </c>
      <c r="B83" t="s">
        <v>416</v>
      </c>
    </row>
    <row r="84" spans="1:2" x14ac:dyDescent="0.15">
      <c r="A84" t="str">
        <f>"紫黑色"</f>
        <v>紫黑色</v>
      </c>
      <c r="B84" t="s">
        <v>417</v>
      </c>
    </row>
    <row r="85" spans="1:2" x14ac:dyDescent="0.15">
      <c r="A85" t="str">
        <f>"褐黑色"</f>
        <v>褐黑色</v>
      </c>
      <c r="B85" t="s">
        <v>418</v>
      </c>
    </row>
    <row r="86" spans="1:2" x14ac:dyDescent="0.15">
      <c r="A86" t="str">
        <f>"黄黑色"</f>
        <v>黄黑色</v>
      </c>
      <c r="B86" t="s">
        <v>419</v>
      </c>
    </row>
    <row r="87" spans="1:2" x14ac:dyDescent="0.15">
      <c r="A87" t="str">
        <f>"绿黑色"</f>
        <v>绿黑色</v>
      </c>
      <c r="B87" t="s">
        <v>420</v>
      </c>
    </row>
    <row r="88" spans="1:2" x14ac:dyDescent="0.15">
      <c r="A88" t="str">
        <f>"蓝黑色"</f>
        <v>蓝黑色</v>
      </c>
      <c r="B88" t="s">
        <v>421</v>
      </c>
    </row>
    <row r="89" spans="1:2" x14ac:dyDescent="0.15">
      <c r="A89" t="str">
        <f>"灰黑色"</f>
        <v>灰黑色</v>
      </c>
      <c r="B89" t="s">
        <v>422</v>
      </c>
    </row>
    <row r="90" spans="1:2" x14ac:dyDescent="0.15">
      <c r="A90" t="str">
        <f>"黑色"</f>
        <v>黑色</v>
      </c>
      <c r="B90" t="s">
        <v>423</v>
      </c>
    </row>
    <row r="91" spans="1:2" x14ac:dyDescent="0.15">
      <c r="A91" t="str">
        <f>"棕黑色"</f>
        <v>棕黑色</v>
      </c>
      <c r="B91" t="s">
        <v>424</v>
      </c>
    </row>
    <row r="92" spans="1:2" x14ac:dyDescent="0.15">
      <c r="A92" t="str">
        <f>"白棕色"</f>
        <v>白棕色</v>
      </c>
      <c r="B92" t="s">
        <v>425</v>
      </c>
    </row>
    <row r="93" spans="1:2" x14ac:dyDescent="0.15">
      <c r="A93" t="str">
        <f>"红棕色"</f>
        <v>红棕色</v>
      </c>
      <c r="B93" t="s">
        <v>426</v>
      </c>
    </row>
    <row r="94" spans="1:2" x14ac:dyDescent="0.15">
      <c r="A94" t="str">
        <f>"紫棕色"</f>
        <v>紫棕色</v>
      </c>
      <c r="B94" t="s">
        <v>427</v>
      </c>
    </row>
    <row r="95" spans="1:2" x14ac:dyDescent="0.15">
      <c r="A95" t="str">
        <f>"褐棕色"</f>
        <v>褐棕色</v>
      </c>
      <c r="B95" t="s">
        <v>428</v>
      </c>
    </row>
    <row r="96" spans="1:2" x14ac:dyDescent="0.15">
      <c r="A96" t="str">
        <f>"黄棕色"</f>
        <v>黄棕色</v>
      </c>
      <c r="B96" t="s">
        <v>429</v>
      </c>
    </row>
    <row r="97" spans="1:2" x14ac:dyDescent="0.15">
      <c r="A97" t="str">
        <f>"绿棕色"</f>
        <v>绿棕色</v>
      </c>
      <c r="B97" t="s">
        <v>430</v>
      </c>
    </row>
    <row r="98" spans="1:2" x14ac:dyDescent="0.15">
      <c r="A98" t="str">
        <f>"蓝棕色"</f>
        <v>蓝棕色</v>
      </c>
      <c r="B98" t="s">
        <v>431</v>
      </c>
    </row>
    <row r="99" spans="1:2" x14ac:dyDescent="0.15">
      <c r="A99" t="str">
        <f>"灰棕色"</f>
        <v>灰棕色</v>
      </c>
      <c r="B99" t="s">
        <v>432</v>
      </c>
    </row>
    <row r="100" spans="1:2" x14ac:dyDescent="0.15">
      <c r="A100" t="str">
        <f>"黑棕色"</f>
        <v>黑棕色</v>
      </c>
      <c r="B100" t="s">
        <v>424</v>
      </c>
    </row>
    <row r="101" spans="1:2" x14ac:dyDescent="0.15">
      <c r="A101" t="str">
        <f>"棕色"</f>
        <v>棕色</v>
      </c>
      <c r="B101" t="s">
        <v>433</v>
      </c>
    </row>
    <row r="102" spans="1:2" x14ac:dyDescent="0.15">
      <c r="A102" t="str">
        <f>"杂色"</f>
        <v>杂色</v>
      </c>
      <c r="B102" t="s">
        <v>434</v>
      </c>
    </row>
    <row r="103" spans="1:2" x14ac:dyDescent="0.15">
      <c r="A103" t="str">
        <f>"肉红色"</f>
        <v>肉红色</v>
      </c>
      <c r="B103" t="s">
        <v>435</v>
      </c>
    </row>
    <row r="104" spans="1:2" x14ac:dyDescent="0.15">
      <c r="A104" t="str">
        <f>"蛋青色"</f>
        <v>蛋青色</v>
      </c>
      <c r="B104" t="s">
        <v>436</v>
      </c>
    </row>
    <row r="105" spans="1:2" x14ac:dyDescent="0.15">
      <c r="A105" t="str">
        <f>"土黄色"</f>
        <v>土黄色</v>
      </c>
      <c r="B105" t="s">
        <v>437</v>
      </c>
    </row>
    <row r="106" spans="1:2" x14ac:dyDescent="0.15">
      <c r="A106" t="str">
        <f>"浅白色"</f>
        <v>浅白色</v>
      </c>
      <c r="B106" t="s">
        <v>338</v>
      </c>
    </row>
    <row r="107" spans="1:2" x14ac:dyDescent="0.15">
      <c r="A107" t="str">
        <f>"浅红白色"</f>
        <v>浅红白色</v>
      </c>
      <c r="B107" t="s">
        <v>339</v>
      </c>
    </row>
    <row r="108" spans="1:2" x14ac:dyDescent="0.15">
      <c r="A108" t="str">
        <f>"浅紫白色"</f>
        <v>浅紫白色</v>
      </c>
      <c r="B108" t="s">
        <v>340</v>
      </c>
    </row>
    <row r="109" spans="1:2" x14ac:dyDescent="0.15">
      <c r="A109" t="str">
        <f>"浅褐白色"</f>
        <v>浅褐白色</v>
      </c>
      <c r="B109" t="s">
        <v>341</v>
      </c>
    </row>
    <row r="110" spans="1:2" x14ac:dyDescent="0.15">
      <c r="A110" t="str">
        <f>"浅黄白色"</f>
        <v>浅黄白色</v>
      </c>
      <c r="B110" t="s">
        <v>342</v>
      </c>
    </row>
    <row r="111" spans="1:2" x14ac:dyDescent="0.15">
      <c r="A111" t="str">
        <f>"浅绿白色"</f>
        <v>浅绿白色</v>
      </c>
      <c r="B111" t="s">
        <v>343</v>
      </c>
    </row>
    <row r="112" spans="1:2" x14ac:dyDescent="0.15">
      <c r="A112" t="str">
        <f>"浅蓝白色"</f>
        <v>浅蓝白色</v>
      </c>
      <c r="B112" t="s">
        <v>344</v>
      </c>
    </row>
    <row r="113" spans="1:2" x14ac:dyDescent="0.15">
      <c r="A113" t="str">
        <f>"浅灰白色"</f>
        <v>浅灰白色</v>
      </c>
      <c r="B113" t="s">
        <v>345</v>
      </c>
    </row>
    <row r="114" spans="1:2" x14ac:dyDescent="0.15">
      <c r="A114" t="str">
        <f>"浅黑白色"</f>
        <v>浅黑白色</v>
      </c>
      <c r="B114" t="s">
        <v>346</v>
      </c>
    </row>
    <row r="115" spans="1:2" x14ac:dyDescent="0.15">
      <c r="A115" t="str">
        <f>"浅棕白色"</f>
        <v>浅棕白色</v>
      </c>
      <c r="B115" t="s">
        <v>346</v>
      </c>
    </row>
    <row r="116" spans="1:2" x14ac:dyDescent="0.15">
      <c r="A116" t="str">
        <f>"浅白红色"</f>
        <v>浅白红色</v>
      </c>
      <c r="B116" t="s">
        <v>347</v>
      </c>
    </row>
    <row r="117" spans="1:2" x14ac:dyDescent="0.15">
      <c r="A117" t="str">
        <f>"浅红色"</f>
        <v>浅红色</v>
      </c>
      <c r="B117" t="s">
        <v>348</v>
      </c>
    </row>
    <row r="118" spans="1:2" x14ac:dyDescent="0.15">
      <c r="A118" t="str">
        <f>"浅紫红色"</f>
        <v>浅紫红色</v>
      </c>
      <c r="B118" t="s">
        <v>349</v>
      </c>
    </row>
    <row r="119" spans="1:2" x14ac:dyDescent="0.15">
      <c r="A119" t="str">
        <f>"浅褐红色"</f>
        <v>浅褐红色</v>
      </c>
      <c r="B119" t="s">
        <v>350</v>
      </c>
    </row>
    <row r="120" spans="1:2" x14ac:dyDescent="0.15">
      <c r="A120" t="str">
        <f>"浅黄红色"</f>
        <v>浅黄红色</v>
      </c>
      <c r="B120" t="s">
        <v>351</v>
      </c>
    </row>
    <row r="121" spans="1:2" x14ac:dyDescent="0.15">
      <c r="A121" t="str">
        <f>"浅绿红色"</f>
        <v>浅绿红色</v>
      </c>
      <c r="B121" t="s">
        <v>352</v>
      </c>
    </row>
    <row r="122" spans="1:2" x14ac:dyDescent="0.15">
      <c r="A122" t="str">
        <f>"浅蓝红色"</f>
        <v>浅蓝红色</v>
      </c>
      <c r="B122" t="s">
        <v>353</v>
      </c>
    </row>
    <row r="123" spans="1:2" x14ac:dyDescent="0.15">
      <c r="A123" t="str">
        <f>"浅灰红色"</f>
        <v>浅灰红色</v>
      </c>
      <c r="B123" t="s">
        <v>354</v>
      </c>
    </row>
    <row r="124" spans="1:2" x14ac:dyDescent="0.15">
      <c r="A124" t="str">
        <f>"浅黑红色"</f>
        <v>浅黑红色</v>
      </c>
      <c r="B124" t="s">
        <v>355</v>
      </c>
    </row>
    <row r="125" spans="1:2" x14ac:dyDescent="0.15">
      <c r="A125" t="str">
        <f>"浅棕红色"</f>
        <v>浅棕红色</v>
      </c>
      <c r="B125" t="s">
        <v>356</v>
      </c>
    </row>
    <row r="126" spans="1:2" x14ac:dyDescent="0.15">
      <c r="A126" t="str">
        <f>"浅白紫色"</f>
        <v>浅白紫色</v>
      </c>
      <c r="B126" t="s">
        <v>357</v>
      </c>
    </row>
    <row r="127" spans="1:2" x14ac:dyDescent="0.15">
      <c r="A127" t="str">
        <f>"浅红紫色"</f>
        <v>浅红紫色</v>
      </c>
      <c r="B127" t="s">
        <v>358</v>
      </c>
    </row>
    <row r="128" spans="1:2" x14ac:dyDescent="0.15">
      <c r="A128" t="str">
        <f>"浅紫色"</f>
        <v>浅紫色</v>
      </c>
      <c r="B128" t="s">
        <v>358</v>
      </c>
    </row>
    <row r="129" spans="1:2" x14ac:dyDescent="0.15">
      <c r="A129" t="str">
        <f>"浅褐紫色"</f>
        <v>浅褐紫色</v>
      </c>
      <c r="B129" t="s">
        <v>359</v>
      </c>
    </row>
    <row r="130" spans="1:2" x14ac:dyDescent="0.15">
      <c r="A130" t="str">
        <f>"浅黄紫色"</f>
        <v>浅黄紫色</v>
      </c>
      <c r="B130" t="s">
        <v>360</v>
      </c>
    </row>
    <row r="131" spans="1:2" x14ac:dyDescent="0.15">
      <c r="A131" t="str">
        <f>"浅绿紫色"</f>
        <v>浅绿紫色</v>
      </c>
      <c r="B131" t="s">
        <v>361</v>
      </c>
    </row>
    <row r="132" spans="1:2" x14ac:dyDescent="0.15">
      <c r="A132" t="str">
        <f>"浅蓝紫色"</f>
        <v>浅蓝紫色</v>
      </c>
      <c r="B132" t="s">
        <v>362</v>
      </c>
    </row>
    <row r="133" spans="1:2" x14ac:dyDescent="0.15">
      <c r="A133" t="str">
        <f>"浅灰紫色"</f>
        <v>浅灰紫色</v>
      </c>
      <c r="B133" t="s">
        <v>363</v>
      </c>
    </row>
    <row r="134" spans="1:2" x14ac:dyDescent="0.15">
      <c r="A134" t="str">
        <f>"浅黑紫色"</f>
        <v>浅黑紫色</v>
      </c>
      <c r="B134" t="s">
        <v>364</v>
      </c>
    </row>
    <row r="135" spans="1:2" x14ac:dyDescent="0.15">
      <c r="A135" t="str">
        <f>"浅棕紫色"</f>
        <v>浅棕紫色</v>
      </c>
      <c r="B135" t="s">
        <v>365</v>
      </c>
    </row>
    <row r="136" spans="1:2" x14ac:dyDescent="0.15">
      <c r="A136" t="str">
        <f>"浅白褐色"</f>
        <v>浅白褐色</v>
      </c>
      <c r="B136" t="s">
        <v>366</v>
      </c>
    </row>
    <row r="137" spans="1:2" x14ac:dyDescent="0.15">
      <c r="A137" t="str">
        <f>"浅红褐色"</f>
        <v>浅红褐色</v>
      </c>
      <c r="B137" t="s">
        <v>367</v>
      </c>
    </row>
    <row r="138" spans="1:2" x14ac:dyDescent="0.15">
      <c r="A138" t="str">
        <f>"浅紫褐色"</f>
        <v>浅紫褐色</v>
      </c>
      <c r="B138" t="s">
        <v>368</v>
      </c>
    </row>
    <row r="139" spans="1:2" x14ac:dyDescent="0.15">
      <c r="A139" t="str">
        <f>"浅褐色"</f>
        <v>浅褐色</v>
      </c>
      <c r="B139" t="s">
        <v>366</v>
      </c>
    </row>
    <row r="140" spans="1:2" x14ac:dyDescent="0.15">
      <c r="A140" t="str">
        <f>"浅黄褐色"</f>
        <v>浅黄褐色</v>
      </c>
      <c r="B140" t="s">
        <v>369</v>
      </c>
    </row>
    <row r="141" spans="1:2" x14ac:dyDescent="0.15">
      <c r="A141" t="str">
        <f>"浅绿褐色"</f>
        <v>浅绿褐色</v>
      </c>
      <c r="B141" t="s">
        <v>370</v>
      </c>
    </row>
    <row r="142" spans="1:2" x14ac:dyDescent="0.15">
      <c r="A142" t="str">
        <f>"浅蓝褐色"</f>
        <v>浅蓝褐色</v>
      </c>
      <c r="B142" t="s">
        <v>371</v>
      </c>
    </row>
    <row r="143" spans="1:2" x14ac:dyDescent="0.15">
      <c r="A143" t="str">
        <f>"浅灰褐色"</f>
        <v>浅灰褐色</v>
      </c>
      <c r="B143" t="s">
        <v>372</v>
      </c>
    </row>
    <row r="144" spans="1:2" x14ac:dyDescent="0.15">
      <c r="A144" t="str">
        <f>"浅黑褐色"</f>
        <v>浅黑褐色</v>
      </c>
      <c r="B144" t="s">
        <v>373</v>
      </c>
    </row>
    <row r="145" spans="1:2" x14ac:dyDescent="0.15">
      <c r="A145" t="str">
        <f>"浅棕褐色"</f>
        <v>浅棕褐色</v>
      </c>
      <c r="B145" t="s">
        <v>374</v>
      </c>
    </row>
    <row r="146" spans="1:2" x14ac:dyDescent="0.15">
      <c r="A146" t="str">
        <f>"浅白黄色"</f>
        <v>浅白黄色</v>
      </c>
      <c r="B146" t="s">
        <v>375</v>
      </c>
    </row>
    <row r="147" spans="1:2" x14ac:dyDescent="0.15">
      <c r="A147" t="str">
        <f>"浅红黄色"</f>
        <v>浅红黄色</v>
      </c>
      <c r="B147" t="s">
        <v>376</v>
      </c>
    </row>
    <row r="148" spans="1:2" x14ac:dyDescent="0.15">
      <c r="A148" t="str">
        <f>"浅紫黄色"</f>
        <v>浅紫黄色</v>
      </c>
      <c r="B148" t="s">
        <v>377</v>
      </c>
    </row>
    <row r="149" spans="1:2" x14ac:dyDescent="0.15">
      <c r="A149" t="str">
        <f>"浅褐黄色"</f>
        <v>浅褐黄色</v>
      </c>
      <c r="B149" t="s">
        <v>378</v>
      </c>
    </row>
    <row r="150" spans="1:2" x14ac:dyDescent="0.15">
      <c r="A150" t="str">
        <f>"浅黄色"</f>
        <v>浅黄色</v>
      </c>
      <c r="B150" t="s">
        <v>379</v>
      </c>
    </row>
    <row r="151" spans="1:2" x14ac:dyDescent="0.15">
      <c r="A151" t="str">
        <f>"浅绿黄色"</f>
        <v>浅绿黄色</v>
      </c>
      <c r="B151" t="s">
        <v>380</v>
      </c>
    </row>
    <row r="152" spans="1:2" x14ac:dyDescent="0.15">
      <c r="A152" t="str">
        <f>"浅蓝黄色"</f>
        <v>浅蓝黄色</v>
      </c>
      <c r="B152" t="s">
        <v>381</v>
      </c>
    </row>
    <row r="153" spans="1:2" x14ac:dyDescent="0.15">
      <c r="A153" t="str">
        <f>"浅灰黄色"</f>
        <v>浅灰黄色</v>
      </c>
      <c r="B153" t="s">
        <v>382</v>
      </c>
    </row>
    <row r="154" spans="1:2" x14ac:dyDescent="0.15">
      <c r="A154" t="str">
        <f>"浅黑黄色"</f>
        <v>浅黑黄色</v>
      </c>
      <c r="B154" t="s">
        <v>383</v>
      </c>
    </row>
    <row r="155" spans="1:2" x14ac:dyDescent="0.15">
      <c r="A155" t="str">
        <f>"浅棕黄色"</f>
        <v>浅棕黄色</v>
      </c>
      <c r="B155" t="s">
        <v>384</v>
      </c>
    </row>
    <row r="156" spans="1:2" x14ac:dyDescent="0.15">
      <c r="A156" t="str">
        <f>"浅白绿色"</f>
        <v>浅白绿色</v>
      </c>
      <c r="B156" t="s">
        <v>385</v>
      </c>
    </row>
    <row r="157" spans="1:2" x14ac:dyDescent="0.15">
      <c r="A157" t="str">
        <f>"浅红绿色"</f>
        <v>浅红绿色</v>
      </c>
      <c r="B157" t="s">
        <v>386</v>
      </c>
    </row>
    <row r="158" spans="1:2" x14ac:dyDescent="0.15">
      <c r="A158" t="str">
        <f>"浅紫绿色"</f>
        <v>浅紫绿色</v>
      </c>
      <c r="B158" t="s">
        <v>387</v>
      </c>
    </row>
    <row r="159" spans="1:2" x14ac:dyDescent="0.15">
      <c r="A159" t="str">
        <f>"浅褐绿色"</f>
        <v>浅褐绿色</v>
      </c>
      <c r="B159" t="s">
        <v>388</v>
      </c>
    </row>
    <row r="160" spans="1:2" x14ac:dyDescent="0.15">
      <c r="A160" t="str">
        <f>"浅黄绿色"</f>
        <v>浅黄绿色</v>
      </c>
      <c r="B160" t="s">
        <v>389</v>
      </c>
    </row>
    <row r="161" spans="1:2" x14ac:dyDescent="0.15">
      <c r="A161" t="str">
        <f>"浅绿色"</f>
        <v>浅绿色</v>
      </c>
      <c r="B161" t="s">
        <v>390</v>
      </c>
    </row>
    <row r="162" spans="1:2" x14ac:dyDescent="0.15">
      <c r="A162" t="str">
        <f>"浅蓝绿色"</f>
        <v>浅蓝绿色</v>
      </c>
      <c r="B162" t="s">
        <v>391</v>
      </c>
    </row>
    <row r="163" spans="1:2" x14ac:dyDescent="0.15">
      <c r="A163" t="str">
        <f>"浅灰绿色"</f>
        <v>浅灰绿色</v>
      </c>
      <c r="B163" t="s">
        <v>392</v>
      </c>
    </row>
    <row r="164" spans="1:2" x14ac:dyDescent="0.15">
      <c r="A164" t="str">
        <f>"浅黑绿色"</f>
        <v>浅黑绿色</v>
      </c>
      <c r="B164" t="s">
        <v>393</v>
      </c>
    </row>
    <row r="165" spans="1:2" x14ac:dyDescent="0.15">
      <c r="A165" t="str">
        <f>"浅棕绿色"</f>
        <v>浅棕绿色</v>
      </c>
      <c r="B165" t="s">
        <v>394</v>
      </c>
    </row>
    <row r="166" spans="1:2" x14ac:dyDescent="0.15">
      <c r="A166" t="str">
        <f>"浅白蓝色"</f>
        <v>浅白蓝色</v>
      </c>
      <c r="B166" t="s">
        <v>395</v>
      </c>
    </row>
    <row r="167" spans="1:2" x14ac:dyDescent="0.15">
      <c r="A167" t="str">
        <f>"浅红蓝色"</f>
        <v>浅红蓝色</v>
      </c>
      <c r="B167" t="s">
        <v>396</v>
      </c>
    </row>
    <row r="168" spans="1:2" x14ac:dyDescent="0.15">
      <c r="A168" t="str">
        <f>"浅紫蓝色"</f>
        <v>浅紫蓝色</v>
      </c>
      <c r="B168" t="s">
        <v>397</v>
      </c>
    </row>
    <row r="169" spans="1:2" x14ac:dyDescent="0.15">
      <c r="A169" t="str">
        <f>"浅褐蓝色"</f>
        <v>浅褐蓝色</v>
      </c>
      <c r="B169" t="s">
        <v>398</v>
      </c>
    </row>
    <row r="170" spans="1:2" x14ac:dyDescent="0.15">
      <c r="A170" t="str">
        <f>"浅黄蓝色"</f>
        <v>浅黄蓝色</v>
      </c>
      <c r="B170" t="s">
        <v>399</v>
      </c>
    </row>
    <row r="171" spans="1:2" x14ac:dyDescent="0.15">
      <c r="A171" t="str">
        <f>"浅绿蓝色"</f>
        <v>浅绿蓝色</v>
      </c>
      <c r="B171" t="s">
        <v>400</v>
      </c>
    </row>
    <row r="172" spans="1:2" x14ac:dyDescent="0.15">
      <c r="A172" t="str">
        <f>"浅蓝色"</f>
        <v>浅蓝色</v>
      </c>
      <c r="B172" t="s">
        <v>401</v>
      </c>
    </row>
    <row r="173" spans="1:2" x14ac:dyDescent="0.15">
      <c r="A173" t="str">
        <f>"浅灰蓝色"</f>
        <v>浅灰蓝色</v>
      </c>
      <c r="B173" t="s">
        <v>402</v>
      </c>
    </row>
    <row r="174" spans="1:2" x14ac:dyDescent="0.15">
      <c r="A174" t="str">
        <f>"浅黑蓝色"</f>
        <v>浅黑蓝色</v>
      </c>
      <c r="B174" t="s">
        <v>403</v>
      </c>
    </row>
    <row r="175" spans="1:2" x14ac:dyDescent="0.15">
      <c r="A175" t="str">
        <f>"浅棕蓝色"</f>
        <v>浅棕蓝色</v>
      </c>
      <c r="B175" t="s">
        <v>404</v>
      </c>
    </row>
    <row r="176" spans="1:2" x14ac:dyDescent="0.15">
      <c r="A176" t="str">
        <f>"浅白灰色"</f>
        <v>浅白灰色</v>
      </c>
      <c r="B176" t="s">
        <v>405</v>
      </c>
    </row>
    <row r="177" spans="1:2" x14ac:dyDescent="0.15">
      <c r="A177" t="str">
        <f>"浅红灰色"</f>
        <v>浅红灰色</v>
      </c>
      <c r="B177" t="s">
        <v>406</v>
      </c>
    </row>
    <row r="178" spans="1:2" x14ac:dyDescent="0.15">
      <c r="A178" t="str">
        <f>"浅紫灰色"</f>
        <v>浅紫灰色</v>
      </c>
      <c r="B178" t="s">
        <v>407</v>
      </c>
    </row>
    <row r="179" spans="1:2" x14ac:dyDescent="0.15">
      <c r="A179" t="str">
        <f>"浅褐灰色"</f>
        <v>浅褐灰色</v>
      </c>
      <c r="B179" t="s">
        <v>408</v>
      </c>
    </row>
    <row r="180" spans="1:2" x14ac:dyDescent="0.15">
      <c r="A180" t="str">
        <f>"浅黄灰色"</f>
        <v>浅黄灰色</v>
      </c>
      <c r="B180" t="s">
        <v>409</v>
      </c>
    </row>
    <row r="181" spans="1:2" x14ac:dyDescent="0.15">
      <c r="A181" t="str">
        <f>"浅绿灰色"</f>
        <v>浅绿灰色</v>
      </c>
      <c r="B181" t="s">
        <v>410</v>
      </c>
    </row>
    <row r="182" spans="1:2" x14ac:dyDescent="0.15">
      <c r="A182" t="str">
        <f>"浅蓝灰色"</f>
        <v>浅蓝灰色</v>
      </c>
      <c r="B182" t="s">
        <v>411</v>
      </c>
    </row>
    <row r="183" spans="1:2" x14ac:dyDescent="0.15">
      <c r="A183" t="str">
        <f>"浅灰色"</f>
        <v>浅灰色</v>
      </c>
      <c r="B183" t="s">
        <v>412</v>
      </c>
    </row>
    <row r="184" spans="1:2" x14ac:dyDescent="0.15">
      <c r="A184" t="str">
        <f>"浅黑灰色"</f>
        <v>浅黑灰色</v>
      </c>
      <c r="B184" t="s">
        <v>413</v>
      </c>
    </row>
    <row r="185" spans="1:2" x14ac:dyDescent="0.15">
      <c r="A185" t="str">
        <f>"浅棕灰色"</f>
        <v>浅棕灰色</v>
      </c>
      <c r="B185" t="s">
        <v>414</v>
      </c>
    </row>
    <row r="186" spans="1:2" x14ac:dyDescent="0.15">
      <c r="A186" t="str">
        <f>"浅白黑色"</f>
        <v>浅白黑色</v>
      </c>
      <c r="B186" t="s">
        <v>415</v>
      </c>
    </row>
    <row r="187" spans="1:2" x14ac:dyDescent="0.15">
      <c r="A187" t="str">
        <f>"浅红黑色"</f>
        <v>浅红黑色</v>
      </c>
      <c r="B187" t="s">
        <v>416</v>
      </c>
    </row>
    <row r="188" spans="1:2" x14ac:dyDescent="0.15">
      <c r="A188" t="str">
        <f>"浅紫黑色"</f>
        <v>浅紫黑色</v>
      </c>
      <c r="B188" t="s">
        <v>417</v>
      </c>
    </row>
    <row r="189" spans="1:2" x14ac:dyDescent="0.15">
      <c r="A189" t="str">
        <f>"浅褐黑色"</f>
        <v>浅褐黑色</v>
      </c>
      <c r="B189" t="s">
        <v>418</v>
      </c>
    </row>
    <row r="190" spans="1:2" x14ac:dyDescent="0.15">
      <c r="A190" t="str">
        <f>"浅黄黑色"</f>
        <v>浅黄黑色</v>
      </c>
      <c r="B190" t="s">
        <v>419</v>
      </c>
    </row>
    <row r="191" spans="1:2" x14ac:dyDescent="0.15">
      <c r="A191" t="str">
        <f>"浅绿黑色"</f>
        <v>浅绿黑色</v>
      </c>
      <c r="B191" t="s">
        <v>420</v>
      </c>
    </row>
    <row r="192" spans="1:2" x14ac:dyDescent="0.15">
      <c r="A192" t="str">
        <f>"浅蓝黑色"</f>
        <v>浅蓝黑色</v>
      </c>
      <c r="B192" t="s">
        <v>421</v>
      </c>
    </row>
    <row r="193" spans="1:2" x14ac:dyDescent="0.15">
      <c r="A193" t="str">
        <f>"浅灰黑色"</f>
        <v>浅灰黑色</v>
      </c>
      <c r="B193" t="s">
        <v>422</v>
      </c>
    </row>
    <row r="194" spans="1:2" x14ac:dyDescent="0.15">
      <c r="A194" t="str">
        <f>"浅黑色"</f>
        <v>浅黑色</v>
      </c>
      <c r="B194" t="s">
        <v>423</v>
      </c>
    </row>
    <row r="195" spans="1:2" x14ac:dyDescent="0.15">
      <c r="A195" t="str">
        <f>"浅棕黑色"</f>
        <v>浅棕黑色</v>
      </c>
      <c r="B195" t="s">
        <v>424</v>
      </c>
    </row>
    <row r="196" spans="1:2" x14ac:dyDescent="0.15">
      <c r="A196" t="str">
        <f>"浅白棕色"</f>
        <v>浅白棕色</v>
      </c>
      <c r="B196" t="s">
        <v>425</v>
      </c>
    </row>
    <row r="197" spans="1:2" x14ac:dyDescent="0.15">
      <c r="A197" t="str">
        <f>"浅红棕色"</f>
        <v>浅红棕色</v>
      </c>
      <c r="B197" t="s">
        <v>426</v>
      </c>
    </row>
    <row r="198" spans="1:2" x14ac:dyDescent="0.15">
      <c r="A198" t="str">
        <f>"浅紫棕色"</f>
        <v>浅紫棕色</v>
      </c>
      <c r="B198" t="s">
        <v>427</v>
      </c>
    </row>
    <row r="199" spans="1:2" x14ac:dyDescent="0.15">
      <c r="A199" t="str">
        <f>"浅褐棕色"</f>
        <v>浅褐棕色</v>
      </c>
      <c r="B199" t="s">
        <v>428</v>
      </c>
    </row>
    <row r="200" spans="1:2" x14ac:dyDescent="0.15">
      <c r="A200" t="str">
        <f>"浅黄棕色"</f>
        <v>浅黄棕色</v>
      </c>
      <c r="B200" t="s">
        <v>429</v>
      </c>
    </row>
    <row r="201" spans="1:2" x14ac:dyDescent="0.15">
      <c r="A201" t="str">
        <f>"浅绿棕色"</f>
        <v>浅绿棕色</v>
      </c>
      <c r="B201" t="s">
        <v>430</v>
      </c>
    </row>
    <row r="202" spans="1:2" x14ac:dyDescent="0.15">
      <c r="A202" t="str">
        <f>"浅蓝棕色"</f>
        <v>浅蓝棕色</v>
      </c>
      <c r="B202" t="s">
        <v>431</v>
      </c>
    </row>
    <row r="203" spans="1:2" x14ac:dyDescent="0.15">
      <c r="A203" t="str">
        <f>"浅灰棕色"</f>
        <v>浅灰棕色</v>
      </c>
      <c r="B203" t="s">
        <v>432</v>
      </c>
    </row>
    <row r="204" spans="1:2" x14ac:dyDescent="0.15">
      <c r="A204" t="str">
        <f>"浅黑棕色"</f>
        <v>浅黑棕色</v>
      </c>
      <c r="B204" t="s">
        <v>424</v>
      </c>
    </row>
    <row r="205" spans="1:2" x14ac:dyDescent="0.15">
      <c r="A205" t="str">
        <f>"浅棕色"</f>
        <v>浅棕色</v>
      </c>
      <c r="B205" t="s">
        <v>433</v>
      </c>
    </row>
    <row r="206" spans="1:2" x14ac:dyDescent="0.15">
      <c r="A206" t="str">
        <f>"浅杂色"</f>
        <v>浅杂色</v>
      </c>
      <c r="B206" t="s">
        <v>434</v>
      </c>
    </row>
    <row r="207" spans="1:2" x14ac:dyDescent="0.15">
      <c r="A207" t="str">
        <f>"浅肉红色"</f>
        <v>浅肉红色</v>
      </c>
      <c r="B207" t="s">
        <v>435</v>
      </c>
    </row>
    <row r="208" spans="1:2" x14ac:dyDescent="0.15">
      <c r="A208" t="str">
        <f>"浅蛋青色"</f>
        <v>浅蛋青色</v>
      </c>
      <c r="B208" t="s">
        <v>436</v>
      </c>
    </row>
    <row r="209" spans="1:2" x14ac:dyDescent="0.15">
      <c r="A209" t="str">
        <f>"浅土黄色"</f>
        <v>浅土黄色</v>
      </c>
      <c r="B209" t="s">
        <v>437</v>
      </c>
    </row>
    <row r="210" spans="1:2" x14ac:dyDescent="0.15">
      <c r="A210" t="str">
        <f>"深白色"</f>
        <v>深白色</v>
      </c>
      <c r="B210" t="s">
        <v>338</v>
      </c>
    </row>
    <row r="211" spans="1:2" x14ac:dyDescent="0.15">
      <c r="A211" t="str">
        <f>"深红白色"</f>
        <v>深红白色</v>
      </c>
      <c r="B211" t="s">
        <v>339</v>
      </c>
    </row>
    <row r="212" spans="1:2" x14ac:dyDescent="0.15">
      <c r="A212" t="str">
        <f>"深紫白色"</f>
        <v>深紫白色</v>
      </c>
      <c r="B212" t="s">
        <v>340</v>
      </c>
    </row>
    <row r="213" spans="1:2" x14ac:dyDescent="0.15">
      <c r="A213" t="str">
        <f>"深褐白色"</f>
        <v>深褐白色</v>
      </c>
      <c r="B213" t="s">
        <v>341</v>
      </c>
    </row>
    <row r="214" spans="1:2" x14ac:dyDescent="0.15">
      <c r="A214" t="str">
        <f>"深黄白色"</f>
        <v>深黄白色</v>
      </c>
      <c r="B214" t="s">
        <v>342</v>
      </c>
    </row>
    <row r="215" spans="1:2" x14ac:dyDescent="0.15">
      <c r="A215" t="str">
        <f>"深绿白色"</f>
        <v>深绿白色</v>
      </c>
      <c r="B215" t="s">
        <v>343</v>
      </c>
    </row>
    <row r="216" spans="1:2" x14ac:dyDescent="0.15">
      <c r="A216" t="str">
        <f>"深蓝白色"</f>
        <v>深蓝白色</v>
      </c>
      <c r="B216" t="s">
        <v>344</v>
      </c>
    </row>
    <row r="217" spans="1:2" x14ac:dyDescent="0.15">
      <c r="A217" t="str">
        <f>"深灰白色"</f>
        <v>深灰白色</v>
      </c>
      <c r="B217" t="s">
        <v>345</v>
      </c>
    </row>
    <row r="218" spans="1:2" x14ac:dyDescent="0.15">
      <c r="A218" t="str">
        <f>"深黑白色"</f>
        <v>深黑白色</v>
      </c>
      <c r="B218" t="s">
        <v>346</v>
      </c>
    </row>
    <row r="219" spans="1:2" x14ac:dyDescent="0.15">
      <c r="A219" t="str">
        <f>"深棕白色"</f>
        <v>深棕白色</v>
      </c>
      <c r="B219" t="s">
        <v>346</v>
      </c>
    </row>
    <row r="220" spans="1:2" x14ac:dyDescent="0.15">
      <c r="A220" t="str">
        <f>"深白红色"</f>
        <v>深白红色</v>
      </c>
      <c r="B220" t="s">
        <v>347</v>
      </c>
    </row>
    <row r="221" spans="1:2" x14ac:dyDescent="0.15">
      <c r="A221" t="str">
        <f>"深红色"</f>
        <v>深红色</v>
      </c>
      <c r="B221" t="s">
        <v>348</v>
      </c>
    </row>
    <row r="222" spans="1:2" x14ac:dyDescent="0.15">
      <c r="A222" t="str">
        <f>"深紫红色"</f>
        <v>深紫红色</v>
      </c>
      <c r="B222" t="s">
        <v>349</v>
      </c>
    </row>
    <row r="223" spans="1:2" x14ac:dyDescent="0.15">
      <c r="A223" t="str">
        <f>"深褐红色"</f>
        <v>深褐红色</v>
      </c>
      <c r="B223" t="s">
        <v>350</v>
      </c>
    </row>
    <row r="224" spans="1:2" x14ac:dyDescent="0.15">
      <c r="A224" t="str">
        <f>"深黄红色"</f>
        <v>深黄红色</v>
      </c>
      <c r="B224" t="s">
        <v>351</v>
      </c>
    </row>
    <row r="225" spans="1:2" x14ac:dyDescent="0.15">
      <c r="A225" t="str">
        <f>"深绿红色"</f>
        <v>深绿红色</v>
      </c>
      <c r="B225" t="s">
        <v>352</v>
      </c>
    </row>
    <row r="226" spans="1:2" x14ac:dyDescent="0.15">
      <c r="A226" t="str">
        <f>"深蓝红色"</f>
        <v>深蓝红色</v>
      </c>
      <c r="B226" t="s">
        <v>353</v>
      </c>
    </row>
    <row r="227" spans="1:2" x14ac:dyDescent="0.15">
      <c r="A227" t="str">
        <f>"深灰红色"</f>
        <v>深灰红色</v>
      </c>
      <c r="B227" t="s">
        <v>354</v>
      </c>
    </row>
    <row r="228" spans="1:2" x14ac:dyDescent="0.15">
      <c r="A228" t="str">
        <f>"深黑红色"</f>
        <v>深黑红色</v>
      </c>
      <c r="B228" t="s">
        <v>355</v>
      </c>
    </row>
    <row r="229" spans="1:2" x14ac:dyDescent="0.15">
      <c r="A229" t="str">
        <f>"深棕红色"</f>
        <v>深棕红色</v>
      </c>
      <c r="B229" t="s">
        <v>356</v>
      </c>
    </row>
    <row r="230" spans="1:2" x14ac:dyDescent="0.15">
      <c r="A230" t="str">
        <f>"深白紫色"</f>
        <v>深白紫色</v>
      </c>
      <c r="B230" t="s">
        <v>357</v>
      </c>
    </row>
    <row r="231" spans="1:2" x14ac:dyDescent="0.15">
      <c r="A231" t="str">
        <f>"深红紫色"</f>
        <v>深红紫色</v>
      </c>
      <c r="B231" t="s">
        <v>358</v>
      </c>
    </row>
    <row r="232" spans="1:2" x14ac:dyDescent="0.15">
      <c r="A232" t="str">
        <f>"深紫色"</f>
        <v>深紫色</v>
      </c>
      <c r="B232" t="s">
        <v>358</v>
      </c>
    </row>
    <row r="233" spans="1:2" x14ac:dyDescent="0.15">
      <c r="A233" t="str">
        <f>"深褐紫色"</f>
        <v>深褐紫色</v>
      </c>
      <c r="B233" t="s">
        <v>359</v>
      </c>
    </row>
    <row r="234" spans="1:2" x14ac:dyDescent="0.15">
      <c r="A234" t="str">
        <f>"深黄紫色"</f>
        <v>深黄紫色</v>
      </c>
      <c r="B234" t="s">
        <v>360</v>
      </c>
    </row>
    <row r="235" spans="1:2" x14ac:dyDescent="0.15">
      <c r="A235" t="str">
        <f>"深绿紫色"</f>
        <v>深绿紫色</v>
      </c>
      <c r="B235" t="s">
        <v>361</v>
      </c>
    </row>
    <row r="236" spans="1:2" x14ac:dyDescent="0.15">
      <c r="A236" t="str">
        <f>"深蓝紫色"</f>
        <v>深蓝紫色</v>
      </c>
      <c r="B236" t="s">
        <v>362</v>
      </c>
    </row>
    <row r="237" spans="1:2" x14ac:dyDescent="0.15">
      <c r="A237" t="str">
        <f>"深灰紫色"</f>
        <v>深灰紫色</v>
      </c>
      <c r="B237" t="s">
        <v>363</v>
      </c>
    </row>
    <row r="238" spans="1:2" x14ac:dyDescent="0.15">
      <c r="A238" t="str">
        <f>"深黑紫色"</f>
        <v>深黑紫色</v>
      </c>
      <c r="B238" t="s">
        <v>364</v>
      </c>
    </row>
    <row r="239" spans="1:2" x14ac:dyDescent="0.15">
      <c r="A239" t="str">
        <f>"深棕紫色"</f>
        <v>深棕紫色</v>
      </c>
      <c r="B239" t="s">
        <v>365</v>
      </c>
    </row>
    <row r="240" spans="1:2" x14ac:dyDescent="0.15">
      <c r="A240" t="str">
        <f>"深白褐色"</f>
        <v>深白褐色</v>
      </c>
      <c r="B240" t="s">
        <v>366</v>
      </c>
    </row>
    <row r="241" spans="1:2" x14ac:dyDescent="0.15">
      <c r="A241" t="str">
        <f>"深红褐色"</f>
        <v>深红褐色</v>
      </c>
      <c r="B241" t="s">
        <v>367</v>
      </c>
    </row>
    <row r="242" spans="1:2" x14ac:dyDescent="0.15">
      <c r="A242" t="str">
        <f>"深紫褐色"</f>
        <v>深紫褐色</v>
      </c>
      <c r="B242" t="s">
        <v>368</v>
      </c>
    </row>
    <row r="243" spans="1:2" x14ac:dyDescent="0.15">
      <c r="A243" t="str">
        <f>"深褐色"</f>
        <v>深褐色</v>
      </c>
      <c r="B243" t="s">
        <v>366</v>
      </c>
    </row>
    <row r="244" spans="1:2" x14ac:dyDescent="0.15">
      <c r="A244" t="str">
        <f>"深黄褐色"</f>
        <v>深黄褐色</v>
      </c>
      <c r="B244" t="s">
        <v>369</v>
      </c>
    </row>
    <row r="245" spans="1:2" x14ac:dyDescent="0.15">
      <c r="A245" t="str">
        <f>"深绿褐色"</f>
        <v>深绿褐色</v>
      </c>
      <c r="B245" t="s">
        <v>370</v>
      </c>
    </row>
    <row r="246" spans="1:2" x14ac:dyDescent="0.15">
      <c r="A246" t="str">
        <f>"深蓝褐色"</f>
        <v>深蓝褐色</v>
      </c>
      <c r="B246" t="s">
        <v>371</v>
      </c>
    </row>
    <row r="247" spans="1:2" x14ac:dyDescent="0.15">
      <c r="A247" t="str">
        <f>"深灰褐色"</f>
        <v>深灰褐色</v>
      </c>
      <c r="B247" t="s">
        <v>372</v>
      </c>
    </row>
    <row r="248" spans="1:2" x14ac:dyDescent="0.15">
      <c r="A248" t="str">
        <f>"深黑褐色"</f>
        <v>深黑褐色</v>
      </c>
      <c r="B248" t="s">
        <v>373</v>
      </c>
    </row>
    <row r="249" spans="1:2" x14ac:dyDescent="0.15">
      <c r="A249" t="str">
        <f>"深棕褐色"</f>
        <v>深棕褐色</v>
      </c>
      <c r="B249" t="s">
        <v>374</v>
      </c>
    </row>
    <row r="250" spans="1:2" x14ac:dyDescent="0.15">
      <c r="A250" t="str">
        <f>"深白黄色"</f>
        <v>深白黄色</v>
      </c>
      <c r="B250" t="s">
        <v>375</v>
      </c>
    </row>
    <row r="251" spans="1:2" x14ac:dyDescent="0.15">
      <c r="A251" t="str">
        <f>"深红黄色"</f>
        <v>深红黄色</v>
      </c>
      <c r="B251" t="s">
        <v>376</v>
      </c>
    </row>
    <row r="252" spans="1:2" x14ac:dyDescent="0.15">
      <c r="A252" t="str">
        <f>"深紫黄色"</f>
        <v>深紫黄色</v>
      </c>
      <c r="B252" t="s">
        <v>377</v>
      </c>
    </row>
    <row r="253" spans="1:2" x14ac:dyDescent="0.15">
      <c r="A253" t="str">
        <f>"深褐黄色"</f>
        <v>深褐黄色</v>
      </c>
      <c r="B253" t="s">
        <v>378</v>
      </c>
    </row>
    <row r="254" spans="1:2" x14ac:dyDescent="0.15">
      <c r="A254" t="str">
        <f>"深黄色"</f>
        <v>深黄色</v>
      </c>
      <c r="B254" t="s">
        <v>379</v>
      </c>
    </row>
    <row r="255" spans="1:2" x14ac:dyDescent="0.15">
      <c r="A255" t="str">
        <f>"深绿黄色"</f>
        <v>深绿黄色</v>
      </c>
      <c r="B255" t="s">
        <v>380</v>
      </c>
    </row>
    <row r="256" spans="1:2" x14ac:dyDescent="0.15">
      <c r="A256" t="str">
        <f>"深蓝黄色"</f>
        <v>深蓝黄色</v>
      </c>
      <c r="B256" t="s">
        <v>381</v>
      </c>
    </row>
    <row r="257" spans="1:2" x14ac:dyDescent="0.15">
      <c r="A257" t="str">
        <f>"深灰黄色"</f>
        <v>深灰黄色</v>
      </c>
      <c r="B257" t="s">
        <v>382</v>
      </c>
    </row>
    <row r="258" spans="1:2" x14ac:dyDescent="0.15">
      <c r="A258" t="str">
        <f>"深黑黄色"</f>
        <v>深黑黄色</v>
      </c>
      <c r="B258" t="s">
        <v>383</v>
      </c>
    </row>
    <row r="259" spans="1:2" x14ac:dyDescent="0.15">
      <c r="A259" t="str">
        <f>"深棕黄色"</f>
        <v>深棕黄色</v>
      </c>
      <c r="B259" t="s">
        <v>384</v>
      </c>
    </row>
    <row r="260" spans="1:2" x14ac:dyDescent="0.15">
      <c r="A260" t="str">
        <f>"深白绿色"</f>
        <v>深白绿色</v>
      </c>
      <c r="B260" t="s">
        <v>385</v>
      </c>
    </row>
    <row r="261" spans="1:2" x14ac:dyDescent="0.15">
      <c r="A261" t="str">
        <f>"深红绿色"</f>
        <v>深红绿色</v>
      </c>
      <c r="B261" t="s">
        <v>386</v>
      </c>
    </row>
    <row r="262" spans="1:2" x14ac:dyDescent="0.15">
      <c r="A262" t="str">
        <f>"深紫绿色"</f>
        <v>深紫绿色</v>
      </c>
      <c r="B262" t="s">
        <v>387</v>
      </c>
    </row>
    <row r="263" spans="1:2" x14ac:dyDescent="0.15">
      <c r="A263" t="str">
        <f>"深褐绿色"</f>
        <v>深褐绿色</v>
      </c>
      <c r="B263" t="s">
        <v>388</v>
      </c>
    </row>
    <row r="264" spans="1:2" x14ac:dyDescent="0.15">
      <c r="A264" t="str">
        <f>"深黄绿色"</f>
        <v>深黄绿色</v>
      </c>
      <c r="B264" t="s">
        <v>389</v>
      </c>
    </row>
    <row r="265" spans="1:2" x14ac:dyDescent="0.15">
      <c r="A265" t="str">
        <f>"深绿色"</f>
        <v>深绿色</v>
      </c>
      <c r="B265" t="s">
        <v>390</v>
      </c>
    </row>
    <row r="266" spans="1:2" x14ac:dyDescent="0.15">
      <c r="A266" t="str">
        <f>"深蓝绿色"</f>
        <v>深蓝绿色</v>
      </c>
      <c r="B266" t="s">
        <v>391</v>
      </c>
    </row>
    <row r="267" spans="1:2" x14ac:dyDescent="0.15">
      <c r="A267" t="str">
        <f>"深灰绿色"</f>
        <v>深灰绿色</v>
      </c>
      <c r="B267" t="s">
        <v>392</v>
      </c>
    </row>
    <row r="268" spans="1:2" x14ac:dyDescent="0.15">
      <c r="A268" t="str">
        <f>"深黑绿色"</f>
        <v>深黑绿色</v>
      </c>
      <c r="B268" t="s">
        <v>393</v>
      </c>
    </row>
    <row r="269" spans="1:2" x14ac:dyDescent="0.15">
      <c r="A269" t="str">
        <f>"深棕绿色"</f>
        <v>深棕绿色</v>
      </c>
      <c r="B269" t="s">
        <v>394</v>
      </c>
    </row>
    <row r="270" spans="1:2" x14ac:dyDescent="0.15">
      <c r="A270" t="str">
        <f>"深白蓝色"</f>
        <v>深白蓝色</v>
      </c>
      <c r="B270" t="s">
        <v>395</v>
      </c>
    </row>
    <row r="271" spans="1:2" x14ac:dyDescent="0.15">
      <c r="A271" t="str">
        <f>"深红蓝色"</f>
        <v>深红蓝色</v>
      </c>
      <c r="B271" t="s">
        <v>396</v>
      </c>
    </row>
    <row r="272" spans="1:2" x14ac:dyDescent="0.15">
      <c r="A272" t="str">
        <f>"深紫蓝色"</f>
        <v>深紫蓝色</v>
      </c>
      <c r="B272" t="s">
        <v>397</v>
      </c>
    </row>
    <row r="273" spans="1:2" x14ac:dyDescent="0.15">
      <c r="A273" t="str">
        <f>"深褐蓝色"</f>
        <v>深褐蓝色</v>
      </c>
      <c r="B273" t="s">
        <v>398</v>
      </c>
    </row>
    <row r="274" spans="1:2" x14ac:dyDescent="0.15">
      <c r="A274" t="str">
        <f>"深黄蓝色"</f>
        <v>深黄蓝色</v>
      </c>
      <c r="B274" t="s">
        <v>399</v>
      </c>
    </row>
    <row r="275" spans="1:2" x14ac:dyDescent="0.15">
      <c r="A275" t="str">
        <f>"深绿蓝色"</f>
        <v>深绿蓝色</v>
      </c>
      <c r="B275" t="s">
        <v>400</v>
      </c>
    </row>
    <row r="276" spans="1:2" x14ac:dyDescent="0.15">
      <c r="A276" t="str">
        <f>"深蓝色"</f>
        <v>深蓝色</v>
      </c>
      <c r="B276" t="s">
        <v>401</v>
      </c>
    </row>
    <row r="277" spans="1:2" x14ac:dyDescent="0.15">
      <c r="A277" t="str">
        <f>"深灰蓝色"</f>
        <v>深灰蓝色</v>
      </c>
      <c r="B277" t="s">
        <v>402</v>
      </c>
    </row>
    <row r="278" spans="1:2" x14ac:dyDescent="0.15">
      <c r="A278" t="str">
        <f>"深黑蓝色"</f>
        <v>深黑蓝色</v>
      </c>
      <c r="B278" t="s">
        <v>403</v>
      </c>
    </row>
    <row r="279" spans="1:2" x14ac:dyDescent="0.15">
      <c r="A279" t="str">
        <f>"深棕蓝色"</f>
        <v>深棕蓝色</v>
      </c>
      <c r="B279" t="s">
        <v>404</v>
      </c>
    </row>
    <row r="280" spans="1:2" x14ac:dyDescent="0.15">
      <c r="A280" t="str">
        <f>"深白灰色"</f>
        <v>深白灰色</v>
      </c>
      <c r="B280" t="s">
        <v>405</v>
      </c>
    </row>
    <row r="281" spans="1:2" x14ac:dyDescent="0.15">
      <c r="A281" t="str">
        <f>"深红灰色"</f>
        <v>深红灰色</v>
      </c>
      <c r="B281" t="s">
        <v>406</v>
      </c>
    </row>
    <row r="282" spans="1:2" x14ac:dyDescent="0.15">
      <c r="A282" t="str">
        <f>"深紫灰色"</f>
        <v>深紫灰色</v>
      </c>
      <c r="B282" t="s">
        <v>407</v>
      </c>
    </row>
    <row r="283" spans="1:2" x14ac:dyDescent="0.15">
      <c r="A283" t="str">
        <f>"深褐灰色"</f>
        <v>深褐灰色</v>
      </c>
      <c r="B283" t="s">
        <v>408</v>
      </c>
    </row>
    <row r="284" spans="1:2" x14ac:dyDescent="0.15">
      <c r="A284" t="str">
        <f>"深黄灰色"</f>
        <v>深黄灰色</v>
      </c>
      <c r="B284" t="s">
        <v>409</v>
      </c>
    </row>
    <row r="285" spans="1:2" x14ac:dyDescent="0.15">
      <c r="A285" t="str">
        <f>"深绿灰色"</f>
        <v>深绿灰色</v>
      </c>
      <c r="B285" t="s">
        <v>410</v>
      </c>
    </row>
    <row r="286" spans="1:2" x14ac:dyDescent="0.15">
      <c r="A286" t="str">
        <f>"深蓝灰色"</f>
        <v>深蓝灰色</v>
      </c>
      <c r="B286" t="s">
        <v>411</v>
      </c>
    </row>
    <row r="287" spans="1:2" x14ac:dyDescent="0.15">
      <c r="A287" t="str">
        <f>"深灰色"</f>
        <v>深灰色</v>
      </c>
      <c r="B287" t="s">
        <v>412</v>
      </c>
    </row>
    <row r="288" spans="1:2" x14ac:dyDescent="0.15">
      <c r="A288" t="str">
        <f>"深黑灰色"</f>
        <v>深黑灰色</v>
      </c>
      <c r="B288" t="s">
        <v>413</v>
      </c>
    </row>
    <row r="289" spans="1:2" x14ac:dyDescent="0.15">
      <c r="A289" t="str">
        <f>"深棕灰色"</f>
        <v>深棕灰色</v>
      </c>
      <c r="B289" t="s">
        <v>414</v>
      </c>
    </row>
    <row r="290" spans="1:2" x14ac:dyDescent="0.15">
      <c r="A290" t="str">
        <f>"深白黑色"</f>
        <v>深白黑色</v>
      </c>
      <c r="B290" t="s">
        <v>415</v>
      </c>
    </row>
    <row r="291" spans="1:2" x14ac:dyDescent="0.15">
      <c r="A291" t="str">
        <f>"深红黑色"</f>
        <v>深红黑色</v>
      </c>
      <c r="B291" t="s">
        <v>416</v>
      </c>
    </row>
    <row r="292" spans="1:2" x14ac:dyDescent="0.15">
      <c r="A292" t="str">
        <f>"深紫黑色"</f>
        <v>深紫黑色</v>
      </c>
      <c r="B292" t="s">
        <v>417</v>
      </c>
    </row>
    <row r="293" spans="1:2" x14ac:dyDescent="0.15">
      <c r="A293" t="str">
        <f>"深褐黑色"</f>
        <v>深褐黑色</v>
      </c>
      <c r="B293" t="s">
        <v>418</v>
      </c>
    </row>
    <row r="294" spans="1:2" x14ac:dyDescent="0.15">
      <c r="A294" t="str">
        <f>"深黄黑色"</f>
        <v>深黄黑色</v>
      </c>
      <c r="B294" t="s">
        <v>419</v>
      </c>
    </row>
    <row r="295" spans="1:2" x14ac:dyDescent="0.15">
      <c r="A295" t="str">
        <f>"深绿黑色"</f>
        <v>深绿黑色</v>
      </c>
      <c r="B295" t="s">
        <v>420</v>
      </c>
    </row>
    <row r="296" spans="1:2" x14ac:dyDescent="0.15">
      <c r="A296" t="str">
        <f>"深蓝黑色"</f>
        <v>深蓝黑色</v>
      </c>
      <c r="B296" t="s">
        <v>421</v>
      </c>
    </row>
    <row r="297" spans="1:2" x14ac:dyDescent="0.15">
      <c r="A297" t="str">
        <f>"深灰黑色"</f>
        <v>深灰黑色</v>
      </c>
      <c r="B297" t="s">
        <v>422</v>
      </c>
    </row>
    <row r="298" spans="1:2" x14ac:dyDescent="0.15">
      <c r="A298" t="str">
        <f>"深黑色"</f>
        <v>深黑色</v>
      </c>
      <c r="B298" t="s">
        <v>423</v>
      </c>
    </row>
    <row r="299" spans="1:2" x14ac:dyDescent="0.15">
      <c r="A299" t="str">
        <f>"深棕黑色"</f>
        <v>深棕黑色</v>
      </c>
      <c r="B299" t="s">
        <v>424</v>
      </c>
    </row>
    <row r="300" spans="1:2" x14ac:dyDescent="0.15">
      <c r="A300" t="str">
        <f>"深白棕色"</f>
        <v>深白棕色</v>
      </c>
      <c r="B300" t="s">
        <v>425</v>
      </c>
    </row>
    <row r="301" spans="1:2" x14ac:dyDescent="0.15">
      <c r="A301" t="str">
        <f>"深红棕色"</f>
        <v>深红棕色</v>
      </c>
      <c r="B301" t="s">
        <v>426</v>
      </c>
    </row>
    <row r="302" spans="1:2" x14ac:dyDescent="0.15">
      <c r="A302" t="str">
        <f>"深紫棕色"</f>
        <v>深紫棕色</v>
      </c>
      <c r="B302" t="s">
        <v>427</v>
      </c>
    </row>
    <row r="303" spans="1:2" x14ac:dyDescent="0.15">
      <c r="A303" t="str">
        <f>"深褐棕色"</f>
        <v>深褐棕色</v>
      </c>
      <c r="B303" t="s">
        <v>428</v>
      </c>
    </row>
    <row r="304" spans="1:2" x14ac:dyDescent="0.15">
      <c r="A304" t="str">
        <f>"深黄棕色"</f>
        <v>深黄棕色</v>
      </c>
      <c r="B304" t="s">
        <v>429</v>
      </c>
    </row>
    <row r="305" spans="1:2" x14ac:dyDescent="0.15">
      <c r="A305" t="str">
        <f>"深绿棕色"</f>
        <v>深绿棕色</v>
      </c>
      <c r="B305" t="s">
        <v>430</v>
      </c>
    </row>
    <row r="306" spans="1:2" x14ac:dyDescent="0.15">
      <c r="A306" t="str">
        <f>"深蓝棕色"</f>
        <v>深蓝棕色</v>
      </c>
      <c r="B306" t="s">
        <v>431</v>
      </c>
    </row>
    <row r="307" spans="1:2" x14ac:dyDescent="0.15">
      <c r="A307" t="str">
        <f>"深灰棕色"</f>
        <v>深灰棕色</v>
      </c>
      <c r="B307" t="s">
        <v>432</v>
      </c>
    </row>
    <row r="308" spans="1:2" x14ac:dyDescent="0.15">
      <c r="A308" t="str">
        <f>"深黑棕色"</f>
        <v>深黑棕色</v>
      </c>
      <c r="B308" t="s">
        <v>424</v>
      </c>
    </row>
    <row r="309" spans="1:2" x14ac:dyDescent="0.15">
      <c r="A309" t="str">
        <f>"深棕色"</f>
        <v>深棕色</v>
      </c>
      <c r="B309" t="s">
        <v>433</v>
      </c>
    </row>
    <row r="310" spans="1:2" x14ac:dyDescent="0.15">
      <c r="A310" t="str">
        <f>"深杂色"</f>
        <v>深杂色</v>
      </c>
      <c r="B310" t="s">
        <v>434</v>
      </c>
    </row>
    <row r="311" spans="1:2" x14ac:dyDescent="0.15">
      <c r="A311" t="str">
        <f>"深肉红色"</f>
        <v>深肉红色</v>
      </c>
      <c r="B311" t="s">
        <v>435</v>
      </c>
    </row>
    <row r="312" spans="1:2" x14ac:dyDescent="0.15">
      <c r="A312" t="str">
        <f>"深蛋青色"</f>
        <v>深蛋青色</v>
      </c>
      <c r="B312" t="s">
        <v>436</v>
      </c>
    </row>
    <row r="313" spans="1:2" x14ac:dyDescent="0.15">
      <c r="A313" t="str">
        <f>"深土黄色"</f>
        <v>深土黄色</v>
      </c>
      <c r="B313" t="s">
        <v>437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2" sqref="A2:F60"/>
    </sheetView>
  </sheetViews>
  <sheetFormatPr defaultRowHeight="13.5" x14ac:dyDescent="0.15"/>
  <cols>
    <col min="2" max="2" width="31.75" bestFit="1" customWidth="1"/>
    <col min="6" max="6" width="50.5" bestFit="1" customWidth="1"/>
    <col min="7" max="7" width="14.125" customWidth="1"/>
  </cols>
  <sheetData>
    <row r="1" spans="1:7" ht="18.75" x14ac:dyDescent="0.15">
      <c r="A1" s="9" t="s">
        <v>311</v>
      </c>
      <c r="B1" s="9" t="s">
        <v>0</v>
      </c>
      <c r="C1" s="9" t="s">
        <v>312</v>
      </c>
      <c r="D1" s="9" t="s">
        <v>313</v>
      </c>
      <c r="E1" s="9" t="s">
        <v>314</v>
      </c>
      <c r="F1" s="9" t="s">
        <v>3</v>
      </c>
      <c r="G1" s="9" t="s">
        <v>4</v>
      </c>
    </row>
    <row r="2" spans="1:7" ht="15" x14ac:dyDescent="0.25">
      <c r="A2" s="10" t="s">
        <v>483</v>
      </c>
      <c r="B2" s="1" t="s">
        <v>438</v>
      </c>
      <c r="C2" s="2" t="s">
        <v>197</v>
      </c>
      <c r="D2" s="2" t="s">
        <v>197</v>
      </c>
      <c r="E2" s="2">
        <v>35</v>
      </c>
      <c r="F2" s="2" t="s">
        <v>49</v>
      </c>
      <c r="G2" s="4"/>
    </row>
    <row r="3" spans="1:7" ht="15" x14ac:dyDescent="0.25">
      <c r="A3" s="10" t="s">
        <v>483</v>
      </c>
      <c r="B3" s="1" t="s">
        <v>481</v>
      </c>
      <c r="C3" s="2" t="s">
        <v>180</v>
      </c>
      <c r="D3" s="2" t="s">
        <v>180</v>
      </c>
      <c r="E3" s="2">
        <v>85</v>
      </c>
      <c r="F3" s="2" t="s">
        <v>136</v>
      </c>
      <c r="G3" s="4"/>
    </row>
    <row r="4" spans="1:7" ht="15" x14ac:dyDescent="0.25">
      <c r="A4" s="10" t="s">
        <v>483</v>
      </c>
      <c r="B4" s="1" t="s">
        <v>480</v>
      </c>
      <c r="C4" s="2" t="s">
        <v>181</v>
      </c>
      <c r="D4" s="2" t="s">
        <v>181</v>
      </c>
      <c r="E4" s="2">
        <v>85</v>
      </c>
      <c r="F4" s="2" t="s">
        <v>50</v>
      </c>
      <c r="G4" s="4"/>
    </row>
    <row r="5" spans="1:7" ht="15" x14ac:dyDescent="0.25">
      <c r="A5" s="10" t="s">
        <v>483</v>
      </c>
      <c r="B5" s="1" t="s">
        <v>474</v>
      </c>
      <c r="C5" s="2" t="s">
        <v>182</v>
      </c>
      <c r="D5" s="2" t="s">
        <v>182</v>
      </c>
      <c r="E5" s="2">
        <v>85</v>
      </c>
      <c r="F5" s="2" t="s">
        <v>137</v>
      </c>
      <c r="G5" s="4"/>
    </row>
    <row r="6" spans="1:7" ht="15" x14ac:dyDescent="0.25">
      <c r="A6" s="10" t="s">
        <v>483</v>
      </c>
      <c r="B6" s="1" t="s">
        <v>475</v>
      </c>
      <c r="C6" s="2" t="s">
        <v>183</v>
      </c>
      <c r="D6" s="2" t="s">
        <v>183</v>
      </c>
      <c r="E6" s="2">
        <v>85</v>
      </c>
      <c r="F6" s="2" t="s">
        <v>1</v>
      </c>
      <c r="G6" s="4"/>
    </row>
    <row r="7" spans="1:7" ht="15" x14ac:dyDescent="0.25">
      <c r="A7" s="10" t="s">
        <v>483</v>
      </c>
      <c r="B7" s="1" t="s">
        <v>476</v>
      </c>
      <c r="C7" s="2" t="s">
        <v>184</v>
      </c>
      <c r="D7" s="2" t="s">
        <v>184</v>
      </c>
      <c r="E7" s="2">
        <v>85</v>
      </c>
      <c r="F7" s="2" t="s">
        <v>138</v>
      </c>
      <c r="G7" s="4"/>
    </row>
    <row r="8" spans="1:7" ht="15" x14ac:dyDescent="0.25">
      <c r="A8" s="10" t="s">
        <v>483</v>
      </c>
      <c r="B8" s="1" t="s">
        <v>493</v>
      </c>
      <c r="C8" s="2" t="s">
        <v>179</v>
      </c>
      <c r="D8" s="2" t="s">
        <v>179</v>
      </c>
      <c r="E8" s="2">
        <v>100</v>
      </c>
      <c r="F8" s="2" t="s">
        <v>33</v>
      </c>
      <c r="G8" s="4"/>
    </row>
    <row r="9" spans="1:7" ht="15" x14ac:dyDescent="0.25">
      <c r="A9" s="10" t="s">
        <v>483</v>
      </c>
      <c r="B9" s="6" t="s">
        <v>505</v>
      </c>
      <c r="C9" s="2" t="s">
        <v>198</v>
      </c>
      <c r="D9" s="2" t="s">
        <v>198</v>
      </c>
      <c r="E9" s="2">
        <v>100</v>
      </c>
      <c r="F9" s="2" t="s">
        <v>51</v>
      </c>
      <c r="G9" s="4"/>
    </row>
    <row r="10" spans="1:7" ht="15" x14ac:dyDescent="0.25">
      <c r="A10" s="10" t="s">
        <v>483</v>
      </c>
      <c r="B10" s="7" t="s">
        <v>141</v>
      </c>
      <c r="C10" s="2" t="s">
        <v>204</v>
      </c>
      <c r="D10" s="2" t="s">
        <v>204</v>
      </c>
      <c r="E10" s="2">
        <v>100</v>
      </c>
      <c r="F10" s="2" t="s">
        <v>5</v>
      </c>
      <c r="G10" s="4"/>
    </row>
    <row r="11" spans="1:7" ht="15" x14ac:dyDescent="0.25">
      <c r="A11" s="10" t="s">
        <v>483</v>
      </c>
      <c r="B11" s="1" t="s">
        <v>294</v>
      </c>
      <c r="C11" s="2" t="s">
        <v>205</v>
      </c>
      <c r="D11" s="2" t="s">
        <v>205</v>
      </c>
      <c r="E11" s="2">
        <v>100</v>
      </c>
      <c r="F11" s="2" t="s">
        <v>140</v>
      </c>
      <c r="G11" s="4"/>
    </row>
    <row r="12" spans="1:7" ht="15" x14ac:dyDescent="0.25">
      <c r="A12" s="10" t="s">
        <v>483</v>
      </c>
      <c r="B12" s="1" t="s">
        <v>295</v>
      </c>
      <c r="C12" s="2" t="s">
        <v>206</v>
      </c>
      <c r="D12" s="2" t="s">
        <v>206</v>
      </c>
      <c r="E12" s="2">
        <v>100</v>
      </c>
      <c r="F12" s="2" t="s">
        <v>142</v>
      </c>
      <c r="G12" s="4"/>
    </row>
    <row r="13" spans="1:7" ht="15" x14ac:dyDescent="0.25">
      <c r="A13" s="10" t="s">
        <v>483</v>
      </c>
      <c r="B13" s="6" t="s">
        <v>497</v>
      </c>
      <c r="C13" s="2" t="s">
        <v>215</v>
      </c>
      <c r="D13" s="2" t="s">
        <v>215</v>
      </c>
      <c r="E13" s="2">
        <v>100</v>
      </c>
      <c r="F13" s="2" t="s">
        <v>7</v>
      </c>
      <c r="G13" s="4"/>
    </row>
    <row r="14" spans="1:7" ht="15" x14ac:dyDescent="0.25">
      <c r="A14" s="10" t="s">
        <v>483</v>
      </c>
      <c r="B14" s="6" t="s">
        <v>498</v>
      </c>
      <c r="C14" s="2" t="s">
        <v>220</v>
      </c>
      <c r="D14" s="2" t="s">
        <v>220</v>
      </c>
      <c r="E14" s="2">
        <v>100</v>
      </c>
      <c r="F14" s="2" t="s">
        <v>8</v>
      </c>
      <c r="G14" s="4"/>
    </row>
    <row r="15" spans="1:7" ht="15" x14ac:dyDescent="0.25">
      <c r="A15" s="10" t="s">
        <v>483</v>
      </c>
      <c r="B15" s="5" t="s">
        <v>336</v>
      </c>
      <c r="C15" s="2" t="s">
        <v>221</v>
      </c>
      <c r="D15" s="2" t="s">
        <v>221</v>
      </c>
      <c r="E15" s="2">
        <v>100</v>
      </c>
      <c r="F15" s="2" t="s">
        <v>9</v>
      </c>
      <c r="G15" s="4"/>
    </row>
    <row r="16" spans="1:7" ht="15" x14ac:dyDescent="0.25">
      <c r="A16" s="10" t="s">
        <v>483</v>
      </c>
      <c r="B16" s="6" t="s">
        <v>337</v>
      </c>
      <c r="C16" s="2" t="s">
        <v>222</v>
      </c>
      <c r="D16" s="2" t="s">
        <v>222</v>
      </c>
      <c r="E16" s="2">
        <v>100</v>
      </c>
      <c r="F16" s="2" t="s">
        <v>135</v>
      </c>
      <c r="G16" s="4"/>
    </row>
    <row r="17" spans="1:7" ht="15" x14ac:dyDescent="0.25">
      <c r="A17" s="10" t="s">
        <v>483</v>
      </c>
      <c r="B17" s="1" t="s">
        <v>310</v>
      </c>
      <c r="C17" s="2" t="s">
        <v>223</v>
      </c>
      <c r="D17" s="2" t="s">
        <v>223</v>
      </c>
      <c r="E17" s="2">
        <v>100</v>
      </c>
      <c r="F17" s="2" t="s">
        <v>134</v>
      </c>
      <c r="G17" s="4"/>
    </row>
    <row r="18" spans="1:7" ht="15" x14ac:dyDescent="0.25">
      <c r="A18" s="10" t="s">
        <v>483</v>
      </c>
      <c r="B18" s="1" t="s">
        <v>496</v>
      </c>
      <c r="C18" s="2" t="s">
        <v>224</v>
      </c>
      <c r="D18" s="2" t="s">
        <v>224</v>
      </c>
      <c r="E18" s="2">
        <v>100</v>
      </c>
      <c r="F18" s="2" t="s">
        <v>133</v>
      </c>
      <c r="G18" s="4"/>
    </row>
    <row r="19" spans="1:7" ht="15" x14ac:dyDescent="0.25">
      <c r="A19" s="10" t="s">
        <v>483</v>
      </c>
      <c r="B19" s="1" t="s">
        <v>152</v>
      </c>
      <c r="C19" s="2" t="s">
        <v>227</v>
      </c>
      <c r="D19" s="2" t="s">
        <v>227</v>
      </c>
      <c r="E19" s="2">
        <v>100</v>
      </c>
      <c r="F19" s="2" t="s">
        <v>11</v>
      </c>
      <c r="G19" s="4"/>
    </row>
    <row r="20" spans="1:7" ht="15" x14ac:dyDescent="0.25">
      <c r="A20" s="10" t="s">
        <v>483</v>
      </c>
      <c r="B20" s="1" t="s">
        <v>153</v>
      </c>
      <c r="C20" s="2" t="s">
        <v>228</v>
      </c>
      <c r="D20" s="2" t="s">
        <v>228</v>
      </c>
      <c r="E20" s="2">
        <v>100</v>
      </c>
      <c r="F20" s="2" t="s">
        <v>129</v>
      </c>
      <c r="G20" s="4"/>
    </row>
    <row r="21" spans="1:7" ht="15" x14ac:dyDescent="0.25">
      <c r="A21" s="10" t="s">
        <v>483</v>
      </c>
      <c r="B21" s="6" t="s">
        <v>499</v>
      </c>
      <c r="C21" s="2" t="s">
        <v>229</v>
      </c>
      <c r="D21" s="2" t="s">
        <v>229</v>
      </c>
      <c r="E21" s="2">
        <v>100</v>
      </c>
      <c r="F21" s="2" t="s">
        <v>127</v>
      </c>
      <c r="G21" s="4"/>
    </row>
    <row r="22" spans="1:7" ht="15" x14ac:dyDescent="0.25">
      <c r="A22" s="10" t="s">
        <v>483</v>
      </c>
      <c r="B22" s="1" t="s">
        <v>495</v>
      </c>
      <c r="C22" s="2" t="s">
        <v>230</v>
      </c>
      <c r="D22" s="2" t="s">
        <v>230</v>
      </c>
      <c r="E22" s="2">
        <v>100</v>
      </c>
      <c r="F22" s="2" t="s">
        <v>125</v>
      </c>
      <c r="G22" s="4"/>
    </row>
    <row r="23" spans="1:7" ht="15" x14ac:dyDescent="0.25">
      <c r="A23" s="10" t="s">
        <v>483</v>
      </c>
      <c r="B23" s="6" t="s">
        <v>308</v>
      </c>
      <c r="C23" s="2" t="s">
        <v>231</v>
      </c>
      <c r="D23" s="2" t="s">
        <v>231</v>
      </c>
      <c r="E23" s="2">
        <v>100</v>
      </c>
      <c r="F23" s="2" t="s">
        <v>124</v>
      </c>
      <c r="G23" s="4"/>
    </row>
    <row r="24" spans="1:7" ht="15" x14ac:dyDescent="0.25">
      <c r="A24" s="10" t="s">
        <v>483</v>
      </c>
      <c r="B24" s="6" t="s">
        <v>494</v>
      </c>
      <c r="C24" s="2" t="s">
        <v>239</v>
      </c>
      <c r="D24" s="2" t="s">
        <v>239</v>
      </c>
      <c r="E24" s="2">
        <v>100</v>
      </c>
      <c r="F24" s="2" t="s">
        <v>108</v>
      </c>
      <c r="G24" s="4"/>
    </row>
    <row r="25" spans="1:7" ht="15" x14ac:dyDescent="0.25">
      <c r="A25" s="10" t="s">
        <v>483</v>
      </c>
      <c r="B25" s="6" t="s">
        <v>500</v>
      </c>
      <c r="C25" s="2" t="s">
        <v>240</v>
      </c>
      <c r="D25" s="2" t="s">
        <v>240</v>
      </c>
      <c r="E25" s="2">
        <v>100</v>
      </c>
      <c r="F25" s="2" t="s">
        <v>106</v>
      </c>
      <c r="G25" s="4"/>
    </row>
    <row r="26" spans="1:7" ht="15" x14ac:dyDescent="0.25">
      <c r="A26" s="10" t="s">
        <v>483</v>
      </c>
      <c r="B26" s="1" t="s">
        <v>501</v>
      </c>
      <c r="C26" s="2" t="s">
        <v>241</v>
      </c>
      <c r="D26" s="2" t="s">
        <v>241</v>
      </c>
      <c r="E26" s="2">
        <v>100</v>
      </c>
      <c r="F26" s="2" t="s">
        <v>12</v>
      </c>
      <c r="G26" s="4"/>
    </row>
    <row r="27" spans="1:7" ht="15" x14ac:dyDescent="0.25">
      <c r="A27" s="10" t="s">
        <v>483</v>
      </c>
      <c r="B27" s="1" t="s">
        <v>104</v>
      </c>
      <c r="C27" s="2" t="s">
        <v>242</v>
      </c>
      <c r="D27" s="2" t="s">
        <v>242</v>
      </c>
      <c r="E27" s="2">
        <v>100</v>
      </c>
      <c r="F27" s="2" t="s">
        <v>13</v>
      </c>
      <c r="G27" s="4"/>
    </row>
    <row r="28" spans="1:7" ht="15" x14ac:dyDescent="0.25">
      <c r="A28" s="10" t="s">
        <v>483</v>
      </c>
      <c r="B28" s="1" t="s">
        <v>484</v>
      </c>
      <c r="C28" s="2" t="s">
        <v>243</v>
      </c>
      <c r="D28" s="2" t="s">
        <v>243</v>
      </c>
      <c r="E28" s="2">
        <v>100</v>
      </c>
      <c r="F28" s="2" t="s">
        <v>100</v>
      </c>
      <c r="G28" s="4"/>
    </row>
    <row r="29" spans="1:7" ht="15" x14ac:dyDescent="0.25">
      <c r="A29" s="10" t="s">
        <v>483</v>
      </c>
      <c r="B29" s="1" t="s">
        <v>315</v>
      </c>
      <c r="C29" s="2" t="s">
        <v>244</v>
      </c>
      <c r="D29" s="2" t="s">
        <v>244</v>
      </c>
      <c r="E29" s="2">
        <v>100</v>
      </c>
      <c r="F29" s="2" t="s">
        <v>14</v>
      </c>
      <c r="G29" s="4"/>
    </row>
    <row r="30" spans="1:7" ht="15" x14ac:dyDescent="0.25">
      <c r="A30" s="10" t="s">
        <v>483</v>
      </c>
      <c r="B30" s="1" t="s">
        <v>316</v>
      </c>
      <c r="C30" s="2" t="s">
        <v>245</v>
      </c>
      <c r="D30" s="2" t="s">
        <v>245</v>
      </c>
      <c r="E30" s="2">
        <v>100</v>
      </c>
      <c r="F30" s="2" t="s">
        <v>101</v>
      </c>
      <c r="G30" s="4"/>
    </row>
    <row r="31" spans="1:7" ht="15" x14ac:dyDescent="0.25">
      <c r="A31" s="10" t="s">
        <v>483</v>
      </c>
      <c r="B31" s="1" t="s">
        <v>317</v>
      </c>
      <c r="C31" s="2" t="s">
        <v>246</v>
      </c>
      <c r="D31" s="2" t="s">
        <v>246</v>
      </c>
      <c r="E31" s="2">
        <v>100</v>
      </c>
      <c r="F31" s="2" t="s">
        <v>99</v>
      </c>
      <c r="G31" s="4"/>
    </row>
    <row r="32" spans="1:7" ht="15" x14ac:dyDescent="0.25">
      <c r="A32" s="10" t="s">
        <v>483</v>
      </c>
      <c r="B32" s="1" t="s">
        <v>102</v>
      </c>
      <c r="C32" s="2" t="s">
        <v>247</v>
      </c>
      <c r="D32" s="2" t="s">
        <v>247</v>
      </c>
      <c r="E32" s="2">
        <v>100</v>
      </c>
      <c r="F32" s="2" t="s">
        <v>15</v>
      </c>
      <c r="G32" s="4"/>
    </row>
    <row r="33" spans="1:7" ht="15" x14ac:dyDescent="0.25">
      <c r="A33" s="10" t="s">
        <v>483</v>
      </c>
      <c r="B33" s="1" t="s">
        <v>103</v>
      </c>
      <c r="C33" s="2" t="s">
        <v>248</v>
      </c>
      <c r="D33" s="2" t="s">
        <v>248</v>
      </c>
      <c r="E33" s="2">
        <v>100</v>
      </c>
      <c r="F33" s="2" t="s">
        <v>16</v>
      </c>
      <c r="G33" s="4"/>
    </row>
    <row r="34" spans="1:7" ht="15" x14ac:dyDescent="0.25">
      <c r="A34" s="10" t="s">
        <v>483</v>
      </c>
      <c r="B34" s="1" t="s">
        <v>318</v>
      </c>
      <c r="C34" s="2" t="s">
        <v>249</v>
      </c>
      <c r="D34" s="2" t="s">
        <v>249</v>
      </c>
      <c r="E34" s="2">
        <v>100</v>
      </c>
      <c r="F34" s="2" t="s">
        <v>17</v>
      </c>
      <c r="G34" s="4"/>
    </row>
    <row r="35" spans="1:7" ht="15" x14ac:dyDescent="0.25">
      <c r="A35" s="10" t="s">
        <v>483</v>
      </c>
      <c r="B35" s="1" t="s">
        <v>319</v>
      </c>
      <c r="C35" s="2" t="s">
        <v>250</v>
      </c>
      <c r="D35" s="2" t="s">
        <v>250</v>
      </c>
      <c r="E35" s="2">
        <v>100</v>
      </c>
      <c r="F35" s="2" t="s">
        <v>18</v>
      </c>
      <c r="G35" s="4"/>
    </row>
    <row r="36" spans="1:7" ht="15" x14ac:dyDescent="0.25">
      <c r="A36" s="10" t="s">
        <v>483</v>
      </c>
      <c r="B36" s="1" t="s">
        <v>320</v>
      </c>
      <c r="C36" s="2" t="s">
        <v>251</v>
      </c>
      <c r="D36" s="2" t="s">
        <v>251</v>
      </c>
      <c r="E36" s="2">
        <v>100</v>
      </c>
      <c r="F36" s="2" t="s">
        <v>19</v>
      </c>
      <c r="G36" s="4"/>
    </row>
    <row r="37" spans="1:7" ht="15" x14ac:dyDescent="0.25">
      <c r="A37" s="10" t="s">
        <v>483</v>
      </c>
      <c r="B37" s="1" t="s">
        <v>321</v>
      </c>
      <c r="C37" s="2" t="s">
        <v>252</v>
      </c>
      <c r="D37" s="2" t="s">
        <v>252</v>
      </c>
      <c r="E37" s="2">
        <v>100</v>
      </c>
      <c r="F37" s="2" t="s">
        <v>20</v>
      </c>
      <c r="G37" s="4"/>
    </row>
    <row r="38" spans="1:7" ht="15" x14ac:dyDescent="0.25">
      <c r="A38" s="10" t="s">
        <v>483</v>
      </c>
      <c r="B38" s="1" t="s">
        <v>304</v>
      </c>
      <c r="C38" s="2" t="s">
        <v>253</v>
      </c>
      <c r="D38" s="2" t="s">
        <v>253</v>
      </c>
      <c r="E38" s="2">
        <v>100</v>
      </c>
      <c r="F38" s="2" t="s">
        <v>303</v>
      </c>
      <c r="G38" s="4"/>
    </row>
    <row r="39" spans="1:7" ht="15" x14ac:dyDescent="0.25">
      <c r="A39" s="10" t="s">
        <v>483</v>
      </c>
      <c r="B39" s="1" t="s">
        <v>305</v>
      </c>
      <c r="C39" s="2" t="s">
        <v>254</v>
      </c>
      <c r="D39" s="2" t="s">
        <v>254</v>
      </c>
      <c r="E39" s="2">
        <v>100</v>
      </c>
      <c r="F39" s="2" t="s">
        <v>21</v>
      </c>
      <c r="G39" s="4"/>
    </row>
    <row r="40" spans="1:7" ht="15" x14ac:dyDescent="0.25">
      <c r="A40" s="10" t="s">
        <v>483</v>
      </c>
      <c r="B40" s="1" t="s">
        <v>306</v>
      </c>
      <c r="C40" s="2" t="s">
        <v>255</v>
      </c>
      <c r="D40" s="2" t="s">
        <v>255</v>
      </c>
      <c r="E40" s="2">
        <v>100</v>
      </c>
      <c r="F40" s="2" t="s">
        <v>98</v>
      </c>
      <c r="G40" s="4"/>
    </row>
    <row r="41" spans="1:7" ht="15" x14ac:dyDescent="0.25">
      <c r="A41" s="10" t="s">
        <v>483</v>
      </c>
      <c r="B41" s="5" t="s">
        <v>297</v>
      </c>
      <c r="C41" s="2" t="s">
        <v>256</v>
      </c>
      <c r="D41" s="2" t="s">
        <v>256</v>
      </c>
      <c r="E41" s="2">
        <v>100</v>
      </c>
      <c r="F41" s="2" t="s">
        <v>22</v>
      </c>
      <c r="G41" s="4"/>
    </row>
    <row r="42" spans="1:7" ht="15" x14ac:dyDescent="0.25">
      <c r="A42" s="10" t="s">
        <v>483</v>
      </c>
      <c r="B42" s="5" t="s">
        <v>298</v>
      </c>
      <c r="C42" s="2" t="s">
        <v>257</v>
      </c>
      <c r="D42" s="2" t="s">
        <v>257</v>
      </c>
      <c r="E42" s="2">
        <v>100</v>
      </c>
      <c r="F42" s="2" t="s">
        <v>23</v>
      </c>
      <c r="G42" s="4"/>
    </row>
    <row r="43" spans="1:7" ht="15" x14ac:dyDescent="0.25">
      <c r="A43" s="10" t="s">
        <v>483</v>
      </c>
      <c r="B43" s="5" t="s">
        <v>299</v>
      </c>
      <c r="C43" s="2" t="s">
        <v>258</v>
      </c>
      <c r="D43" s="2" t="s">
        <v>258</v>
      </c>
      <c r="E43" s="2">
        <v>100</v>
      </c>
      <c r="F43" s="2" t="s">
        <v>300</v>
      </c>
      <c r="G43" s="4"/>
    </row>
    <row r="44" spans="1:7" ht="15" x14ac:dyDescent="0.25">
      <c r="A44" s="10" t="s">
        <v>483</v>
      </c>
      <c r="B44" s="1" t="s">
        <v>504</v>
      </c>
      <c r="C44" s="2" t="s">
        <v>261</v>
      </c>
      <c r="D44" s="2" t="s">
        <v>261</v>
      </c>
      <c r="E44" s="2">
        <v>100</v>
      </c>
      <c r="F44" s="2" t="s">
        <v>93</v>
      </c>
      <c r="G44" s="4"/>
    </row>
    <row r="45" spans="1:7" ht="15" x14ac:dyDescent="0.25">
      <c r="A45" s="10" t="s">
        <v>483</v>
      </c>
      <c r="B45" s="1" t="s">
        <v>301</v>
      </c>
      <c r="C45" s="2" t="s">
        <v>262</v>
      </c>
      <c r="D45" s="2" t="s">
        <v>262</v>
      </c>
      <c r="E45" s="2">
        <v>100</v>
      </c>
      <c r="F45" s="2" t="s">
        <v>92</v>
      </c>
      <c r="G45" s="4"/>
    </row>
    <row r="46" spans="1:7" ht="15" x14ac:dyDescent="0.25">
      <c r="A46" s="10" t="s">
        <v>483</v>
      </c>
      <c r="B46" s="1" t="s">
        <v>502</v>
      </c>
      <c r="C46" s="2" t="s">
        <v>263</v>
      </c>
      <c r="D46" s="2" t="s">
        <v>263</v>
      </c>
      <c r="E46" s="2">
        <v>100</v>
      </c>
      <c r="F46" s="2" t="s">
        <v>24</v>
      </c>
      <c r="G46" s="4"/>
    </row>
    <row r="47" spans="1:7" ht="15" x14ac:dyDescent="0.25">
      <c r="A47" s="10" t="s">
        <v>483</v>
      </c>
      <c r="B47" s="1" t="s">
        <v>155</v>
      </c>
      <c r="C47" s="2" t="s">
        <v>264</v>
      </c>
      <c r="D47" s="2" t="s">
        <v>264</v>
      </c>
      <c r="E47" s="2">
        <v>100</v>
      </c>
      <c r="F47" s="2" t="s">
        <v>154</v>
      </c>
      <c r="G47" s="4"/>
    </row>
    <row r="48" spans="1:7" ht="15" x14ac:dyDescent="0.25">
      <c r="A48" s="10" t="s">
        <v>483</v>
      </c>
      <c r="B48" s="1" t="s">
        <v>503</v>
      </c>
      <c r="C48" s="2" t="s">
        <v>265</v>
      </c>
      <c r="D48" s="2" t="s">
        <v>265</v>
      </c>
      <c r="E48" s="2">
        <v>100</v>
      </c>
      <c r="F48" s="2" t="s">
        <v>90</v>
      </c>
      <c r="G48" s="4"/>
    </row>
    <row r="49" spans="1:7" ht="15" x14ac:dyDescent="0.25">
      <c r="A49" s="10" t="s">
        <v>483</v>
      </c>
      <c r="B49" s="1" t="s">
        <v>89</v>
      </c>
      <c r="C49" s="2" t="s">
        <v>266</v>
      </c>
      <c r="D49" s="2" t="s">
        <v>266</v>
      </c>
      <c r="E49" s="2">
        <v>100</v>
      </c>
      <c r="F49" s="2" t="s">
        <v>88</v>
      </c>
      <c r="G49" s="4"/>
    </row>
    <row r="50" spans="1:7" ht="15" x14ac:dyDescent="0.25">
      <c r="A50" s="10" t="s">
        <v>483</v>
      </c>
      <c r="B50" s="1" t="s">
        <v>156</v>
      </c>
      <c r="C50" s="2" t="s">
        <v>267</v>
      </c>
      <c r="D50" s="2" t="s">
        <v>267</v>
      </c>
      <c r="E50" s="2">
        <v>100</v>
      </c>
      <c r="F50" s="2" t="s">
        <v>87</v>
      </c>
      <c r="G50" s="4"/>
    </row>
    <row r="51" spans="1:7" ht="15" x14ac:dyDescent="0.25">
      <c r="A51" s="10" t="s">
        <v>483</v>
      </c>
      <c r="B51" s="1" t="s">
        <v>158</v>
      </c>
      <c r="C51" s="2" t="s">
        <v>269</v>
      </c>
      <c r="D51" s="2" t="s">
        <v>269</v>
      </c>
      <c r="E51" s="2">
        <v>100</v>
      </c>
      <c r="F51" s="2" t="s">
        <v>157</v>
      </c>
      <c r="G51" s="4"/>
    </row>
    <row r="52" spans="1:7" ht="15" x14ac:dyDescent="0.25">
      <c r="A52" s="10" t="s">
        <v>483</v>
      </c>
      <c r="B52" s="5" t="s">
        <v>84</v>
      </c>
      <c r="C52" s="2" t="s">
        <v>270</v>
      </c>
      <c r="D52" s="2" t="s">
        <v>270</v>
      </c>
      <c r="E52" s="2">
        <v>100</v>
      </c>
      <c r="F52" s="2" t="s">
        <v>83</v>
      </c>
      <c r="G52" s="4"/>
    </row>
    <row r="53" spans="1:7" ht="15" x14ac:dyDescent="0.25">
      <c r="A53" s="10" t="s">
        <v>483</v>
      </c>
      <c r="B53" s="6" t="s">
        <v>492</v>
      </c>
      <c r="C53" s="2" t="s">
        <v>272</v>
      </c>
      <c r="D53" s="2" t="s">
        <v>272</v>
      </c>
      <c r="E53" s="2">
        <v>100</v>
      </c>
      <c r="F53" s="2" t="s">
        <v>82</v>
      </c>
      <c r="G53" s="4"/>
    </row>
    <row r="54" spans="1:7" ht="15" x14ac:dyDescent="0.25">
      <c r="A54" s="10" t="s">
        <v>483</v>
      </c>
      <c r="B54" s="1" t="s">
        <v>491</v>
      </c>
      <c r="C54" s="2" t="s">
        <v>273</v>
      </c>
      <c r="D54" s="2" t="s">
        <v>273</v>
      </c>
      <c r="E54" s="2">
        <v>100</v>
      </c>
      <c r="F54" s="2" t="s">
        <v>81</v>
      </c>
      <c r="G54" s="4"/>
    </row>
    <row r="55" spans="1:7" ht="15" x14ac:dyDescent="0.25">
      <c r="A55" s="10" t="s">
        <v>483</v>
      </c>
      <c r="B55" s="1" t="s">
        <v>80</v>
      </c>
      <c r="C55" s="2" t="s">
        <v>274</v>
      </c>
      <c r="D55" s="2" t="s">
        <v>274</v>
      </c>
      <c r="E55" s="2">
        <v>100</v>
      </c>
      <c r="F55" s="2" t="s">
        <v>25</v>
      </c>
      <c r="G55" s="4"/>
    </row>
    <row r="56" spans="1:7" ht="15" x14ac:dyDescent="0.25">
      <c r="A56" s="10" t="s">
        <v>483</v>
      </c>
      <c r="B56" s="1" t="s">
        <v>79</v>
      </c>
      <c r="C56" s="2" t="s">
        <v>275</v>
      </c>
      <c r="D56" s="2" t="s">
        <v>275</v>
      </c>
      <c r="E56" s="2">
        <v>100</v>
      </c>
      <c r="F56" s="2" t="s">
        <v>78</v>
      </c>
      <c r="G56" s="4"/>
    </row>
    <row r="57" spans="1:7" ht="15" x14ac:dyDescent="0.25">
      <c r="A57" s="10" t="s">
        <v>483</v>
      </c>
      <c r="B57" s="5" t="s">
        <v>324</v>
      </c>
      <c r="C57" s="2" t="s">
        <v>276</v>
      </c>
      <c r="D57" s="2" t="s">
        <v>276</v>
      </c>
      <c r="E57" s="2">
        <v>100</v>
      </c>
      <c r="F57" s="2" t="s">
        <v>26</v>
      </c>
      <c r="G57" s="4"/>
    </row>
    <row r="58" spans="1:7" ht="15" x14ac:dyDescent="0.25">
      <c r="A58" s="10" t="s">
        <v>483</v>
      </c>
      <c r="B58" s="5" t="s">
        <v>325</v>
      </c>
      <c r="C58" s="2" t="s">
        <v>277</v>
      </c>
      <c r="D58" s="2" t="s">
        <v>277</v>
      </c>
      <c r="E58" s="2">
        <v>100</v>
      </c>
      <c r="F58" s="2" t="s">
        <v>77</v>
      </c>
      <c r="G58" s="4"/>
    </row>
    <row r="59" spans="1:7" ht="15" x14ac:dyDescent="0.25">
      <c r="A59" s="10" t="s">
        <v>483</v>
      </c>
      <c r="B59" s="1" t="s">
        <v>76</v>
      </c>
      <c r="C59" s="2" t="s">
        <v>278</v>
      </c>
      <c r="D59" s="2" t="s">
        <v>278</v>
      </c>
      <c r="E59" s="2">
        <v>100</v>
      </c>
      <c r="F59" s="2" t="s">
        <v>75</v>
      </c>
      <c r="G59" s="4"/>
    </row>
    <row r="60" spans="1:7" ht="15" x14ac:dyDescent="0.25">
      <c r="A60" s="10" t="s">
        <v>483</v>
      </c>
      <c r="B60" s="1" t="s">
        <v>66</v>
      </c>
      <c r="C60" s="2" t="s">
        <v>291</v>
      </c>
      <c r="D60" s="2" t="s">
        <v>291</v>
      </c>
      <c r="E60" s="2">
        <v>100</v>
      </c>
      <c r="F60" s="2" t="s">
        <v>65</v>
      </c>
      <c r="G60" s="4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"/>
  <sheetViews>
    <sheetView topLeftCell="A28" workbookViewId="0">
      <selection activeCell="F20" sqref="F20"/>
    </sheetView>
  </sheetViews>
  <sheetFormatPr defaultRowHeight="13.5" x14ac:dyDescent="0.15"/>
  <cols>
    <col min="1" max="1" width="13" bestFit="1" customWidth="1"/>
    <col min="2" max="2" width="31.75" bestFit="1" customWidth="1"/>
    <col min="3" max="4" width="17.25" bestFit="1" customWidth="1"/>
    <col min="5" max="5" width="4.5" bestFit="1" customWidth="1"/>
    <col min="6" max="6" width="66" bestFit="1" customWidth="1"/>
  </cols>
  <sheetData>
    <row r="1" spans="1:6" x14ac:dyDescent="0.15">
      <c r="A1" s="11" t="s">
        <v>526</v>
      </c>
      <c r="B1" s="11" t="s">
        <v>453</v>
      </c>
      <c r="C1" s="11" t="s">
        <v>527</v>
      </c>
      <c r="D1" s="12" t="s">
        <v>453</v>
      </c>
      <c r="E1" s="12">
        <v>20</v>
      </c>
      <c r="F1" s="12" t="s">
        <v>453</v>
      </c>
    </row>
    <row r="2" spans="1:6" x14ac:dyDescent="0.15">
      <c r="A2" s="11" t="s">
        <v>526</v>
      </c>
      <c r="B2" s="11" t="s">
        <v>466</v>
      </c>
      <c r="C2" s="11" t="s">
        <v>528</v>
      </c>
      <c r="D2" s="12" t="s">
        <v>466</v>
      </c>
      <c r="E2" s="12">
        <v>20</v>
      </c>
      <c r="F2" s="12" t="s">
        <v>466</v>
      </c>
    </row>
    <row r="3" spans="1:6" x14ac:dyDescent="0.15">
      <c r="A3" s="11" t="s">
        <v>526</v>
      </c>
      <c r="B3" s="11" t="s">
        <v>529</v>
      </c>
      <c r="C3" s="11" t="s">
        <v>530</v>
      </c>
      <c r="D3" s="12" t="s">
        <v>529</v>
      </c>
      <c r="E3" s="12">
        <v>33</v>
      </c>
      <c r="F3" s="12" t="s">
        <v>529</v>
      </c>
    </row>
    <row r="4" spans="1:6" x14ac:dyDescent="0.15">
      <c r="A4" s="11" t="s">
        <v>526</v>
      </c>
      <c r="B4" s="11" t="s">
        <v>531</v>
      </c>
      <c r="C4" s="11" t="s">
        <v>532</v>
      </c>
      <c r="D4" s="12" t="s">
        <v>531</v>
      </c>
      <c r="E4" s="12">
        <v>50</v>
      </c>
      <c r="F4" s="12" t="s">
        <v>531</v>
      </c>
    </row>
    <row r="5" spans="1:6" x14ac:dyDescent="0.15">
      <c r="A5" s="11" t="s">
        <v>526</v>
      </c>
      <c r="B5" s="11" t="s">
        <v>459</v>
      </c>
      <c r="C5" s="11" t="s">
        <v>533</v>
      </c>
      <c r="D5" s="12" t="s">
        <v>459</v>
      </c>
      <c r="E5" s="12">
        <v>66</v>
      </c>
      <c r="F5" s="12" t="s">
        <v>459</v>
      </c>
    </row>
    <row r="6" spans="1:6" x14ac:dyDescent="0.15">
      <c r="A6" s="11" t="s">
        <v>526</v>
      </c>
      <c r="B6" s="11" t="s">
        <v>460</v>
      </c>
      <c r="C6" s="11" t="s">
        <v>534</v>
      </c>
      <c r="D6" s="12" t="s">
        <v>460</v>
      </c>
      <c r="E6" s="12">
        <v>66</v>
      </c>
      <c r="F6" s="12" t="s">
        <v>460</v>
      </c>
    </row>
    <row r="7" spans="1:6" x14ac:dyDescent="0.15">
      <c r="A7" s="11" t="s">
        <v>526</v>
      </c>
      <c r="B7" s="11" t="s">
        <v>448</v>
      </c>
      <c r="C7" s="11" t="s">
        <v>535</v>
      </c>
      <c r="D7" s="12" t="s">
        <v>448</v>
      </c>
      <c r="E7" s="12">
        <v>83</v>
      </c>
      <c r="F7" s="12" t="s">
        <v>448</v>
      </c>
    </row>
    <row r="8" spans="1:6" x14ac:dyDescent="0.15">
      <c r="A8" s="11" t="s">
        <v>526</v>
      </c>
      <c r="B8" s="11" t="s">
        <v>450</v>
      </c>
      <c r="C8" s="11" t="s">
        <v>536</v>
      </c>
      <c r="D8" s="12" t="s">
        <v>450</v>
      </c>
      <c r="E8" s="12">
        <v>83</v>
      </c>
      <c r="F8" s="12" t="s">
        <v>450</v>
      </c>
    </row>
    <row r="9" spans="1:6" x14ac:dyDescent="0.15">
      <c r="A9" s="11" t="s">
        <v>526</v>
      </c>
      <c r="B9" s="11" t="s">
        <v>458</v>
      </c>
      <c r="C9" s="11" t="s">
        <v>537</v>
      </c>
      <c r="D9" s="12" t="s">
        <v>458</v>
      </c>
      <c r="E9" s="12">
        <v>83</v>
      </c>
      <c r="F9" s="12" t="s">
        <v>458</v>
      </c>
    </row>
    <row r="10" spans="1:6" x14ac:dyDescent="0.15">
      <c r="A10" s="11" t="s">
        <v>526</v>
      </c>
      <c r="B10" s="11" t="s">
        <v>461</v>
      </c>
      <c r="C10" s="11" t="s">
        <v>538</v>
      </c>
      <c r="D10" s="12" t="s">
        <v>461</v>
      </c>
      <c r="E10" s="12">
        <v>83</v>
      </c>
      <c r="F10" s="12" t="s">
        <v>461</v>
      </c>
    </row>
    <row r="11" spans="1:6" x14ac:dyDescent="0.15">
      <c r="A11" s="11" t="s">
        <v>526</v>
      </c>
      <c r="B11" s="11" t="s">
        <v>463</v>
      </c>
      <c r="C11" s="11" t="s">
        <v>539</v>
      </c>
      <c r="D11" s="12" t="s">
        <v>463</v>
      </c>
      <c r="E11" s="12">
        <v>83</v>
      </c>
      <c r="F11" s="12" t="s">
        <v>463</v>
      </c>
    </row>
    <row r="12" spans="1:6" x14ac:dyDescent="0.15">
      <c r="A12" s="11" t="s">
        <v>526</v>
      </c>
      <c r="B12" s="11" t="s">
        <v>449</v>
      </c>
      <c r="C12" s="11" t="s">
        <v>535</v>
      </c>
      <c r="D12" s="12" t="s">
        <v>449</v>
      </c>
      <c r="E12" s="12">
        <v>100</v>
      </c>
      <c r="F12" s="12" t="s">
        <v>449</v>
      </c>
    </row>
    <row r="13" spans="1:6" x14ac:dyDescent="0.15">
      <c r="A13" s="11" t="s">
        <v>526</v>
      </c>
      <c r="B13" s="11" t="s">
        <v>451</v>
      </c>
      <c r="C13" s="11" t="s">
        <v>540</v>
      </c>
      <c r="D13" s="12" t="s">
        <v>451</v>
      </c>
      <c r="E13" s="12">
        <v>100</v>
      </c>
      <c r="F13" s="12" t="s">
        <v>451</v>
      </c>
    </row>
    <row r="14" spans="1:6" x14ac:dyDescent="0.15">
      <c r="A14" s="11" t="s">
        <v>526</v>
      </c>
      <c r="B14" s="11" t="s">
        <v>452</v>
      </c>
      <c r="C14" s="11" t="s">
        <v>541</v>
      </c>
      <c r="D14" s="12" t="s">
        <v>452</v>
      </c>
      <c r="E14" s="12">
        <v>100</v>
      </c>
      <c r="F14" s="12" t="s">
        <v>452</v>
      </c>
    </row>
    <row r="15" spans="1:6" x14ac:dyDescent="0.15">
      <c r="A15" s="11" t="s">
        <v>526</v>
      </c>
      <c r="B15" s="11" t="s">
        <v>454</v>
      </c>
      <c r="C15" s="11" t="s">
        <v>542</v>
      </c>
      <c r="D15" s="12" t="s">
        <v>454</v>
      </c>
      <c r="E15" s="12">
        <v>100</v>
      </c>
      <c r="F15" s="12" t="s">
        <v>454</v>
      </c>
    </row>
    <row r="16" spans="1:6" x14ac:dyDescent="0.15">
      <c r="A16" s="11" t="s">
        <v>526</v>
      </c>
      <c r="B16" s="11" t="s">
        <v>455</v>
      </c>
      <c r="C16" s="11" t="s">
        <v>543</v>
      </c>
      <c r="D16" s="12" t="s">
        <v>455</v>
      </c>
      <c r="E16" s="12">
        <v>100</v>
      </c>
      <c r="F16" s="12" t="s">
        <v>455</v>
      </c>
    </row>
    <row r="17" spans="1:6" x14ac:dyDescent="0.15">
      <c r="A17" s="11" t="s">
        <v>526</v>
      </c>
      <c r="B17" s="11" t="s">
        <v>456</v>
      </c>
      <c r="C17" s="11" t="s">
        <v>544</v>
      </c>
      <c r="D17" s="12" t="s">
        <v>456</v>
      </c>
      <c r="E17" s="12">
        <v>100</v>
      </c>
      <c r="F17" s="12" t="s">
        <v>456</v>
      </c>
    </row>
    <row r="18" spans="1:6" x14ac:dyDescent="0.15">
      <c r="A18" s="11" t="s">
        <v>526</v>
      </c>
      <c r="B18" s="11" t="s">
        <v>457</v>
      </c>
      <c r="C18" s="11" t="s">
        <v>545</v>
      </c>
      <c r="D18" s="12" t="s">
        <v>457</v>
      </c>
      <c r="E18" s="12">
        <v>100</v>
      </c>
      <c r="F18" s="12" t="s">
        <v>457</v>
      </c>
    </row>
    <row r="19" spans="1:6" x14ac:dyDescent="0.15">
      <c r="A19" s="11" t="s">
        <v>526</v>
      </c>
      <c r="B19" s="11" t="s">
        <v>462</v>
      </c>
      <c r="C19" s="11" t="s">
        <v>546</v>
      </c>
      <c r="D19" s="12" t="s">
        <v>462</v>
      </c>
      <c r="E19" s="12">
        <v>100</v>
      </c>
      <c r="F19" s="12" t="s">
        <v>462</v>
      </c>
    </row>
    <row r="20" spans="1:6" x14ac:dyDescent="0.15">
      <c r="A20" s="11" t="s">
        <v>526</v>
      </c>
      <c r="B20" s="11" t="s">
        <v>464</v>
      </c>
      <c r="C20" s="11" t="s">
        <v>547</v>
      </c>
      <c r="D20" s="12" t="s">
        <v>464</v>
      </c>
      <c r="E20" s="12">
        <v>100</v>
      </c>
      <c r="F20" s="12" t="s">
        <v>464</v>
      </c>
    </row>
    <row r="21" spans="1:6" x14ac:dyDescent="0.15">
      <c r="A21" s="11" t="s">
        <v>526</v>
      </c>
      <c r="B21" s="11" t="s">
        <v>465</v>
      </c>
      <c r="C21" s="11" t="s">
        <v>548</v>
      </c>
      <c r="D21" s="12" t="s">
        <v>465</v>
      </c>
      <c r="E21" s="12">
        <v>100</v>
      </c>
      <c r="F21" s="12" t="s">
        <v>465</v>
      </c>
    </row>
    <row r="22" spans="1:6" x14ac:dyDescent="0.15">
      <c r="A22" s="11" t="s">
        <v>549</v>
      </c>
      <c r="B22" s="11" t="s">
        <v>550</v>
      </c>
      <c r="C22" s="11" t="s">
        <v>197</v>
      </c>
      <c r="D22" s="12" t="s">
        <v>197</v>
      </c>
      <c r="E22" s="12">
        <v>35</v>
      </c>
      <c r="F22" s="12" t="s">
        <v>551</v>
      </c>
    </row>
    <row r="23" spans="1:6" x14ac:dyDescent="0.15">
      <c r="A23" s="11" t="s">
        <v>549</v>
      </c>
      <c r="B23" s="11" t="s">
        <v>552</v>
      </c>
      <c r="C23" s="11" t="s">
        <v>180</v>
      </c>
      <c r="D23" s="12" t="s">
        <v>180</v>
      </c>
      <c r="E23" s="12">
        <v>85</v>
      </c>
      <c r="F23" s="12" t="s">
        <v>553</v>
      </c>
    </row>
    <row r="24" spans="1:6" x14ac:dyDescent="0.15">
      <c r="A24" s="11" t="s">
        <v>549</v>
      </c>
      <c r="B24" s="11" t="s">
        <v>554</v>
      </c>
      <c r="C24" s="11" t="s">
        <v>181</v>
      </c>
      <c r="D24" s="12" t="s">
        <v>181</v>
      </c>
      <c r="E24" s="12">
        <v>85</v>
      </c>
      <c r="F24" s="12" t="s">
        <v>555</v>
      </c>
    </row>
    <row r="25" spans="1:6" x14ac:dyDescent="0.15">
      <c r="A25" s="11" t="s">
        <v>549</v>
      </c>
      <c r="B25" s="11" t="s">
        <v>556</v>
      </c>
      <c r="C25" s="11" t="s">
        <v>182</v>
      </c>
      <c r="D25" s="12" t="s">
        <v>182</v>
      </c>
      <c r="E25" s="12">
        <v>85</v>
      </c>
      <c r="F25" s="12" t="s">
        <v>557</v>
      </c>
    </row>
    <row r="26" spans="1:6" x14ac:dyDescent="0.15">
      <c r="A26" t="s">
        <v>549</v>
      </c>
      <c r="B26" t="s">
        <v>558</v>
      </c>
      <c r="C26" t="s">
        <v>183</v>
      </c>
      <c r="D26" t="s">
        <v>183</v>
      </c>
      <c r="E26">
        <v>85</v>
      </c>
      <c r="F26" t="s">
        <v>559</v>
      </c>
    </row>
    <row r="27" spans="1:6" x14ac:dyDescent="0.15">
      <c r="A27" t="s">
        <v>549</v>
      </c>
      <c r="B27" t="s">
        <v>560</v>
      </c>
      <c r="C27" t="s">
        <v>184</v>
      </c>
      <c r="D27" t="s">
        <v>184</v>
      </c>
      <c r="E27">
        <v>85</v>
      </c>
      <c r="F27" t="s">
        <v>561</v>
      </c>
    </row>
    <row r="28" spans="1:6" x14ac:dyDescent="0.15">
      <c r="A28" t="s">
        <v>549</v>
      </c>
      <c r="B28" t="s">
        <v>562</v>
      </c>
      <c r="C28" t="s">
        <v>179</v>
      </c>
      <c r="D28" t="s">
        <v>179</v>
      </c>
      <c r="E28">
        <v>100</v>
      </c>
      <c r="F28" t="s">
        <v>563</v>
      </c>
    </row>
    <row r="29" spans="1:6" x14ac:dyDescent="0.15">
      <c r="A29" t="s">
        <v>549</v>
      </c>
      <c r="B29" t="s">
        <v>564</v>
      </c>
      <c r="C29" t="s">
        <v>198</v>
      </c>
      <c r="D29" t="s">
        <v>198</v>
      </c>
      <c r="E29">
        <v>100</v>
      </c>
      <c r="F29" t="s">
        <v>565</v>
      </c>
    </row>
    <row r="30" spans="1:6" x14ac:dyDescent="0.15">
      <c r="A30" t="s">
        <v>549</v>
      </c>
      <c r="B30" t="s">
        <v>566</v>
      </c>
      <c r="C30" t="s">
        <v>204</v>
      </c>
      <c r="D30" t="s">
        <v>204</v>
      </c>
      <c r="E30">
        <v>100</v>
      </c>
      <c r="F30" t="s">
        <v>567</v>
      </c>
    </row>
    <row r="31" spans="1:6" x14ac:dyDescent="0.15">
      <c r="A31" t="s">
        <v>549</v>
      </c>
      <c r="B31" t="s">
        <v>568</v>
      </c>
      <c r="C31" t="s">
        <v>205</v>
      </c>
      <c r="D31" t="s">
        <v>205</v>
      </c>
      <c r="E31">
        <v>100</v>
      </c>
      <c r="F31" t="s">
        <v>569</v>
      </c>
    </row>
    <row r="32" spans="1:6" x14ac:dyDescent="0.15">
      <c r="A32" t="s">
        <v>549</v>
      </c>
      <c r="B32" t="s">
        <v>570</v>
      </c>
      <c r="C32" t="s">
        <v>206</v>
      </c>
      <c r="D32" t="s">
        <v>206</v>
      </c>
      <c r="E32">
        <v>100</v>
      </c>
      <c r="F32" t="s">
        <v>571</v>
      </c>
    </row>
    <row r="33" spans="1:6" x14ac:dyDescent="0.15">
      <c r="A33" t="s">
        <v>549</v>
      </c>
      <c r="B33" t="s">
        <v>572</v>
      </c>
      <c r="C33" t="s">
        <v>215</v>
      </c>
      <c r="D33" t="s">
        <v>215</v>
      </c>
      <c r="E33">
        <v>100</v>
      </c>
      <c r="F33" t="s">
        <v>573</v>
      </c>
    </row>
    <row r="34" spans="1:6" x14ac:dyDescent="0.15">
      <c r="A34" t="s">
        <v>549</v>
      </c>
      <c r="B34" t="s">
        <v>574</v>
      </c>
      <c r="C34" t="s">
        <v>220</v>
      </c>
      <c r="D34" t="s">
        <v>220</v>
      </c>
      <c r="E34">
        <v>100</v>
      </c>
      <c r="F34" t="s">
        <v>575</v>
      </c>
    </row>
    <row r="35" spans="1:6" x14ac:dyDescent="0.15">
      <c r="A35" t="s">
        <v>549</v>
      </c>
      <c r="B35" t="s">
        <v>576</v>
      </c>
      <c r="C35" t="s">
        <v>221</v>
      </c>
      <c r="D35" t="s">
        <v>221</v>
      </c>
      <c r="E35">
        <v>100</v>
      </c>
      <c r="F35" t="s">
        <v>9</v>
      </c>
    </row>
    <row r="36" spans="1:6" x14ac:dyDescent="0.15">
      <c r="A36" t="s">
        <v>549</v>
      </c>
      <c r="B36" t="s">
        <v>577</v>
      </c>
      <c r="C36" t="s">
        <v>222</v>
      </c>
      <c r="D36" t="s">
        <v>222</v>
      </c>
      <c r="E36">
        <v>100</v>
      </c>
      <c r="F36" t="s">
        <v>578</v>
      </c>
    </row>
    <row r="37" spans="1:6" x14ac:dyDescent="0.15">
      <c r="A37" t="s">
        <v>549</v>
      </c>
      <c r="B37" t="s">
        <v>579</v>
      </c>
      <c r="C37" t="s">
        <v>223</v>
      </c>
      <c r="D37" t="s">
        <v>223</v>
      </c>
      <c r="E37">
        <v>100</v>
      </c>
      <c r="F37" t="s">
        <v>580</v>
      </c>
    </row>
    <row r="38" spans="1:6" x14ac:dyDescent="0.15">
      <c r="A38" t="s">
        <v>549</v>
      </c>
      <c r="B38" t="s">
        <v>581</v>
      </c>
      <c r="C38" t="s">
        <v>224</v>
      </c>
      <c r="D38" t="s">
        <v>224</v>
      </c>
      <c r="E38">
        <v>100</v>
      </c>
      <c r="F38" t="s">
        <v>582</v>
      </c>
    </row>
    <row r="39" spans="1:6" x14ac:dyDescent="0.15">
      <c r="A39" t="s">
        <v>549</v>
      </c>
      <c r="B39" t="s">
        <v>583</v>
      </c>
      <c r="C39" t="s">
        <v>227</v>
      </c>
      <c r="D39" t="s">
        <v>227</v>
      </c>
      <c r="E39">
        <v>100</v>
      </c>
      <c r="F39" t="s">
        <v>584</v>
      </c>
    </row>
    <row r="40" spans="1:6" x14ac:dyDescent="0.15">
      <c r="A40" t="s">
        <v>549</v>
      </c>
      <c r="B40" t="s">
        <v>585</v>
      </c>
      <c r="C40" t="s">
        <v>228</v>
      </c>
      <c r="D40" t="s">
        <v>228</v>
      </c>
      <c r="E40">
        <v>100</v>
      </c>
      <c r="F40" t="s">
        <v>586</v>
      </c>
    </row>
    <row r="41" spans="1:6" x14ac:dyDescent="0.15">
      <c r="A41" t="s">
        <v>549</v>
      </c>
      <c r="B41" t="s">
        <v>587</v>
      </c>
      <c r="C41" t="s">
        <v>229</v>
      </c>
      <c r="D41" t="s">
        <v>229</v>
      </c>
      <c r="E41">
        <v>100</v>
      </c>
      <c r="F41" t="s">
        <v>588</v>
      </c>
    </row>
    <row r="42" spans="1:6" x14ac:dyDescent="0.15">
      <c r="A42" t="s">
        <v>549</v>
      </c>
      <c r="B42" t="s">
        <v>589</v>
      </c>
      <c r="C42" t="s">
        <v>230</v>
      </c>
      <c r="D42" t="s">
        <v>230</v>
      </c>
      <c r="E42">
        <v>100</v>
      </c>
      <c r="F42" t="s">
        <v>590</v>
      </c>
    </row>
    <row r="43" spans="1:6" x14ac:dyDescent="0.15">
      <c r="A43" t="s">
        <v>549</v>
      </c>
      <c r="B43" t="s">
        <v>591</v>
      </c>
      <c r="C43" t="s">
        <v>231</v>
      </c>
      <c r="D43" t="s">
        <v>231</v>
      </c>
      <c r="E43">
        <v>100</v>
      </c>
      <c r="F43" t="s">
        <v>592</v>
      </c>
    </row>
    <row r="44" spans="1:6" x14ac:dyDescent="0.15">
      <c r="A44" t="s">
        <v>549</v>
      </c>
      <c r="B44" t="s">
        <v>593</v>
      </c>
      <c r="C44" t="s">
        <v>239</v>
      </c>
      <c r="D44" t="s">
        <v>239</v>
      </c>
      <c r="E44">
        <v>100</v>
      </c>
      <c r="F44" t="s">
        <v>594</v>
      </c>
    </row>
    <row r="45" spans="1:6" x14ac:dyDescent="0.15">
      <c r="A45" t="s">
        <v>549</v>
      </c>
      <c r="B45" t="s">
        <v>595</v>
      </c>
      <c r="C45" t="s">
        <v>240</v>
      </c>
      <c r="D45" t="s">
        <v>240</v>
      </c>
      <c r="E45">
        <v>100</v>
      </c>
      <c r="F45" t="s">
        <v>596</v>
      </c>
    </row>
    <row r="46" spans="1:6" x14ac:dyDescent="0.15">
      <c r="A46" t="s">
        <v>549</v>
      </c>
      <c r="B46" t="s">
        <v>597</v>
      </c>
      <c r="C46" t="s">
        <v>241</v>
      </c>
      <c r="D46" t="s">
        <v>241</v>
      </c>
      <c r="E46">
        <v>100</v>
      </c>
      <c r="F46" t="s">
        <v>598</v>
      </c>
    </row>
    <row r="47" spans="1:6" x14ac:dyDescent="0.15">
      <c r="A47" t="s">
        <v>549</v>
      </c>
      <c r="B47" t="s">
        <v>599</v>
      </c>
      <c r="C47" t="s">
        <v>242</v>
      </c>
      <c r="D47" t="s">
        <v>242</v>
      </c>
      <c r="E47">
        <v>100</v>
      </c>
      <c r="F47" t="s">
        <v>600</v>
      </c>
    </row>
    <row r="48" spans="1:6" x14ac:dyDescent="0.15">
      <c r="A48" t="s">
        <v>549</v>
      </c>
      <c r="B48" t="s">
        <v>601</v>
      </c>
      <c r="C48" t="s">
        <v>243</v>
      </c>
      <c r="D48" t="s">
        <v>243</v>
      </c>
      <c r="E48">
        <v>100</v>
      </c>
      <c r="F48" t="s">
        <v>602</v>
      </c>
    </row>
    <row r="49" spans="1:6" x14ac:dyDescent="0.15">
      <c r="A49" t="s">
        <v>549</v>
      </c>
      <c r="B49" t="s">
        <v>603</v>
      </c>
      <c r="C49" t="s">
        <v>244</v>
      </c>
      <c r="D49" t="s">
        <v>244</v>
      </c>
      <c r="E49">
        <v>100</v>
      </c>
      <c r="F49" t="s">
        <v>604</v>
      </c>
    </row>
    <row r="50" spans="1:6" x14ac:dyDescent="0.15">
      <c r="A50" t="s">
        <v>549</v>
      </c>
      <c r="B50" t="s">
        <v>605</v>
      </c>
      <c r="C50" t="s">
        <v>245</v>
      </c>
      <c r="D50" t="s">
        <v>245</v>
      </c>
      <c r="E50">
        <v>100</v>
      </c>
      <c r="F50" t="s">
        <v>606</v>
      </c>
    </row>
    <row r="51" spans="1:6" x14ac:dyDescent="0.15">
      <c r="A51" t="s">
        <v>549</v>
      </c>
      <c r="B51" t="s">
        <v>607</v>
      </c>
      <c r="C51" t="s">
        <v>246</v>
      </c>
      <c r="D51" t="s">
        <v>246</v>
      </c>
      <c r="E51">
        <v>100</v>
      </c>
      <c r="F51" t="s">
        <v>608</v>
      </c>
    </row>
    <row r="52" spans="1:6" x14ac:dyDescent="0.15">
      <c r="A52" t="s">
        <v>549</v>
      </c>
      <c r="B52" t="s">
        <v>609</v>
      </c>
      <c r="C52" t="s">
        <v>247</v>
      </c>
      <c r="D52" t="s">
        <v>247</v>
      </c>
      <c r="E52">
        <v>100</v>
      </c>
      <c r="F52" t="s">
        <v>610</v>
      </c>
    </row>
    <row r="53" spans="1:6" x14ac:dyDescent="0.15">
      <c r="A53" t="s">
        <v>549</v>
      </c>
      <c r="B53" t="s">
        <v>611</v>
      </c>
      <c r="C53" t="s">
        <v>248</v>
      </c>
      <c r="D53" t="s">
        <v>248</v>
      </c>
      <c r="E53">
        <v>100</v>
      </c>
      <c r="F53" t="s">
        <v>612</v>
      </c>
    </row>
    <row r="54" spans="1:6" x14ac:dyDescent="0.15">
      <c r="A54" t="s">
        <v>549</v>
      </c>
      <c r="B54" t="s">
        <v>613</v>
      </c>
      <c r="C54" t="s">
        <v>249</v>
      </c>
      <c r="D54" t="s">
        <v>249</v>
      </c>
      <c r="E54">
        <v>100</v>
      </c>
      <c r="F54" t="s">
        <v>614</v>
      </c>
    </row>
    <row r="55" spans="1:6" x14ac:dyDescent="0.15">
      <c r="A55" t="s">
        <v>549</v>
      </c>
      <c r="B55" t="s">
        <v>615</v>
      </c>
      <c r="C55" t="s">
        <v>250</v>
      </c>
      <c r="D55" t="s">
        <v>250</v>
      </c>
      <c r="E55">
        <v>100</v>
      </c>
      <c r="F55" t="s">
        <v>616</v>
      </c>
    </row>
    <row r="56" spans="1:6" x14ac:dyDescent="0.15">
      <c r="A56" t="s">
        <v>549</v>
      </c>
      <c r="B56" t="s">
        <v>617</v>
      </c>
      <c r="C56" t="s">
        <v>251</v>
      </c>
      <c r="D56" t="s">
        <v>251</v>
      </c>
      <c r="E56">
        <v>100</v>
      </c>
      <c r="F56" t="s">
        <v>618</v>
      </c>
    </row>
    <row r="57" spans="1:6" x14ac:dyDescent="0.15">
      <c r="A57" t="s">
        <v>549</v>
      </c>
      <c r="B57" t="s">
        <v>619</v>
      </c>
      <c r="C57" t="s">
        <v>252</v>
      </c>
      <c r="D57" t="s">
        <v>252</v>
      </c>
      <c r="E57">
        <v>100</v>
      </c>
      <c r="F57" t="s">
        <v>620</v>
      </c>
    </row>
    <row r="58" spans="1:6" x14ac:dyDescent="0.15">
      <c r="A58" t="s">
        <v>549</v>
      </c>
      <c r="B58" t="s">
        <v>621</v>
      </c>
      <c r="C58" t="s">
        <v>253</v>
      </c>
      <c r="D58" t="s">
        <v>253</v>
      </c>
      <c r="E58">
        <v>100</v>
      </c>
      <c r="F58" t="s">
        <v>622</v>
      </c>
    </row>
    <row r="59" spans="1:6" x14ac:dyDescent="0.15">
      <c r="A59" t="s">
        <v>549</v>
      </c>
      <c r="B59" t="s">
        <v>305</v>
      </c>
      <c r="C59" t="s">
        <v>254</v>
      </c>
      <c r="D59" t="s">
        <v>254</v>
      </c>
      <c r="E59">
        <v>100</v>
      </c>
      <c r="F59" t="s">
        <v>21</v>
      </c>
    </row>
    <row r="60" spans="1:6" x14ac:dyDescent="0.15">
      <c r="A60" t="s">
        <v>549</v>
      </c>
      <c r="B60" t="s">
        <v>306</v>
      </c>
      <c r="C60" t="s">
        <v>255</v>
      </c>
      <c r="D60" t="s">
        <v>255</v>
      </c>
      <c r="E60">
        <v>100</v>
      </c>
      <c r="F60" t="s">
        <v>623</v>
      </c>
    </row>
    <row r="61" spans="1:6" x14ac:dyDescent="0.15">
      <c r="A61" t="s">
        <v>549</v>
      </c>
      <c r="B61" t="s">
        <v>624</v>
      </c>
      <c r="C61" t="s">
        <v>256</v>
      </c>
      <c r="D61" t="s">
        <v>256</v>
      </c>
      <c r="E61">
        <v>100</v>
      </c>
      <c r="F61" t="s">
        <v>22</v>
      </c>
    </row>
    <row r="62" spans="1:6" x14ac:dyDescent="0.15">
      <c r="A62" t="s">
        <v>549</v>
      </c>
      <c r="B62" t="s">
        <v>625</v>
      </c>
      <c r="C62" t="s">
        <v>257</v>
      </c>
      <c r="D62" t="s">
        <v>257</v>
      </c>
      <c r="E62">
        <v>100</v>
      </c>
      <c r="F62" t="s">
        <v>23</v>
      </c>
    </row>
    <row r="63" spans="1:6" x14ac:dyDescent="0.15">
      <c r="A63" t="s">
        <v>549</v>
      </c>
      <c r="B63" t="s">
        <v>626</v>
      </c>
      <c r="C63" t="s">
        <v>258</v>
      </c>
      <c r="D63" t="s">
        <v>258</v>
      </c>
      <c r="E63">
        <v>100</v>
      </c>
      <c r="F63" t="s">
        <v>627</v>
      </c>
    </row>
    <row r="64" spans="1:6" x14ac:dyDescent="0.15">
      <c r="A64" t="s">
        <v>549</v>
      </c>
      <c r="B64" t="s">
        <v>628</v>
      </c>
      <c r="C64" t="s">
        <v>261</v>
      </c>
      <c r="D64" t="s">
        <v>261</v>
      </c>
      <c r="E64">
        <v>100</v>
      </c>
      <c r="F64" t="s">
        <v>629</v>
      </c>
    </row>
    <row r="65" spans="1:6" x14ac:dyDescent="0.15">
      <c r="A65" t="s">
        <v>549</v>
      </c>
      <c r="B65" t="s">
        <v>630</v>
      </c>
      <c r="C65" t="s">
        <v>262</v>
      </c>
      <c r="D65" t="s">
        <v>262</v>
      </c>
      <c r="E65">
        <v>100</v>
      </c>
      <c r="F65" t="s">
        <v>631</v>
      </c>
    </row>
    <row r="66" spans="1:6" x14ac:dyDescent="0.15">
      <c r="A66" t="s">
        <v>549</v>
      </c>
      <c r="B66" t="s">
        <v>632</v>
      </c>
      <c r="C66" t="s">
        <v>263</v>
      </c>
      <c r="D66" t="s">
        <v>263</v>
      </c>
      <c r="E66">
        <v>100</v>
      </c>
      <c r="F66" t="s">
        <v>24</v>
      </c>
    </row>
    <row r="67" spans="1:6" x14ac:dyDescent="0.15">
      <c r="A67" t="s">
        <v>549</v>
      </c>
      <c r="B67" t="s">
        <v>633</v>
      </c>
      <c r="C67" t="s">
        <v>264</v>
      </c>
      <c r="D67" t="s">
        <v>264</v>
      </c>
      <c r="E67">
        <v>100</v>
      </c>
      <c r="F67" t="s">
        <v>634</v>
      </c>
    </row>
    <row r="68" spans="1:6" x14ac:dyDescent="0.15">
      <c r="A68" t="s">
        <v>549</v>
      </c>
      <c r="B68" t="s">
        <v>635</v>
      </c>
      <c r="C68" t="s">
        <v>265</v>
      </c>
      <c r="D68" t="s">
        <v>265</v>
      </c>
      <c r="E68">
        <v>100</v>
      </c>
      <c r="F68" t="s">
        <v>636</v>
      </c>
    </row>
    <row r="69" spans="1:6" x14ac:dyDescent="0.15">
      <c r="A69" t="s">
        <v>549</v>
      </c>
      <c r="B69" t="s">
        <v>89</v>
      </c>
      <c r="C69" t="s">
        <v>266</v>
      </c>
      <c r="D69" t="s">
        <v>266</v>
      </c>
      <c r="E69">
        <v>100</v>
      </c>
      <c r="F69" t="s">
        <v>637</v>
      </c>
    </row>
    <row r="70" spans="1:6" x14ac:dyDescent="0.15">
      <c r="A70" t="s">
        <v>549</v>
      </c>
      <c r="B70" t="s">
        <v>638</v>
      </c>
      <c r="C70" t="s">
        <v>267</v>
      </c>
      <c r="D70" t="s">
        <v>267</v>
      </c>
      <c r="E70">
        <v>100</v>
      </c>
      <c r="F70" t="s">
        <v>639</v>
      </c>
    </row>
    <row r="71" spans="1:6" x14ac:dyDescent="0.15">
      <c r="A71" t="s">
        <v>549</v>
      </c>
      <c r="B71" t="s">
        <v>640</v>
      </c>
      <c r="C71" t="s">
        <v>269</v>
      </c>
      <c r="D71" t="s">
        <v>269</v>
      </c>
      <c r="E71">
        <v>100</v>
      </c>
      <c r="F71" t="s">
        <v>641</v>
      </c>
    </row>
    <row r="72" spans="1:6" x14ac:dyDescent="0.15">
      <c r="A72" t="s">
        <v>549</v>
      </c>
      <c r="B72" t="s">
        <v>84</v>
      </c>
      <c r="C72" t="s">
        <v>270</v>
      </c>
      <c r="D72" t="s">
        <v>270</v>
      </c>
      <c r="E72">
        <v>100</v>
      </c>
      <c r="F72" t="s">
        <v>642</v>
      </c>
    </row>
    <row r="73" spans="1:6" x14ac:dyDescent="0.15">
      <c r="A73" t="s">
        <v>549</v>
      </c>
      <c r="B73" t="s">
        <v>643</v>
      </c>
      <c r="C73" t="s">
        <v>272</v>
      </c>
      <c r="D73" t="s">
        <v>272</v>
      </c>
      <c r="E73">
        <v>100</v>
      </c>
      <c r="F73" t="s">
        <v>644</v>
      </c>
    </row>
    <row r="74" spans="1:6" x14ac:dyDescent="0.15">
      <c r="A74" t="s">
        <v>549</v>
      </c>
      <c r="B74" t="s">
        <v>645</v>
      </c>
      <c r="C74" t="s">
        <v>273</v>
      </c>
      <c r="D74" t="s">
        <v>273</v>
      </c>
      <c r="E74">
        <v>100</v>
      </c>
      <c r="F74" t="s">
        <v>646</v>
      </c>
    </row>
    <row r="75" spans="1:6" x14ac:dyDescent="0.15">
      <c r="A75" t="s">
        <v>549</v>
      </c>
      <c r="B75" t="s">
        <v>647</v>
      </c>
      <c r="C75" t="s">
        <v>274</v>
      </c>
      <c r="D75" t="s">
        <v>274</v>
      </c>
      <c r="E75">
        <v>100</v>
      </c>
      <c r="F75" t="s">
        <v>648</v>
      </c>
    </row>
    <row r="76" spans="1:6" x14ac:dyDescent="0.15">
      <c r="A76" t="s">
        <v>549</v>
      </c>
      <c r="B76" t="s">
        <v>649</v>
      </c>
      <c r="C76" t="s">
        <v>275</v>
      </c>
      <c r="D76" t="s">
        <v>275</v>
      </c>
      <c r="E76">
        <v>100</v>
      </c>
      <c r="F76" t="s">
        <v>650</v>
      </c>
    </row>
    <row r="77" spans="1:6" x14ac:dyDescent="0.15">
      <c r="A77" t="s">
        <v>549</v>
      </c>
      <c r="B77" t="s">
        <v>651</v>
      </c>
      <c r="C77" t="s">
        <v>276</v>
      </c>
      <c r="D77" t="s">
        <v>276</v>
      </c>
      <c r="E77">
        <v>100</v>
      </c>
      <c r="F77" t="s">
        <v>26</v>
      </c>
    </row>
    <row r="78" spans="1:6" x14ac:dyDescent="0.15">
      <c r="A78" t="s">
        <v>549</v>
      </c>
      <c r="B78" t="s">
        <v>652</v>
      </c>
      <c r="C78" t="s">
        <v>277</v>
      </c>
      <c r="D78" t="s">
        <v>277</v>
      </c>
      <c r="E78">
        <v>100</v>
      </c>
      <c r="F78" t="s">
        <v>653</v>
      </c>
    </row>
    <row r="79" spans="1:6" x14ac:dyDescent="0.15">
      <c r="A79" t="s">
        <v>549</v>
      </c>
      <c r="B79" t="s">
        <v>654</v>
      </c>
      <c r="C79" t="s">
        <v>278</v>
      </c>
      <c r="D79" t="s">
        <v>278</v>
      </c>
      <c r="E79">
        <v>100</v>
      </c>
      <c r="F79" t="s">
        <v>655</v>
      </c>
    </row>
    <row r="80" spans="1:6" x14ac:dyDescent="0.15">
      <c r="A80" t="s">
        <v>549</v>
      </c>
      <c r="B80" t="s">
        <v>656</v>
      </c>
      <c r="C80" t="s">
        <v>291</v>
      </c>
      <c r="D80" t="s">
        <v>291</v>
      </c>
      <c r="E80">
        <v>100</v>
      </c>
      <c r="F80" t="s">
        <v>657</v>
      </c>
    </row>
    <row r="81" spans="1:6" x14ac:dyDescent="0.15">
      <c r="A81" t="s">
        <v>658</v>
      </c>
      <c r="B81" t="s">
        <v>659</v>
      </c>
      <c r="C81" t="s">
        <v>659</v>
      </c>
      <c r="D81" t="s">
        <v>659</v>
      </c>
      <c r="E81">
        <v>83</v>
      </c>
      <c r="F81" t="s">
        <v>659</v>
      </c>
    </row>
    <row r="82" spans="1:6" x14ac:dyDescent="0.15">
      <c r="A82" t="s">
        <v>658</v>
      </c>
      <c r="B82" t="s">
        <v>660</v>
      </c>
      <c r="C82" t="s">
        <v>660</v>
      </c>
      <c r="D82" t="s">
        <v>660</v>
      </c>
      <c r="E82">
        <v>83</v>
      </c>
      <c r="F82" t="s">
        <v>660</v>
      </c>
    </row>
    <row r="83" spans="1:6" x14ac:dyDescent="0.15">
      <c r="A83" t="s">
        <v>658</v>
      </c>
      <c r="B83" t="s">
        <v>661</v>
      </c>
      <c r="C83" t="s">
        <v>661</v>
      </c>
      <c r="D83" t="s">
        <v>661</v>
      </c>
      <c r="E83">
        <v>83</v>
      </c>
      <c r="F83" t="s">
        <v>661</v>
      </c>
    </row>
    <row r="84" spans="1:6" x14ac:dyDescent="0.15">
      <c r="A84" t="s">
        <v>658</v>
      </c>
      <c r="B84" t="s">
        <v>662</v>
      </c>
      <c r="C84" t="s">
        <v>662</v>
      </c>
      <c r="D84" t="s">
        <v>662</v>
      </c>
      <c r="E84">
        <v>83</v>
      </c>
      <c r="F84" t="s">
        <v>662</v>
      </c>
    </row>
    <row r="85" spans="1:6" x14ac:dyDescent="0.15">
      <c r="A85" t="s">
        <v>658</v>
      </c>
      <c r="B85" t="s">
        <v>663</v>
      </c>
      <c r="C85" t="s">
        <v>663</v>
      </c>
      <c r="D85" t="s">
        <v>663</v>
      </c>
      <c r="E85">
        <v>83</v>
      </c>
      <c r="F85" t="s">
        <v>663</v>
      </c>
    </row>
    <row r="86" spans="1:6" x14ac:dyDescent="0.15">
      <c r="A86" t="s">
        <v>658</v>
      </c>
      <c r="B86" t="s">
        <v>664</v>
      </c>
      <c r="C86" t="s">
        <v>664</v>
      </c>
      <c r="D86" t="s">
        <v>664</v>
      </c>
      <c r="E86">
        <v>83</v>
      </c>
      <c r="F86" t="s">
        <v>664</v>
      </c>
    </row>
    <row r="87" spans="1:6" x14ac:dyDescent="0.15">
      <c r="A87" t="s">
        <v>658</v>
      </c>
      <c r="B87" t="s">
        <v>665</v>
      </c>
      <c r="C87" t="s">
        <v>665</v>
      </c>
      <c r="D87" t="s">
        <v>665</v>
      </c>
      <c r="E87">
        <v>83</v>
      </c>
      <c r="F87" t="s">
        <v>665</v>
      </c>
    </row>
    <row r="88" spans="1:6" x14ac:dyDescent="0.15">
      <c r="A88" t="s">
        <v>658</v>
      </c>
      <c r="B88" t="s">
        <v>666</v>
      </c>
      <c r="C88" t="s">
        <v>666</v>
      </c>
      <c r="D88" t="s">
        <v>666</v>
      </c>
      <c r="E88">
        <v>83</v>
      </c>
      <c r="F88" t="s">
        <v>666</v>
      </c>
    </row>
    <row r="89" spans="1:6" x14ac:dyDescent="0.15">
      <c r="A89" t="s">
        <v>658</v>
      </c>
      <c r="B89" t="s">
        <v>667</v>
      </c>
      <c r="C89" t="s">
        <v>667</v>
      </c>
      <c r="D89" t="s">
        <v>667</v>
      </c>
      <c r="E89">
        <v>83</v>
      </c>
      <c r="F89" t="s">
        <v>667</v>
      </c>
    </row>
    <row r="90" spans="1:6" x14ac:dyDescent="0.15">
      <c r="A90" t="s">
        <v>658</v>
      </c>
      <c r="B90" t="s">
        <v>668</v>
      </c>
      <c r="C90" t="s">
        <v>668</v>
      </c>
      <c r="D90" t="s">
        <v>668</v>
      </c>
      <c r="E90">
        <v>83</v>
      </c>
      <c r="F90" t="s">
        <v>668</v>
      </c>
    </row>
    <row r="91" spans="1:6" x14ac:dyDescent="0.15">
      <c r="A91" t="s">
        <v>658</v>
      </c>
      <c r="B91" t="s">
        <v>669</v>
      </c>
      <c r="C91" t="s">
        <v>669</v>
      </c>
      <c r="D91" t="s">
        <v>669</v>
      </c>
      <c r="E91">
        <v>83</v>
      </c>
      <c r="F91" t="s">
        <v>669</v>
      </c>
    </row>
    <row r="92" spans="1:6" x14ac:dyDescent="0.15">
      <c r="A92" t="s">
        <v>658</v>
      </c>
      <c r="B92" t="s">
        <v>670</v>
      </c>
      <c r="C92" t="s">
        <v>670</v>
      </c>
      <c r="D92" t="s">
        <v>670</v>
      </c>
      <c r="E92">
        <v>83</v>
      </c>
      <c r="F92" t="s">
        <v>670</v>
      </c>
    </row>
    <row r="93" spans="1:6" x14ac:dyDescent="0.15">
      <c r="A93" t="s">
        <v>658</v>
      </c>
      <c r="B93" t="s">
        <v>671</v>
      </c>
      <c r="C93" t="s">
        <v>671</v>
      </c>
      <c r="D93" t="s">
        <v>671</v>
      </c>
      <c r="E93">
        <v>83</v>
      </c>
      <c r="F93" t="s">
        <v>671</v>
      </c>
    </row>
    <row r="94" spans="1:6" x14ac:dyDescent="0.15">
      <c r="A94" t="s">
        <v>658</v>
      </c>
      <c r="B94" t="s">
        <v>672</v>
      </c>
      <c r="C94" t="s">
        <v>672</v>
      </c>
      <c r="D94" t="s">
        <v>672</v>
      </c>
      <c r="E94">
        <v>83</v>
      </c>
      <c r="F94" t="s">
        <v>672</v>
      </c>
    </row>
    <row r="95" spans="1:6" x14ac:dyDescent="0.15">
      <c r="A95" t="s">
        <v>658</v>
      </c>
      <c r="B95" t="s">
        <v>673</v>
      </c>
      <c r="C95" t="s">
        <v>673</v>
      </c>
      <c r="D95" t="s">
        <v>673</v>
      </c>
      <c r="E95">
        <v>83</v>
      </c>
      <c r="F95" t="s">
        <v>673</v>
      </c>
    </row>
    <row r="96" spans="1:6" x14ac:dyDescent="0.15">
      <c r="A96" t="s">
        <v>658</v>
      </c>
      <c r="B96" t="s">
        <v>674</v>
      </c>
      <c r="C96" t="s">
        <v>674</v>
      </c>
      <c r="D96" t="s">
        <v>674</v>
      </c>
      <c r="E96">
        <v>83</v>
      </c>
      <c r="F96" t="s">
        <v>674</v>
      </c>
    </row>
    <row r="97" spans="1:6" x14ac:dyDescent="0.15">
      <c r="A97" t="s">
        <v>658</v>
      </c>
      <c r="B97" t="s">
        <v>675</v>
      </c>
      <c r="C97" t="s">
        <v>675</v>
      </c>
      <c r="D97" t="s">
        <v>675</v>
      </c>
      <c r="E97">
        <v>83</v>
      </c>
      <c r="F97" t="s">
        <v>675</v>
      </c>
    </row>
    <row r="98" spans="1:6" x14ac:dyDescent="0.15">
      <c r="A98" t="s">
        <v>658</v>
      </c>
      <c r="B98" t="s">
        <v>676</v>
      </c>
      <c r="C98" t="s">
        <v>676</v>
      </c>
      <c r="D98" t="s">
        <v>676</v>
      </c>
      <c r="E98">
        <v>83</v>
      </c>
      <c r="F98" t="s">
        <v>676</v>
      </c>
    </row>
    <row r="99" spans="1:6" x14ac:dyDescent="0.15">
      <c r="A99" t="s">
        <v>658</v>
      </c>
      <c r="B99" t="s">
        <v>677</v>
      </c>
      <c r="C99" t="s">
        <v>677</v>
      </c>
      <c r="D99" t="s">
        <v>677</v>
      </c>
      <c r="E99">
        <v>83</v>
      </c>
      <c r="F99" t="s">
        <v>677</v>
      </c>
    </row>
    <row r="100" spans="1:6" x14ac:dyDescent="0.15">
      <c r="A100" t="s">
        <v>658</v>
      </c>
      <c r="B100" t="s">
        <v>678</v>
      </c>
      <c r="C100" t="s">
        <v>678</v>
      </c>
      <c r="D100" t="s">
        <v>678</v>
      </c>
      <c r="E100">
        <v>83</v>
      </c>
      <c r="F100" t="s">
        <v>678</v>
      </c>
    </row>
    <row r="101" spans="1:6" x14ac:dyDescent="0.15">
      <c r="A101" t="s">
        <v>658</v>
      </c>
      <c r="B101" t="s">
        <v>679</v>
      </c>
      <c r="C101" t="s">
        <v>679</v>
      </c>
      <c r="D101" t="s">
        <v>679</v>
      </c>
      <c r="E101">
        <v>83</v>
      </c>
      <c r="F101" t="s">
        <v>679</v>
      </c>
    </row>
    <row r="102" spans="1:6" x14ac:dyDescent="0.15">
      <c r="A102" t="s">
        <v>658</v>
      </c>
      <c r="B102" t="s">
        <v>680</v>
      </c>
      <c r="C102" t="s">
        <v>680</v>
      </c>
      <c r="D102" t="s">
        <v>680</v>
      </c>
      <c r="E102">
        <v>83</v>
      </c>
      <c r="F102" t="s">
        <v>680</v>
      </c>
    </row>
    <row r="103" spans="1:6" x14ac:dyDescent="0.15">
      <c r="A103" t="s">
        <v>658</v>
      </c>
      <c r="B103" t="s">
        <v>681</v>
      </c>
      <c r="C103" t="s">
        <v>681</v>
      </c>
      <c r="D103" t="s">
        <v>681</v>
      </c>
      <c r="E103">
        <v>83</v>
      </c>
      <c r="F103" t="s">
        <v>681</v>
      </c>
    </row>
    <row r="104" spans="1:6" x14ac:dyDescent="0.15">
      <c r="A104" t="s">
        <v>658</v>
      </c>
      <c r="B104" t="s">
        <v>682</v>
      </c>
      <c r="C104" t="s">
        <v>682</v>
      </c>
      <c r="D104" t="s">
        <v>682</v>
      </c>
      <c r="E104">
        <v>83</v>
      </c>
      <c r="F104" t="s">
        <v>682</v>
      </c>
    </row>
    <row r="105" spans="1:6" x14ac:dyDescent="0.15">
      <c r="A105" t="s">
        <v>658</v>
      </c>
      <c r="B105" t="s">
        <v>683</v>
      </c>
      <c r="C105" t="s">
        <v>683</v>
      </c>
      <c r="D105" t="s">
        <v>683</v>
      </c>
      <c r="E105">
        <v>83</v>
      </c>
      <c r="F105" t="s">
        <v>683</v>
      </c>
    </row>
    <row r="106" spans="1:6" x14ac:dyDescent="0.15">
      <c r="A106" t="s">
        <v>658</v>
      </c>
      <c r="B106" t="s">
        <v>684</v>
      </c>
      <c r="C106" t="s">
        <v>684</v>
      </c>
      <c r="D106" t="s">
        <v>684</v>
      </c>
      <c r="E106">
        <v>83</v>
      </c>
      <c r="F106" t="s">
        <v>684</v>
      </c>
    </row>
    <row r="107" spans="1:6" x14ac:dyDescent="0.15">
      <c r="A107" t="s">
        <v>658</v>
      </c>
      <c r="B107" t="s">
        <v>685</v>
      </c>
      <c r="C107" t="s">
        <v>685</v>
      </c>
      <c r="D107" t="s">
        <v>685</v>
      </c>
      <c r="E107">
        <v>83</v>
      </c>
      <c r="F107" t="s">
        <v>685</v>
      </c>
    </row>
    <row r="108" spans="1:6" x14ac:dyDescent="0.15">
      <c r="A108" t="s">
        <v>658</v>
      </c>
      <c r="B108" t="s">
        <v>686</v>
      </c>
      <c r="C108" t="s">
        <v>686</v>
      </c>
      <c r="D108" t="s">
        <v>686</v>
      </c>
      <c r="E108">
        <v>83</v>
      </c>
      <c r="F108" t="s">
        <v>686</v>
      </c>
    </row>
    <row r="109" spans="1:6" x14ac:dyDescent="0.15">
      <c r="A109" t="s">
        <v>658</v>
      </c>
      <c r="B109" t="s">
        <v>687</v>
      </c>
      <c r="C109" t="s">
        <v>687</v>
      </c>
      <c r="D109" t="s">
        <v>687</v>
      </c>
      <c r="E109">
        <v>83</v>
      </c>
      <c r="F109" t="s">
        <v>687</v>
      </c>
    </row>
    <row r="110" spans="1:6" x14ac:dyDescent="0.15">
      <c r="A110" t="s">
        <v>658</v>
      </c>
      <c r="B110" t="s">
        <v>688</v>
      </c>
      <c r="C110" t="s">
        <v>688</v>
      </c>
      <c r="D110" t="s">
        <v>688</v>
      </c>
      <c r="E110">
        <v>83</v>
      </c>
      <c r="F110" t="s">
        <v>688</v>
      </c>
    </row>
    <row r="111" spans="1:6" x14ac:dyDescent="0.15">
      <c r="A111" t="s">
        <v>658</v>
      </c>
      <c r="B111" t="s">
        <v>689</v>
      </c>
      <c r="C111" t="s">
        <v>689</v>
      </c>
      <c r="D111" t="s">
        <v>689</v>
      </c>
      <c r="E111">
        <v>83</v>
      </c>
      <c r="F111" t="s">
        <v>689</v>
      </c>
    </row>
    <row r="112" spans="1:6" x14ac:dyDescent="0.15">
      <c r="A112" t="s">
        <v>658</v>
      </c>
      <c r="B112" t="s">
        <v>690</v>
      </c>
      <c r="C112" t="s">
        <v>690</v>
      </c>
      <c r="D112" t="s">
        <v>690</v>
      </c>
      <c r="E112">
        <v>83</v>
      </c>
      <c r="F112" t="s">
        <v>690</v>
      </c>
    </row>
    <row r="113" spans="1:6" x14ac:dyDescent="0.15">
      <c r="A113" t="s">
        <v>658</v>
      </c>
      <c r="B113" t="s">
        <v>691</v>
      </c>
      <c r="C113" t="s">
        <v>691</v>
      </c>
      <c r="D113" t="s">
        <v>691</v>
      </c>
      <c r="E113">
        <v>83</v>
      </c>
      <c r="F113" t="s">
        <v>691</v>
      </c>
    </row>
    <row r="114" spans="1:6" x14ac:dyDescent="0.15">
      <c r="A114" t="s">
        <v>658</v>
      </c>
      <c r="B114" t="s">
        <v>692</v>
      </c>
      <c r="C114" t="s">
        <v>692</v>
      </c>
      <c r="D114" t="s">
        <v>692</v>
      </c>
      <c r="E114">
        <v>83</v>
      </c>
      <c r="F114" t="s">
        <v>692</v>
      </c>
    </row>
    <row r="115" spans="1:6" x14ac:dyDescent="0.15">
      <c r="A115" t="s">
        <v>658</v>
      </c>
      <c r="B115" t="s">
        <v>693</v>
      </c>
      <c r="C115" t="s">
        <v>693</v>
      </c>
      <c r="D115" t="s">
        <v>693</v>
      </c>
      <c r="E115">
        <v>83</v>
      </c>
      <c r="F115" t="s">
        <v>693</v>
      </c>
    </row>
    <row r="116" spans="1:6" x14ac:dyDescent="0.15">
      <c r="A116" t="s">
        <v>658</v>
      </c>
      <c r="B116" t="s">
        <v>694</v>
      </c>
      <c r="C116" t="s">
        <v>694</v>
      </c>
      <c r="D116" t="s">
        <v>694</v>
      </c>
      <c r="E116">
        <v>83</v>
      </c>
      <c r="F116" t="s">
        <v>694</v>
      </c>
    </row>
    <row r="117" spans="1:6" x14ac:dyDescent="0.15">
      <c r="A117" t="s">
        <v>658</v>
      </c>
      <c r="B117" t="s">
        <v>695</v>
      </c>
      <c r="C117" t="s">
        <v>695</v>
      </c>
      <c r="D117" t="s">
        <v>695</v>
      </c>
      <c r="E117">
        <v>83</v>
      </c>
      <c r="F117" t="s">
        <v>695</v>
      </c>
    </row>
    <row r="118" spans="1:6" x14ac:dyDescent="0.15">
      <c r="A118" t="s">
        <v>658</v>
      </c>
      <c r="B118" t="s">
        <v>696</v>
      </c>
      <c r="C118" t="s">
        <v>696</v>
      </c>
      <c r="D118" t="s">
        <v>696</v>
      </c>
      <c r="E118">
        <v>83</v>
      </c>
      <c r="F118" t="s">
        <v>696</v>
      </c>
    </row>
    <row r="119" spans="1:6" x14ac:dyDescent="0.15">
      <c r="A119" t="s">
        <v>658</v>
      </c>
      <c r="B119" t="s">
        <v>697</v>
      </c>
      <c r="C119" t="s">
        <v>697</v>
      </c>
      <c r="D119" t="s">
        <v>697</v>
      </c>
      <c r="E119">
        <v>83</v>
      </c>
      <c r="F119" t="s">
        <v>697</v>
      </c>
    </row>
    <row r="120" spans="1:6" x14ac:dyDescent="0.15">
      <c r="A120" t="s">
        <v>658</v>
      </c>
      <c r="B120" t="s">
        <v>698</v>
      </c>
      <c r="C120" t="s">
        <v>698</v>
      </c>
      <c r="D120" t="s">
        <v>698</v>
      </c>
      <c r="E120">
        <v>83</v>
      </c>
      <c r="F120" t="s">
        <v>698</v>
      </c>
    </row>
    <row r="121" spans="1:6" x14ac:dyDescent="0.15">
      <c r="A121" t="s">
        <v>658</v>
      </c>
      <c r="B121" t="s">
        <v>699</v>
      </c>
      <c r="C121" t="s">
        <v>699</v>
      </c>
      <c r="D121" t="s">
        <v>699</v>
      </c>
      <c r="E121">
        <v>83</v>
      </c>
      <c r="F121" t="s">
        <v>699</v>
      </c>
    </row>
    <row r="122" spans="1:6" x14ac:dyDescent="0.15">
      <c r="A122" t="s">
        <v>658</v>
      </c>
      <c r="B122" t="s">
        <v>700</v>
      </c>
      <c r="C122" t="s">
        <v>700</v>
      </c>
      <c r="D122" t="s">
        <v>700</v>
      </c>
      <c r="E122">
        <v>83</v>
      </c>
      <c r="F122" t="s">
        <v>700</v>
      </c>
    </row>
    <row r="123" spans="1:6" x14ac:dyDescent="0.15">
      <c r="A123" t="s">
        <v>658</v>
      </c>
      <c r="B123" t="s">
        <v>701</v>
      </c>
      <c r="C123" t="s">
        <v>701</v>
      </c>
      <c r="D123" t="s">
        <v>701</v>
      </c>
      <c r="E123">
        <v>83</v>
      </c>
      <c r="F123" t="s">
        <v>701</v>
      </c>
    </row>
    <row r="124" spans="1:6" x14ac:dyDescent="0.15">
      <c r="A124" t="s">
        <v>658</v>
      </c>
      <c r="B124" t="s">
        <v>702</v>
      </c>
      <c r="C124" t="s">
        <v>702</v>
      </c>
      <c r="D124" t="s">
        <v>702</v>
      </c>
      <c r="E124">
        <v>83</v>
      </c>
      <c r="F124" t="s">
        <v>702</v>
      </c>
    </row>
    <row r="125" spans="1:6" x14ac:dyDescent="0.15">
      <c r="A125" t="s">
        <v>658</v>
      </c>
      <c r="B125" t="s">
        <v>703</v>
      </c>
      <c r="C125" t="s">
        <v>703</v>
      </c>
      <c r="D125" t="s">
        <v>703</v>
      </c>
      <c r="E125">
        <v>83</v>
      </c>
      <c r="F125" t="s">
        <v>703</v>
      </c>
    </row>
    <row r="126" spans="1:6" x14ac:dyDescent="0.15">
      <c r="A126" t="s">
        <v>658</v>
      </c>
      <c r="B126" t="s">
        <v>704</v>
      </c>
      <c r="C126" t="s">
        <v>704</v>
      </c>
      <c r="D126" t="s">
        <v>704</v>
      </c>
      <c r="E126">
        <v>83</v>
      </c>
      <c r="F126" t="s">
        <v>704</v>
      </c>
    </row>
    <row r="127" spans="1:6" x14ac:dyDescent="0.15">
      <c r="A127" t="s">
        <v>658</v>
      </c>
      <c r="B127" t="s">
        <v>705</v>
      </c>
      <c r="C127" t="s">
        <v>705</v>
      </c>
      <c r="D127" t="s">
        <v>705</v>
      </c>
      <c r="E127">
        <v>83</v>
      </c>
      <c r="F127" t="s">
        <v>705</v>
      </c>
    </row>
    <row r="128" spans="1:6" x14ac:dyDescent="0.15">
      <c r="A128" t="s">
        <v>658</v>
      </c>
      <c r="B128" t="s">
        <v>706</v>
      </c>
      <c r="C128" t="s">
        <v>706</v>
      </c>
      <c r="D128" t="s">
        <v>706</v>
      </c>
      <c r="E128">
        <v>83</v>
      </c>
      <c r="F128" t="s">
        <v>706</v>
      </c>
    </row>
    <row r="129" spans="1:6" x14ac:dyDescent="0.15">
      <c r="A129" t="s">
        <v>658</v>
      </c>
      <c r="B129" t="s">
        <v>707</v>
      </c>
      <c r="C129" t="s">
        <v>707</v>
      </c>
      <c r="D129" t="s">
        <v>707</v>
      </c>
      <c r="E129">
        <v>83</v>
      </c>
      <c r="F129" t="s">
        <v>707</v>
      </c>
    </row>
    <row r="130" spans="1:6" x14ac:dyDescent="0.15">
      <c r="A130" t="s">
        <v>459</v>
      </c>
      <c r="B130" t="s">
        <v>708</v>
      </c>
      <c r="C130" t="s">
        <v>708</v>
      </c>
      <c r="D130" t="s">
        <v>708</v>
      </c>
      <c r="E130">
        <v>66</v>
      </c>
      <c r="F130" t="s">
        <v>708</v>
      </c>
    </row>
    <row r="131" spans="1:6" x14ac:dyDescent="0.15">
      <c r="A131" t="s">
        <v>459</v>
      </c>
      <c r="B131" t="s">
        <v>709</v>
      </c>
      <c r="C131" t="s">
        <v>709</v>
      </c>
      <c r="D131" t="s">
        <v>709</v>
      </c>
      <c r="E131">
        <v>66</v>
      </c>
      <c r="F131" t="s">
        <v>709</v>
      </c>
    </row>
    <row r="132" spans="1:6" x14ac:dyDescent="0.15">
      <c r="A132" t="s">
        <v>459</v>
      </c>
      <c r="B132" t="s">
        <v>710</v>
      </c>
      <c r="C132" t="s">
        <v>710</v>
      </c>
      <c r="D132" t="s">
        <v>710</v>
      </c>
      <c r="E132">
        <v>66</v>
      </c>
      <c r="F132" t="s">
        <v>710</v>
      </c>
    </row>
    <row r="133" spans="1:6" x14ac:dyDescent="0.15">
      <c r="A133" t="s">
        <v>459</v>
      </c>
      <c r="B133" t="s">
        <v>531</v>
      </c>
      <c r="C133" t="s">
        <v>531</v>
      </c>
      <c r="D133" t="s">
        <v>531</v>
      </c>
      <c r="E133">
        <v>66</v>
      </c>
      <c r="F133" t="s">
        <v>531</v>
      </c>
    </row>
    <row r="134" spans="1:6" x14ac:dyDescent="0.15">
      <c r="A134" t="s">
        <v>459</v>
      </c>
      <c r="B134" t="s">
        <v>711</v>
      </c>
      <c r="C134" t="s">
        <v>711</v>
      </c>
      <c r="D134" t="s">
        <v>711</v>
      </c>
      <c r="E134">
        <v>66</v>
      </c>
      <c r="F134" t="s">
        <v>711</v>
      </c>
    </row>
    <row r="135" spans="1:6" x14ac:dyDescent="0.15">
      <c r="A135" t="s">
        <v>459</v>
      </c>
      <c r="B135" t="s">
        <v>712</v>
      </c>
      <c r="C135" t="s">
        <v>712</v>
      </c>
      <c r="D135" t="s">
        <v>712</v>
      </c>
      <c r="E135">
        <v>66</v>
      </c>
      <c r="F135" t="s">
        <v>712</v>
      </c>
    </row>
    <row r="136" spans="1:6" x14ac:dyDescent="0.15">
      <c r="A136" t="s">
        <v>459</v>
      </c>
      <c r="B136" t="s">
        <v>713</v>
      </c>
      <c r="C136" t="s">
        <v>713</v>
      </c>
      <c r="D136" t="s">
        <v>713</v>
      </c>
      <c r="E136">
        <v>66</v>
      </c>
      <c r="F136" t="s">
        <v>713</v>
      </c>
    </row>
    <row r="137" spans="1:6" x14ac:dyDescent="0.15">
      <c r="A137" t="s">
        <v>459</v>
      </c>
      <c r="B137" t="s">
        <v>714</v>
      </c>
      <c r="C137" t="s">
        <v>714</v>
      </c>
      <c r="D137" t="s">
        <v>714</v>
      </c>
      <c r="E137">
        <v>66</v>
      </c>
      <c r="F137" t="s">
        <v>714</v>
      </c>
    </row>
    <row r="138" spans="1:6" x14ac:dyDescent="0.15">
      <c r="A138" t="s">
        <v>459</v>
      </c>
      <c r="B138" t="s">
        <v>715</v>
      </c>
      <c r="C138" t="s">
        <v>715</v>
      </c>
      <c r="D138" t="s">
        <v>715</v>
      </c>
      <c r="E138">
        <v>66</v>
      </c>
      <c r="F138" t="s">
        <v>715</v>
      </c>
    </row>
    <row r="139" spans="1:6" x14ac:dyDescent="0.15">
      <c r="A139" t="s">
        <v>459</v>
      </c>
      <c r="B139" t="s">
        <v>716</v>
      </c>
      <c r="C139" t="s">
        <v>716</v>
      </c>
      <c r="D139" t="s">
        <v>716</v>
      </c>
      <c r="E139">
        <v>66</v>
      </c>
      <c r="F139" t="s">
        <v>716</v>
      </c>
    </row>
    <row r="140" spans="1:6" x14ac:dyDescent="0.15">
      <c r="A140" t="s">
        <v>459</v>
      </c>
      <c r="B140" t="s">
        <v>717</v>
      </c>
      <c r="C140" t="s">
        <v>717</v>
      </c>
      <c r="D140" t="s">
        <v>717</v>
      </c>
      <c r="E140">
        <v>66</v>
      </c>
      <c r="F140" t="s">
        <v>717</v>
      </c>
    </row>
    <row r="141" spans="1:6" x14ac:dyDescent="0.15">
      <c r="A141" t="s">
        <v>718</v>
      </c>
      <c r="B141" t="s">
        <v>719</v>
      </c>
      <c r="C141" t="s">
        <v>719</v>
      </c>
      <c r="D141" t="s">
        <v>719</v>
      </c>
      <c r="E141">
        <v>17</v>
      </c>
      <c r="F141" t="s">
        <v>719</v>
      </c>
    </row>
    <row r="142" spans="1:6" x14ac:dyDescent="0.15">
      <c r="A142" t="s">
        <v>718</v>
      </c>
      <c r="B142" t="s">
        <v>720</v>
      </c>
      <c r="C142" t="s">
        <v>720</v>
      </c>
      <c r="D142" t="s">
        <v>720</v>
      </c>
      <c r="E142">
        <v>17</v>
      </c>
      <c r="F142" t="s">
        <v>720</v>
      </c>
    </row>
    <row r="143" spans="1:6" x14ac:dyDescent="0.15">
      <c r="A143" t="s">
        <v>718</v>
      </c>
      <c r="B143" t="s">
        <v>721</v>
      </c>
      <c r="C143" t="s">
        <v>721</v>
      </c>
      <c r="D143" t="s">
        <v>721</v>
      </c>
      <c r="E143">
        <v>17</v>
      </c>
      <c r="F143" t="s">
        <v>721</v>
      </c>
    </row>
    <row r="144" spans="1:6" x14ac:dyDescent="0.15">
      <c r="A144" t="s">
        <v>718</v>
      </c>
      <c r="B144" t="s">
        <v>722</v>
      </c>
      <c r="C144" t="s">
        <v>722</v>
      </c>
      <c r="D144" t="s">
        <v>722</v>
      </c>
      <c r="E144">
        <v>17</v>
      </c>
      <c r="F144" t="s">
        <v>722</v>
      </c>
    </row>
    <row r="145" spans="1:6" x14ac:dyDescent="0.15">
      <c r="A145" t="s">
        <v>718</v>
      </c>
      <c r="B145" t="s">
        <v>723</v>
      </c>
      <c r="C145" t="s">
        <v>723</v>
      </c>
      <c r="D145" t="s">
        <v>723</v>
      </c>
      <c r="E145">
        <v>17</v>
      </c>
      <c r="F145" t="s">
        <v>723</v>
      </c>
    </row>
    <row r="146" spans="1:6" x14ac:dyDescent="0.15">
      <c r="A146" t="s">
        <v>718</v>
      </c>
      <c r="B146" t="s">
        <v>724</v>
      </c>
      <c r="C146" t="s">
        <v>724</v>
      </c>
      <c r="D146" t="s">
        <v>724</v>
      </c>
      <c r="E146">
        <v>17</v>
      </c>
      <c r="F146" t="s">
        <v>724</v>
      </c>
    </row>
    <row r="147" spans="1:6" x14ac:dyDescent="0.15">
      <c r="A147" t="s">
        <v>718</v>
      </c>
      <c r="B147" t="s">
        <v>725</v>
      </c>
      <c r="C147" t="s">
        <v>725</v>
      </c>
      <c r="D147" t="s">
        <v>725</v>
      </c>
      <c r="E147">
        <v>17</v>
      </c>
      <c r="F147" t="s">
        <v>725</v>
      </c>
    </row>
    <row r="148" spans="1:6" x14ac:dyDescent="0.15">
      <c r="A148" t="s">
        <v>718</v>
      </c>
      <c r="B148" t="s">
        <v>726</v>
      </c>
      <c r="C148" t="s">
        <v>726</v>
      </c>
      <c r="D148" t="s">
        <v>726</v>
      </c>
      <c r="E148">
        <v>17</v>
      </c>
      <c r="F148" t="s">
        <v>726</v>
      </c>
    </row>
    <row r="149" spans="1:6" x14ac:dyDescent="0.15">
      <c r="A149" t="s">
        <v>718</v>
      </c>
      <c r="B149" t="s">
        <v>727</v>
      </c>
      <c r="C149" t="s">
        <v>727</v>
      </c>
      <c r="D149" t="s">
        <v>727</v>
      </c>
      <c r="E149">
        <v>17</v>
      </c>
      <c r="F149" t="s">
        <v>727</v>
      </c>
    </row>
    <row r="150" spans="1:6" x14ac:dyDescent="0.15">
      <c r="A150" t="s">
        <v>718</v>
      </c>
      <c r="B150" t="s">
        <v>728</v>
      </c>
      <c r="C150" t="s">
        <v>728</v>
      </c>
      <c r="D150" t="s">
        <v>728</v>
      </c>
      <c r="E150">
        <v>17</v>
      </c>
      <c r="F150" t="s">
        <v>728</v>
      </c>
    </row>
    <row r="151" spans="1:6" x14ac:dyDescent="0.15">
      <c r="A151" t="s">
        <v>718</v>
      </c>
      <c r="B151" t="s">
        <v>729</v>
      </c>
      <c r="C151" t="s">
        <v>729</v>
      </c>
      <c r="D151" t="s">
        <v>729</v>
      </c>
      <c r="E151">
        <v>17</v>
      </c>
      <c r="F151" t="s">
        <v>729</v>
      </c>
    </row>
    <row r="152" spans="1:6" x14ac:dyDescent="0.15">
      <c r="A152" t="s">
        <v>718</v>
      </c>
      <c r="B152" t="s">
        <v>529</v>
      </c>
      <c r="C152" t="s">
        <v>529</v>
      </c>
      <c r="D152" t="s">
        <v>529</v>
      </c>
      <c r="E152">
        <v>17</v>
      </c>
      <c r="F152" t="s">
        <v>529</v>
      </c>
    </row>
    <row r="153" spans="1:6" x14ac:dyDescent="0.15">
      <c r="A153" t="s">
        <v>718</v>
      </c>
      <c r="B153" t="s">
        <v>730</v>
      </c>
      <c r="C153" t="s">
        <v>730</v>
      </c>
      <c r="D153" t="s">
        <v>730</v>
      </c>
      <c r="E153">
        <v>17</v>
      </c>
      <c r="F153" t="s">
        <v>730</v>
      </c>
    </row>
    <row r="154" spans="1:6" x14ac:dyDescent="0.15">
      <c r="A154" t="s">
        <v>718</v>
      </c>
      <c r="B154" t="s">
        <v>731</v>
      </c>
      <c r="C154" t="s">
        <v>731</v>
      </c>
      <c r="D154" t="s">
        <v>731</v>
      </c>
      <c r="E154">
        <v>17</v>
      </c>
      <c r="F154" t="s">
        <v>731</v>
      </c>
    </row>
    <row r="155" spans="1:6" x14ac:dyDescent="0.15">
      <c r="A155" t="s">
        <v>732</v>
      </c>
      <c r="B155" t="s">
        <v>733</v>
      </c>
      <c r="C155" t="s">
        <v>733</v>
      </c>
      <c r="D155" t="s">
        <v>733</v>
      </c>
      <c r="E155">
        <v>100</v>
      </c>
      <c r="F155" t="s">
        <v>733</v>
      </c>
    </row>
    <row r="156" spans="1:6" x14ac:dyDescent="0.15">
      <c r="A156" t="s">
        <v>732</v>
      </c>
      <c r="B156" t="s">
        <v>734</v>
      </c>
      <c r="C156" t="s">
        <v>734</v>
      </c>
      <c r="D156" t="s">
        <v>734</v>
      </c>
      <c r="E156">
        <v>100</v>
      </c>
      <c r="F156" t="s">
        <v>734</v>
      </c>
    </row>
    <row r="157" spans="1:6" x14ac:dyDescent="0.15">
      <c r="A157" t="s">
        <v>732</v>
      </c>
      <c r="B157" t="s">
        <v>735</v>
      </c>
      <c r="C157" t="s">
        <v>735</v>
      </c>
      <c r="D157" t="s">
        <v>735</v>
      </c>
      <c r="E157">
        <v>100</v>
      </c>
      <c r="F157" t="s">
        <v>735</v>
      </c>
    </row>
    <row r="158" spans="1:6" x14ac:dyDescent="0.15">
      <c r="A158" t="s">
        <v>732</v>
      </c>
      <c r="B158" t="s">
        <v>736</v>
      </c>
      <c r="C158" t="s">
        <v>736</v>
      </c>
      <c r="D158" t="s">
        <v>736</v>
      </c>
      <c r="E158">
        <v>100</v>
      </c>
      <c r="F158" t="s">
        <v>736</v>
      </c>
    </row>
    <row r="159" spans="1:6" x14ac:dyDescent="0.15">
      <c r="A159" t="s">
        <v>732</v>
      </c>
      <c r="B159" t="s">
        <v>737</v>
      </c>
      <c r="C159" t="s">
        <v>737</v>
      </c>
      <c r="D159" t="s">
        <v>737</v>
      </c>
      <c r="E159">
        <v>100</v>
      </c>
      <c r="F159" t="s">
        <v>737</v>
      </c>
    </row>
    <row r="160" spans="1:6" x14ac:dyDescent="0.15">
      <c r="A160" t="s">
        <v>732</v>
      </c>
      <c r="B160" t="s">
        <v>738</v>
      </c>
      <c r="C160" t="s">
        <v>738</v>
      </c>
      <c r="D160" t="s">
        <v>738</v>
      </c>
      <c r="E160">
        <v>100</v>
      </c>
      <c r="F160" t="s">
        <v>738</v>
      </c>
    </row>
    <row r="161" spans="1:6" x14ac:dyDescent="0.15">
      <c r="A161" t="s">
        <v>732</v>
      </c>
      <c r="B161" t="s">
        <v>739</v>
      </c>
      <c r="C161" t="s">
        <v>739</v>
      </c>
      <c r="D161" t="s">
        <v>739</v>
      </c>
      <c r="E161">
        <v>100</v>
      </c>
      <c r="F161" t="s">
        <v>739</v>
      </c>
    </row>
    <row r="162" spans="1:6" x14ac:dyDescent="0.15">
      <c r="A162" t="s">
        <v>732</v>
      </c>
      <c r="B162" t="s">
        <v>740</v>
      </c>
      <c r="C162" t="s">
        <v>740</v>
      </c>
      <c r="D162" t="s">
        <v>740</v>
      </c>
      <c r="E162">
        <v>100</v>
      </c>
      <c r="F162" t="s">
        <v>740</v>
      </c>
    </row>
    <row r="163" spans="1:6" x14ac:dyDescent="0.15">
      <c r="A163" t="s">
        <v>732</v>
      </c>
      <c r="B163" t="s">
        <v>741</v>
      </c>
      <c r="C163" t="s">
        <v>741</v>
      </c>
      <c r="D163" t="s">
        <v>741</v>
      </c>
      <c r="E163">
        <v>100</v>
      </c>
      <c r="F163" t="s">
        <v>741</v>
      </c>
    </row>
    <row r="164" spans="1:6" x14ac:dyDescent="0.15">
      <c r="A164" t="s">
        <v>732</v>
      </c>
      <c r="B164" t="s">
        <v>742</v>
      </c>
      <c r="C164" t="s">
        <v>742</v>
      </c>
      <c r="D164" t="s">
        <v>742</v>
      </c>
      <c r="E164">
        <v>100</v>
      </c>
      <c r="F164" t="s">
        <v>742</v>
      </c>
    </row>
    <row r="165" spans="1:6" x14ac:dyDescent="0.15">
      <c r="A165" t="s">
        <v>732</v>
      </c>
      <c r="B165" t="s">
        <v>743</v>
      </c>
      <c r="C165" t="s">
        <v>743</v>
      </c>
      <c r="D165" t="s">
        <v>743</v>
      </c>
      <c r="E165">
        <v>100</v>
      </c>
      <c r="F165" t="s">
        <v>743</v>
      </c>
    </row>
    <row r="166" spans="1:6" x14ac:dyDescent="0.15">
      <c r="A166" t="s">
        <v>732</v>
      </c>
      <c r="B166" t="s">
        <v>744</v>
      </c>
      <c r="C166" t="s">
        <v>744</v>
      </c>
      <c r="D166" t="s">
        <v>744</v>
      </c>
      <c r="E166">
        <v>100</v>
      </c>
      <c r="F166" t="s">
        <v>744</v>
      </c>
    </row>
    <row r="167" spans="1:6" x14ac:dyDescent="0.15">
      <c r="A167" t="s">
        <v>732</v>
      </c>
      <c r="B167" t="s">
        <v>745</v>
      </c>
      <c r="C167" t="s">
        <v>745</v>
      </c>
      <c r="D167" t="s">
        <v>745</v>
      </c>
      <c r="E167">
        <v>100</v>
      </c>
      <c r="F167" t="s">
        <v>745</v>
      </c>
    </row>
    <row r="168" spans="1:6" x14ac:dyDescent="0.15">
      <c r="A168" t="s">
        <v>732</v>
      </c>
      <c r="B168" t="s">
        <v>746</v>
      </c>
      <c r="C168" t="s">
        <v>746</v>
      </c>
      <c r="D168" t="s">
        <v>746</v>
      </c>
      <c r="E168">
        <v>100</v>
      </c>
      <c r="F168" t="s">
        <v>746</v>
      </c>
    </row>
    <row r="169" spans="1:6" x14ac:dyDescent="0.15">
      <c r="A169" t="s">
        <v>732</v>
      </c>
      <c r="B169" t="s">
        <v>747</v>
      </c>
      <c r="C169" t="s">
        <v>747</v>
      </c>
      <c r="D169" t="s">
        <v>747</v>
      </c>
      <c r="E169">
        <v>100</v>
      </c>
      <c r="F169" t="s">
        <v>747</v>
      </c>
    </row>
    <row r="170" spans="1:6" x14ac:dyDescent="0.15">
      <c r="A170" t="s">
        <v>732</v>
      </c>
      <c r="B170" t="s">
        <v>748</v>
      </c>
      <c r="C170" t="s">
        <v>748</v>
      </c>
      <c r="D170" t="s">
        <v>748</v>
      </c>
      <c r="E170">
        <v>100</v>
      </c>
      <c r="F170" t="s">
        <v>748</v>
      </c>
    </row>
    <row r="171" spans="1:6" x14ac:dyDescent="0.15">
      <c r="A171" t="s">
        <v>732</v>
      </c>
      <c r="B171" t="s">
        <v>749</v>
      </c>
      <c r="C171" t="s">
        <v>749</v>
      </c>
      <c r="D171" t="s">
        <v>749</v>
      </c>
      <c r="E171">
        <v>100</v>
      </c>
      <c r="F171" t="s">
        <v>749</v>
      </c>
    </row>
    <row r="172" spans="1:6" x14ac:dyDescent="0.15">
      <c r="A172" t="s">
        <v>732</v>
      </c>
      <c r="B172" t="s">
        <v>750</v>
      </c>
      <c r="C172" t="s">
        <v>750</v>
      </c>
      <c r="D172" t="s">
        <v>750</v>
      </c>
      <c r="E172">
        <v>100</v>
      </c>
      <c r="F172" t="s">
        <v>750</v>
      </c>
    </row>
    <row r="173" spans="1:6" x14ac:dyDescent="0.15">
      <c r="A173" t="s">
        <v>732</v>
      </c>
      <c r="B173" t="s">
        <v>751</v>
      </c>
      <c r="C173" t="s">
        <v>751</v>
      </c>
      <c r="D173" t="s">
        <v>751</v>
      </c>
      <c r="E173">
        <v>100</v>
      </c>
      <c r="F173" t="s">
        <v>751</v>
      </c>
    </row>
    <row r="174" spans="1:6" x14ac:dyDescent="0.15">
      <c r="A174" t="s">
        <v>732</v>
      </c>
      <c r="B174" t="s">
        <v>752</v>
      </c>
      <c r="C174" t="s">
        <v>752</v>
      </c>
      <c r="D174" t="s">
        <v>752</v>
      </c>
      <c r="E174">
        <v>100</v>
      </c>
      <c r="F174" t="s">
        <v>752</v>
      </c>
    </row>
    <row r="175" spans="1:6" x14ac:dyDescent="0.15">
      <c r="A175" t="s">
        <v>732</v>
      </c>
      <c r="B175" t="s">
        <v>753</v>
      </c>
      <c r="C175" t="s">
        <v>753</v>
      </c>
      <c r="D175" t="s">
        <v>753</v>
      </c>
      <c r="E175">
        <v>100</v>
      </c>
      <c r="F175" t="s">
        <v>753</v>
      </c>
    </row>
    <row r="176" spans="1:6" x14ac:dyDescent="0.15">
      <c r="A176" t="s">
        <v>732</v>
      </c>
      <c r="B176" t="s">
        <v>754</v>
      </c>
      <c r="C176" t="s">
        <v>754</v>
      </c>
      <c r="D176" t="s">
        <v>754</v>
      </c>
      <c r="E176">
        <v>100</v>
      </c>
      <c r="F176" t="s">
        <v>754</v>
      </c>
    </row>
    <row r="177" spans="1:6" x14ac:dyDescent="0.15">
      <c r="A177" t="s">
        <v>732</v>
      </c>
      <c r="B177" t="s">
        <v>755</v>
      </c>
      <c r="C177" t="s">
        <v>755</v>
      </c>
      <c r="D177" t="s">
        <v>755</v>
      </c>
      <c r="E177">
        <v>100</v>
      </c>
      <c r="F177" t="s">
        <v>755</v>
      </c>
    </row>
    <row r="178" spans="1:6" x14ac:dyDescent="0.15">
      <c r="A178" t="s">
        <v>732</v>
      </c>
      <c r="B178" t="s">
        <v>756</v>
      </c>
      <c r="C178" t="s">
        <v>756</v>
      </c>
      <c r="D178" t="s">
        <v>756</v>
      </c>
      <c r="E178">
        <v>100</v>
      </c>
      <c r="F178" t="s">
        <v>756</v>
      </c>
    </row>
    <row r="179" spans="1:6" x14ac:dyDescent="0.15">
      <c r="A179" t="s">
        <v>732</v>
      </c>
      <c r="B179" t="s">
        <v>757</v>
      </c>
      <c r="C179" t="s">
        <v>757</v>
      </c>
      <c r="D179" t="s">
        <v>757</v>
      </c>
      <c r="E179">
        <v>100</v>
      </c>
      <c r="F179" t="s">
        <v>757</v>
      </c>
    </row>
    <row r="180" spans="1:6" x14ac:dyDescent="0.15">
      <c r="A180" t="s">
        <v>732</v>
      </c>
      <c r="B180" t="s">
        <v>758</v>
      </c>
      <c r="C180" t="s">
        <v>758</v>
      </c>
      <c r="D180" t="s">
        <v>758</v>
      </c>
      <c r="E180">
        <v>100</v>
      </c>
      <c r="F180" t="s">
        <v>758</v>
      </c>
    </row>
    <row r="181" spans="1:6" x14ac:dyDescent="0.15">
      <c r="A181" t="s">
        <v>732</v>
      </c>
      <c r="B181" t="s">
        <v>759</v>
      </c>
      <c r="C181" t="s">
        <v>759</v>
      </c>
      <c r="D181" t="s">
        <v>759</v>
      </c>
      <c r="E181">
        <v>100</v>
      </c>
      <c r="F181" t="s">
        <v>759</v>
      </c>
    </row>
    <row r="182" spans="1:6" x14ac:dyDescent="0.15">
      <c r="A182" t="s">
        <v>732</v>
      </c>
      <c r="B182" t="s">
        <v>760</v>
      </c>
      <c r="C182" t="s">
        <v>760</v>
      </c>
      <c r="D182" t="s">
        <v>760</v>
      </c>
      <c r="E182">
        <v>100</v>
      </c>
      <c r="F182" t="s">
        <v>760</v>
      </c>
    </row>
    <row r="183" spans="1:6" x14ac:dyDescent="0.15">
      <c r="A183" t="s">
        <v>732</v>
      </c>
      <c r="B183" t="s">
        <v>761</v>
      </c>
      <c r="C183" t="s">
        <v>761</v>
      </c>
      <c r="D183" t="s">
        <v>761</v>
      </c>
      <c r="E183">
        <v>100</v>
      </c>
      <c r="F183" t="s">
        <v>761</v>
      </c>
    </row>
    <row r="184" spans="1:6" x14ac:dyDescent="0.15">
      <c r="A184" t="s">
        <v>732</v>
      </c>
      <c r="B184" t="s">
        <v>762</v>
      </c>
      <c r="C184" t="s">
        <v>762</v>
      </c>
      <c r="D184" t="s">
        <v>762</v>
      </c>
      <c r="E184">
        <v>100</v>
      </c>
      <c r="F184" t="s">
        <v>762</v>
      </c>
    </row>
    <row r="185" spans="1:6" x14ac:dyDescent="0.15">
      <c r="A185" t="s">
        <v>732</v>
      </c>
      <c r="B185" t="s">
        <v>763</v>
      </c>
      <c r="C185" t="s">
        <v>763</v>
      </c>
      <c r="D185" t="s">
        <v>763</v>
      </c>
      <c r="E185">
        <v>100</v>
      </c>
      <c r="F185" t="s">
        <v>763</v>
      </c>
    </row>
    <row r="186" spans="1:6" x14ac:dyDescent="0.15">
      <c r="A186" t="s">
        <v>732</v>
      </c>
      <c r="B186" t="s">
        <v>764</v>
      </c>
      <c r="C186" t="s">
        <v>764</v>
      </c>
      <c r="D186" t="s">
        <v>764</v>
      </c>
      <c r="E186">
        <v>100</v>
      </c>
      <c r="F186" t="s">
        <v>764</v>
      </c>
    </row>
    <row r="187" spans="1:6" x14ac:dyDescent="0.15">
      <c r="A187" t="s">
        <v>732</v>
      </c>
      <c r="B187" t="s">
        <v>765</v>
      </c>
      <c r="C187" t="s">
        <v>765</v>
      </c>
      <c r="D187" t="s">
        <v>765</v>
      </c>
      <c r="E187">
        <v>100</v>
      </c>
      <c r="F187" t="s">
        <v>765</v>
      </c>
    </row>
    <row r="188" spans="1:6" x14ac:dyDescent="0.15">
      <c r="A188" t="s">
        <v>732</v>
      </c>
      <c r="B188" t="s">
        <v>766</v>
      </c>
      <c r="C188" t="s">
        <v>766</v>
      </c>
      <c r="D188" t="s">
        <v>766</v>
      </c>
      <c r="E188">
        <v>100</v>
      </c>
      <c r="F188" t="s">
        <v>766</v>
      </c>
    </row>
    <row r="189" spans="1:6" x14ac:dyDescent="0.15">
      <c r="A189" t="s">
        <v>456</v>
      </c>
      <c r="B189" t="s">
        <v>767</v>
      </c>
      <c r="C189" t="s">
        <v>767</v>
      </c>
      <c r="D189" t="s">
        <v>767</v>
      </c>
      <c r="E189">
        <v>100</v>
      </c>
      <c r="F189" t="s">
        <v>767</v>
      </c>
    </row>
    <row r="190" spans="1:6" x14ac:dyDescent="0.15">
      <c r="A190" t="s">
        <v>456</v>
      </c>
      <c r="B190" t="s">
        <v>768</v>
      </c>
      <c r="C190" t="s">
        <v>768</v>
      </c>
      <c r="D190" t="s">
        <v>768</v>
      </c>
      <c r="E190">
        <v>100</v>
      </c>
      <c r="F190" t="s">
        <v>768</v>
      </c>
    </row>
    <row r="191" spans="1:6" x14ac:dyDescent="0.15">
      <c r="A191" t="s">
        <v>456</v>
      </c>
      <c r="B191" t="s">
        <v>769</v>
      </c>
      <c r="C191" t="s">
        <v>769</v>
      </c>
      <c r="D191" t="s">
        <v>769</v>
      </c>
      <c r="E191">
        <v>100</v>
      </c>
      <c r="F191" t="s">
        <v>769</v>
      </c>
    </row>
    <row r="192" spans="1:6" x14ac:dyDescent="0.15">
      <c r="A192" t="s">
        <v>456</v>
      </c>
      <c r="B192" t="s">
        <v>770</v>
      </c>
      <c r="C192" t="s">
        <v>770</v>
      </c>
      <c r="D192" t="s">
        <v>770</v>
      </c>
      <c r="E192">
        <v>100</v>
      </c>
      <c r="F192" t="s">
        <v>770</v>
      </c>
    </row>
    <row r="193" spans="1:6" x14ac:dyDescent="0.15">
      <c r="A193" t="s">
        <v>456</v>
      </c>
      <c r="B193" t="s">
        <v>771</v>
      </c>
      <c r="C193" t="s">
        <v>771</v>
      </c>
      <c r="D193" t="s">
        <v>771</v>
      </c>
      <c r="E193">
        <v>100</v>
      </c>
      <c r="F193" t="s">
        <v>771</v>
      </c>
    </row>
    <row r="194" spans="1:6" x14ac:dyDescent="0.15">
      <c r="A194" t="s">
        <v>456</v>
      </c>
      <c r="B194" t="s">
        <v>772</v>
      </c>
      <c r="C194" t="s">
        <v>772</v>
      </c>
      <c r="D194" t="s">
        <v>772</v>
      </c>
      <c r="E194">
        <v>100</v>
      </c>
      <c r="F194" t="s">
        <v>772</v>
      </c>
    </row>
    <row r="195" spans="1:6" x14ac:dyDescent="0.15">
      <c r="A195" t="s">
        <v>456</v>
      </c>
      <c r="B195" t="s">
        <v>773</v>
      </c>
      <c r="C195" t="s">
        <v>773</v>
      </c>
      <c r="D195" t="s">
        <v>773</v>
      </c>
      <c r="E195">
        <v>100</v>
      </c>
      <c r="F195" t="s">
        <v>773</v>
      </c>
    </row>
    <row r="196" spans="1:6" x14ac:dyDescent="0.15">
      <c r="A196" t="s">
        <v>456</v>
      </c>
      <c r="B196" t="s">
        <v>774</v>
      </c>
      <c r="C196" t="s">
        <v>774</v>
      </c>
      <c r="D196" t="s">
        <v>774</v>
      </c>
      <c r="E196">
        <v>100</v>
      </c>
      <c r="F196" t="s">
        <v>774</v>
      </c>
    </row>
    <row r="197" spans="1:6" x14ac:dyDescent="0.15">
      <c r="A197" t="s">
        <v>456</v>
      </c>
      <c r="B197" t="s">
        <v>775</v>
      </c>
      <c r="C197" t="s">
        <v>775</v>
      </c>
      <c r="D197" t="s">
        <v>775</v>
      </c>
      <c r="E197">
        <v>100</v>
      </c>
      <c r="F197" t="s">
        <v>775</v>
      </c>
    </row>
    <row r="198" spans="1:6" x14ac:dyDescent="0.15">
      <c r="A198" t="s">
        <v>456</v>
      </c>
      <c r="B198" t="s">
        <v>776</v>
      </c>
      <c r="C198" t="s">
        <v>776</v>
      </c>
      <c r="D198" t="s">
        <v>776</v>
      </c>
      <c r="E198">
        <v>100</v>
      </c>
      <c r="F198" t="s">
        <v>776</v>
      </c>
    </row>
    <row r="199" spans="1:6" x14ac:dyDescent="0.15">
      <c r="A199" t="s">
        <v>456</v>
      </c>
      <c r="B199" t="s">
        <v>777</v>
      </c>
      <c r="C199" t="s">
        <v>777</v>
      </c>
      <c r="D199" t="s">
        <v>777</v>
      </c>
      <c r="E199">
        <v>100</v>
      </c>
      <c r="F199" t="s">
        <v>777</v>
      </c>
    </row>
    <row r="200" spans="1:6" x14ac:dyDescent="0.15">
      <c r="A200" t="s">
        <v>456</v>
      </c>
      <c r="B200" t="s">
        <v>778</v>
      </c>
      <c r="C200" t="s">
        <v>778</v>
      </c>
      <c r="D200" t="s">
        <v>778</v>
      </c>
      <c r="E200">
        <v>100</v>
      </c>
      <c r="F200" t="s">
        <v>778</v>
      </c>
    </row>
    <row r="201" spans="1:6" x14ac:dyDescent="0.15">
      <c r="A201" t="s">
        <v>456</v>
      </c>
      <c r="B201" t="s">
        <v>779</v>
      </c>
      <c r="C201" t="s">
        <v>779</v>
      </c>
      <c r="D201" t="s">
        <v>779</v>
      </c>
      <c r="E201">
        <v>100</v>
      </c>
      <c r="F201" t="s">
        <v>779</v>
      </c>
    </row>
    <row r="202" spans="1:6" x14ac:dyDescent="0.15">
      <c r="A202" t="s">
        <v>456</v>
      </c>
      <c r="B202" t="s">
        <v>780</v>
      </c>
      <c r="C202" t="s">
        <v>780</v>
      </c>
      <c r="D202" t="s">
        <v>780</v>
      </c>
      <c r="E202">
        <v>100</v>
      </c>
      <c r="F202" t="s">
        <v>780</v>
      </c>
    </row>
    <row r="203" spans="1:6" x14ac:dyDescent="0.15">
      <c r="A203" t="s">
        <v>456</v>
      </c>
      <c r="B203" t="s">
        <v>781</v>
      </c>
      <c r="C203" t="s">
        <v>781</v>
      </c>
      <c r="D203" t="s">
        <v>781</v>
      </c>
      <c r="E203">
        <v>100</v>
      </c>
      <c r="F203" t="s">
        <v>781</v>
      </c>
    </row>
    <row r="204" spans="1:6" x14ac:dyDescent="0.15">
      <c r="A204" t="s">
        <v>456</v>
      </c>
      <c r="B204" t="s">
        <v>782</v>
      </c>
      <c r="C204" t="s">
        <v>782</v>
      </c>
      <c r="D204" t="s">
        <v>782</v>
      </c>
      <c r="E204">
        <v>100</v>
      </c>
      <c r="F204" t="s">
        <v>782</v>
      </c>
    </row>
    <row r="205" spans="1:6" x14ac:dyDescent="0.15">
      <c r="A205" t="s">
        <v>456</v>
      </c>
      <c r="B205" t="s">
        <v>783</v>
      </c>
      <c r="C205" t="s">
        <v>783</v>
      </c>
      <c r="D205" t="s">
        <v>783</v>
      </c>
      <c r="E205">
        <v>100</v>
      </c>
      <c r="F205" t="s">
        <v>783</v>
      </c>
    </row>
    <row r="206" spans="1:6" x14ac:dyDescent="0.15">
      <c r="A206" t="s">
        <v>456</v>
      </c>
      <c r="B206" t="s">
        <v>784</v>
      </c>
      <c r="C206" t="s">
        <v>784</v>
      </c>
      <c r="D206" t="s">
        <v>784</v>
      </c>
      <c r="E206">
        <v>100</v>
      </c>
      <c r="F206" t="s">
        <v>784</v>
      </c>
    </row>
    <row r="207" spans="1:6" x14ac:dyDescent="0.15">
      <c r="A207" t="s">
        <v>785</v>
      </c>
      <c r="B207" t="s">
        <v>786</v>
      </c>
      <c r="C207" t="s">
        <v>785</v>
      </c>
      <c r="D207" t="s">
        <v>786</v>
      </c>
      <c r="E207">
        <v>100</v>
      </c>
      <c r="F207" t="s">
        <v>786</v>
      </c>
    </row>
    <row r="208" spans="1:6" x14ac:dyDescent="0.15">
      <c r="A208" t="s">
        <v>785</v>
      </c>
      <c r="B208" t="s">
        <v>787</v>
      </c>
      <c r="C208" t="s">
        <v>785</v>
      </c>
      <c r="D208" t="s">
        <v>787</v>
      </c>
      <c r="E208">
        <v>100</v>
      </c>
      <c r="F208" t="s">
        <v>787</v>
      </c>
    </row>
    <row r="209" spans="1:6" x14ac:dyDescent="0.15">
      <c r="A209" t="s">
        <v>785</v>
      </c>
      <c r="B209" t="s">
        <v>788</v>
      </c>
      <c r="C209" t="s">
        <v>785</v>
      </c>
      <c r="D209" t="s">
        <v>788</v>
      </c>
      <c r="E209">
        <v>100</v>
      </c>
      <c r="F209" t="s">
        <v>788</v>
      </c>
    </row>
    <row r="210" spans="1:6" x14ac:dyDescent="0.15">
      <c r="A210" t="s">
        <v>785</v>
      </c>
      <c r="B210" t="s">
        <v>789</v>
      </c>
      <c r="C210" t="s">
        <v>785</v>
      </c>
      <c r="D210" t="s">
        <v>789</v>
      </c>
      <c r="E210">
        <v>100</v>
      </c>
      <c r="F210" t="s">
        <v>789</v>
      </c>
    </row>
    <row r="211" spans="1:6" x14ac:dyDescent="0.15">
      <c r="A211" t="s">
        <v>785</v>
      </c>
      <c r="B211" t="s">
        <v>790</v>
      </c>
      <c r="C211" t="s">
        <v>785</v>
      </c>
      <c r="D211" t="s">
        <v>790</v>
      </c>
      <c r="E211">
        <v>100</v>
      </c>
      <c r="F211" t="s">
        <v>790</v>
      </c>
    </row>
    <row r="212" spans="1:6" x14ac:dyDescent="0.15">
      <c r="A212" t="s">
        <v>785</v>
      </c>
      <c r="B212" t="s">
        <v>791</v>
      </c>
      <c r="C212" t="s">
        <v>785</v>
      </c>
      <c r="D212" t="s">
        <v>791</v>
      </c>
      <c r="E212">
        <v>100</v>
      </c>
      <c r="F212" t="s">
        <v>791</v>
      </c>
    </row>
    <row r="213" spans="1:6" x14ac:dyDescent="0.15">
      <c r="A213" t="s">
        <v>785</v>
      </c>
      <c r="B213" t="s">
        <v>792</v>
      </c>
      <c r="C213" t="s">
        <v>785</v>
      </c>
      <c r="D213" t="s">
        <v>792</v>
      </c>
      <c r="E213">
        <v>100</v>
      </c>
      <c r="F213" t="s">
        <v>792</v>
      </c>
    </row>
    <row r="214" spans="1:6" x14ac:dyDescent="0.15">
      <c r="A214" t="s">
        <v>785</v>
      </c>
      <c r="B214" t="s">
        <v>793</v>
      </c>
      <c r="C214" t="s">
        <v>785</v>
      </c>
      <c r="D214" t="s">
        <v>793</v>
      </c>
      <c r="E214">
        <v>100</v>
      </c>
      <c r="F214" t="s">
        <v>793</v>
      </c>
    </row>
    <row r="215" spans="1:6" x14ac:dyDescent="0.15">
      <c r="A215" t="s">
        <v>785</v>
      </c>
      <c r="B215" t="s">
        <v>794</v>
      </c>
      <c r="C215" t="s">
        <v>785</v>
      </c>
      <c r="D215" t="s">
        <v>794</v>
      </c>
      <c r="E215">
        <v>100</v>
      </c>
      <c r="F215" t="s">
        <v>794</v>
      </c>
    </row>
    <row r="216" spans="1:6" x14ac:dyDescent="0.15">
      <c r="A216" t="s">
        <v>785</v>
      </c>
      <c r="B216" t="s">
        <v>795</v>
      </c>
      <c r="C216" t="s">
        <v>785</v>
      </c>
      <c r="D216" t="s">
        <v>795</v>
      </c>
      <c r="E216">
        <v>100</v>
      </c>
      <c r="F216" t="s">
        <v>795</v>
      </c>
    </row>
    <row r="217" spans="1:6" x14ac:dyDescent="0.15">
      <c r="A217" t="s">
        <v>785</v>
      </c>
      <c r="B217" t="s">
        <v>786</v>
      </c>
      <c r="C217" t="s">
        <v>785</v>
      </c>
      <c r="D217" t="s">
        <v>786</v>
      </c>
      <c r="E217">
        <v>100</v>
      </c>
      <c r="F217" t="s">
        <v>786</v>
      </c>
    </row>
    <row r="218" spans="1:6" x14ac:dyDescent="0.15">
      <c r="A218" t="s">
        <v>785</v>
      </c>
      <c r="B218" t="s">
        <v>787</v>
      </c>
      <c r="C218" t="s">
        <v>785</v>
      </c>
      <c r="D218" t="s">
        <v>787</v>
      </c>
      <c r="E218">
        <v>100</v>
      </c>
      <c r="F218" t="s">
        <v>787</v>
      </c>
    </row>
    <row r="219" spans="1:6" x14ac:dyDescent="0.15">
      <c r="A219" t="s">
        <v>785</v>
      </c>
      <c r="B219" t="s">
        <v>788</v>
      </c>
      <c r="C219" t="s">
        <v>785</v>
      </c>
      <c r="D219" t="s">
        <v>788</v>
      </c>
      <c r="E219">
        <v>100</v>
      </c>
      <c r="F219" t="s">
        <v>788</v>
      </c>
    </row>
    <row r="220" spans="1:6" x14ac:dyDescent="0.15">
      <c r="A220" t="s">
        <v>785</v>
      </c>
      <c r="B220" t="s">
        <v>789</v>
      </c>
      <c r="C220" t="s">
        <v>785</v>
      </c>
      <c r="D220" t="s">
        <v>789</v>
      </c>
      <c r="E220">
        <v>100</v>
      </c>
      <c r="F220" t="s">
        <v>789</v>
      </c>
    </row>
    <row r="221" spans="1:6" x14ac:dyDescent="0.15">
      <c r="A221" t="s">
        <v>785</v>
      </c>
      <c r="B221" t="s">
        <v>790</v>
      </c>
      <c r="C221" t="s">
        <v>785</v>
      </c>
      <c r="D221" t="s">
        <v>790</v>
      </c>
      <c r="E221">
        <v>100</v>
      </c>
      <c r="F221" t="s">
        <v>790</v>
      </c>
    </row>
    <row r="222" spans="1:6" x14ac:dyDescent="0.15">
      <c r="A222" t="s">
        <v>785</v>
      </c>
      <c r="B222" t="s">
        <v>791</v>
      </c>
      <c r="C222" t="s">
        <v>785</v>
      </c>
      <c r="D222" t="s">
        <v>791</v>
      </c>
      <c r="E222">
        <v>100</v>
      </c>
      <c r="F222" t="s">
        <v>791</v>
      </c>
    </row>
    <row r="223" spans="1:6" x14ac:dyDescent="0.15">
      <c r="A223" t="s">
        <v>785</v>
      </c>
      <c r="B223" t="s">
        <v>792</v>
      </c>
      <c r="C223" t="s">
        <v>785</v>
      </c>
      <c r="D223" t="s">
        <v>792</v>
      </c>
      <c r="E223">
        <v>100</v>
      </c>
      <c r="F223" t="s">
        <v>792</v>
      </c>
    </row>
    <row r="224" spans="1:6" x14ac:dyDescent="0.15">
      <c r="A224" t="s">
        <v>785</v>
      </c>
      <c r="B224" t="s">
        <v>793</v>
      </c>
      <c r="C224" t="s">
        <v>785</v>
      </c>
      <c r="D224" t="s">
        <v>793</v>
      </c>
      <c r="E224">
        <v>100</v>
      </c>
      <c r="F224" t="s">
        <v>793</v>
      </c>
    </row>
    <row r="225" spans="1:6" x14ac:dyDescent="0.15">
      <c r="A225" t="s">
        <v>785</v>
      </c>
      <c r="B225" t="s">
        <v>794</v>
      </c>
      <c r="C225" t="s">
        <v>785</v>
      </c>
      <c r="D225" t="s">
        <v>794</v>
      </c>
      <c r="E225">
        <v>100</v>
      </c>
      <c r="F225" t="s">
        <v>794</v>
      </c>
    </row>
    <row r="226" spans="1:6" x14ac:dyDescent="0.15">
      <c r="A226" t="s">
        <v>785</v>
      </c>
      <c r="B226" t="s">
        <v>795</v>
      </c>
      <c r="C226" t="s">
        <v>785</v>
      </c>
      <c r="D226" t="s">
        <v>795</v>
      </c>
      <c r="E226">
        <v>100</v>
      </c>
      <c r="F226" t="s">
        <v>795</v>
      </c>
    </row>
    <row r="227" spans="1:6" x14ac:dyDescent="0.15">
      <c r="A227" t="s">
        <v>796</v>
      </c>
      <c r="B227" t="s">
        <v>797</v>
      </c>
      <c r="C227" t="s">
        <v>796</v>
      </c>
      <c r="D227" t="s">
        <v>797</v>
      </c>
      <c r="E227">
        <v>100</v>
      </c>
      <c r="F227" t="s">
        <v>797</v>
      </c>
    </row>
    <row r="228" spans="1:6" x14ac:dyDescent="0.15">
      <c r="A228" t="s">
        <v>796</v>
      </c>
      <c r="B228" t="s">
        <v>796</v>
      </c>
      <c r="C228" t="s">
        <v>796</v>
      </c>
      <c r="D228" t="s">
        <v>796</v>
      </c>
      <c r="E228">
        <v>100</v>
      </c>
      <c r="F228" t="s">
        <v>796</v>
      </c>
    </row>
    <row r="229" spans="1:6" x14ac:dyDescent="0.15">
      <c r="A229" t="s">
        <v>796</v>
      </c>
      <c r="B229" t="s">
        <v>798</v>
      </c>
      <c r="C229" t="s">
        <v>796</v>
      </c>
      <c r="D229" t="s">
        <v>798</v>
      </c>
      <c r="E229">
        <v>100</v>
      </c>
      <c r="F229" t="s">
        <v>798</v>
      </c>
    </row>
    <row r="230" spans="1:6" x14ac:dyDescent="0.15">
      <c r="A230" t="s">
        <v>796</v>
      </c>
      <c r="B230" t="s">
        <v>799</v>
      </c>
      <c r="C230" t="s">
        <v>796</v>
      </c>
      <c r="D230" t="s">
        <v>799</v>
      </c>
      <c r="E230">
        <v>100</v>
      </c>
      <c r="F230" t="s">
        <v>799</v>
      </c>
    </row>
    <row r="231" spans="1:6" x14ac:dyDescent="0.15">
      <c r="A231" t="s">
        <v>796</v>
      </c>
      <c r="B231" t="s">
        <v>800</v>
      </c>
      <c r="C231" t="s">
        <v>796</v>
      </c>
      <c r="D231" t="s">
        <v>800</v>
      </c>
      <c r="E231">
        <v>100</v>
      </c>
      <c r="F231" t="s">
        <v>800</v>
      </c>
    </row>
    <row r="232" spans="1:6" x14ac:dyDescent="0.15">
      <c r="A232" t="s">
        <v>796</v>
      </c>
      <c r="B232" t="s">
        <v>801</v>
      </c>
      <c r="C232" t="s">
        <v>796</v>
      </c>
      <c r="D232" t="s">
        <v>801</v>
      </c>
      <c r="E232">
        <v>100</v>
      </c>
      <c r="F232" t="s">
        <v>801</v>
      </c>
    </row>
    <row r="233" spans="1:6" x14ac:dyDescent="0.15">
      <c r="A233" t="s">
        <v>796</v>
      </c>
      <c r="B233" t="s">
        <v>802</v>
      </c>
      <c r="C233" t="s">
        <v>796</v>
      </c>
      <c r="D233" t="s">
        <v>802</v>
      </c>
      <c r="E233">
        <v>100</v>
      </c>
      <c r="F233" t="s">
        <v>802</v>
      </c>
    </row>
    <row r="234" spans="1:6" x14ac:dyDescent="0.15">
      <c r="A234" t="s">
        <v>796</v>
      </c>
      <c r="B234" t="s">
        <v>803</v>
      </c>
      <c r="C234" t="s">
        <v>796</v>
      </c>
      <c r="D234" t="s">
        <v>803</v>
      </c>
      <c r="E234">
        <v>100</v>
      </c>
      <c r="F234" t="s">
        <v>803</v>
      </c>
    </row>
    <row r="235" spans="1:6" x14ac:dyDescent="0.15">
      <c r="A235" t="s">
        <v>796</v>
      </c>
      <c r="B235" t="s">
        <v>804</v>
      </c>
      <c r="C235" t="s">
        <v>796</v>
      </c>
      <c r="D235" t="s">
        <v>804</v>
      </c>
      <c r="E235">
        <v>100</v>
      </c>
      <c r="F235" t="s">
        <v>804</v>
      </c>
    </row>
    <row r="236" spans="1:6" x14ac:dyDescent="0.15">
      <c r="A236" t="s">
        <v>796</v>
      </c>
      <c r="B236" t="s">
        <v>805</v>
      </c>
      <c r="C236" t="s">
        <v>796</v>
      </c>
      <c r="D236" t="s">
        <v>805</v>
      </c>
      <c r="E236">
        <v>100</v>
      </c>
      <c r="F236" t="s">
        <v>805</v>
      </c>
    </row>
    <row r="237" spans="1:6" x14ac:dyDescent="0.15">
      <c r="A237" t="s">
        <v>796</v>
      </c>
      <c r="B237" t="s">
        <v>806</v>
      </c>
      <c r="C237" t="s">
        <v>796</v>
      </c>
      <c r="D237" t="s">
        <v>806</v>
      </c>
      <c r="E237">
        <v>100</v>
      </c>
      <c r="F237" t="s">
        <v>806</v>
      </c>
    </row>
    <row r="238" spans="1:6" x14ac:dyDescent="0.15">
      <c r="A238" t="s">
        <v>796</v>
      </c>
      <c r="B238" t="s">
        <v>807</v>
      </c>
      <c r="C238" t="s">
        <v>796</v>
      </c>
      <c r="D238" t="s">
        <v>807</v>
      </c>
      <c r="E238">
        <v>100</v>
      </c>
      <c r="F238" t="s">
        <v>807</v>
      </c>
    </row>
    <row r="239" spans="1:6" x14ac:dyDescent="0.15">
      <c r="A239" t="s">
        <v>796</v>
      </c>
      <c r="B239" t="s">
        <v>808</v>
      </c>
      <c r="C239" t="s">
        <v>796</v>
      </c>
      <c r="D239" t="s">
        <v>808</v>
      </c>
      <c r="E239">
        <v>100</v>
      </c>
      <c r="F239" t="s">
        <v>808</v>
      </c>
    </row>
    <row r="240" spans="1:6" x14ac:dyDescent="0.15">
      <c r="A240" t="s">
        <v>796</v>
      </c>
      <c r="B240" t="s">
        <v>809</v>
      </c>
      <c r="C240" t="s">
        <v>796</v>
      </c>
      <c r="D240" t="s">
        <v>809</v>
      </c>
      <c r="E240">
        <v>100</v>
      </c>
      <c r="F240" t="s">
        <v>809</v>
      </c>
    </row>
    <row r="241" spans="1:6" x14ac:dyDescent="0.15">
      <c r="A241" t="s">
        <v>796</v>
      </c>
      <c r="B241" t="s">
        <v>810</v>
      </c>
      <c r="C241" t="s">
        <v>796</v>
      </c>
      <c r="D241" t="s">
        <v>810</v>
      </c>
      <c r="E241">
        <v>100</v>
      </c>
      <c r="F241" t="s">
        <v>810</v>
      </c>
    </row>
    <row r="242" spans="1:6" x14ac:dyDescent="0.15">
      <c r="A242" t="s">
        <v>796</v>
      </c>
      <c r="B242" t="s">
        <v>811</v>
      </c>
      <c r="C242" t="s">
        <v>796</v>
      </c>
      <c r="D242" t="s">
        <v>811</v>
      </c>
      <c r="E242">
        <v>100</v>
      </c>
      <c r="F242" t="s">
        <v>811</v>
      </c>
    </row>
    <row r="243" spans="1:6" x14ac:dyDescent="0.15">
      <c r="A243" t="s">
        <v>796</v>
      </c>
      <c r="B243" t="s">
        <v>812</v>
      </c>
      <c r="C243" t="s">
        <v>796</v>
      </c>
      <c r="D243" t="s">
        <v>812</v>
      </c>
      <c r="E243">
        <v>100</v>
      </c>
      <c r="F243" t="s">
        <v>812</v>
      </c>
    </row>
    <row r="244" spans="1:6" x14ac:dyDescent="0.15">
      <c r="A244" t="s">
        <v>796</v>
      </c>
      <c r="B244" t="s">
        <v>813</v>
      </c>
      <c r="C244" t="s">
        <v>796</v>
      </c>
      <c r="D244" t="s">
        <v>813</v>
      </c>
      <c r="E244">
        <v>100</v>
      </c>
      <c r="F244" t="s">
        <v>813</v>
      </c>
    </row>
    <row r="245" spans="1:6" x14ac:dyDescent="0.15">
      <c r="A245" t="s">
        <v>796</v>
      </c>
      <c r="B245" t="s">
        <v>814</v>
      </c>
      <c r="C245" t="s">
        <v>796</v>
      </c>
      <c r="D245" t="s">
        <v>814</v>
      </c>
      <c r="E245">
        <v>100</v>
      </c>
      <c r="F245" t="s">
        <v>814</v>
      </c>
    </row>
    <row r="246" spans="1:6" x14ac:dyDescent="0.15">
      <c r="A246" t="s">
        <v>796</v>
      </c>
      <c r="B246" t="s">
        <v>815</v>
      </c>
      <c r="C246" t="s">
        <v>796</v>
      </c>
      <c r="D246" t="s">
        <v>815</v>
      </c>
      <c r="E246">
        <v>100</v>
      </c>
      <c r="F246" t="s">
        <v>815</v>
      </c>
    </row>
    <row r="247" spans="1:6" x14ac:dyDescent="0.15">
      <c r="A247" t="s">
        <v>816</v>
      </c>
      <c r="B247" t="s">
        <v>817</v>
      </c>
      <c r="C247" t="s">
        <v>817</v>
      </c>
      <c r="D247" t="s">
        <v>817</v>
      </c>
      <c r="E247">
        <v>100</v>
      </c>
      <c r="F247" t="s">
        <v>817</v>
      </c>
    </row>
    <row r="248" spans="1:6" x14ac:dyDescent="0.15">
      <c r="A248" t="s">
        <v>816</v>
      </c>
      <c r="B248" t="s">
        <v>818</v>
      </c>
      <c r="C248" t="s">
        <v>818</v>
      </c>
      <c r="D248" t="s">
        <v>818</v>
      </c>
      <c r="E248">
        <v>100</v>
      </c>
      <c r="F248" t="s">
        <v>818</v>
      </c>
    </row>
    <row r="249" spans="1:6" x14ac:dyDescent="0.15">
      <c r="A249" t="s">
        <v>816</v>
      </c>
      <c r="B249" t="s">
        <v>819</v>
      </c>
      <c r="C249" t="s">
        <v>819</v>
      </c>
      <c r="D249" t="s">
        <v>819</v>
      </c>
      <c r="E249">
        <v>100</v>
      </c>
      <c r="F249" t="s">
        <v>819</v>
      </c>
    </row>
    <row r="250" spans="1:6" x14ac:dyDescent="0.15">
      <c r="A250" t="s">
        <v>816</v>
      </c>
      <c r="B250" t="s">
        <v>820</v>
      </c>
      <c r="C250" t="s">
        <v>820</v>
      </c>
      <c r="D250" t="s">
        <v>820</v>
      </c>
      <c r="E250">
        <v>100</v>
      </c>
      <c r="F250" t="s">
        <v>820</v>
      </c>
    </row>
    <row r="251" spans="1:6" x14ac:dyDescent="0.15">
      <c r="A251" t="s">
        <v>816</v>
      </c>
      <c r="B251" t="s">
        <v>821</v>
      </c>
      <c r="C251" t="s">
        <v>821</v>
      </c>
      <c r="D251" t="s">
        <v>821</v>
      </c>
      <c r="E251">
        <v>100</v>
      </c>
      <c r="F251" t="s">
        <v>821</v>
      </c>
    </row>
    <row r="252" spans="1:6" x14ac:dyDescent="0.15">
      <c r="A252" t="s">
        <v>816</v>
      </c>
      <c r="B252" t="s">
        <v>822</v>
      </c>
      <c r="C252" t="s">
        <v>822</v>
      </c>
      <c r="D252" t="s">
        <v>822</v>
      </c>
      <c r="E252">
        <v>100</v>
      </c>
      <c r="F252" t="s">
        <v>822</v>
      </c>
    </row>
    <row r="253" spans="1:6" x14ac:dyDescent="0.15">
      <c r="A253" t="s">
        <v>816</v>
      </c>
      <c r="B253" t="s">
        <v>823</v>
      </c>
      <c r="C253" t="s">
        <v>823</v>
      </c>
      <c r="D253" t="s">
        <v>823</v>
      </c>
      <c r="E253">
        <v>100</v>
      </c>
      <c r="F253" t="s">
        <v>823</v>
      </c>
    </row>
    <row r="254" spans="1:6" x14ac:dyDescent="0.15">
      <c r="A254" t="s">
        <v>816</v>
      </c>
      <c r="B254" t="s">
        <v>824</v>
      </c>
      <c r="C254" t="s">
        <v>824</v>
      </c>
      <c r="D254" t="s">
        <v>824</v>
      </c>
      <c r="E254">
        <v>100</v>
      </c>
      <c r="F254" t="s">
        <v>824</v>
      </c>
    </row>
    <row r="255" spans="1:6" x14ac:dyDescent="0.15">
      <c r="A255" t="s">
        <v>816</v>
      </c>
      <c r="B255" t="s">
        <v>825</v>
      </c>
      <c r="C255" t="s">
        <v>825</v>
      </c>
      <c r="D255" t="s">
        <v>825</v>
      </c>
      <c r="E255">
        <v>100</v>
      </c>
      <c r="F255" t="s">
        <v>825</v>
      </c>
    </row>
    <row r="256" spans="1:6" x14ac:dyDescent="0.15">
      <c r="A256" t="s">
        <v>816</v>
      </c>
      <c r="B256" t="s">
        <v>826</v>
      </c>
      <c r="C256" t="s">
        <v>826</v>
      </c>
      <c r="D256" t="s">
        <v>826</v>
      </c>
      <c r="E256">
        <v>100</v>
      </c>
      <c r="F256" t="s">
        <v>826</v>
      </c>
    </row>
    <row r="257" spans="1:6" x14ac:dyDescent="0.15">
      <c r="A257" t="s">
        <v>816</v>
      </c>
      <c r="B257" t="s">
        <v>827</v>
      </c>
      <c r="C257" t="s">
        <v>827</v>
      </c>
      <c r="D257" t="s">
        <v>827</v>
      </c>
      <c r="E257">
        <v>100</v>
      </c>
      <c r="F257" t="s">
        <v>827</v>
      </c>
    </row>
    <row r="258" spans="1:6" x14ac:dyDescent="0.15">
      <c r="A258" t="s">
        <v>816</v>
      </c>
      <c r="B258" t="s">
        <v>828</v>
      </c>
      <c r="C258" t="s">
        <v>828</v>
      </c>
      <c r="D258" t="s">
        <v>828</v>
      </c>
      <c r="E258">
        <v>100</v>
      </c>
      <c r="F258" t="s">
        <v>828</v>
      </c>
    </row>
    <row r="259" spans="1:6" x14ac:dyDescent="0.15">
      <c r="A259" t="s">
        <v>816</v>
      </c>
      <c r="B259" t="s">
        <v>829</v>
      </c>
      <c r="C259" t="s">
        <v>829</v>
      </c>
      <c r="D259" t="s">
        <v>829</v>
      </c>
      <c r="E259">
        <v>100</v>
      </c>
      <c r="F259" t="s">
        <v>829</v>
      </c>
    </row>
    <row r="260" spans="1:6" x14ac:dyDescent="0.15">
      <c r="A260" t="s">
        <v>816</v>
      </c>
      <c r="B260" t="s">
        <v>830</v>
      </c>
      <c r="C260" t="s">
        <v>830</v>
      </c>
      <c r="D260" t="s">
        <v>830</v>
      </c>
      <c r="E260">
        <v>100</v>
      </c>
      <c r="F260" t="s">
        <v>830</v>
      </c>
    </row>
    <row r="261" spans="1:6" x14ac:dyDescent="0.15">
      <c r="A261" t="s">
        <v>816</v>
      </c>
      <c r="B261" t="s">
        <v>831</v>
      </c>
      <c r="C261" t="s">
        <v>831</v>
      </c>
      <c r="D261" t="s">
        <v>831</v>
      </c>
      <c r="E261">
        <v>100</v>
      </c>
      <c r="F261" t="s">
        <v>831</v>
      </c>
    </row>
    <row r="262" spans="1:6" x14ac:dyDescent="0.15">
      <c r="A262" t="s">
        <v>816</v>
      </c>
      <c r="B262" t="s">
        <v>832</v>
      </c>
      <c r="C262" t="s">
        <v>832</v>
      </c>
      <c r="D262" t="s">
        <v>832</v>
      </c>
      <c r="E262">
        <v>100</v>
      </c>
      <c r="F262" t="s">
        <v>832</v>
      </c>
    </row>
    <row r="263" spans="1:6" x14ac:dyDescent="0.15">
      <c r="A263" t="s">
        <v>816</v>
      </c>
      <c r="B263" t="s">
        <v>833</v>
      </c>
      <c r="C263" t="s">
        <v>833</v>
      </c>
      <c r="D263" t="s">
        <v>833</v>
      </c>
      <c r="E263">
        <v>100</v>
      </c>
      <c r="F263" t="s">
        <v>833</v>
      </c>
    </row>
    <row r="264" spans="1:6" x14ac:dyDescent="0.15">
      <c r="A264" t="s">
        <v>816</v>
      </c>
      <c r="B264" t="s">
        <v>834</v>
      </c>
      <c r="C264" t="s">
        <v>834</v>
      </c>
      <c r="D264" t="s">
        <v>834</v>
      </c>
      <c r="E264">
        <v>100</v>
      </c>
      <c r="F264" t="s">
        <v>834</v>
      </c>
    </row>
    <row r="265" spans="1:6" x14ac:dyDescent="0.15">
      <c r="A265" t="s">
        <v>816</v>
      </c>
      <c r="B265" t="s">
        <v>835</v>
      </c>
      <c r="C265" t="s">
        <v>835</v>
      </c>
      <c r="D265" t="s">
        <v>835</v>
      </c>
      <c r="E265">
        <v>100</v>
      </c>
      <c r="F265" t="s">
        <v>835</v>
      </c>
    </row>
    <row r="266" spans="1:6" x14ac:dyDescent="0.15">
      <c r="A266" t="s">
        <v>816</v>
      </c>
      <c r="B266" t="s">
        <v>836</v>
      </c>
      <c r="C266" t="s">
        <v>836</v>
      </c>
      <c r="D266" t="s">
        <v>836</v>
      </c>
      <c r="E266">
        <v>100</v>
      </c>
      <c r="F266" t="s">
        <v>836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P13" sqref="P13"/>
    </sheetView>
  </sheetViews>
  <sheetFormatPr defaultRowHeight="13.5" x14ac:dyDescent="0.15"/>
  <sheetData>
    <row r="1" spans="1:8" x14ac:dyDescent="0.15">
      <c r="A1" t="s">
        <v>857</v>
      </c>
      <c r="B1" t="s">
        <v>858</v>
      </c>
      <c r="C1">
        <v>1</v>
      </c>
      <c r="E1">
        <v>2400</v>
      </c>
      <c r="F1">
        <v>2410</v>
      </c>
      <c r="G1" t="s">
        <v>858</v>
      </c>
      <c r="H1" t="s">
        <v>858</v>
      </c>
    </row>
    <row r="2" spans="1:8" x14ac:dyDescent="0.15">
      <c r="A2" t="s">
        <v>857</v>
      </c>
      <c r="B2" t="s">
        <v>859</v>
      </c>
      <c r="C2">
        <v>2</v>
      </c>
      <c r="E2">
        <v>2410</v>
      </c>
      <c r="F2">
        <v>2420</v>
      </c>
      <c r="G2" t="s">
        <v>859</v>
      </c>
      <c r="H2" t="s">
        <v>859</v>
      </c>
    </row>
    <row r="3" spans="1:8" x14ac:dyDescent="0.15">
      <c r="A3" t="s">
        <v>857</v>
      </c>
      <c r="B3" t="s">
        <v>860</v>
      </c>
      <c r="C3">
        <v>3</v>
      </c>
      <c r="E3">
        <v>2420</v>
      </c>
      <c r="F3">
        <v>2430</v>
      </c>
      <c r="G3" t="s">
        <v>860</v>
      </c>
      <c r="H3" t="s">
        <v>860</v>
      </c>
    </row>
    <row r="4" spans="1:8" x14ac:dyDescent="0.15">
      <c r="A4" t="s">
        <v>857</v>
      </c>
      <c r="B4" t="s">
        <v>861</v>
      </c>
      <c r="C4">
        <v>4</v>
      </c>
      <c r="E4">
        <v>2430</v>
      </c>
      <c r="F4">
        <v>2440</v>
      </c>
      <c r="G4" t="s">
        <v>861</v>
      </c>
      <c r="H4" t="s">
        <v>861</v>
      </c>
    </row>
    <row r="5" spans="1:8" x14ac:dyDescent="0.15">
      <c r="A5" t="s">
        <v>857</v>
      </c>
      <c r="B5" t="s">
        <v>866</v>
      </c>
      <c r="C5">
        <v>5</v>
      </c>
      <c r="E5">
        <v>2440</v>
      </c>
      <c r="F5">
        <v>2450</v>
      </c>
      <c r="G5" t="s">
        <v>866</v>
      </c>
      <c r="H5" t="s">
        <v>866</v>
      </c>
    </row>
    <row r="6" spans="1:8" x14ac:dyDescent="0.15">
      <c r="A6" t="s">
        <v>857</v>
      </c>
      <c r="B6" t="s">
        <v>862</v>
      </c>
      <c r="C6">
        <v>5</v>
      </c>
      <c r="E6">
        <v>2450</v>
      </c>
      <c r="F6">
        <v>2460</v>
      </c>
      <c r="G6" t="s">
        <v>862</v>
      </c>
      <c r="H6" t="s">
        <v>862</v>
      </c>
    </row>
    <row r="7" spans="1:8" x14ac:dyDescent="0.15">
      <c r="A7" t="s">
        <v>857</v>
      </c>
      <c r="B7" t="s">
        <v>863</v>
      </c>
      <c r="C7">
        <v>6</v>
      </c>
      <c r="E7">
        <v>2460</v>
      </c>
      <c r="F7">
        <v>2470</v>
      </c>
      <c r="G7" t="s">
        <v>863</v>
      </c>
      <c r="H7" t="s">
        <v>863</v>
      </c>
    </row>
    <row r="8" spans="1:8" x14ac:dyDescent="0.15">
      <c r="A8" t="s">
        <v>857</v>
      </c>
      <c r="B8" t="s">
        <v>841</v>
      </c>
      <c r="C8">
        <v>7</v>
      </c>
      <c r="E8">
        <v>2470</v>
      </c>
      <c r="F8">
        <v>2480</v>
      </c>
      <c r="G8" t="s">
        <v>841</v>
      </c>
      <c r="H8" t="s">
        <v>841</v>
      </c>
    </row>
    <row r="9" spans="1:8" x14ac:dyDescent="0.15">
      <c r="A9" t="s">
        <v>857</v>
      </c>
      <c r="B9" t="s">
        <v>842</v>
      </c>
      <c r="C9">
        <v>8</v>
      </c>
      <c r="E9">
        <v>2480</v>
      </c>
      <c r="F9">
        <v>2490</v>
      </c>
      <c r="G9" t="s">
        <v>842</v>
      </c>
      <c r="H9" t="s">
        <v>842</v>
      </c>
    </row>
    <row r="10" spans="1:8" x14ac:dyDescent="0.15">
      <c r="A10" t="s">
        <v>857</v>
      </c>
      <c r="B10" t="s">
        <v>843</v>
      </c>
      <c r="C10">
        <v>9</v>
      </c>
      <c r="E10">
        <v>2490</v>
      </c>
      <c r="F10">
        <v>2500</v>
      </c>
      <c r="G10" t="s">
        <v>843</v>
      </c>
      <c r="H10" t="s">
        <v>843</v>
      </c>
    </row>
    <row r="11" spans="1:8" x14ac:dyDescent="0.15">
      <c r="A11" t="s">
        <v>864</v>
      </c>
      <c r="B11" t="s">
        <v>844</v>
      </c>
      <c r="C11">
        <v>10</v>
      </c>
      <c r="E11">
        <v>2500</v>
      </c>
      <c r="F11">
        <v>2510</v>
      </c>
      <c r="G11" t="s">
        <v>844</v>
      </c>
      <c r="H11" t="s">
        <v>844</v>
      </c>
    </row>
    <row r="12" spans="1:8" x14ac:dyDescent="0.15">
      <c r="A12" t="s">
        <v>864</v>
      </c>
      <c r="B12" t="s">
        <v>845</v>
      </c>
      <c r="C12">
        <v>11</v>
      </c>
      <c r="E12">
        <v>2510</v>
      </c>
      <c r="F12">
        <v>2520</v>
      </c>
      <c r="G12" t="s">
        <v>845</v>
      </c>
      <c r="H12" t="s">
        <v>845</v>
      </c>
    </row>
    <row r="13" spans="1:8" x14ac:dyDescent="0.15">
      <c r="A13" t="s">
        <v>864</v>
      </c>
      <c r="B13" t="s">
        <v>846</v>
      </c>
      <c r="C13">
        <v>12</v>
      </c>
      <c r="E13">
        <v>2520</v>
      </c>
      <c r="F13">
        <v>2530</v>
      </c>
      <c r="G13" t="s">
        <v>846</v>
      </c>
      <c r="H13" t="s">
        <v>846</v>
      </c>
    </row>
    <row r="14" spans="1:8" x14ac:dyDescent="0.15">
      <c r="A14" t="s">
        <v>864</v>
      </c>
      <c r="B14" t="s">
        <v>847</v>
      </c>
      <c r="C14">
        <v>13</v>
      </c>
      <c r="E14">
        <v>2530</v>
      </c>
      <c r="F14">
        <v>2540</v>
      </c>
      <c r="G14" t="s">
        <v>847</v>
      </c>
      <c r="H14" t="s">
        <v>847</v>
      </c>
    </row>
    <row r="15" spans="1:8" x14ac:dyDescent="0.15">
      <c r="A15" t="s">
        <v>864</v>
      </c>
      <c r="B15" t="s">
        <v>848</v>
      </c>
      <c r="C15">
        <v>14</v>
      </c>
      <c r="E15">
        <v>2540</v>
      </c>
      <c r="F15">
        <v>2550</v>
      </c>
      <c r="G15" t="s">
        <v>848</v>
      </c>
      <c r="H15" t="s">
        <v>848</v>
      </c>
    </row>
    <row r="16" spans="1:8" x14ac:dyDescent="0.15">
      <c r="A16" t="s">
        <v>864</v>
      </c>
      <c r="B16" t="s">
        <v>849</v>
      </c>
      <c r="C16">
        <v>15</v>
      </c>
      <c r="E16">
        <v>2550</v>
      </c>
      <c r="F16">
        <v>2560</v>
      </c>
      <c r="G16" t="s">
        <v>849</v>
      </c>
      <c r="H16" t="s">
        <v>849</v>
      </c>
    </row>
    <row r="17" spans="1:8" x14ac:dyDescent="0.15">
      <c r="A17" t="s">
        <v>864</v>
      </c>
      <c r="B17" t="s">
        <v>850</v>
      </c>
      <c r="C17">
        <v>16</v>
      </c>
      <c r="E17">
        <v>2560</v>
      </c>
      <c r="F17">
        <v>2570</v>
      </c>
      <c r="G17" t="s">
        <v>850</v>
      </c>
      <c r="H17" t="s">
        <v>850</v>
      </c>
    </row>
    <row r="18" spans="1:8" x14ac:dyDescent="0.15">
      <c r="A18" t="s">
        <v>864</v>
      </c>
      <c r="B18" t="s">
        <v>851</v>
      </c>
      <c r="C18">
        <v>17</v>
      </c>
      <c r="E18">
        <v>2570</v>
      </c>
      <c r="F18">
        <v>2580</v>
      </c>
      <c r="G18" t="s">
        <v>851</v>
      </c>
      <c r="H18" t="s">
        <v>851</v>
      </c>
    </row>
    <row r="19" spans="1:8" x14ac:dyDescent="0.15">
      <c r="A19" t="s">
        <v>864</v>
      </c>
      <c r="B19" t="s">
        <v>852</v>
      </c>
      <c r="C19">
        <v>18</v>
      </c>
      <c r="E19">
        <v>2580</v>
      </c>
      <c r="F19">
        <v>2590</v>
      </c>
      <c r="G19" t="s">
        <v>852</v>
      </c>
      <c r="H19" t="s">
        <v>852</v>
      </c>
    </row>
    <row r="20" spans="1:8" x14ac:dyDescent="0.15">
      <c r="A20" t="s">
        <v>865</v>
      </c>
      <c r="B20" t="s">
        <v>853</v>
      </c>
      <c r="C20">
        <v>19</v>
      </c>
      <c r="E20">
        <v>2590</v>
      </c>
      <c r="F20">
        <v>2600</v>
      </c>
      <c r="G20" t="s">
        <v>853</v>
      </c>
      <c r="H20" t="s">
        <v>853</v>
      </c>
    </row>
    <row r="21" spans="1:8" x14ac:dyDescent="0.15">
      <c r="A21" t="s">
        <v>865</v>
      </c>
      <c r="B21" t="s">
        <v>854</v>
      </c>
      <c r="C21">
        <v>20</v>
      </c>
      <c r="E21">
        <v>2600</v>
      </c>
      <c r="F21">
        <v>2610</v>
      </c>
      <c r="G21" t="s">
        <v>854</v>
      </c>
      <c r="H21" t="s">
        <v>854</v>
      </c>
    </row>
    <row r="22" spans="1:8" x14ac:dyDescent="0.15">
      <c r="A22" t="s">
        <v>865</v>
      </c>
      <c r="B22" t="s">
        <v>855</v>
      </c>
      <c r="C22">
        <v>21</v>
      </c>
      <c r="E22">
        <v>2610</v>
      </c>
      <c r="F22">
        <v>2620</v>
      </c>
      <c r="G22" t="s">
        <v>855</v>
      </c>
      <c r="H22" t="s">
        <v>855</v>
      </c>
    </row>
    <row r="23" spans="1:8" x14ac:dyDescent="0.15">
      <c r="A23" t="s">
        <v>865</v>
      </c>
      <c r="B23" t="s">
        <v>856</v>
      </c>
      <c r="C23">
        <v>22</v>
      </c>
      <c r="E23">
        <v>2620</v>
      </c>
      <c r="F23">
        <v>2630</v>
      </c>
      <c r="G23" t="s">
        <v>856</v>
      </c>
      <c r="H23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常用岩性</vt:lpstr>
      <vt:lpstr>usgs</vt:lpstr>
      <vt:lpstr>录井</vt:lpstr>
      <vt:lpstr>测井</vt:lpstr>
      <vt:lpstr>颜色</vt:lpstr>
      <vt:lpstr>模式</vt:lpstr>
      <vt:lpstr>code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2016-05-05T01:02:35Z</dcterms:modified>
</cp:coreProperties>
</file>