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Desktop\Develop\hw6\"/>
    </mc:Choice>
  </mc:AlternateContent>
  <xr:revisionPtr revIDLastSave="0" documentId="13_ncr:1_{82FDF2BB-63AF-49C4-A350-0AED65F13858}" xr6:coauthVersionLast="47" xr6:coauthVersionMax="47" xr10:uidLastSave="{00000000-0000-0000-0000-000000000000}"/>
  <bookViews>
    <workbookView xWindow="-98" yWindow="-98" windowWidth="22875" windowHeight="13065" activeTab="2" xr2:uid="{9A83AF9D-72D6-40A7-8CE8-F61CD319E5C2}"/>
  </bookViews>
  <sheets>
    <sheet name="P2-1" sheetId="1" r:id="rId1"/>
    <sheet name="P2-2" sheetId="2" r:id="rId2"/>
    <sheet name="P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8" i="2" l="1"/>
  <c r="D22" i="2"/>
  <c r="B15" i="3"/>
  <c r="B16" i="2"/>
  <c r="B10" i="3" a="1"/>
  <c r="D17" i="1" a="1"/>
  <c r="D5" i="1" a="1"/>
  <c r="B10" i="3" l="1"/>
  <c r="D17" i="1"/>
  <c r="D5" i="1"/>
  <c r="B13" i="2"/>
  <c r="B10" i="2"/>
  <c r="A22" i="1"/>
  <c r="A21" i="1"/>
  <c r="A20" i="1"/>
  <c r="A19" i="1"/>
  <c r="A10" i="1"/>
  <c r="A9" i="1"/>
  <c r="A8" i="1"/>
  <c r="A7" i="1"/>
  <c r="F24" i="3" a="1"/>
  <c r="B29" i="3" a="1"/>
  <c r="B26" i="3" a="1"/>
  <c r="F29" i="3" a="1"/>
  <c r="B23" i="3" a="1"/>
  <c r="B22" i="3" a="1"/>
  <c r="A35" i="3" a="1"/>
  <c r="F26" i="3" a="1"/>
  <c r="F27" i="3" a="1"/>
  <c r="B25" i="3" a="1"/>
  <c r="F32" i="3" a="1"/>
  <c r="F22" i="3" a="1"/>
  <c r="B30" i="3" a="1"/>
  <c r="A38" i="3" a="1"/>
  <c r="B24" i="3" a="1"/>
  <c r="F28" i="3" a="1"/>
  <c r="B31" i="3" a="1"/>
  <c r="F21" i="3" a="1"/>
  <c r="F31" i="3" a="1"/>
  <c r="B27" i="3" a="1"/>
  <c r="F25" i="3" a="1"/>
  <c r="B32" i="3" a="1"/>
  <c r="F30" i="3" a="1"/>
  <c r="B21" i="3" a="1"/>
  <c r="B28" i="3" a="1"/>
  <c r="F23" i="3" a="1"/>
  <c r="B22" i="2" a="1"/>
  <c r="C22" i="2" a="1"/>
  <c r="A26" i="2" a="1"/>
  <c r="H25" i="3" l="1"/>
  <c r="H29" i="3"/>
  <c r="H21" i="3"/>
  <c r="H23" i="3"/>
  <c r="H27" i="3"/>
  <c r="H31" i="3"/>
  <c r="H24" i="3"/>
  <c r="H28" i="3"/>
  <c r="H32" i="3"/>
  <c r="H22" i="3"/>
  <c r="H26" i="3"/>
  <c r="H30" i="3"/>
  <c r="D25" i="3"/>
  <c r="D29" i="3"/>
  <c r="D21" i="3"/>
  <c r="D23" i="3"/>
  <c r="D27" i="3"/>
  <c r="D31" i="3"/>
  <c r="D24" i="3"/>
  <c r="D28" i="3"/>
  <c r="D32" i="3"/>
  <c r="D22" i="3"/>
  <c r="D26" i="3"/>
  <c r="D30" i="3"/>
  <c r="B22" i="2"/>
  <c r="C22" i="2"/>
  <c r="A26" i="2"/>
  <c r="A38" i="3"/>
  <c r="A35" i="3"/>
  <c r="B21" i="3"/>
  <c r="F30" i="3"/>
  <c r="F26" i="3"/>
  <c r="I26" i="3" s="1"/>
  <c r="F23" i="3"/>
  <c r="F32" i="3"/>
  <c r="I32" i="3" s="1"/>
  <c r="F28" i="3"/>
  <c r="F24" i="3"/>
  <c r="I24" i="3" s="1"/>
  <c r="F31" i="3"/>
  <c r="F29" i="3"/>
  <c r="I29" i="3" s="1"/>
  <c r="F27" i="3"/>
  <c r="I27" i="3" s="1"/>
  <c r="F25" i="3"/>
  <c r="I25" i="3" s="1"/>
  <c r="F22" i="3"/>
  <c r="I22" i="3" s="1"/>
  <c r="F21" i="3"/>
  <c r="I21" i="3" s="1"/>
  <c r="B31" i="3"/>
  <c r="E31" i="3" s="1"/>
  <c r="B29" i="3"/>
  <c r="E29" i="3" s="1"/>
  <c r="B27" i="3"/>
  <c r="E27" i="3" s="1"/>
  <c r="B23" i="3"/>
  <c r="B25" i="3"/>
  <c r="E25" i="3" s="1"/>
  <c r="B32" i="3"/>
  <c r="E32" i="3" s="1"/>
  <c r="B30" i="3"/>
  <c r="B28" i="3"/>
  <c r="B26" i="3"/>
  <c r="E26" i="3" s="1"/>
  <c r="B24" i="3"/>
  <c r="E24" i="3" s="1"/>
  <c r="B22" i="3"/>
  <c r="E22" i="3" s="1"/>
  <c r="I28" i="3" l="1"/>
  <c r="E23" i="3"/>
  <c r="E21" i="3"/>
  <c r="E28" i="3"/>
  <c r="E30" i="3"/>
  <c r="I31" i="3"/>
  <c r="I30" i="3"/>
  <c r="I23" i="3"/>
  <c r="D2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<sst xmlns="http://schemas.openxmlformats.org/spreadsheetml/2006/main" count="79" uniqueCount="52">
  <si>
    <t>Yield Curve Construction</t>
  </si>
  <si>
    <t>VERSION</t>
  </si>
  <si>
    <t>0.0.0</t>
  </si>
  <si>
    <t>CrvName</t>
  </si>
  <si>
    <t>USD</t>
  </si>
  <si>
    <t>InputType</t>
  </si>
  <si>
    <t>Yield Curve</t>
  </si>
  <si>
    <t>Maturity</t>
  </si>
  <si>
    <t>SpotRate</t>
  </si>
  <si>
    <t>VolTermStructure</t>
  </si>
  <si>
    <t>VOLTS</t>
  </si>
  <si>
    <t xml:space="preserve">Maturities </t>
  </si>
  <si>
    <t>Product Specs</t>
  </si>
  <si>
    <t>PayoffType</t>
  </si>
  <si>
    <t>Strike</t>
  </si>
  <si>
    <t>EUROPEAN PUT PRICING IN BLACK SCHOLED MONTE CARLO</t>
  </si>
  <si>
    <t>TimeToExp</t>
  </si>
  <si>
    <t>Market</t>
  </si>
  <si>
    <t>Spot</t>
  </si>
  <si>
    <t>DiscountCurve</t>
  </si>
  <si>
    <t>DivYield</t>
  </si>
  <si>
    <t>Const Vol</t>
  </si>
  <si>
    <t>VolTermStruct</t>
  </si>
  <si>
    <t>MC Parameters</t>
  </si>
  <si>
    <t>UrngType</t>
  </si>
  <si>
    <t>MINSTDRAND</t>
  </si>
  <si>
    <t>PathGenType</t>
  </si>
  <si>
    <t>Npaths</t>
  </si>
  <si>
    <t>MC Pricing</t>
  </si>
  <si>
    <t>Mean</t>
  </si>
  <si>
    <t>StdError</t>
  </si>
  <si>
    <t>1) volatility term structure</t>
  </si>
  <si>
    <t xml:space="preserve">2) constant vol </t>
  </si>
  <si>
    <t>EULER</t>
  </si>
  <si>
    <t>difference</t>
  </si>
  <si>
    <t>Therefore, the results are the same</t>
  </si>
  <si>
    <t>Exact</t>
  </si>
  <si>
    <t>DiscountCrv</t>
  </si>
  <si>
    <t>Volatility</t>
  </si>
  <si>
    <t>Diff</t>
  </si>
  <si>
    <t>DIGITAL CALL/PUT PRICING IN BLACK SCHOLED MONTE CARLO</t>
  </si>
  <si>
    <t>USD_const</t>
  </si>
  <si>
    <t>flat spot rate</t>
  </si>
  <si>
    <t>Convergence Analysis</t>
  </si>
  <si>
    <t>MCPrice</t>
  </si>
  <si>
    <t>BSPrice</t>
  </si>
  <si>
    <t>Option1 exact</t>
  </si>
  <si>
    <t>Option2 exact</t>
  </si>
  <si>
    <t>1) ATM</t>
  </si>
  <si>
    <t>2) OTM</t>
  </si>
  <si>
    <t>Yield Curve and Vol Term Structure Construction</t>
  </si>
  <si>
    <t>MT19937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</si>
</sst>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000"/>
  </numFmts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rgb="FF00206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80808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9" fontId="0" fillId="0" borderId="0" xfId="0" applyNumberFormat="1"/>
    <xf numFmtId="10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2" fontId="3" fillId="0" borderId="0" xfId="0" applyNumberFormat="1" applyFont="1"/>
    <xf numFmtId="10" fontId="3" fillId="0" borderId="0" xfId="0" applyNumberFormat="1" applyFont="1"/>
    <xf numFmtId="9" fontId="2" fillId="0" borderId="0" xfId="0" applyNumberFormat="1" applyFont="1"/>
    <xf numFmtId="0" fontId="6" fillId="0" borderId="0" xfId="0" applyFont="1"/>
    <xf numFmtId="164" fontId="3" fillId="0" borderId="0" xfId="0" applyNumberFormat="1" applyFont="1"/>
    <xf numFmtId="165" fontId="2" fillId="0" borderId="0" xfId="0" applyNumberFormat="1" applyFont="1"/>
    <xf numFmtId="165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Option1(ATM): MC Option Price and tandard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'P3'!$B$20</c:f>
              <c:strCache>
                <c:ptCount val="1"/>
                <c:pt idx="0">
                  <c:v>MCPrice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'P3'!$A$21:$A$32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'P3'!$B$21:$B$32</c:f>
              <c:numCache>
                <c:formatCode>General</c:formatCode>
                <c:ptCount val="12"/>
                <c:pt idx="0">
                  <c:v>0.49961050835920756</c:v>
                </c:pt>
                <c:pt idx="1">
                  <c:v>0.43235524761854494</c:v>
                </c:pt>
                <c:pt idx="2">
                  <c:v>0.43956116841218901</c:v>
                </c:pt>
                <c:pt idx="3">
                  <c:v>0.44796807600477428</c:v>
                </c:pt>
                <c:pt idx="4">
                  <c:v>0.469585838385703</c:v>
                </c:pt>
                <c:pt idx="5">
                  <c:v>0.47619126577985738</c:v>
                </c:pt>
                <c:pt idx="6">
                  <c:v>0.48054484292603528</c:v>
                </c:pt>
                <c:pt idx="7">
                  <c:v>0.47326386045741414</c:v>
                </c:pt>
                <c:pt idx="8">
                  <c:v>0.47330139129481957</c:v>
                </c:pt>
                <c:pt idx="9">
                  <c:v>0.47322632961985511</c:v>
                </c:pt>
                <c:pt idx="10">
                  <c:v>0.47408015617221116</c:v>
                </c:pt>
                <c:pt idx="11">
                  <c:v>0.47374706998968497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8CA-465E-A138-C57D92D0FB59}"/>
            </c:ext>
          </c:extLst>
        </c:ser>
        <c:ser>
          <c:idx val="3"/>
          <c:order val="2"/>
          <c:tx>
            <c:strRef>
              <c:f>'P3'!$D$20</c:f>
              <c:strCache>
                <c:ptCount val="1"/>
                <c:pt idx="0">
                  <c:v>BSPrice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'P3'!$A$21:$A$32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'P3'!$D$21:$D$32</c:f>
              <c:numCache>
                <c:formatCode>General</c:formatCode>
                <c:ptCount val="12"/>
                <c:pt idx="0">
                  <c:v>0.47400668982229804</c:v>
                </c:pt>
                <c:pt idx="1">
                  <c:v>0.47400668982229804</c:v>
                </c:pt>
                <c:pt idx="2">
                  <c:v>0.47400668982229804</c:v>
                </c:pt>
                <c:pt idx="3">
                  <c:v>0.47400668982229804</c:v>
                </c:pt>
                <c:pt idx="4">
                  <c:v>0.47400668982229804</c:v>
                </c:pt>
                <c:pt idx="5">
                  <c:v>0.47400668982229804</c:v>
                </c:pt>
                <c:pt idx="6">
                  <c:v>0.47400668982229804</c:v>
                </c:pt>
                <c:pt idx="7">
                  <c:v>0.47400668982229804</c:v>
                </c:pt>
                <c:pt idx="8">
                  <c:v>0.47400668982229804</c:v>
                </c:pt>
                <c:pt idx="9">
                  <c:v>0.47400668982229804</c:v>
                </c:pt>
                <c:pt idx="10">
                  <c:v>0.47400668982229804</c:v>
                </c:pt>
                <c:pt idx="11">
                  <c:v>0.47400668982229804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8CA-465E-A138-C57D92D0F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115344"/>
        <c:axId val="665111984"/>
      </c:scatterChart>
      <c:scatterChart>
        <c:scatterStyle val="lineMarker"/>
        <c:varyColors val="0"/>
        <c:ser>
          <c:idx val="2"/>
          <c:order val="1"/>
          <c:tx>
            <c:strRef>
              <c:f>'P3'!$C$20</c:f>
              <c:strCache>
                <c:ptCount val="1"/>
                <c:pt idx="0">
                  <c:v>StdError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'P3'!$A$21:$A$32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'P3'!$C$21:$C$32</c:f>
              <c:numCache>
                <c:formatCode>0.0000</c:formatCode>
                <c:ptCount val="12"/>
                <c:pt idx="0" formatCode="General">
                  <c:v>4.8242845291286834E-2</c:v>
                </c:pt>
                <c:pt idx="1">
                  <c:v>3.3883579555159415E-2</c:v>
                </c:pt>
                <c:pt idx="2">
                  <c:v>2.3962779602033548E-2</c:v>
                </c:pt>
                <c:pt idx="3" formatCode="General">
                  <c:v>1.6956382215894468E-2</c:v>
                </c:pt>
                <c:pt idx="4" formatCode="General">
                  <c:v>1.2010581500078358E-2</c:v>
                </c:pt>
                <c:pt idx="5">
                  <c:v>8.4932611716988064E-3</c:v>
                </c:pt>
                <c:pt idx="6" formatCode="General">
                  <c:v>6.0054028919214342E-3</c:v>
                </c:pt>
                <c:pt idx="7" formatCode="General">
                  <c:v>4.2458275887995393E-3</c:v>
                </c:pt>
                <c:pt idx="8" formatCode="General">
                  <c:v>3.0021983123132193E-3</c:v>
                </c:pt>
                <c:pt idx="9" formatCode="General">
                  <c:v>2.1228491287084718E-3</c:v>
                </c:pt>
                <c:pt idx="10" formatCode="General">
                  <c:v>1.5011111321480135E-3</c:v>
                </c:pt>
                <c:pt idx="11" formatCode="General">
                  <c:v>1.0614333386429983E-3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8CA-465E-A138-C57D92D0FB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308991"/>
        <c:axId val="1016308511"/>
      </c:scatterChart>
      <c:valAx>
        <c:axId val="665115344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11984"/>
        <c:crosses val="autoZero"/>
        <c:crossBetween val="midCat"/>
      </c:valAx>
      <c:valAx>
        <c:axId val="6651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15344"/>
        <c:crosses val="autoZero"/>
        <c:crossBetween val="midCat"/>
      </c:valAx>
      <c:valAx>
        <c:axId val="101630851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308991"/>
        <c:crosses val="max"/>
        <c:crossBetween val="midCat"/>
      </c:valAx>
      <c:valAx>
        <c:axId val="1016308991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16308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Option2(OTM): MC Option Price and tandard Error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'P3'!$F$20</c:f>
              <c:strCache>
                <c:ptCount val="1"/>
                <c:pt idx="0">
                  <c:v>MCPrice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'P3'!$A$21:$A$32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'P3'!$F$21:$F$32</c:f>
              <c:numCache>
                <c:formatCode>General</c:formatCode>
                <c:ptCount val="12"/>
                <c:pt idx="0">
                  <c:v>0.2786289373541736</c:v>
                </c:pt>
                <c:pt idx="1">
                  <c:v>0.24980525417960378</c:v>
                </c:pt>
                <c:pt idx="2">
                  <c:v>0.2522072277774845</c:v>
                </c:pt>
                <c:pt idx="3">
                  <c:v>0.25340821457642626</c:v>
                </c:pt>
                <c:pt idx="4">
                  <c:v>0.2630161089679508</c:v>
                </c:pt>
                <c:pt idx="5">
                  <c:v>0.2543089546756333</c:v>
                </c:pt>
                <c:pt idx="6">
                  <c:v>0.25761166837270821</c:v>
                </c:pt>
                <c:pt idx="7">
                  <c:v>0.25438401635056923</c:v>
                </c:pt>
                <c:pt idx="8">
                  <c:v>0.25374599211360199</c:v>
                </c:pt>
                <c:pt idx="9">
                  <c:v>0.25290154827056655</c:v>
                </c:pt>
                <c:pt idx="10">
                  <c:v>0.25433710280365918</c:v>
                </c:pt>
                <c:pt idx="11">
                  <c:v>0.25519092935602289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6C-482C-AC97-E363457D8222}"/>
            </c:ext>
          </c:extLst>
        </c:ser>
        <c:ser>
          <c:idx val="3"/>
          <c:order val="2"/>
          <c:tx>
            <c:strRef>
              <c:f>'P3'!$H$20</c:f>
              <c:strCache>
                <c:ptCount val="1"/>
                <c:pt idx="0">
                  <c:v>BSPrice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'P3'!$A$21:$A$32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'P3'!$H$21:$H$32</c:f>
              <c:numCache>
                <c:formatCode>General</c:formatCode>
                <c:ptCount val="12"/>
                <c:pt idx="0">
                  <c:v>0.25574366212877403</c:v>
                </c:pt>
                <c:pt idx="1">
                  <c:v>0.25574366212877403</c:v>
                </c:pt>
                <c:pt idx="2">
                  <c:v>0.25574366212877403</c:v>
                </c:pt>
                <c:pt idx="3">
                  <c:v>0.25574366212877403</c:v>
                </c:pt>
                <c:pt idx="4">
                  <c:v>0.25574366212877403</c:v>
                </c:pt>
                <c:pt idx="5">
                  <c:v>0.25574366212877403</c:v>
                </c:pt>
                <c:pt idx="6">
                  <c:v>0.25574366212877403</c:v>
                </c:pt>
                <c:pt idx="7">
                  <c:v>0.25574366212877403</c:v>
                </c:pt>
                <c:pt idx="8">
                  <c:v>0.25574366212877403</c:v>
                </c:pt>
                <c:pt idx="9">
                  <c:v>0.25574366212877403</c:v>
                </c:pt>
                <c:pt idx="10">
                  <c:v>0.25574366212877403</c:v>
                </c:pt>
                <c:pt idx="11">
                  <c:v>0.25574366212877403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C-482C-AC97-E363457D8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5115344"/>
        <c:axId val="665111984"/>
      </c:scatterChart>
      <c:scatterChart>
        <c:scatterStyle val="lineMarker"/>
        <c:varyColors val="0"/>
        <c:ser>
          <c:idx val="2"/>
          <c:order val="1"/>
          <c:tx>
            <c:strRef>
              <c:f>'P3'!$G$20</c:f>
              <c:strCache>
                <c:ptCount val="1"/>
                <c:pt idx="0">
                  <c:v>StdError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C00000"/>
              </a:solidFill>
              <a:ln w="9525">
                <a:solidFill>
                  <a:srgbClr val="C00000"/>
                </a:solidFill>
              </a:ln>
              <a:effectLst/>
            </c:spPr>
          </c:marker>
          <c:xVal>
            <c:numRef>
              <c:f>'P3'!$A$21:$A$32</c:f>
              <c:numCache>
                <c:formatCode>General</c:formatCode>
                <c:ptCount val="12"/>
                <c:pt idx="0">
                  <c:v>100</c:v>
                </c:pt>
                <c:pt idx="1">
                  <c:v>200</c:v>
                </c:pt>
                <c:pt idx="2">
                  <c:v>400</c:v>
                </c:pt>
                <c:pt idx="3">
                  <c:v>800</c:v>
                </c:pt>
                <c:pt idx="4">
                  <c:v>1600</c:v>
                </c:pt>
                <c:pt idx="5">
                  <c:v>3200</c:v>
                </c:pt>
                <c:pt idx="6">
                  <c:v>6400</c:v>
                </c:pt>
                <c:pt idx="7">
                  <c:v>12800</c:v>
                </c:pt>
                <c:pt idx="8">
                  <c:v>25600</c:v>
                </c:pt>
                <c:pt idx="9">
                  <c:v>51200</c:v>
                </c:pt>
                <c:pt idx="10">
                  <c:v>102400</c:v>
                </c:pt>
                <c:pt idx="11">
                  <c:v>204800</c:v>
                </c:pt>
              </c:numCache>
            </c:numRef>
          </c:xVal>
          <c:yVal>
            <c:numRef>
              <c:f>'P3'!$G$21:$G$32</c:f>
              <c:numCache>
                <c:formatCode>General</c:formatCode>
                <c:ptCount val="12"/>
                <c:pt idx="0">
                  <c:v>4.3816612287275444E-2</c:v>
                </c:pt>
                <c:pt idx="1">
                  <c:v>2.9874745645122196E-2</c:v>
                </c:pt>
                <c:pt idx="2">
                  <c:v>2.1163497395592552E-2</c:v>
                </c:pt>
                <c:pt idx="3">
                  <c:v>1.497834119026019E-2</c:v>
                </c:pt>
                <c:pt idx="4">
                  <c:v>1.0713321190742985E-2</c:v>
                </c:pt>
                <c:pt idx="5">
                  <c:v>7.494174323991621E-3</c:v>
                </c:pt>
                <c:pt idx="6">
                  <c:v>5.3205836631142669E-3</c:v>
                </c:pt>
                <c:pt idx="7">
                  <c:v>3.7470018081822171E-3</c:v>
                </c:pt>
                <c:pt idx="8">
                  <c:v>2.6473486839379574E-3</c:v>
                </c:pt>
                <c:pt idx="9">
                  <c:v>1.8699381688618059E-3</c:v>
                </c:pt>
                <c:pt idx="10">
                  <c:v>1.3246417380178043E-3</c:v>
                </c:pt>
                <c:pt idx="11">
                  <c:v>9.3766461753186391E-4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96C-482C-AC97-E363457D8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294591"/>
        <c:axId val="1016311391"/>
      </c:scatterChart>
      <c:valAx>
        <c:axId val="665115344"/>
        <c:scaling>
          <c:logBase val="10"/>
          <c:orientation val="minMax"/>
          <c:max val="1000000"/>
          <c:min val="1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Paths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11984"/>
        <c:crosses val="autoZero"/>
        <c:crossBetween val="midCat"/>
        <c:majorUnit val="10"/>
      </c:valAx>
      <c:valAx>
        <c:axId val="66511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5115344"/>
        <c:crosses val="autoZero"/>
        <c:crossBetween val="midCat"/>
      </c:valAx>
      <c:valAx>
        <c:axId val="101631139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StdError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294591"/>
        <c:crosses val="max"/>
        <c:crossBetween val="midCat"/>
      </c:valAx>
      <c:valAx>
        <c:axId val="1016294591"/>
        <c:scaling>
          <c:logBase val="10"/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0163113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529344</xdr:colOff>
      <xdr:row>17</xdr:row>
      <xdr:rowOff>120182</xdr:rowOff>
    </xdr:from>
    <xdr:to>
      <xdr:col>19</xdr:col>
      <xdr:colOff>618289</xdr:colOff>
      <xdr:row>36</xdr:row>
      <xdr:rowOff>175459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D286BF-A993-349A-6CE0-620C794CCF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551447</xdr:colOff>
      <xdr:row>39</xdr:row>
      <xdr:rowOff>150395</xdr:rowOff>
    </xdr:from>
    <xdr:to>
      <xdr:col>19</xdr:col>
      <xdr:colOff>640392</xdr:colOff>
      <xdr:row>59</xdr:row>
      <xdr:rowOff>21856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6CAE12F-6DBD-4265-A4BC-3F83F81FA1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D4AC1-039F-4268-A5BB-678AC4444FEA}">
  <dimension ref="A1:D26"/>
  <sheetViews>
    <sheetView workbookViewId="0">
      <selection activeCell="D18" sqref="D18"/>
    </sheetView>
  </sheetViews>
  <sheetFormatPr defaultColWidth="8.796875" defaultRowHeight="14.25" x14ac:dyDescent="0.45"/>
  <sheetData>
    <row r="1" spans="1:4" x14ac:dyDescent="0.45">
      <c r="A1" s="3" t="s">
        <v>50</v>
      </c>
    </row>
    <row r="2" spans="1:4" x14ac:dyDescent="0.45">
      <c r="A2" t="s">
        <v>1</v>
      </c>
      <c r="B2" t="s">
        <v>2</v>
      </c>
    </row>
    <row r="4" spans="1:4" x14ac:dyDescent="0.45">
      <c r="A4" t="s">
        <v>3</v>
      </c>
      <c r="B4" t="s">
        <v>4</v>
      </c>
      <c r="D4" t="s">
        <v>6</v>
      </c>
    </row>
    <row r="5" spans="1:4" x14ac:dyDescent="0.45">
      <c r="A5" t="s">
        <v>5</v>
      </c>
      <c r="B5">
        <v>0</v>
      </c>
      <c r="D5" t="str" cm="1">
        <f t="array" ref="D5">_xll.ORF.YCCREATE($B$4,A7:A14,B7:B14,$B$5)</f>
        <v>USD¤1</v>
      </c>
    </row>
    <row r="6" spans="1:4" x14ac:dyDescent="0.45">
      <c r="A6" t="s">
        <v>7</v>
      </c>
      <c r="B6" t="s">
        <v>8</v>
      </c>
    </row>
    <row r="7" spans="1:4" x14ac:dyDescent="0.45">
      <c r="A7">
        <f>0.0833333333333333</f>
        <v>8.3333333333333329E-2</v>
      </c>
      <c r="B7" s="1">
        <v>0.01</v>
      </c>
    </row>
    <row r="8" spans="1:4" x14ac:dyDescent="0.45">
      <c r="A8">
        <f>0.25</f>
        <v>0.25</v>
      </c>
      <c r="B8" s="1">
        <v>0.02</v>
      </c>
    </row>
    <row r="9" spans="1:4" x14ac:dyDescent="0.45">
      <c r="A9">
        <f>0.5</f>
        <v>0.5</v>
      </c>
      <c r="B9" s="1">
        <v>0.03</v>
      </c>
    </row>
    <row r="10" spans="1:4" x14ac:dyDescent="0.45">
      <c r="A10">
        <f>0.75</f>
        <v>0.75</v>
      </c>
      <c r="B10" s="2">
        <v>3.5000000000000003E-2</v>
      </c>
    </row>
    <row r="11" spans="1:4" x14ac:dyDescent="0.45">
      <c r="A11">
        <v>1</v>
      </c>
      <c r="B11" s="1">
        <v>0.04</v>
      </c>
    </row>
    <row r="12" spans="1:4" x14ac:dyDescent="0.45">
      <c r="A12">
        <v>2</v>
      </c>
      <c r="B12" s="2">
        <v>4.7500000000000001E-2</v>
      </c>
    </row>
    <row r="13" spans="1:4" x14ac:dyDescent="0.45">
      <c r="A13">
        <v>3</v>
      </c>
      <c r="B13" s="2">
        <v>5.2499999999999998E-2</v>
      </c>
    </row>
    <row r="14" spans="1:4" x14ac:dyDescent="0.45">
      <c r="A14">
        <v>5</v>
      </c>
      <c r="B14" s="1">
        <v>0.06</v>
      </c>
    </row>
    <row r="16" spans="1:4" x14ac:dyDescent="0.45">
      <c r="A16" t="s">
        <v>9</v>
      </c>
      <c r="B16" t="s">
        <v>10</v>
      </c>
      <c r="D16" t="s">
        <v>9</v>
      </c>
    </row>
    <row r="17" spans="1:4" x14ac:dyDescent="0.45">
      <c r="A17" t="s">
        <v>5</v>
      </c>
      <c r="B17">
        <v>0</v>
      </c>
      <c r="D17" t="str" cm="1">
        <f t="array" ref="D17">_xll.ORF.VOLCREATE($B$16,A19:A25,B19:B25,$B$17)</f>
        <v>VOLTS¤1</v>
      </c>
    </row>
    <row r="18" spans="1:4" x14ac:dyDescent="0.45">
      <c r="A18" t="s">
        <v>11</v>
      </c>
      <c r="B18" t="s">
        <v>8</v>
      </c>
    </row>
    <row r="19" spans="1:4" x14ac:dyDescent="0.45">
      <c r="A19">
        <f>0.0833333333333333</f>
        <v>8.3333333333333329E-2</v>
      </c>
      <c r="B19" s="1">
        <v>0.25</v>
      </c>
    </row>
    <row r="20" spans="1:4" x14ac:dyDescent="0.45">
      <c r="A20">
        <f xml:space="preserve"> 0.25</f>
        <v>0.25</v>
      </c>
      <c r="B20" s="1">
        <v>0.26</v>
      </c>
    </row>
    <row r="21" spans="1:4" x14ac:dyDescent="0.45">
      <c r="A21">
        <f>0.5</f>
        <v>0.5</v>
      </c>
      <c r="B21" s="1">
        <v>0.27</v>
      </c>
    </row>
    <row r="22" spans="1:4" x14ac:dyDescent="0.45">
      <c r="A22">
        <f>0.75</f>
        <v>0.75</v>
      </c>
      <c r="B22" s="2">
        <v>0.28000000000000003</v>
      </c>
    </row>
    <row r="23" spans="1:4" x14ac:dyDescent="0.45">
      <c r="A23">
        <v>1</v>
      </c>
      <c r="B23" s="1">
        <v>0.3</v>
      </c>
    </row>
    <row r="24" spans="1:4" x14ac:dyDescent="0.45">
      <c r="A24">
        <v>2</v>
      </c>
      <c r="B24" s="2">
        <v>0.35</v>
      </c>
    </row>
    <row r="25" spans="1:4" x14ac:dyDescent="0.45">
      <c r="A25">
        <v>3</v>
      </c>
      <c r="B25" s="2">
        <v>0.4</v>
      </c>
    </row>
    <row r="26" spans="1:4" x14ac:dyDescent="0.45">
      <c r="B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31C21-E08E-412D-8B9B-25DF6F420ABC}">
  <dimension ref="A1:E28"/>
  <sheetViews>
    <sheetView workbookViewId="0">
      <selection activeCell="B29" sqref="B29"/>
    </sheetView>
  </sheetViews>
  <sheetFormatPr defaultColWidth="8.796875" defaultRowHeight="14.25" x14ac:dyDescent="0.45"/>
  <sheetData>
    <row r="1" spans="1:4" x14ac:dyDescent="0.45">
      <c r="A1" s="3" t="s">
        <v>15</v>
      </c>
    </row>
    <row r="3" spans="1:4" x14ac:dyDescent="0.45">
      <c r="A3" s="3" t="s">
        <v>12</v>
      </c>
    </row>
    <row r="4" spans="1:4" x14ac:dyDescent="0.45">
      <c r="A4" t="s">
        <v>13</v>
      </c>
      <c r="B4">
        <v>-1</v>
      </c>
    </row>
    <row r="5" spans="1:4" x14ac:dyDescent="0.45">
      <c r="A5" t="s">
        <v>14</v>
      </c>
      <c r="B5">
        <v>100</v>
      </c>
    </row>
    <row r="6" spans="1:4" x14ac:dyDescent="0.45">
      <c r="A6" t="s">
        <v>16</v>
      </c>
      <c r="B6">
        <v>1</v>
      </c>
    </row>
    <row r="8" spans="1:4" x14ac:dyDescent="0.45">
      <c r="A8" s="3" t="s">
        <v>17</v>
      </c>
    </row>
    <row r="9" spans="1:4" x14ac:dyDescent="0.45">
      <c r="A9" t="s">
        <v>18</v>
      </c>
      <c r="B9">
        <v>100</v>
      </c>
    </row>
    <row r="10" spans="1:4" x14ac:dyDescent="0.45">
      <c r="A10" t="s">
        <v>19</v>
      </c>
      <c r="B10" t="str">
        <f>'P2-1'!D5</f>
        <v>USD¤1</v>
      </c>
    </row>
    <row r="11" spans="1:4" x14ac:dyDescent="0.45">
      <c r="A11" t="s">
        <v>20</v>
      </c>
      <c r="B11" s="1">
        <v>0.02</v>
      </c>
    </row>
    <row r="12" spans="1:4" x14ac:dyDescent="0.45">
      <c r="A12" t="s">
        <v>21</v>
      </c>
      <c r="B12" s="1">
        <v>0.3</v>
      </c>
    </row>
    <row r="13" spans="1:4" x14ac:dyDescent="0.45">
      <c r="A13" t="s">
        <v>22</v>
      </c>
      <c r="B13" t="str">
        <f>'P2-1'!D17</f>
        <v>VOLTS¤1</v>
      </c>
    </row>
    <row r="15" spans="1:4" x14ac:dyDescent="0.45">
      <c r="A15" s="3" t="s">
        <v>23</v>
      </c>
    </row>
    <row r="16" spans="1:4" x14ac:dyDescent="0.45">
      <c r="A16" s="4" t="s">
        <v>24</v>
      </c>
      <c r="B16" t="str">
        <f>D16</f>
        <v>MT19937</v>
      </c>
      <c r="C16" t="s">
        <v>25</v>
      </c>
      <c r="D16" t="s">
        <v>51</v>
      </c>
    </row>
    <row r="17" spans="1:5" x14ac:dyDescent="0.45">
      <c r="A17" s="5" t="s">
        <v>26</v>
      </c>
      <c r="B17" t="s">
        <v>33</v>
      </c>
    </row>
    <row r="19" spans="1:5" x14ac:dyDescent="0.45">
      <c r="A19" s="3" t="s">
        <v>27</v>
      </c>
      <c r="B19">
        <v>200000</v>
      </c>
    </row>
    <row r="21" spans="1:5" x14ac:dyDescent="0.45">
      <c r="A21" s="6" t="s">
        <v>28</v>
      </c>
      <c r="B21" t="s">
        <v>31</v>
      </c>
      <c r="C21" t="s">
        <v>32</v>
      </c>
      <c r="D21" s="3" t="s">
        <v>34</v>
      </c>
    </row>
    <row r="22" spans="1:5" x14ac:dyDescent="0.45">
      <c r="A22" t="s">
        <v>29</v>
      </c>
      <c r="B22" cm="1">
        <f t="array" ref="B22:B23">_xll.ORF.EUROBSMC($B$4,$B$5,$B$6,$B$9,$B$10,$B$11,$B$13,$A$16:$B$17,$B$19)</f>
        <v>10.62402297042323</v>
      </c>
      <c r="C22" cm="1">
        <f t="array" ref="C22:C23">_xll.ORF.EUROBSMC($B$4,$B$5,$B$6,$B$9,$B$10,$B$11,$B$12,$A$16:$B$17,$B$19)</f>
        <v>10.62402297042323</v>
      </c>
      <c r="D22">
        <f>B22-C22</f>
        <v>0</v>
      </c>
    </row>
    <row r="23" spans="1:5" x14ac:dyDescent="0.45">
      <c r="A23" t="s">
        <v>30</v>
      </c>
      <c r="B23">
        <v>3.0731983546397806E-2</v>
      </c>
      <c r="C23">
        <v>3.0731983546397806E-2</v>
      </c>
      <c r="D23">
        <f>B23-C23</f>
        <v>0</v>
      </c>
      <c r="E23" t="s">
        <v>35</v>
      </c>
    </row>
    <row r="25" spans="1:5" x14ac:dyDescent="0.45">
      <c r="A25" s="6" t="s">
        <v>36</v>
      </c>
    </row>
    <row r="26" spans="1:5" x14ac:dyDescent="0.45">
      <c r="A26" t="str" cm="1">
        <f t="array" ref="A26:E27">_xll.ORF.EUROBS(B4,B9,B5,B6,_xll.ORF.SPOTRATE(B10,B6),B11,B12,1)</f>
        <v>Price</v>
      </c>
      <c r="B26" t="str">
        <v>Delta</v>
      </c>
      <c r="C26" t="str">
        <v>Gamma</v>
      </c>
      <c r="D26" t="str">
        <v>Theta</v>
      </c>
      <c r="E26" t="str">
        <v>Vega</v>
      </c>
    </row>
    <row r="27" spans="1:5" x14ac:dyDescent="0.45">
      <c r="A27">
        <v>10.62677365536751</v>
      </c>
      <c r="B27">
        <v>-0.40603167951103802</v>
      </c>
      <c r="C27">
        <v>1.2732364553868312E-2</v>
      </c>
      <c r="D27">
        <v>-4.4924297440039638</v>
      </c>
      <c r="E27">
        <v>38.197093661604931</v>
      </c>
    </row>
    <row r="28" spans="1:5" x14ac:dyDescent="0.45">
      <c r="A28" s="3" t="s">
        <v>34</v>
      </c>
      <c r="B28">
        <f>B22-A27</f>
        <v>-2.7506849442797687E-3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6FBF7-0B2B-4076-BBD8-09AC1F5BA6F2}">
  <dimension ref="A1:AA39"/>
  <sheetViews>
    <sheetView tabSelected="1" topLeftCell="A13" zoomScale="90" workbookViewId="0">
      <selection activeCell="B11" sqref="B11"/>
    </sheetView>
  </sheetViews>
  <sheetFormatPr defaultColWidth="8.796875" defaultRowHeight="14.25" x14ac:dyDescent="0.45"/>
  <cols>
    <col min="1" max="4" width="8.86328125" bestFit="1" customWidth="1"/>
    <col min="5" max="5" width="12.86328125" bestFit="1" customWidth="1"/>
    <col min="6" max="9" width="8.86328125" bestFit="1" customWidth="1"/>
    <col min="24" max="24" width="4.1328125" customWidth="1"/>
    <col min="25" max="27" width="8.796875" hidden="1" customWidth="1"/>
  </cols>
  <sheetData>
    <row r="1" spans="1:6" ht="15.75" x14ac:dyDescent="0.5">
      <c r="A1" s="7" t="s">
        <v>40</v>
      </c>
      <c r="B1" s="7"/>
      <c r="C1" s="7"/>
    </row>
    <row r="2" spans="1:6" x14ac:dyDescent="0.45">
      <c r="A2" s="4"/>
      <c r="B2" s="4"/>
      <c r="C2" s="4"/>
    </row>
    <row r="3" spans="1:6" x14ac:dyDescent="0.45">
      <c r="A3" s="6" t="s">
        <v>12</v>
      </c>
      <c r="B3" s="4" t="s">
        <v>48</v>
      </c>
      <c r="C3" s="4" t="s">
        <v>49</v>
      </c>
    </row>
    <row r="4" spans="1:6" x14ac:dyDescent="0.45">
      <c r="A4" s="4" t="s">
        <v>13</v>
      </c>
      <c r="B4" s="5">
        <v>1</v>
      </c>
      <c r="C4" s="4">
        <v>1</v>
      </c>
    </row>
    <row r="5" spans="1:6" x14ac:dyDescent="0.45">
      <c r="A5" s="4" t="s">
        <v>14</v>
      </c>
      <c r="B5" s="8">
        <v>100</v>
      </c>
      <c r="C5" s="8">
        <v>120</v>
      </c>
    </row>
    <row r="6" spans="1:6" x14ac:dyDescent="0.45">
      <c r="A6" s="4" t="s">
        <v>16</v>
      </c>
      <c r="B6" s="8">
        <v>1</v>
      </c>
      <c r="C6" s="8">
        <v>1</v>
      </c>
    </row>
    <row r="7" spans="1:6" x14ac:dyDescent="0.45">
      <c r="A7" s="4"/>
      <c r="B7" s="4"/>
      <c r="C7" s="4"/>
    </row>
    <row r="8" spans="1:6" x14ac:dyDescent="0.45">
      <c r="A8" s="6" t="s">
        <v>17</v>
      </c>
      <c r="B8" s="4"/>
      <c r="C8" s="4"/>
    </row>
    <row r="9" spans="1:6" x14ac:dyDescent="0.45">
      <c r="A9" s="4" t="s">
        <v>18</v>
      </c>
      <c r="B9" s="8">
        <v>100</v>
      </c>
      <c r="C9" s="8"/>
      <c r="E9" t="s">
        <v>0</v>
      </c>
    </row>
    <row r="10" spans="1:6" x14ac:dyDescent="0.45">
      <c r="A10" s="4" t="s">
        <v>37</v>
      </c>
      <c r="B10" s="5" t="str" cm="1">
        <f t="array" ref="B10">_xll.ORF.YCCREATE($F$10,$B$6,$F$12,$F$11)</f>
        <v>USD_CONST¤1</v>
      </c>
      <c r="C10" s="5"/>
      <c r="E10" t="s">
        <v>3</v>
      </c>
      <c r="F10" t="s">
        <v>41</v>
      </c>
    </row>
    <row r="11" spans="1:6" x14ac:dyDescent="0.45">
      <c r="A11" s="4" t="s">
        <v>20</v>
      </c>
      <c r="B11" s="9">
        <v>0</v>
      </c>
      <c r="C11" s="9"/>
      <c r="E11" t="s">
        <v>5</v>
      </c>
      <c r="F11">
        <v>1</v>
      </c>
    </row>
    <row r="12" spans="1:6" x14ac:dyDescent="0.45">
      <c r="A12" s="4" t="s">
        <v>38</v>
      </c>
      <c r="B12" s="10">
        <v>0.3</v>
      </c>
      <c r="C12" s="4"/>
      <c r="E12" t="s">
        <v>42</v>
      </c>
      <c r="F12" s="1">
        <v>0.04</v>
      </c>
    </row>
    <row r="13" spans="1:6" x14ac:dyDescent="0.45">
      <c r="A13" s="4"/>
      <c r="B13" s="4"/>
      <c r="C13" s="4"/>
    </row>
    <row r="14" spans="1:6" x14ac:dyDescent="0.45">
      <c r="A14" s="6" t="s">
        <v>23</v>
      </c>
      <c r="B14" s="6"/>
      <c r="C14" s="4"/>
    </row>
    <row r="15" spans="1:6" x14ac:dyDescent="0.45">
      <c r="A15" s="4" t="s">
        <v>24</v>
      </c>
      <c r="B15" s="4" t="str">
        <f>D15</f>
        <v>MT19937</v>
      </c>
      <c r="C15" s="11" t="s">
        <v>25</v>
      </c>
      <c r="D15" t="s">
        <v>51</v>
      </c>
    </row>
    <row r="16" spans="1:6" x14ac:dyDescent="0.45">
      <c r="A16" s="5" t="s">
        <v>26</v>
      </c>
      <c r="B16" s="5" t="s">
        <v>33</v>
      </c>
      <c r="C16" s="5"/>
    </row>
    <row r="17" spans="1:9" x14ac:dyDescent="0.45">
      <c r="A17" s="5"/>
      <c r="B17" s="12"/>
      <c r="C17" s="5"/>
    </row>
    <row r="18" spans="1:9" x14ac:dyDescent="0.45">
      <c r="A18" s="6" t="s">
        <v>43</v>
      </c>
      <c r="B18" s="12"/>
      <c r="C18" s="4"/>
    </row>
    <row r="19" spans="1:9" x14ac:dyDescent="0.45">
      <c r="B19" s="4" t="s">
        <v>48</v>
      </c>
      <c r="F19" s="4" t="s">
        <v>49</v>
      </c>
    </row>
    <row r="20" spans="1:9" x14ac:dyDescent="0.45">
      <c r="A20" s="4" t="s">
        <v>27</v>
      </c>
      <c r="B20" s="4" t="s">
        <v>44</v>
      </c>
      <c r="C20" s="4" t="s">
        <v>30</v>
      </c>
      <c r="D20" s="4" t="s">
        <v>45</v>
      </c>
      <c r="E20" s="6" t="s">
        <v>39</v>
      </c>
      <c r="F20" s="4" t="s">
        <v>44</v>
      </c>
      <c r="G20" s="4" t="s">
        <v>30</v>
      </c>
      <c r="H20" s="4" t="s">
        <v>45</v>
      </c>
      <c r="I20" s="6" t="s">
        <v>39</v>
      </c>
    </row>
    <row r="21" spans="1:9" x14ac:dyDescent="0.45">
      <c r="A21" s="4">
        <v>100</v>
      </c>
      <c r="B21" s="4" cm="1">
        <f t="array" ref="B21:C21">TRANSPOSE(_xll.ORF.DIGIBSMC($B$4,$B$5,$B$6,$B$9,$B$10,$B$11,$B$12,$A$15:$B$16,$A21))</f>
        <v>0.49961050835920756</v>
      </c>
      <c r="C21" s="4">
        <v>4.8242845291286834E-2</v>
      </c>
      <c r="D21">
        <f>$A$36</f>
        <v>0.47400668982229804</v>
      </c>
      <c r="E21">
        <f>B21-D21</f>
        <v>2.5603818536909517E-2</v>
      </c>
      <c r="F21" s="4" cm="1">
        <f t="array" ref="F21:G21">TRANSPOSE(_xll.ORF.DIGIBSMC($C$4,$C$5,$C$6,$B$9,$B$10,$B$11,$B$12,$A$15:$B$16,$A21))</f>
        <v>0.2786289373541736</v>
      </c>
      <c r="G21" s="4">
        <v>4.3816612287275444E-2</v>
      </c>
      <c r="H21">
        <f>$A$39</f>
        <v>0.25574366212877403</v>
      </c>
      <c r="I21">
        <f>F21-H21</f>
        <v>2.2885275225399571E-2</v>
      </c>
    </row>
    <row r="22" spans="1:9" x14ac:dyDescent="0.45">
      <c r="A22" s="4">
        <v>200</v>
      </c>
      <c r="B22" s="4" cm="1">
        <f t="array" ref="B22:C22">TRANSPOSE(_xll.ORF.DIGIBSMC($B$4,$B$5,$B$6,$B$9,$B$10,$B$11,$B$12,$A$15:$B$16,$A22))</f>
        <v>0.43235524761854494</v>
      </c>
      <c r="C22" s="14">
        <v>3.3883579555159415E-2</v>
      </c>
      <c r="D22">
        <f t="shared" ref="D22:D32" si="0">$A$36</f>
        <v>0.47400668982229804</v>
      </c>
      <c r="E22">
        <f t="shared" ref="E22:E32" si="1">B22-D22</f>
        <v>-4.1651442203753108E-2</v>
      </c>
      <c r="F22" s="4" cm="1">
        <f t="array" ref="F22:G22">TRANSPOSE(_xll.ORF.DIGIBSMC($C$4,$C$5,$C$6,$B$9,$B$10,$B$11,$B$12,$A$15:$B$16,$A22))</f>
        <v>0.24980525417960378</v>
      </c>
      <c r="G22">
        <v>2.9874745645122196E-2</v>
      </c>
      <c r="H22">
        <f t="shared" ref="H22:H32" si="2">$A$39</f>
        <v>0.25574366212877403</v>
      </c>
      <c r="I22">
        <f t="shared" ref="I22:I32" si="3">F22-H22</f>
        <v>-5.9384079491702491E-3</v>
      </c>
    </row>
    <row r="23" spans="1:9" x14ac:dyDescent="0.45">
      <c r="A23" s="4">
        <v>400</v>
      </c>
      <c r="B23" s="4" cm="1">
        <f t="array" ref="B23:C23">TRANSPOSE(_xll.ORF.DIGIBSMC($B$4,$B$5,$B$6,$B$9,$B$10,$B$11,$B$12,$A$15:$B$16,$A23))</f>
        <v>0.43956116841218901</v>
      </c>
      <c r="C23" s="14">
        <v>2.3962779602033548E-2</v>
      </c>
      <c r="D23">
        <f t="shared" si="0"/>
        <v>0.47400668982229804</v>
      </c>
      <c r="E23">
        <f t="shared" si="1"/>
        <v>-3.4445521410109037E-2</v>
      </c>
      <c r="F23" s="4" cm="1">
        <f t="array" ref="F23:G23">TRANSPOSE(_xll.ORF.DIGIBSMC($C$4,$C$5,$C$6,$B$9,$B$10,$B$11,$B$12,$A$15:$B$16,$A23))</f>
        <v>0.2522072277774845</v>
      </c>
      <c r="G23">
        <v>2.1163497395592552E-2</v>
      </c>
      <c r="H23">
        <f t="shared" si="2"/>
        <v>0.25574366212877403</v>
      </c>
      <c r="I23">
        <f t="shared" si="3"/>
        <v>-3.5364343512895302E-3</v>
      </c>
    </row>
    <row r="24" spans="1:9" x14ac:dyDescent="0.45">
      <c r="A24" s="4">
        <v>800</v>
      </c>
      <c r="B24" s="4" cm="1">
        <f t="array" ref="B24:C24">TRANSPOSE(_xll.ORF.DIGIBSMC($B$4,$B$5,$B$6,$B$9,$B$10,$B$11,$B$12,$A$15:$B$16,$A24))</f>
        <v>0.44796807600477428</v>
      </c>
      <c r="C24" s="4">
        <v>1.6956382215894468E-2</v>
      </c>
      <c r="D24">
        <f t="shared" si="0"/>
        <v>0.47400668982229804</v>
      </c>
      <c r="E24">
        <f t="shared" si="1"/>
        <v>-2.6038613817523759E-2</v>
      </c>
      <c r="F24" s="4" cm="1">
        <f t="array" ref="F24:G24">TRANSPOSE(_xll.ORF.DIGIBSMC($C$4,$C$5,$C$6,$B$9,$B$10,$B$11,$B$12,$A$15:$B$16,$A24))</f>
        <v>0.25340821457642626</v>
      </c>
      <c r="G24">
        <v>1.497834119026019E-2</v>
      </c>
      <c r="H24">
        <f t="shared" si="2"/>
        <v>0.25574366212877403</v>
      </c>
      <c r="I24">
        <f t="shared" si="3"/>
        <v>-2.3354475523477691E-3</v>
      </c>
    </row>
    <row r="25" spans="1:9" x14ac:dyDescent="0.45">
      <c r="A25" s="4">
        <v>1600</v>
      </c>
      <c r="B25" s="4" cm="1">
        <f t="array" ref="B25:C25">TRANSPOSE(_xll.ORF.DIGIBSMC($B$4,$B$5,$B$6,$B$9,$B$10,$B$11,$B$12,$A$15:$B$16,$A25))</f>
        <v>0.469585838385703</v>
      </c>
      <c r="C25" s="4">
        <v>1.2010581500078358E-2</v>
      </c>
      <c r="D25">
        <f t="shared" si="0"/>
        <v>0.47400668982229804</v>
      </c>
      <c r="E25">
        <f t="shared" si="1"/>
        <v>-4.4208514365950413E-3</v>
      </c>
      <c r="F25" s="4" cm="1">
        <f t="array" ref="F25:G25">TRANSPOSE(_xll.ORF.DIGIBSMC($C$4,$C$5,$C$6,$B$9,$B$10,$B$11,$B$12,$A$15:$B$16,$A25))</f>
        <v>0.2630161089679508</v>
      </c>
      <c r="G25">
        <v>1.0713321190742985E-2</v>
      </c>
      <c r="H25">
        <f t="shared" si="2"/>
        <v>0.25574366212877403</v>
      </c>
      <c r="I25">
        <f t="shared" si="3"/>
        <v>7.2724468391767716E-3</v>
      </c>
    </row>
    <row r="26" spans="1:9" x14ac:dyDescent="0.45">
      <c r="A26" s="4">
        <v>3200</v>
      </c>
      <c r="B26" s="4" cm="1">
        <f t="array" ref="B26:C26">TRANSPOSE(_xll.ORF.DIGIBSMC($B$4,$B$5,$B$6,$B$9,$B$10,$B$11,$B$12,$A$15:$B$16,$A26))</f>
        <v>0.47619126577985738</v>
      </c>
      <c r="C26" s="13">
        <v>8.4932611716988064E-3</v>
      </c>
      <c r="D26">
        <f t="shared" si="0"/>
        <v>0.47400668982229804</v>
      </c>
      <c r="E26">
        <f t="shared" si="1"/>
        <v>2.1845759575593315E-3</v>
      </c>
      <c r="F26" s="4" cm="1">
        <f t="array" ref="F26:G26">TRANSPOSE(_xll.ORF.DIGIBSMC($C$4,$C$5,$C$6,$B$9,$B$10,$B$11,$B$12,$A$15:$B$16,$A26))</f>
        <v>0.2543089546756333</v>
      </c>
      <c r="G26">
        <v>7.494174323991621E-3</v>
      </c>
      <c r="H26">
        <f t="shared" si="2"/>
        <v>0.25574366212877403</v>
      </c>
      <c r="I26">
        <f t="shared" si="3"/>
        <v>-1.4347074531407267E-3</v>
      </c>
    </row>
    <row r="27" spans="1:9" x14ac:dyDescent="0.45">
      <c r="A27" s="4">
        <v>6400</v>
      </c>
      <c r="B27" s="4" cm="1">
        <f t="array" ref="B27:C27">TRANSPOSE(_xll.ORF.DIGIBSMC($B$4,$B$5,$B$6,$B$9,$B$10,$B$11,$B$12,$A$15:$B$16,$A27))</f>
        <v>0.48054484292603528</v>
      </c>
      <c r="C27">
        <v>6.0054028919214342E-3</v>
      </c>
      <c r="D27">
        <f t="shared" si="0"/>
        <v>0.47400668982229804</v>
      </c>
      <c r="E27">
        <f t="shared" si="1"/>
        <v>6.538153103737232E-3</v>
      </c>
      <c r="F27" s="4" cm="1">
        <f t="array" ref="F27:G27">TRANSPOSE(_xll.ORF.DIGIBSMC($C$4,$C$5,$C$6,$B$9,$B$10,$B$11,$B$12,$A$15:$B$16,$A27))</f>
        <v>0.25761166837270821</v>
      </c>
      <c r="G27">
        <v>5.3205836631142669E-3</v>
      </c>
      <c r="H27">
        <f t="shared" si="2"/>
        <v>0.25574366212877403</v>
      </c>
      <c r="I27">
        <f t="shared" si="3"/>
        <v>1.8680062439341838E-3</v>
      </c>
    </row>
    <row r="28" spans="1:9" x14ac:dyDescent="0.45">
      <c r="A28" s="4">
        <v>12800</v>
      </c>
      <c r="B28" s="4" cm="1">
        <f t="array" ref="B28:C28">TRANSPOSE(_xll.ORF.DIGIBSMC($B$4,$B$5,$B$6,$B$9,$B$10,$B$11,$B$12,$A$15:$B$16,$A28))</f>
        <v>0.47326386045741414</v>
      </c>
      <c r="C28">
        <v>4.2458275887995393E-3</v>
      </c>
      <c r="D28">
        <f t="shared" si="0"/>
        <v>0.47400668982229804</v>
      </c>
      <c r="E28">
        <f t="shared" si="1"/>
        <v>-7.4282936488390128E-4</v>
      </c>
      <c r="F28" s="4" cm="1">
        <f t="array" ref="F28:G28">TRANSPOSE(_xll.ORF.DIGIBSMC($C$4,$C$5,$C$6,$B$9,$B$10,$B$11,$B$12,$A$15:$B$16,$A28))</f>
        <v>0.25438401635056923</v>
      </c>
      <c r="G28">
        <v>3.7470018081822171E-3</v>
      </c>
      <c r="H28">
        <f t="shared" si="2"/>
        <v>0.25574366212877403</v>
      </c>
      <c r="I28">
        <f t="shared" si="3"/>
        <v>-1.3596457782047988E-3</v>
      </c>
    </row>
    <row r="29" spans="1:9" x14ac:dyDescent="0.45">
      <c r="A29" s="4">
        <v>25600</v>
      </c>
      <c r="B29" s="4" cm="1">
        <f t="array" ref="B29:C29">TRANSPOSE(_xll.ORF.DIGIBSMC($B$4,$B$5,$B$6,$B$9,$B$10,$B$11,$B$12,$A$15:$B$16,$A29))</f>
        <v>0.47330139129481957</v>
      </c>
      <c r="C29">
        <v>3.0021983123132193E-3</v>
      </c>
      <c r="D29">
        <f t="shared" si="0"/>
        <v>0.47400668982229804</v>
      </c>
      <c r="E29">
        <f t="shared" si="1"/>
        <v>-7.0529852747847066E-4</v>
      </c>
      <c r="F29" s="4" cm="1">
        <f t="array" ref="F29:G29">TRANSPOSE(_xll.ORF.DIGIBSMC($C$4,$C$5,$C$6,$B$9,$B$10,$B$11,$B$12,$A$15:$B$16,$A29))</f>
        <v>0.25374599211360199</v>
      </c>
      <c r="G29">
        <v>2.6473486839379574E-3</v>
      </c>
      <c r="H29">
        <f t="shared" si="2"/>
        <v>0.25574366212877403</v>
      </c>
      <c r="I29">
        <f t="shared" si="3"/>
        <v>-1.9976700151720372E-3</v>
      </c>
    </row>
    <row r="30" spans="1:9" x14ac:dyDescent="0.45">
      <c r="A30" s="4">
        <v>51200</v>
      </c>
      <c r="B30" s="4" cm="1">
        <f t="array" ref="B30:C30">TRANSPOSE(_xll.ORF.DIGIBSMC($B$4,$B$5,$B$6,$B$9,$B$10,$B$11,$B$12,$A$15:$B$16,$A30))</f>
        <v>0.47322632961985511</v>
      </c>
      <c r="C30">
        <v>2.1228491287084718E-3</v>
      </c>
      <c r="D30">
        <f t="shared" si="0"/>
        <v>0.47400668982229804</v>
      </c>
      <c r="E30">
        <f t="shared" si="1"/>
        <v>-7.8036020244293125E-4</v>
      </c>
      <c r="F30" s="4" cm="1">
        <f t="array" ref="F30:G30">TRANSPOSE(_xll.ORF.DIGIBSMC($C$4,$C$5,$C$6,$B$9,$B$10,$B$11,$B$12,$A$15:$B$16,$A30))</f>
        <v>0.25290154827056655</v>
      </c>
      <c r="G30">
        <v>1.8699381688618059E-3</v>
      </c>
      <c r="H30">
        <f t="shared" si="2"/>
        <v>0.25574366212877403</v>
      </c>
      <c r="I30">
        <f t="shared" si="3"/>
        <v>-2.8421138582074845E-3</v>
      </c>
    </row>
    <row r="31" spans="1:9" x14ac:dyDescent="0.45">
      <c r="A31" s="4">
        <v>102400</v>
      </c>
      <c r="B31" s="4" cm="1">
        <f t="array" ref="B31:C31">TRANSPOSE(_xll.ORF.DIGIBSMC($B$4,$B$5,$B$6,$B$9,$B$10,$B$11,$B$12,$A$15:$B$16,$A31))</f>
        <v>0.47408015617221116</v>
      </c>
      <c r="C31">
        <v>1.5011111321480135E-3</v>
      </c>
      <c r="D31">
        <f t="shared" si="0"/>
        <v>0.47400668982229804</v>
      </c>
      <c r="E31">
        <f t="shared" si="1"/>
        <v>7.346634991312051E-5</v>
      </c>
      <c r="F31" s="4" cm="1">
        <f t="array" ref="F31:G31">TRANSPOSE(_xll.ORF.DIGIBSMC($C$4,$C$5,$C$6,$B$9,$B$10,$B$11,$B$12,$A$15:$B$16,$A31))</f>
        <v>0.25433710280365918</v>
      </c>
      <c r="G31">
        <v>1.3246417380178043E-3</v>
      </c>
      <c r="H31">
        <f t="shared" si="2"/>
        <v>0.25574366212877403</v>
      </c>
      <c r="I31">
        <f t="shared" si="3"/>
        <v>-1.4065593251148534E-3</v>
      </c>
    </row>
    <row r="32" spans="1:9" x14ac:dyDescent="0.45">
      <c r="A32" s="4">
        <v>204800</v>
      </c>
      <c r="B32" s="4" cm="1">
        <f t="array" ref="B32:C32">TRANSPOSE(_xll.ORF.DIGIBSMC($B$4,$B$5,$B$6,$B$9,$B$10,$B$11,$B$12,$A$15:$B$16,$A32))</f>
        <v>0.47374706998968497</v>
      </c>
      <c r="C32">
        <v>1.0614333386429983E-3</v>
      </c>
      <c r="D32">
        <f t="shared" si="0"/>
        <v>0.47400668982229804</v>
      </c>
      <c r="E32">
        <f t="shared" si="1"/>
        <v>-2.5961983261307831E-4</v>
      </c>
      <c r="F32" s="4" cm="1">
        <f t="array" ref="F32:G32">TRANSPOSE(_xll.ORF.DIGIBSMC($C$4,$C$5,$C$6,$B$9,$B$10,$B$11,$B$12,$A$15:$B$16,$A32))</f>
        <v>0.25519092935602289</v>
      </c>
      <c r="G32">
        <v>9.3766461753186391E-4</v>
      </c>
      <c r="H32">
        <f t="shared" si="2"/>
        <v>0.25574366212877403</v>
      </c>
      <c r="I32">
        <f t="shared" si="3"/>
        <v>-5.5273277275114108E-4</v>
      </c>
    </row>
    <row r="34" spans="1:5" x14ac:dyDescent="0.45">
      <c r="A34" t="s">
        <v>46</v>
      </c>
    </row>
    <row r="35" spans="1:5" x14ac:dyDescent="0.45">
      <c r="A35" t="str" cm="1">
        <f t="array" ref="A35:E36">_xll.ORF.DIGIBS($B$4,$B$9,$B$5,$B$6,_xll.ORF.SPOTRATE($B$10,$B$6),$B$11,$B$12,1)</f>
        <v>Price</v>
      </c>
      <c r="B35" t="str">
        <v>Delta</v>
      </c>
      <c r="C35" t="str">
        <v>Gamma</v>
      </c>
      <c r="D35" t="str">
        <v>Theta</v>
      </c>
      <c r="E35" t="str">
        <v>Vega</v>
      </c>
    </row>
    <row r="36" spans="1:5" x14ac:dyDescent="0.45">
      <c r="A36">
        <v>0.47400668982229804</v>
      </c>
      <c r="B36">
        <v>1.2774876583066887E-2</v>
      </c>
      <c r="C36">
        <v>-1.2065161217339526E-4</v>
      </c>
      <c r="D36">
        <v>2.2153986738652261E-2</v>
      </c>
      <c r="E36">
        <v>-36.195483652022844</v>
      </c>
    </row>
    <row r="37" spans="1:5" x14ac:dyDescent="0.45">
      <c r="A37" t="s">
        <v>47</v>
      </c>
    </row>
    <row r="38" spans="1:5" x14ac:dyDescent="0.45">
      <c r="A38" t="str" cm="1">
        <f t="array" ref="A38:E39">_xll.ORF.DIGIBS($C$4,$B$9,$C$5,$C$6,_xll.ORF.SPOTRATE($B$10,$C$6),$B$11,$B$12,1)</f>
        <v>Price</v>
      </c>
      <c r="B38" t="str">
        <v>Delta</v>
      </c>
      <c r="C38" t="str">
        <v>Gamma</v>
      </c>
      <c r="D38" t="str">
        <v>Theta</v>
      </c>
      <c r="E38" t="str">
        <v>Vega</v>
      </c>
    </row>
    <row r="39" spans="1:5" x14ac:dyDescent="0.45">
      <c r="A39">
        <v>0.25574366212877403</v>
      </c>
      <c r="B39">
        <v>1.0513692380604317E-2</v>
      </c>
      <c r="C39">
        <v>1.1368987890369322E-4</v>
      </c>
      <c r="D39">
        <v>-8.2985468543928256E-2</v>
      </c>
      <c r="E39">
        <v>40.928356405326049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P2-1</vt:lpstr>
      <vt:lpstr>P2-2</vt:lpstr>
      <vt:lpstr>P3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 Hu</dc:creator>
  <cp:lastModifiedBy>Xun Hu</cp:lastModifiedBy>
  <dcterms:created xsi:type="dcterms:W3CDTF">2024-10-27T21:49:59Z</dcterms:created>
  <dcterms:modified xsi:type="dcterms:W3CDTF">2024-10-29T01:44:41Z</dcterms:modified>
</cp:coreProperties>
</file>