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sktop\Develop\hw8\"/>
    </mc:Choice>
  </mc:AlternateContent>
  <xr:revisionPtr revIDLastSave="0" documentId="13_ncr:1_{475BC440-D3B2-4BD5-B404-D2FA5103B17D}" xr6:coauthVersionLast="47" xr6:coauthVersionMax="47" xr10:uidLastSave="{00000000-0000-0000-0000-000000000000}"/>
  <bookViews>
    <workbookView xWindow="-98" yWindow="-98" windowWidth="28996" windowHeight="13065" activeTab="3" xr2:uid="{4527C607-E74E-48F4-984A-855A5E3750DF}"/>
  </bookViews>
  <sheets>
    <sheet name="YIELDCURVE" sheetId="1" r:id="rId1"/>
    <sheet name="EUROPUT_BSPDE" sheetId="2" r:id="rId2"/>
    <sheet name="CALENDER_SPREAD" sheetId="3" r:id="rId3"/>
    <sheet name="DIGIPUT_BSP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B23" i="2" a="1"/>
  <c r="D6" i="1" a="1"/>
  <c r="D19" i="1" a="1"/>
  <c r="B23" i="2" l="1"/>
  <c r="D6" i="1"/>
  <c r="B9" i="3"/>
  <c r="D19" i="1"/>
  <c r="H5" i="1" a="1"/>
  <c r="B10" i="4" l="1"/>
  <c r="B10" i="2"/>
  <c r="B11" i="3"/>
  <c r="B12" i="4"/>
  <c r="H5" i="1"/>
  <c r="C23" i="2" a="1"/>
  <c r="C22" i="2" a="1"/>
  <c r="B22" i="2" a="1"/>
  <c r="C21" i="4" a="1"/>
  <c r="F32" i="3" a="1"/>
  <c r="E32" i="3" a="1"/>
  <c r="B32" i="3" a="1"/>
  <c r="C30" i="3" a="1"/>
  <c r="F26" i="3" a="1"/>
  <c r="E26" i="3" a="1"/>
  <c r="C26" i="3" a="1"/>
  <c r="B26" i="3" a="1"/>
  <c r="E28" i="3" a="1"/>
  <c r="C36" i="3" a="1"/>
  <c r="F22" i="3" a="1"/>
  <c r="B22" i="3" a="1"/>
  <c r="E27" i="3" a="1"/>
  <c r="F30" i="3" a="1"/>
  <c r="B37" i="3" a="1"/>
  <c r="F23" i="3" a="1"/>
  <c r="C23" i="3" a="1"/>
  <c r="F37" i="3" a="1"/>
  <c r="B30" i="3" a="1"/>
  <c r="F34" i="3" a="1"/>
  <c r="E34" i="3" a="1"/>
  <c r="C34" i="3" a="1"/>
  <c r="B34" i="3" a="1"/>
  <c r="E36" i="3" a="1"/>
  <c r="B35" i="3" a="1"/>
  <c r="E30" i="3" a="1"/>
  <c r="F27" i="3" a="1"/>
  <c r="C28" i="3" a="1"/>
  <c r="E37" i="3" a="1"/>
  <c r="F31" i="3" a="1"/>
  <c r="E31" i="3" a="1"/>
  <c r="C31" i="3" a="1"/>
  <c r="B31" i="3" a="1"/>
  <c r="E29" i="3" a="1"/>
  <c r="F25" i="3" a="1"/>
  <c r="E25" i="3" a="1"/>
  <c r="C25" i="3" a="1"/>
  <c r="B25" i="3" a="1"/>
  <c r="F36" i="3" a="1"/>
  <c r="C27" i="3" a="1"/>
  <c r="B36" i="3" a="1"/>
  <c r="C29" i="3" a="1"/>
  <c r="F35" i="3" a="1"/>
  <c r="B27" i="3" a="1"/>
  <c r="C37" i="3" a="1"/>
  <c r="C32" i="3" a="1"/>
  <c r="E23" i="3" a="1"/>
  <c r="B23" i="3" a="1"/>
  <c r="F24" i="3" a="1"/>
  <c r="E24" i="3" a="1"/>
  <c r="C24" i="3" a="1"/>
  <c r="B24" i="3" a="1"/>
  <c r="E22" i="3" a="1"/>
  <c r="F33" i="3" a="1"/>
  <c r="E33" i="3" a="1"/>
  <c r="C33" i="3" a="1"/>
  <c r="B33" i="3" a="1"/>
  <c r="E35" i="3" a="1"/>
  <c r="C35" i="3" a="1"/>
  <c r="F29" i="3" a="1"/>
  <c r="B29" i="3" a="1"/>
  <c r="F28" i="3" a="1"/>
  <c r="B28" i="3" a="1"/>
  <c r="C22" i="3" a="1"/>
  <c r="F31" i="4" a="1"/>
  <c r="F28" i="4" a="1"/>
  <c r="B21" i="4" a="1"/>
  <c r="F30" i="4" a="1"/>
  <c r="F26" i="4" a="1"/>
  <c r="F29" i="4" a="1"/>
  <c r="F27" i="4" a="1"/>
  <c r="C21" i="4" l="1"/>
  <c r="B22" i="2"/>
  <c r="C22" i="2"/>
  <c r="C23" i="2"/>
  <c r="D23" i="2"/>
  <c r="F27" i="4"/>
  <c r="G27" i="4" s="1"/>
  <c r="F29" i="4"/>
  <c r="G29" i="4" s="1"/>
  <c r="F26" i="4"/>
  <c r="G26" i="4" s="1"/>
  <c r="H26" i="4" s="1"/>
  <c r="H27" i="4" s="1"/>
  <c r="H28" i="4" s="1"/>
  <c r="H29" i="4" s="1"/>
  <c r="H30" i="4" s="1"/>
  <c r="H31" i="4" s="1"/>
  <c r="F30" i="4"/>
  <c r="G30" i="4" s="1"/>
  <c r="B21" i="4"/>
  <c r="D21" i="4" s="1"/>
  <c r="F28" i="4"/>
  <c r="G28" i="4" s="1"/>
  <c r="F31" i="4"/>
  <c r="G31" i="4" s="1"/>
  <c r="C22" i="3"/>
  <c r="B28" i="3"/>
  <c r="D28" i="3" s="1"/>
  <c r="F28" i="3"/>
  <c r="B29" i="3"/>
  <c r="F29" i="3"/>
  <c r="C35" i="3"/>
  <c r="E35" i="3"/>
  <c r="G35" i="3" s="1"/>
  <c r="B33" i="3"/>
  <c r="C33" i="3"/>
  <c r="E33" i="3"/>
  <c r="F33" i="3"/>
  <c r="G33" i="3" s="1"/>
  <c r="E22" i="3"/>
  <c r="B24" i="3"/>
  <c r="C24" i="3"/>
  <c r="D24" i="3" s="1"/>
  <c r="E24" i="3"/>
  <c r="F24" i="3"/>
  <c r="B23" i="3"/>
  <c r="E23" i="3"/>
  <c r="C32" i="3"/>
  <c r="D32" i="3" s="1"/>
  <c r="C37" i="3"/>
  <c r="B27" i="3"/>
  <c r="F35" i="3"/>
  <c r="C29" i="3"/>
  <c r="B36" i="3"/>
  <c r="C27" i="3"/>
  <c r="D27" i="3" s="1"/>
  <c r="F36" i="3"/>
  <c r="G36" i="3" s="1"/>
  <c r="B25" i="3"/>
  <c r="D25" i="3" s="1"/>
  <c r="C25" i="3"/>
  <c r="E25" i="3"/>
  <c r="F25" i="3"/>
  <c r="E29" i="3"/>
  <c r="B31" i="3"/>
  <c r="C31" i="3"/>
  <c r="E31" i="3"/>
  <c r="F31" i="3"/>
  <c r="G31" i="3" s="1"/>
  <c r="E37" i="3"/>
  <c r="C28" i="3"/>
  <c r="F27" i="3"/>
  <c r="E30" i="3"/>
  <c r="B35" i="3"/>
  <c r="E36" i="3"/>
  <c r="B34" i="3"/>
  <c r="C34" i="3"/>
  <c r="D34" i="3" s="1"/>
  <c r="E34" i="3"/>
  <c r="F34" i="3"/>
  <c r="B30" i="3"/>
  <c r="D30" i="3" s="1"/>
  <c r="F37" i="3"/>
  <c r="G37" i="3" s="1"/>
  <c r="C23" i="3"/>
  <c r="F23" i="3"/>
  <c r="B37" i="3"/>
  <c r="F30" i="3"/>
  <c r="G30" i="3" s="1"/>
  <c r="E27" i="3"/>
  <c r="B22" i="3"/>
  <c r="F22" i="3"/>
  <c r="C36" i="3"/>
  <c r="D36" i="3" s="1"/>
  <c r="E28" i="3"/>
  <c r="B26" i="3"/>
  <c r="C26" i="3"/>
  <c r="D26" i="3" s="1"/>
  <c r="E26" i="3"/>
  <c r="F26" i="3"/>
  <c r="C30" i="3"/>
  <c r="B32" i="3"/>
  <c r="E32" i="3"/>
  <c r="F32" i="3"/>
  <c r="G23" i="3"/>
  <c r="G22" i="3"/>
  <c r="D22" i="2"/>
  <c r="G25" i="3"/>
  <c r="D23" i="3" l="1"/>
  <c r="G34" i="3"/>
  <c r="D31" i="3"/>
  <c r="D37" i="3"/>
  <c r="G24" i="3"/>
  <c r="D33" i="3"/>
  <c r="D29" i="3"/>
  <c r="G32" i="3"/>
  <c r="G26" i="3"/>
  <c r="G28" i="3"/>
  <c r="G27" i="3"/>
  <c r="D35" i="3"/>
  <c r="G29" i="3"/>
  <c r="D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<sst xmlns="http://schemas.openxmlformats.org/spreadsheetml/2006/main" count="93" uniqueCount="42">
  <si>
    <t>YIELD CURVE CONSTRUCTION</t>
  </si>
  <si>
    <t>VERSION</t>
  </si>
  <si>
    <t>0.0.0</t>
  </si>
  <si>
    <t>CrvName</t>
  </si>
  <si>
    <t>Yield Curve Construction</t>
  </si>
  <si>
    <t>InputType</t>
  </si>
  <si>
    <t>TimeToMat</t>
  </si>
  <si>
    <t>Rate</t>
  </si>
  <si>
    <t>YC</t>
  </si>
  <si>
    <t>VOLTS</t>
  </si>
  <si>
    <t>Volatility Term Construction</t>
  </si>
  <si>
    <t>Market List</t>
  </si>
  <si>
    <t>Product Specs</t>
  </si>
  <si>
    <t>PayoffType</t>
  </si>
  <si>
    <t>Strike</t>
  </si>
  <si>
    <t>TimeToExp</t>
  </si>
  <si>
    <t>CONVERGENCE GRAPH OF EUROPEAN PUT IN BS PDE</t>
  </si>
  <si>
    <t>Market</t>
  </si>
  <si>
    <t>Spot</t>
  </si>
  <si>
    <t>DiscountCrv</t>
  </si>
  <si>
    <t>DivYield</t>
  </si>
  <si>
    <t>Volatility</t>
  </si>
  <si>
    <t>PDE Parameters</t>
  </si>
  <si>
    <t>NTimeSteps</t>
  </si>
  <si>
    <t>NSpotNodes</t>
  </si>
  <si>
    <t>NStdDevs</t>
  </si>
  <si>
    <t>Theta</t>
  </si>
  <si>
    <t>Pricing</t>
  </si>
  <si>
    <t>PDE</t>
  </si>
  <si>
    <t>Exact</t>
  </si>
  <si>
    <t>Error</t>
  </si>
  <si>
    <t>Price</t>
  </si>
  <si>
    <t>Calender Spread in PDE</t>
  </si>
  <si>
    <t>short T1</t>
  </si>
  <si>
    <t>long T2</t>
  </si>
  <si>
    <t>calender spread</t>
  </si>
  <si>
    <t>q = 2%</t>
  </si>
  <si>
    <t>q = 0%</t>
  </si>
  <si>
    <t>CONVERGENCE GRAPH OF DIGITAL PUT IN BS PDE</t>
  </si>
  <si>
    <t>Refinement</t>
  </si>
  <si>
    <t>Linear Scaling</t>
  </si>
  <si>
    <t xml:space="preserve">From the plot we can tell that the error follows linear scaling, as calculated errors largely fall on the errors generated by linear scaling.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</si>
</sst>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0"/>
  </numFmts>
  <fonts count="10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1F497D"/>
      <name val="Arial"/>
      <family val="2"/>
    </font>
    <font>
      <sz val="10"/>
      <color rgb="FF002060"/>
      <name val="Arial"/>
      <family val="2"/>
    </font>
    <font>
      <sz val="11"/>
      <color rgb="FF000000"/>
      <name val="Arial"/>
      <family val="2"/>
    </font>
    <font>
      <sz val="11"/>
      <color rgb="FF002060"/>
      <name val="Arial"/>
      <family val="2"/>
    </font>
    <font>
      <b/>
      <sz val="10"/>
      <color rgb="FF000000"/>
      <name val="Arial"/>
      <family val="2"/>
    </font>
    <font>
      <sz val="10"/>
      <color rgb="FFC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2" fontId="4" fillId="0" borderId="0" xfId="0" applyNumberFormat="1" applyFont="1"/>
    <xf numFmtId="10" fontId="4" fillId="0" borderId="0" xfId="0" applyNumberFormat="1" applyFont="1"/>
    <xf numFmtId="165" fontId="4" fillId="0" borderId="0" xfId="0" applyNumberFormat="1" applyFont="1"/>
    <xf numFmtId="166" fontId="8" fillId="0" borderId="0" xfId="0" applyNumberFormat="1" applyFont="1"/>
    <xf numFmtId="166" fontId="2" fillId="0" borderId="0" xfId="0" applyNumberFormat="1" applyFont="1"/>
    <xf numFmtId="0" fontId="9" fillId="0" borderId="0" xfId="0" applyFont="1"/>
    <xf numFmtId="0" fontId="6" fillId="0" borderId="0" xfId="0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Calender Spread in PDE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CALENDER_SPREAD!$B$20</c:f>
              <c:strCache>
                <c:ptCount val="1"/>
                <c:pt idx="0">
                  <c:v>q = 2%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CALENDER_SPREAD!$A$22:$A$37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</c:numCache>
            </c:numRef>
          </c:xVal>
          <c:yVal>
            <c:numRef>
              <c:f>CALENDER_SPREAD!$D$22:$D$37</c:f>
              <c:numCache>
                <c:formatCode>General</c:formatCode>
                <c:ptCount val="16"/>
                <c:pt idx="0">
                  <c:v>6.2822555463937348</c:v>
                </c:pt>
                <c:pt idx="1">
                  <c:v>9.1379210986038757</c:v>
                </c:pt>
                <c:pt idx="2">
                  <c:v>11.790273705613714</c:v>
                </c:pt>
                <c:pt idx="3">
                  <c:v>13.963770057010525</c:v>
                </c:pt>
                <c:pt idx="4">
                  <c:v>15.534392810496946</c:v>
                </c:pt>
                <c:pt idx="5">
                  <c:v>16.497186160826882</c:v>
                </c:pt>
                <c:pt idx="6">
                  <c:v>16.919360492198358</c:v>
                </c:pt>
                <c:pt idx="7">
                  <c:v>16.89933673833961</c:v>
                </c:pt>
                <c:pt idx="8">
                  <c:v>16.540624096253119</c:v>
                </c:pt>
                <c:pt idx="9">
                  <c:v>15.93768995570084</c:v>
                </c:pt>
                <c:pt idx="10">
                  <c:v>15.170213824329942</c:v>
                </c:pt>
                <c:pt idx="11">
                  <c:v>14.299541944803785</c:v>
                </c:pt>
                <c:pt idx="12">
                  <c:v>13.373884853613589</c:v>
                </c:pt>
                <c:pt idx="13">
                  <c:v>12.426854859221308</c:v>
                </c:pt>
                <c:pt idx="14">
                  <c:v>11.482830441058965</c:v>
                </c:pt>
                <c:pt idx="15">
                  <c:v>10.557784216433689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B189-4C1A-899A-80F590DF9FFC}"/>
            </c:ext>
          </c:extLst>
        </c:ser>
        <c:ser>
          <c:idx val="1"/>
          <c:order val="1"/>
          <c:tx>
            <c:strRef>
              <c:f>CALENDER_SPREAD!$E$20</c:f>
              <c:strCache>
                <c:ptCount val="1"/>
                <c:pt idx="0">
                  <c:v>q = 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CALENDER_SPREAD!$A$22:$A$37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</c:numCache>
            </c:numRef>
          </c:xVal>
          <c:yVal>
            <c:numRef>
              <c:f>CALENDER_SPREAD!$G$22:$G$37</c:f>
              <c:numCache>
                <c:formatCode>General</c:formatCode>
                <c:ptCount val="16"/>
                <c:pt idx="0">
                  <c:v>6.9435536287984618</c:v>
                </c:pt>
                <c:pt idx="1">
                  <c:v>10.0260351261573</c:v>
                </c:pt>
                <c:pt idx="2">
                  <c:v>12.872079689104133</c:v>
                </c:pt>
                <c:pt idx="3">
                  <c:v>15.204516132815954</c:v>
                </c:pt>
                <c:pt idx="4">
                  <c:v>16.909959664943905</c:v>
                </c:pt>
                <c:pt idx="5">
                  <c:v>17.997037292544054</c:v>
                </c:pt>
                <c:pt idx="6">
                  <c:v>18.543928019768796</c:v>
                </c:pt>
                <c:pt idx="7">
                  <c:v>18.656869515129021</c:v>
                </c:pt>
                <c:pt idx="8">
                  <c:v>18.443157696644249</c:v>
                </c:pt>
                <c:pt idx="9">
                  <c:v>17.998810840790085</c:v>
                </c:pt>
                <c:pt idx="10">
                  <c:v>17.402480501345558</c:v>
                </c:pt>
                <c:pt idx="11">
                  <c:v>16.715458923070571</c:v>
                </c:pt>
                <c:pt idx="12">
                  <c:v>15.982291415616515</c:v>
                </c:pt>
                <c:pt idx="13">
                  <c:v>15.236084322514458</c:v>
                </c:pt>
                <c:pt idx="14">
                  <c:v>14.498638049281084</c:v>
                </c:pt>
                <c:pt idx="15">
                  <c:v>13.7850778555798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B189-4C1A-899A-80F590DF9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673184"/>
        <c:axId val="861669824"/>
      </c:scatterChart>
      <c:valAx>
        <c:axId val="861673184"/>
        <c:scaling>
          <c:orientation val="minMax"/>
          <c:max val="2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69824"/>
        <c:crosses val="autoZero"/>
        <c:crossBetween val="midCat"/>
      </c:valAx>
      <c:valAx>
        <c:axId val="86166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Calender</a:t>
                </a:r>
                <a:r>
                  <a:rPr lang="en-US" baseline="0"/>
                  <a:t> Spread Price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7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Digital</a:t>
            </a:r>
            <a:r>
              <a:rPr lang="en-US" baseline="0"/>
              <a:t> PDE Convergence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DIGIPUT_BSPDE!$G$25</c:f>
              <c:strCache>
                <c:ptCount val="1"/>
                <c:pt idx="0">
                  <c:v>Error</c:v>
                </c:pt>
              </c:strCache>
            </c:strRef>
          </c:tx>
          <c:spPr>
            <a:ln w="63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DIGIPUT_BSPDE!$A$26:$A$31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DIGIPUT_BSPDE!$G$26:$G$31</c:f>
              <c:numCache>
                <c:formatCode>0.000000</c:formatCode>
                <c:ptCount val="6"/>
                <c:pt idx="0">
                  <c:v>-6.0637085419501024E-2</c:v>
                </c:pt>
                <c:pt idx="1">
                  <c:v>-3.050270118356635E-2</c:v>
                </c:pt>
                <c:pt idx="2">
                  <c:v>-1.5335890378335715E-2</c:v>
                </c:pt>
                <c:pt idx="3">
                  <c:v>-7.6938789652665207E-3</c:v>
                </c:pt>
                <c:pt idx="4">
                  <c:v>-3.8540367961010791E-3</c:v>
                </c:pt>
                <c:pt idx="5">
                  <c:v>-1.9288707865536825E-3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2E-46A9-887F-F2A789AFB044}"/>
            </c:ext>
          </c:extLst>
        </c:ser>
        <c:ser>
          <c:idx val="0"/>
          <c:order val="1"/>
          <c:tx>
            <c:strRef>
              <c:f>DIGIPUT_BSPDE!$H$25</c:f>
              <c:strCache>
                <c:ptCount val="1"/>
                <c:pt idx="0">
                  <c:v>Linear Scaling</c:v>
                </c:pt>
              </c:strCache>
            </c:strRef>
          </c:tx>
          <c:spPr>
            <a:ln w="19050" cap="rnd" cmpd="sng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DIGIPUT_BSPDE!$A$26:$A$31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DIGIPUT_BSPDE!$H$26:$H$31</c:f>
              <c:numCache>
                <c:formatCode>0.000000</c:formatCode>
                <c:ptCount val="6"/>
                <c:pt idx="0">
                  <c:v>-6.0637085419501024E-2</c:v>
                </c:pt>
                <c:pt idx="1">
                  <c:v>-3.0318542709750512E-2</c:v>
                </c:pt>
                <c:pt idx="2">
                  <c:v>-1.5159271354875256E-2</c:v>
                </c:pt>
                <c:pt idx="3">
                  <c:v>-7.5796356774376281E-3</c:v>
                </c:pt>
                <c:pt idx="4">
                  <c:v>-3.789817838718814E-3</c:v>
                </c:pt>
                <c:pt idx="5">
                  <c:v>-1.894908919359407E-3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2E-46A9-887F-F2A789AFB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737903"/>
        <c:axId val="1899746063"/>
      </c:scatterChart>
      <c:valAx>
        <c:axId val="189973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Refinement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746063"/>
        <c:crossesAt val="-7.0000000000000007E-2"/>
        <c:crossBetween val="midCat"/>
      </c:valAx>
      <c:valAx>
        <c:axId val="18997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737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159543</xdr:colOff>
      <xdr:row>15</xdr:row>
      <xdr:rowOff>66674</xdr:rowOff>
    </xdr:from>
    <xdr:to>
      <xdr:col>17</xdr:col>
      <xdr:colOff>197643</xdr:colOff>
      <xdr:row>30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61F53-3E53-6651-11FF-A6504099C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159543</xdr:colOff>
      <xdr:row>15</xdr:row>
      <xdr:rowOff>47625</xdr:rowOff>
    </xdr:from>
    <xdr:to>
      <xdr:col>20</xdr:col>
      <xdr:colOff>178593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9DCB39-FAD7-F5CB-B2D3-F53B13472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430B-6FDA-4583-8741-E38C78579219}">
  <dimension ref="A1:I28"/>
  <sheetViews>
    <sheetView workbookViewId="0">
      <selection activeCell="H9" sqref="H9"/>
    </sheetView>
  </sheetViews>
  <sheetFormatPr defaultRowHeight="14.25" x14ac:dyDescent="0.45"/>
  <sheetData>
    <row r="1" spans="1:9" ht="15.75" x14ac:dyDescent="0.5">
      <c r="A1" s="1" t="s">
        <v>0</v>
      </c>
    </row>
    <row r="2" spans="1:9" x14ac:dyDescent="0.45">
      <c r="A2" s="2" t="s">
        <v>1</v>
      </c>
      <c r="B2" s="3" t="s">
        <v>2</v>
      </c>
    </row>
    <row r="4" spans="1:9" x14ac:dyDescent="0.45">
      <c r="A4" s="2" t="s">
        <v>3</v>
      </c>
      <c r="B4" s="4" t="s">
        <v>8</v>
      </c>
      <c r="C4" s="2"/>
      <c r="D4" s="2" t="s">
        <v>4</v>
      </c>
      <c r="E4" s="2"/>
      <c r="H4" s="7" t="s">
        <v>11</v>
      </c>
    </row>
    <row r="5" spans="1:9" x14ac:dyDescent="0.45">
      <c r="A5" s="2" t="s">
        <v>5</v>
      </c>
      <c r="B5" s="2">
        <v>0</v>
      </c>
      <c r="C5" s="2"/>
      <c r="D5" s="2"/>
      <c r="E5" s="2"/>
      <c r="H5" t="str" cm="1">
        <f t="array" ref="H5:I6">_xll.ORF.MKTLIST()</f>
        <v>YieldCurves</v>
      </c>
      <c r="I5" t="str">
        <v>Volatilities</v>
      </c>
    </row>
    <row r="6" spans="1:9" x14ac:dyDescent="0.45">
      <c r="A6" s="2" t="s">
        <v>6</v>
      </c>
      <c r="B6" s="2" t="s">
        <v>7</v>
      </c>
      <c r="D6" t="str" cm="1">
        <f t="array" ref="D6">_xll.ORF.YCCREATE($B$4, A7:A15, B7:B15,$B$5)</f>
        <v>YC¤2</v>
      </c>
      <c r="H6" t="str">
        <v>YC</v>
      </c>
      <c r="I6" t="str">
        <v>VOLTS</v>
      </c>
    </row>
    <row r="7" spans="1:9" x14ac:dyDescent="0.45">
      <c r="A7" s="5">
        <v>0.08</v>
      </c>
      <c r="B7" s="6">
        <v>0.04</v>
      </c>
    </row>
    <row r="8" spans="1:9" x14ac:dyDescent="0.45">
      <c r="A8" s="4">
        <v>0.25</v>
      </c>
      <c r="B8" s="6">
        <v>0.04</v>
      </c>
    </row>
    <row r="9" spans="1:9" x14ac:dyDescent="0.45">
      <c r="A9" s="4">
        <v>0.5</v>
      </c>
      <c r="B9" s="6">
        <v>0.04</v>
      </c>
    </row>
    <row r="10" spans="1:9" x14ac:dyDescent="0.45">
      <c r="A10" s="4">
        <v>0.75</v>
      </c>
      <c r="B10" s="6">
        <v>0.04</v>
      </c>
    </row>
    <row r="11" spans="1:9" x14ac:dyDescent="0.45">
      <c r="A11" s="4">
        <v>1</v>
      </c>
      <c r="B11" s="6">
        <v>0.04</v>
      </c>
    </row>
    <row r="12" spans="1:9" x14ac:dyDescent="0.45">
      <c r="A12" s="4">
        <v>2</v>
      </c>
      <c r="B12" s="6">
        <v>0.04</v>
      </c>
    </row>
    <row r="13" spans="1:9" x14ac:dyDescent="0.45">
      <c r="A13" s="4">
        <v>3</v>
      </c>
      <c r="B13" s="6">
        <v>0.04</v>
      </c>
    </row>
    <row r="14" spans="1:9" x14ac:dyDescent="0.45">
      <c r="A14" s="4">
        <v>4</v>
      </c>
      <c r="B14" s="6">
        <v>0.04</v>
      </c>
    </row>
    <row r="15" spans="1:9" x14ac:dyDescent="0.45">
      <c r="A15" s="4">
        <v>5</v>
      </c>
      <c r="B15" s="6">
        <v>0.04</v>
      </c>
    </row>
    <row r="17" spans="1:4" x14ac:dyDescent="0.45">
      <c r="A17" s="2" t="s">
        <v>3</v>
      </c>
      <c r="B17" s="4" t="s">
        <v>9</v>
      </c>
      <c r="D17" s="7" t="s">
        <v>10</v>
      </c>
    </row>
    <row r="18" spans="1:4" x14ac:dyDescent="0.45">
      <c r="A18" s="2" t="s">
        <v>5</v>
      </c>
      <c r="B18" s="2">
        <v>0</v>
      </c>
    </row>
    <row r="19" spans="1:4" x14ac:dyDescent="0.45">
      <c r="A19" s="2" t="s">
        <v>6</v>
      </c>
      <c r="B19" s="2" t="s">
        <v>7</v>
      </c>
      <c r="D19" t="str" cm="1">
        <f t="array" ref="D19">_xll.ORF.VOLCREATE(B17,A20:A21,B20:B21,0)</f>
        <v>VOLTS¤2</v>
      </c>
    </row>
    <row r="20" spans="1:4" x14ac:dyDescent="0.45">
      <c r="A20" s="8">
        <v>1</v>
      </c>
      <c r="B20" s="9">
        <v>0.4</v>
      </c>
    </row>
    <row r="21" spans="1:4" x14ac:dyDescent="0.45">
      <c r="A21" s="8">
        <v>2</v>
      </c>
      <c r="B21" s="9">
        <v>0.6</v>
      </c>
    </row>
    <row r="22" spans="1:4" x14ac:dyDescent="0.45">
      <c r="A22" s="8"/>
      <c r="B22" s="9"/>
    </row>
    <row r="23" spans="1:4" x14ac:dyDescent="0.45">
      <c r="A23" s="8"/>
      <c r="B23" s="9"/>
    </row>
    <row r="26" spans="1:4" x14ac:dyDescent="0.45">
      <c r="A26" s="8"/>
      <c r="B26" s="9"/>
    </row>
    <row r="27" spans="1:4" x14ac:dyDescent="0.45">
      <c r="A27" s="8"/>
      <c r="B27" s="9"/>
    </row>
    <row r="28" spans="1:4" x14ac:dyDescent="0.45">
      <c r="A28" s="8"/>
      <c r="B2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AC0F-D818-4383-AAC4-D9E92FDCF5BE}">
  <dimension ref="A1:E23"/>
  <sheetViews>
    <sheetView workbookViewId="0">
      <selection activeCell="I23" sqref="I23"/>
    </sheetView>
  </sheetViews>
  <sheetFormatPr defaultRowHeight="14.25" x14ac:dyDescent="0.45"/>
  <cols>
    <col min="2" max="3" width="9.265625" bestFit="1" customWidth="1"/>
  </cols>
  <sheetData>
    <row r="1" spans="1:5" ht="15.75" x14ac:dyDescent="0.5">
      <c r="A1" s="1" t="s">
        <v>16</v>
      </c>
    </row>
    <row r="3" spans="1:5" x14ac:dyDescent="0.45">
      <c r="A3" s="10" t="s">
        <v>12</v>
      </c>
      <c r="B3" s="2"/>
    </row>
    <row r="4" spans="1:5" x14ac:dyDescent="0.45">
      <c r="A4" s="2" t="s">
        <v>13</v>
      </c>
      <c r="B4" s="4">
        <v>-1</v>
      </c>
    </row>
    <row r="5" spans="1:5" x14ac:dyDescent="0.45">
      <c r="A5" s="2" t="s">
        <v>14</v>
      </c>
      <c r="B5" s="11">
        <v>100</v>
      </c>
    </row>
    <row r="6" spans="1:5" x14ac:dyDescent="0.45">
      <c r="A6" s="2" t="s">
        <v>15</v>
      </c>
      <c r="B6" s="11">
        <v>1</v>
      </c>
    </row>
    <row r="8" spans="1:5" x14ac:dyDescent="0.45">
      <c r="A8" s="10" t="s">
        <v>17</v>
      </c>
      <c r="B8" s="2"/>
    </row>
    <row r="9" spans="1:5" x14ac:dyDescent="0.45">
      <c r="A9" s="2" t="s">
        <v>18</v>
      </c>
      <c r="B9" s="11">
        <v>100</v>
      </c>
    </row>
    <row r="10" spans="1:5" x14ac:dyDescent="0.45">
      <c r="A10" s="2" t="s">
        <v>19</v>
      </c>
      <c r="B10" s="4" t="str">
        <f>YIELDCURVE!D6</f>
        <v>YC¤2</v>
      </c>
    </row>
    <row r="11" spans="1:5" x14ac:dyDescent="0.45">
      <c r="A11" s="2" t="s">
        <v>20</v>
      </c>
      <c r="B11" s="12">
        <v>0</v>
      </c>
    </row>
    <row r="12" spans="1:5" x14ac:dyDescent="0.45">
      <c r="A12" s="2" t="s">
        <v>21</v>
      </c>
      <c r="B12" s="12" t="str">
        <f>YIELDCURVE!D19</f>
        <v>VOLTS¤2</v>
      </c>
    </row>
    <row r="14" spans="1:5" x14ac:dyDescent="0.45">
      <c r="A14" s="10" t="s">
        <v>22</v>
      </c>
      <c r="B14" s="2"/>
    </row>
    <row r="15" spans="1:5" x14ac:dyDescent="0.45">
      <c r="A15" s="4" t="s">
        <v>23</v>
      </c>
      <c r="B15" s="4">
        <v>800</v>
      </c>
      <c r="D15" s="4" t="s">
        <v>23</v>
      </c>
      <c r="E15" s="4">
        <v>800</v>
      </c>
    </row>
    <row r="16" spans="1:5" x14ac:dyDescent="0.45">
      <c r="A16" s="4" t="s">
        <v>24</v>
      </c>
      <c r="B16" s="4">
        <v>800</v>
      </c>
      <c r="D16" s="4" t="s">
        <v>24</v>
      </c>
      <c r="E16" s="4">
        <v>800</v>
      </c>
    </row>
    <row r="17" spans="1:5" x14ac:dyDescent="0.45">
      <c r="A17" s="4" t="s">
        <v>25</v>
      </c>
      <c r="B17" s="13">
        <v>4</v>
      </c>
      <c r="D17" s="4" t="s">
        <v>25</v>
      </c>
      <c r="E17" s="13">
        <v>4</v>
      </c>
    </row>
    <row r="18" spans="1:5" x14ac:dyDescent="0.45">
      <c r="A18" s="4" t="s">
        <v>26</v>
      </c>
      <c r="B18" s="13">
        <v>0.5</v>
      </c>
      <c r="D18" s="4" t="s">
        <v>26</v>
      </c>
      <c r="E18" s="13">
        <v>1</v>
      </c>
    </row>
    <row r="20" spans="1:5" x14ac:dyDescent="0.45">
      <c r="A20" s="10" t="s">
        <v>27</v>
      </c>
      <c r="B20" t="s">
        <v>31</v>
      </c>
    </row>
    <row r="21" spans="1:5" x14ac:dyDescent="0.45">
      <c r="A21" s="2" t="s">
        <v>26</v>
      </c>
      <c r="B21" s="2" t="s">
        <v>28</v>
      </c>
      <c r="C21" s="2" t="s">
        <v>29</v>
      </c>
      <c r="D21" s="2" t="s">
        <v>30</v>
      </c>
    </row>
    <row r="22" spans="1:5" x14ac:dyDescent="0.45">
      <c r="A22">
        <v>0.5</v>
      </c>
      <c r="B22" s="14" cm="1">
        <f t="array" ref="B22">_xll.ORF.EUROBSPDE($B$4,$B$5,$B$6,$B$9,$B$10,$B$11,$B$12,$A$15:$B$18)</f>
        <v>13.657037099593573</v>
      </c>
      <c r="C22" s="15" cm="1">
        <f t="array" ref="C22">INDEX(_xll.ORF.EUROBS($B$4,$B$9,$B$5,$B$6,_xll.ORF.SPOTRATE($B$10,$B$6),$B$11,0.4),1)</f>
        <v>13.657230720516075</v>
      </c>
      <c r="D22" s="15">
        <f>B22-C22</f>
        <v>-1.9362092250219121E-4</v>
      </c>
    </row>
    <row r="23" spans="1:5" x14ac:dyDescent="0.45">
      <c r="A23">
        <v>1</v>
      </c>
      <c r="B23" s="14" cm="1">
        <f t="array" ref="B23">_xll.ORF.EUROBSPDE($B$4,$B$5,$B$6,$B$9,$B$10,$B$11,$B$12,$D$15:$E$18)</f>
        <v>13.654771942496575</v>
      </c>
      <c r="C23" s="15" cm="1">
        <f t="array" ref="C23">INDEX(_xll.ORF.EUROBS($B$4,$B$9,$B$5,$B$6,_xll.ORF.SPOTRATE($B$10,$B$6),$B$11,0.4),1)</f>
        <v>13.657230720516075</v>
      </c>
      <c r="D23" s="15">
        <f>B23-C23</f>
        <v>-2.4587780195002296E-3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13DD-3744-4FFA-AA81-4EF82702A0FA}">
  <dimension ref="A1:G37"/>
  <sheetViews>
    <sheetView topLeftCell="A11" workbookViewId="0"/>
  </sheetViews>
  <sheetFormatPr defaultRowHeight="14.25" x14ac:dyDescent="0.45"/>
  <sheetData>
    <row r="1" spans="1:3" ht="15.75" x14ac:dyDescent="0.5">
      <c r="A1" s="1" t="s">
        <v>32</v>
      </c>
    </row>
    <row r="3" spans="1:3" x14ac:dyDescent="0.45">
      <c r="A3" s="10" t="s">
        <v>12</v>
      </c>
      <c r="B3" s="2"/>
    </row>
    <row r="4" spans="1:3" x14ac:dyDescent="0.45">
      <c r="A4" s="2" t="s">
        <v>13</v>
      </c>
      <c r="B4" s="4">
        <v>1</v>
      </c>
    </row>
    <row r="5" spans="1:3" x14ac:dyDescent="0.45">
      <c r="A5" s="2" t="s">
        <v>14</v>
      </c>
      <c r="B5" s="11">
        <v>100</v>
      </c>
    </row>
    <row r="6" spans="1:3" x14ac:dyDescent="0.45">
      <c r="A6" s="2" t="s">
        <v>15</v>
      </c>
      <c r="B6" s="11">
        <v>1</v>
      </c>
      <c r="C6" s="11">
        <v>2</v>
      </c>
    </row>
    <row r="8" spans="1:3" x14ac:dyDescent="0.45">
      <c r="A8" s="10" t="s">
        <v>17</v>
      </c>
      <c r="B8" s="2"/>
    </row>
    <row r="9" spans="1:3" x14ac:dyDescent="0.45">
      <c r="A9" s="2" t="s">
        <v>19</v>
      </c>
      <c r="B9" s="4" t="str">
        <f>YIELDCURVE!D6</f>
        <v>YC¤2</v>
      </c>
    </row>
    <row r="10" spans="1:3" x14ac:dyDescent="0.45">
      <c r="A10" s="2" t="s">
        <v>20</v>
      </c>
      <c r="B10" s="12">
        <v>0.02</v>
      </c>
      <c r="C10" s="12">
        <v>0</v>
      </c>
    </row>
    <row r="11" spans="1:3" x14ac:dyDescent="0.45">
      <c r="A11" s="2" t="s">
        <v>21</v>
      </c>
      <c r="B11" s="12" t="str">
        <f>YIELDCURVE!D19</f>
        <v>VOLTS¤2</v>
      </c>
    </row>
    <row r="13" spans="1:3" x14ac:dyDescent="0.45">
      <c r="A13" s="16" t="s">
        <v>22</v>
      </c>
      <c r="B13" s="16"/>
    </row>
    <row r="14" spans="1:3" x14ac:dyDescent="0.45">
      <c r="A14" s="8" t="s">
        <v>23</v>
      </c>
      <c r="B14" s="17">
        <v>800</v>
      </c>
    </row>
    <row r="15" spans="1:3" x14ac:dyDescent="0.45">
      <c r="A15" s="8" t="s">
        <v>24</v>
      </c>
      <c r="B15" s="17">
        <v>800</v>
      </c>
    </row>
    <row r="16" spans="1:3" x14ac:dyDescent="0.45">
      <c r="A16" s="8" t="s">
        <v>25</v>
      </c>
      <c r="B16" s="18">
        <v>4</v>
      </c>
    </row>
    <row r="17" spans="1:7" x14ac:dyDescent="0.45">
      <c r="A17" s="8" t="s">
        <v>26</v>
      </c>
      <c r="B17" s="18">
        <v>0.5</v>
      </c>
    </row>
    <row r="20" spans="1:7" x14ac:dyDescent="0.45">
      <c r="B20" t="s">
        <v>36</v>
      </c>
      <c r="E20" t="s">
        <v>37</v>
      </c>
    </row>
    <row r="21" spans="1:7" x14ac:dyDescent="0.45">
      <c r="A21" s="19" t="s">
        <v>18</v>
      </c>
      <c r="B21" t="s">
        <v>33</v>
      </c>
      <c r="C21" t="s">
        <v>34</v>
      </c>
      <c r="D21" t="s">
        <v>35</v>
      </c>
      <c r="E21" t="s">
        <v>33</v>
      </c>
      <c r="F21" t="s">
        <v>34</v>
      </c>
      <c r="G21" t="s">
        <v>35</v>
      </c>
    </row>
    <row r="22" spans="1:7" x14ac:dyDescent="0.45">
      <c r="A22" s="7">
        <v>50</v>
      </c>
      <c r="B22" cm="1">
        <f t="array" ref="B22">_xll.ORF.EUROBSPDE($B$4,$B$5,$B$6,$A22,$B$9,$B$10,$B$11,$A$14:$B$17)</f>
        <v>0.51556424772508214</v>
      </c>
      <c r="C22" cm="1">
        <f t="array" ref="C22">_xll.ORF.EUROBSPDE($B$4,$B$5,$C$6,$A22,$B$9,$B$10,$B$11,$A$14:$B$17)</f>
        <v>6.7978197941188165</v>
      </c>
      <c r="D22">
        <f>C22-B22</f>
        <v>6.2822555463937348</v>
      </c>
      <c r="E22" cm="1">
        <f t="array" ref="E22">_xll.ORF.EUROBSPDE($B$4,$B$5,$B$6,$A22,$B$9,$C$10,$B$11,$A$14:$B$17)</f>
        <v>0.58732349662320615</v>
      </c>
      <c r="F22" cm="1">
        <f t="array" ref="F22">_xll.ORF.EUROBSPDE($B$4,$B$5,$C$6,$A22,$B$9,$C$10,$B$11,$A$14:$B$17)</f>
        <v>7.530877125421668</v>
      </c>
      <c r="G22">
        <f>F22-E22</f>
        <v>6.9435536287984618</v>
      </c>
    </row>
    <row r="23" spans="1:7" x14ac:dyDescent="0.45">
      <c r="A23" s="7">
        <v>60</v>
      </c>
      <c r="B23" cm="1">
        <f t="array" ref="B23">_xll.ORF.EUROBSPDE($B$4,$B$5,$B$6,$A23,$B$9,$B$10,$B$11,$A$14:$B$17)</f>
        <v>1.5739185165097336</v>
      </c>
      <c r="C23" cm="1">
        <f t="array" ref="C23">_xll.ORF.EUROBSPDE($B$4,$B$5,$C$6,$A23,$B$9,$B$10,$B$11,$A$14:$B$17)</f>
        <v>10.711839615113609</v>
      </c>
      <c r="D23">
        <f t="shared" ref="D23:D37" si="0">C23-B23</f>
        <v>9.1379210986038757</v>
      </c>
      <c r="E23" cm="1">
        <f t="array" ref="E23">_xll.ORF.EUROBSPDE($B$4,$B$5,$B$6,$A23,$B$9,$C$10,$B$11,$A$14:$B$17)</f>
        <v>1.7618689216871311</v>
      </c>
      <c r="F23" cm="1">
        <f t="array" ref="F23">_xll.ORF.EUROBSPDE($B$4,$B$5,$C$6,$A23,$B$9,$C$10,$B$11,$A$14:$B$17)</f>
        <v>11.787904047844432</v>
      </c>
      <c r="G23">
        <f t="shared" ref="G23:G37" si="1">F23-E23</f>
        <v>10.0260351261573</v>
      </c>
    </row>
    <row r="24" spans="1:7" x14ac:dyDescent="0.45">
      <c r="A24" s="7">
        <v>70</v>
      </c>
      <c r="B24" cm="1">
        <f t="array" ref="B24">_xll.ORF.EUROBSPDE($B$4,$B$5,$B$6,$A24,$B$9,$B$10,$B$11,$A$14:$B$17)</f>
        <v>3.5820943904208411</v>
      </c>
      <c r="C24" cm="1">
        <f t="array" ref="C24">_xll.ORF.EUROBSPDE($B$4,$B$5,$C$6,$A24,$B$9,$B$10,$B$11,$A$14:$B$17)</f>
        <v>15.372368096034556</v>
      </c>
      <c r="D24">
        <f t="shared" si="0"/>
        <v>11.790273705613714</v>
      </c>
      <c r="E24" cm="1">
        <f t="array" ref="E24">_xll.ORF.EUROBSPDE($B$4,$B$5,$B$6,$A24,$B$9,$C$10,$B$11,$A$14:$B$17)</f>
        <v>3.9546007582803715</v>
      </c>
      <c r="F24" cm="1">
        <f t="array" ref="F24">_xll.ORF.EUROBSPDE($B$4,$B$5,$C$6,$A24,$B$9,$C$10,$B$11,$A$14:$B$17)</f>
        <v>16.826680447384504</v>
      </c>
      <c r="G24">
        <f t="shared" si="1"/>
        <v>12.872079689104133</v>
      </c>
    </row>
    <row r="25" spans="1:7" x14ac:dyDescent="0.45">
      <c r="A25" s="7">
        <v>80</v>
      </c>
      <c r="B25" cm="1">
        <f t="array" ref="B25">_xll.ORF.EUROBSPDE($B$4,$B$5,$B$6,$A25,$B$9,$B$10,$B$11,$A$14:$B$17)</f>
        <v>6.7145231104980176</v>
      </c>
      <c r="C25" cm="1">
        <f t="array" ref="C25">_xll.ORF.EUROBSPDE($B$4,$B$5,$C$6,$A25,$B$9,$B$10,$B$11,$A$14:$B$17)</f>
        <v>20.678293167508542</v>
      </c>
      <c r="D25">
        <f t="shared" si="0"/>
        <v>13.963770057010525</v>
      </c>
      <c r="E25" cm="1">
        <f t="array" ref="E25">_xll.ORF.EUROBSPDE($B$4,$B$5,$B$6,$A25,$B$9,$C$10,$B$11,$A$14:$B$17)</f>
        <v>7.3302466251774279</v>
      </c>
      <c r="F25" cm="1">
        <f t="array" ref="F25">_xll.ORF.EUROBSPDE($B$4,$B$5,$C$6,$A25,$B$9,$C$10,$B$11,$A$14:$B$17)</f>
        <v>22.534762757993381</v>
      </c>
      <c r="G25">
        <f t="shared" si="1"/>
        <v>15.204516132815954</v>
      </c>
    </row>
    <row r="26" spans="1:7" x14ac:dyDescent="0.45">
      <c r="A26" s="7">
        <v>90</v>
      </c>
      <c r="B26" cm="1">
        <f t="array" ref="B26">_xll.ORF.EUROBSPDE($B$4,$B$5,$B$6,$A26,$B$9,$B$10,$B$11,$A$14:$B$17)</f>
        <v>11.003383122800365</v>
      </c>
      <c r="C26" cm="1">
        <f t="array" ref="C26">_xll.ORF.EUROBSPDE($B$4,$B$5,$C$6,$A26,$B$9,$B$10,$B$11,$A$14:$B$17)</f>
        <v>26.537775933297311</v>
      </c>
      <c r="D26">
        <f t="shared" si="0"/>
        <v>15.534392810496946</v>
      </c>
      <c r="E26" cm="1">
        <f t="array" ref="E26">_xll.ORF.EUROBSPDE($B$4,$B$5,$B$6,$A26,$B$9,$C$10,$B$11,$A$14:$B$17)</f>
        <v>11.902713987940421</v>
      </c>
      <c r="F26" cm="1">
        <f t="array" ref="F26">_xll.ORF.EUROBSPDE($B$4,$B$5,$C$6,$A26,$B$9,$C$10,$B$11,$A$14:$B$17)</f>
        <v>28.812673652884328</v>
      </c>
      <c r="G26">
        <f t="shared" si="1"/>
        <v>16.909959664943905</v>
      </c>
    </row>
    <row r="27" spans="1:7" x14ac:dyDescent="0.45">
      <c r="A27" s="7">
        <v>100</v>
      </c>
      <c r="B27" cm="1">
        <f t="array" ref="B27">_xll.ORF.EUROBSPDE($B$4,$B$5,$B$6,$A27,$B$9,$B$10,$B$11,$A$14:$B$17)</f>
        <v>16.373446408969496</v>
      </c>
      <c r="C27" cm="1">
        <f t="array" ref="C27">_xll.ORF.EUROBSPDE($B$4,$B$5,$C$6,$A27,$B$9,$B$10,$B$11,$A$14:$B$17)</f>
        <v>32.870632569796378</v>
      </c>
      <c r="D27">
        <f t="shared" si="0"/>
        <v>16.497186160826882</v>
      </c>
      <c r="E27" cm="1">
        <f t="array" ref="E27">_xll.ORF.EUROBSPDE($B$4,$B$5,$B$6,$A27,$B$9,$C$10,$B$11,$A$14:$B$17)</f>
        <v>17.578093184606896</v>
      </c>
      <c r="F27" cm="1">
        <f t="array" ref="F27">_xll.ORF.EUROBSPDE($B$4,$B$5,$C$6,$A27,$B$9,$C$10,$B$11,$A$14:$B$17)</f>
        <v>35.57513047715095</v>
      </c>
      <c r="G27">
        <f t="shared" si="1"/>
        <v>17.997037292544054</v>
      </c>
    </row>
    <row r="28" spans="1:7" x14ac:dyDescent="0.45">
      <c r="A28" s="7">
        <v>110</v>
      </c>
      <c r="B28" cm="1">
        <f t="array" ref="B28">_xll.ORF.EUROBSPDE($B$4,$B$5,$B$6,$A28,$B$9,$B$10,$B$11,$A$14:$B$17)</f>
        <v>22.689715173574498</v>
      </c>
      <c r="C28" cm="1">
        <f t="array" ref="C28">_xll.ORF.EUROBSPDE($B$4,$B$5,$C$6,$A28,$B$9,$B$10,$B$11,$A$14:$B$17)</f>
        <v>39.609075665772856</v>
      </c>
      <c r="D28">
        <f t="shared" si="0"/>
        <v>16.919360492198358</v>
      </c>
      <c r="E28" cm="1">
        <f t="array" ref="E28">_xll.ORF.EUROBSPDE($B$4,$B$5,$B$6,$A28,$B$9,$C$10,$B$11,$A$14:$B$17)</f>
        <v>24.205997449400254</v>
      </c>
      <c r="F28" cm="1">
        <f t="array" ref="F28">_xll.ORF.EUROBSPDE($B$4,$B$5,$C$6,$A28,$B$9,$C$10,$B$11,$A$14:$B$17)</f>
        <v>42.74992546916905</v>
      </c>
      <c r="G28">
        <f t="shared" si="1"/>
        <v>18.543928019768796</v>
      </c>
    </row>
    <row r="29" spans="1:7" x14ac:dyDescent="0.45">
      <c r="A29" s="7">
        <v>120</v>
      </c>
      <c r="B29" cm="1">
        <f t="array" ref="B29">_xll.ORF.EUROBSPDE($B$4,$B$5,$B$6,$A29,$B$9,$B$10,$B$11,$A$14:$B$17)</f>
        <v>29.79505503272966</v>
      </c>
      <c r="C29" cm="1">
        <f t="array" ref="C29">_xll.ORF.EUROBSPDE($B$4,$B$5,$C$6,$A29,$B$9,$B$10,$B$11,$A$14:$B$17)</f>
        <v>46.69439177106927</v>
      </c>
      <c r="D29">
        <f t="shared" si="0"/>
        <v>16.89933673833961</v>
      </c>
      <c r="E29" cm="1">
        <f t="array" ref="E29">_xll.ORF.EUROBSPDE($B$4,$B$5,$B$6,$A29,$B$9,$C$10,$B$11,$A$14:$B$17)</f>
        <v>31.618818787256895</v>
      </c>
      <c r="F29" cm="1">
        <f t="array" ref="F29">_xll.ORF.EUROBSPDE($B$4,$B$5,$C$6,$A29,$B$9,$C$10,$B$11,$A$14:$B$17)</f>
        <v>50.275688302385916</v>
      </c>
      <c r="G29">
        <f t="shared" si="1"/>
        <v>18.656869515129021</v>
      </c>
    </row>
    <row r="30" spans="1:7" x14ac:dyDescent="0.45">
      <c r="A30" s="7">
        <v>130</v>
      </c>
      <c r="B30" cm="1">
        <f t="array" ref="B30">_xll.ORF.EUROBSPDE($B$4,$B$5,$B$6,$A30,$B$9,$B$10,$B$11,$A$14:$B$17)</f>
        <v>37.537082390105468</v>
      </c>
      <c r="C30" cm="1">
        <f t="array" ref="C30">_xll.ORF.EUROBSPDE($B$4,$B$5,$C$6,$A30,$B$9,$B$10,$B$11,$A$14:$B$17)</f>
        <v>54.077706486358586</v>
      </c>
      <c r="D30">
        <f t="shared" si="0"/>
        <v>16.540624096253119</v>
      </c>
      <c r="E30" cm="1">
        <f t="array" ref="E30">_xll.ORF.EUROBSPDE($B$4,$B$5,$B$6,$A30,$B$9,$C$10,$B$11,$A$14:$B$17)</f>
        <v>39.658234524640349</v>
      </c>
      <c r="F30" cm="1">
        <f t="array" ref="F30">_xll.ORF.EUROBSPDE($B$4,$B$5,$C$6,$A30,$B$9,$C$10,$B$11,$A$14:$B$17)</f>
        <v>58.101392221284598</v>
      </c>
      <c r="G30">
        <f t="shared" si="1"/>
        <v>18.443157696644249</v>
      </c>
    </row>
    <row r="31" spans="1:7" x14ac:dyDescent="0.45">
      <c r="A31" s="7">
        <v>140</v>
      </c>
      <c r="B31" cm="1">
        <f t="array" ref="B31">_xll.ORF.EUROBSPDE($B$4,$B$5,$B$6,$A31,$B$9,$B$10,$B$11,$A$14:$B$17)</f>
        <v>45.779801851562077</v>
      </c>
      <c r="C31" cm="1">
        <f t="array" ref="C31">_xll.ORF.EUROBSPDE($B$4,$B$5,$C$6,$A31,$B$9,$B$10,$B$11,$A$14:$B$17)</f>
        <v>61.717491807262917</v>
      </c>
      <c r="D31">
        <f t="shared" si="0"/>
        <v>15.93768995570084</v>
      </c>
      <c r="E31" cm="1">
        <f t="array" ref="E31">_xll.ORF.EUROBSPDE($B$4,$B$5,$B$6,$A31,$B$9,$C$10,$B$11,$A$14:$B$17)</f>
        <v>48.185519647277729</v>
      </c>
      <c r="F31" cm="1">
        <f t="array" ref="F31">_xll.ORF.EUROBSPDE($B$4,$B$5,$C$6,$A31,$B$9,$C$10,$B$11,$A$14:$B$17)</f>
        <v>66.184330488067815</v>
      </c>
      <c r="G31">
        <f t="shared" si="1"/>
        <v>17.998810840790085</v>
      </c>
    </row>
    <row r="32" spans="1:7" x14ac:dyDescent="0.45">
      <c r="A32" s="7">
        <v>150</v>
      </c>
      <c r="B32" cm="1">
        <f t="array" ref="B32">_xll.ORF.EUROBSPDE($B$4,$B$5,$B$6,$A32,$B$9,$B$10,$B$11,$A$14:$B$17)</f>
        <v>54.409424813599081</v>
      </c>
      <c r="C32" cm="1">
        <f t="array" ref="C32">_xll.ORF.EUROBSPDE($B$4,$B$5,$C$6,$A32,$B$9,$B$10,$B$11,$A$14:$B$17)</f>
        <v>69.579638637929023</v>
      </c>
      <c r="D32">
        <f t="shared" si="0"/>
        <v>15.170213824329942</v>
      </c>
      <c r="E32" cm="1">
        <f t="array" ref="E32">_xll.ORF.EUROBSPDE($B$4,$B$5,$B$6,$A32,$B$9,$C$10,$B$11,$A$14:$B$17)</f>
        <v>57.086238681227037</v>
      </c>
      <c r="F32" cm="1">
        <f t="array" ref="F32">_xll.ORF.EUROBSPDE($B$4,$B$5,$C$6,$A32,$B$9,$C$10,$B$11,$A$14:$B$17)</f>
        <v>74.488719182572595</v>
      </c>
      <c r="G32">
        <f t="shared" si="1"/>
        <v>17.402480501345558</v>
      </c>
    </row>
    <row r="33" spans="1:7" x14ac:dyDescent="0.45">
      <c r="A33" s="7">
        <v>160</v>
      </c>
      <c r="B33" cm="1">
        <f t="array" ref="B33">_xll.ORF.EUROBSPDE($B$4,$B$5,$B$6,$A33,$B$9,$B$10,$B$11,$A$14:$B$17)</f>
        <v>63.334000733050821</v>
      </c>
      <c r="C33" cm="1">
        <f t="array" ref="C33">_xll.ORF.EUROBSPDE($B$4,$B$5,$C$6,$A33,$B$9,$B$10,$B$11,$A$14:$B$17)</f>
        <v>77.633542677854606</v>
      </c>
      <c r="D33">
        <f t="shared" si="0"/>
        <v>14.299541944803785</v>
      </c>
      <c r="E33" cm="1">
        <f t="array" ref="E33">_xll.ORF.EUROBSPDE($B$4,$B$5,$B$6,$A33,$B$9,$C$10,$B$11,$A$14:$B$17)</f>
        <v>66.26918638973558</v>
      </c>
      <c r="F33" cm="1">
        <f t="array" ref="F33">_xll.ORF.EUROBSPDE($B$4,$B$5,$C$6,$A33,$B$9,$C$10,$B$11,$A$14:$B$17)</f>
        <v>82.984645312806151</v>
      </c>
      <c r="G33">
        <f t="shared" si="1"/>
        <v>16.715458923070571</v>
      </c>
    </row>
    <row r="34" spans="1:7" x14ac:dyDescent="0.45">
      <c r="A34" s="7">
        <v>170</v>
      </c>
      <c r="B34" cm="1">
        <f t="array" ref="B34">_xll.ORF.EUROBSPDE($B$4,$B$5,$B$6,$A34,$B$9,$B$10,$B$11,$A$14:$B$17)</f>
        <v>72.481295686354514</v>
      </c>
      <c r="C34" cm="1">
        <f t="array" ref="C34">_xll.ORF.EUROBSPDE($B$4,$B$5,$C$6,$A34,$B$9,$B$10,$B$11,$A$14:$B$17)</f>
        <v>85.855180539968103</v>
      </c>
      <c r="D34">
        <f t="shared" si="0"/>
        <v>13.373884853613589</v>
      </c>
      <c r="E34" cm="1">
        <f t="array" ref="E34">_xll.ORF.EUROBSPDE($B$4,$B$5,$B$6,$A34,$B$9,$C$10,$B$11,$A$14:$B$17)</f>
        <v>75.663573195824512</v>
      </c>
      <c r="F34" cm="1">
        <f t="array" ref="F34">_xll.ORF.EUROBSPDE($B$4,$B$5,$C$6,$A34,$B$9,$C$10,$B$11,$A$14:$B$17)</f>
        <v>91.645864611441027</v>
      </c>
      <c r="G34">
        <f t="shared" si="1"/>
        <v>15.982291415616515</v>
      </c>
    </row>
    <row r="35" spans="1:7" x14ac:dyDescent="0.45">
      <c r="A35" s="7">
        <v>180</v>
      </c>
      <c r="B35" cm="1">
        <f t="array" ref="B35">_xll.ORF.EUROBSPDE($B$4,$B$5,$B$6,$A35,$B$9,$B$10,$B$11,$A$14:$B$17)</f>
        <v>81.795655569950767</v>
      </c>
      <c r="C35" cm="1">
        <f t="array" ref="C35">_xll.ORF.EUROBSPDE($B$4,$B$5,$C$6,$A35,$B$9,$B$10,$B$11,$A$14:$B$17)</f>
        <v>94.222510429172075</v>
      </c>
      <c r="D35">
        <f t="shared" si="0"/>
        <v>12.426854859221308</v>
      </c>
      <c r="E35" cm="1">
        <f t="array" ref="E35">_xll.ORF.EUROBSPDE($B$4,$B$5,$B$6,$A35,$B$9,$C$10,$B$11,$A$14:$B$17)</f>
        <v>85.215359619154199</v>
      </c>
      <c r="F35" cm="1">
        <f t="array" ref="F35">_xll.ORF.EUROBSPDE($B$4,$B$5,$C$6,$A35,$B$9,$C$10,$B$11,$A$14:$B$17)</f>
        <v>100.45144394166866</v>
      </c>
      <c r="G35">
        <f t="shared" si="1"/>
        <v>15.236084322514458</v>
      </c>
    </row>
    <row r="36" spans="1:7" x14ac:dyDescent="0.45">
      <c r="A36" s="7">
        <v>190</v>
      </c>
      <c r="B36" cm="1">
        <f t="array" ref="B36">_xll.ORF.EUROBSPDE($B$4,$B$5,$B$6,$A36,$B$9,$B$10,$B$11,$A$14:$B$17)</f>
        <v>91.234711009211139</v>
      </c>
      <c r="C36" cm="1">
        <f t="array" ref="C36">_xll.ORF.EUROBSPDE($B$4,$B$5,$C$6,$A36,$B$9,$B$10,$B$11,$A$14:$B$17)</f>
        <v>102.7175414502701</v>
      </c>
      <c r="D36">
        <f t="shared" si="0"/>
        <v>11.482830441058965</v>
      </c>
      <c r="E36" cm="1">
        <f t="array" ref="E36">_xll.ORF.EUROBSPDE($B$4,$B$5,$B$6,$A36,$B$9,$C$10,$B$11,$A$14:$B$17)</f>
        <v>94.883767537176212</v>
      </c>
      <c r="F36" cm="1">
        <f t="array" ref="F36">_xll.ORF.EUROBSPDE($B$4,$B$5,$C$6,$A36,$B$9,$C$10,$B$11,$A$14:$B$17)</f>
        <v>109.3824055864573</v>
      </c>
      <c r="G36">
        <f t="shared" si="1"/>
        <v>14.498638049281084</v>
      </c>
    </row>
    <row r="37" spans="1:7" x14ac:dyDescent="0.45">
      <c r="A37" s="7">
        <v>200</v>
      </c>
      <c r="B37" cm="1">
        <f t="array" ref="B37">_xll.ORF.EUROBSPDE($B$4,$B$5,$B$6,$A37,$B$9,$B$10,$B$11,$A$14:$B$17)</f>
        <v>100.76659197744078</v>
      </c>
      <c r="C37" cm="1">
        <f t="array" ref="C37">_xll.ORF.EUROBSPDE($B$4,$B$5,$C$6,$A37,$B$9,$B$10,$B$11,$A$14:$B$17)</f>
        <v>111.32437619387447</v>
      </c>
      <c r="D37">
        <f t="shared" si="0"/>
        <v>10.557784216433689</v>
      </c>
      <c r="E37" cm="1">
        <f t="array" ref="E37">_xll.ORF.EUROBSPDE($B$4,$B$5,$B$6,$A37,$B$9,$C$10,$B$11,$A$14:$B$17)</f>
        <v>104.63840179003995</v>
      </c>
      <c r="F37" cm="1">
        <f t="array" ref="F37">_xll.ORF.EUROBSPDE($B$4,$B$5,$C$6,$A37,$B$9,$C$10,$B$11,$A$14:$B$17)</f>
        <v>118.42347964561975</v>
      </c>
      <c r="G37">
        <f t="shared" si="1"/>
        <v>13.7850778555798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AADA-38B6-44C5-B27E-55BC0E741037}">
  <dimension ref="A1:H33"/>
  <sheetViews>
    <sheetView tabSelected="1" topLeftCell="A3" zoomScale="71" zoomScaleNormal="66" workbookViewId="0">
      <selection activeCell="N36" sqref="N36"/>
    </sheetView>
  </sheetViews>
  <sheetFormatPr defaultRowHeight="14.25" x14ac:dyDescent="0.45"/>
  <sheetData>
    <row r="1" spans="1:4" ht="15.75" x14ac:dyDescent="0.5">
      <c r="A1" s="1" t="s">
        <v>38</v>
      </c>
    </row>
    <row r="3" spans="1:4" x14ac:dyDescent="0.45">
      <c r="A3" s="10" t="s">
        <v>12</v>
      </c>
      <c r="B3" s="2"/>
    </row>
    <row r="4" spans="1:4" x14ac:dyDescent="0.45">
      <c r="A4" s="2" t="s">
        <v>13</v>
      </c>
      <c r="B4" s="4">
        <v>-1</v>
      </c>
    </row>
    <row r="5" spans="1:4" x14ac:dyDescent="0.45">
      <c r="A5" s="2" t="s">
        <v>14</v>
      </c>
      <c r="B5" s="11">
        <v>100</v>
      </c>
    </row>
    <row r="6" spans="1:4" x14ac:dyDescent="0.45">
      <c r="A6" s="2" t="s">
        <v>15</v>
      </c>
      <c r="B6" s="11">
        <v>1</v>
      </c>
    </row>
    <row r="8" spans="1:4" x14ac:dyDescent="0.45">
      <c r="A8" s="10" t="s">
        <v>17</v>
      </c>
      <c r="B8" s="2"/>
    </row>
    <row r="9" spans="1:4" x14ac:dyDescent="0.45">
      <c r="A9" s="2" t="s">
        <v>18</v>
      </c>
      <c r="B9" s="11">
        <v>100</v>
      </c>
    </row>
    <row r="10" spans="1:4" x14ac:dyDescent="0.45">
      <c r="A10" s="2" t="s">
        <v>19</v>
      </c>
      <c r="B10" s="4" t="str">
        <f>YIELDCURVE!D6</f>
        <v>YC¤2</v>
      </c>
    </row>
    <row r="11" spans="1:4" x14ac:dyDescent="0.45">
      <c r="A11" s="2" t="s">
        <v>20</v>
      </c>
      <c r="B11" s="12">
        <v>0</v>
      </c>
    </row>
    <row r="12" spans="1:4" x14ac:dyDescent="0.45">
      <c r="A12" s="2" t="s">
        <v>21</v>
      </c>
      <c r="B12" s="12" t="str">
        <f>YIELDCURVE!D19</f>
        <v>VOLTS¤2</v>
      </c>
    </row>
    <row r="14" spans="1:4" x14ac:dyDescent="0.45">
      <c r="A14" s="10" t="s">
        <v>22</v>
      </c>
      <c r="B14" s="2"/>
    </row>
    <row r="15" spans="1:4" x14ac:dyDescent="0.45">
      <c r="A15" s="4" t="s">
        <v>23</v>
      </c>
      <c r="B15" s="4">
        <v>800</v>
      </c>
      <c r="D15" s="4"/>
    </row>
    <row r="16" spans="1:4" x14ac:dyDescent="0.45">
      <c r="A16" s="4" t="s">
        <v>24</v>
      </c>
      <c r="B16" s="4">
        <v>800</v>
      </c>
      <c r="D16" s="4"/>
    </row>
    <row r="17" spans="1:8" x14ac:dyDescent="0.45">
      <c r="A17" s="4" t="s">
        <v>25</v>
      </c>
      <c r="B17" s="13">
        <v>4</v>
      </c>
      <c r="D17" s="4"/>
    </row>
    <row r="18" spans="1:8" x14ac:dyDescent="0.45">
      <c r="A18" s="4" t="s">
        <v>26</v>
      </c>
      <c r="B18" s="13">
        <v>0.5</v>
      </c>
      <c r="D18" s="4"/>
    </row>
    <row r="20" spans="1:8" x14ac:dyDescent="0.45">
      <c r="A20" s="10" t="s">
        <v>27</v>
      </c>
      <c r="B20" s="2" t="s">
        <v>28</v>
      </c>
      <c r="C20" s="2" t="s">
        <v>29</v>
      </c>
      <c r="D20" s="2" t="s">
        <v>30</v>
      </c>
    </row>
    <row r="21" spans="1:8" x14ac:dyDescent="0.45">
      <c r="A21" t="s">
        <v>31</v>
      </c>
      <c r="B21" s="14" cm="1">
        <f t="array" ref="B21">_xll.ORF.DIGIBSPDE($B$4,$B$5,$B$6,$B$9,$B$10,$B$11,$B$12,$A$15:$B$18)</f>
        <v>0.51673201422965442</v>
      </c>
      <c r="C21" s="15" cm="1">
        <f t="array" ref="C21">INDEX(_xll.ORF.DIGIBS($B$4,$B$9,$B$5,$B$6,_xll.ORF.SPOTRATE($B$10,$B$6),$B$11,0.4),1)</f>
        <v>0.51866088501620811</v>
      </c>
      <c r="D21" s="15">
        <f>B21-C21</f>
        <v>-1.9288707865536825E-3</v>
      </c>
    </row>
    <row r="22" spans="1:8" x14ac:dyDescent="0.45">
      <c r="B22" s="14"/>
      <c r="C22" s="15"/>
      <c r="D22" s="15"/>
    </row>
    <row r="25" spans="1:8" x14ac:dyDescent="0.45">
      <c r="A25" s="2" t="s">
        <v>39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31</v>
      </c>
      <c r="G25" s="2" t="s">
        <v>30</v>
      </c>
      <c r="H25" s="2" t="s">
        <v>40</v>
      </c>
    </row>
    <row r="26" spans="1:8" x14ac:dyDescent="0.45">
      <c r="A26" s="2">
        <v>1</v>
      </c>
      <c r="B26" s="2">
        <v>25</v>
      </c>
      <c r="C26" s="2">
        <v>25</v>
      </c>
      <c r="D26" s="2">
        <v>4</v>
      </c>
      <c r="E26" s="2">
        <v>0.5</v>
      </c>
      <c r="F26" s="15" cm="1">
        <f t="array" ref="F26">_xll.ORF.DIGIBSPDE($B$4,$B$5,$B$6,$B$9,$B$10,$B$11,$B$12,_xll.ORF.TRANS(_xll.ORF.VCAT($B$25:$E$25,B26:E26)))</f>
        <v>0.45802379959670708</v>
      </c>
      <c r="G26" s="15">
        <f>F26-$C$21</f>
        <v>-6.0637085419501024E-2</v>
      </c>
      <c r="H26" s="15">
        <f>G26</f>
        <v>-6.0637085419501024E-2</v>
      </c>
    </row>
    <row r="27" spans="1:8" x14ac:dyDescent="0.45">
      <c r="A27" s="2">
        <v>2</v>
      </c>
      <c r="B27" s="2">
        <v>50</v>
      </c>
      <c r="C27" s="2">
        <v>50</v>
      </c>
      <c r="D27" s="2">
        <v>4</v>
      </c>
      <c r="E27" s="2">
        <v>0.5</v>
      </c>
      <c r="F27" s="15" cm="1">
        <f t="array" ref="F27">_xll.ORF.DIGIBSPDE($B$4,$B$5,$B$6,$B$9,$B$10,$B$11,$B$12,_xll.ORF.TRANS(_xll.ORF.VCAT($B$25:$E$25,B27:E27)))</f>
        <v>0.48815818383264176</v>
      </c>
      <c r="G27" s="15">
        <f t="shared" ref="G27:G31" si="0">F27-$C$21</f>
        <v>-3.050270118356635E-2</v>
      </c>
      <c r="H27" s="15">
        <f>H26/2</f>
        <v>-3.0318542709750512E-2</v>
      </c>
    </row>
    <row r="28" spans="1:8" x14ac:dyDescent="0.45">
      <c r="A28" s="2">
        <v>3</v>
      </c>
      <c r="B28" s="2">
        <v>100</v>
      </c>
      <c r="C28" s="2">
        <v>100</v>
      </c>
      <c r="D28" s="2">
        <v>4</v>
      </c>
      <c r="E28" s="2">
        <v>0.5</v>
      </c>
      <c r="F28" s="15" cm="1">
        <f t="array" ref="F28">_xll.ORF.DIGIBSPDE($B$4,$B$5,$B$6,$B$9,$B$10,$B$11,$B$12,_xll.ORF.TRANS(_xll.ORF.VCAT($B$25:$E$25,B28:E28)))</f>
        <v>0.50332499463787239</v>
      </c>
      <c r="G28" s="15">
        <f t="shared" si="0"/>
        <v>-1.5335890378335715E-2</v>
      </c>
      <c r="H28" s="15">
        <f t="shared" ref="H28:H31" si="1">H27/2</f>
        <v>-1.5159271354875256E-2</v>
      </c>
    </row>
    <row r="29" spans="1:8" x14ac:dyDescent="0.45">
      <c r="A29" s="2">
        <v>4</v>
      </c>
      <c r="B29" s="2">
        <v>200</v>
      </c>
      <c r="C29" s="2">
        <v>200</v>
      </c>
      <c r="D29" s="2">
        <v>4</v>
      </c>
      <c r="E29" s="2">
        <v>0.5</v>
      </c>
      <c r="F29" s="15" cm="1">
        <f t="array" ref="F29">_xll.ORF.DIGIBSPDE($B$4,$B$5,$B$6,$B$9,$B$10,$B$11,$B$12,_xll.ORF.TRANS(_xll.ORF.VCAT($B$25:$E$25,B29:E29)))</f>
        <v>0.51096700605094159</v>
      </c>
      <c r="G29" s="15">
        <f t="shared" si="0"/>
        <v>-7.6938789652665207E-3</v>
      </c>
      <c r="H29" s="15">
        <f t="shared" si="1"/>
        <v>-7.5796356774376281E-3</v>
      </c>
    </row>
    <row r="30" spans="1:8" x14ac:dyDescent="0.45">
      <c r="A30" s="2">
        <v>5</v>
      </c>
      <c r="B30" s="2">
        <v>400</v>
      </c>
      <c r="C30" s="2">
        <v>400</v>
      </c>
      <c r="D30" s="2">
        <v>4</v>
      </c>
      <c r="E30" s="2">
        <v>0.5</v>
      </c>
      <c r="F30" s="15" cm="1">
        <f t="array" ref="F30">_xll.ORF.DIGIBSPDE($B$4,$B$5,$B$6,$B$9,$B$10,$B$11,$B$12,_xll.ORF.TRANS(_xll.ORF.VCAT($B$25:$E$25,B30:E30)))</f>
        <v>0.51480684822010703</v>
      </c>
      <c r="G30" s="15">
        <f t="shared" si="0"/>
        <v>-3.8540367961010791E-3</v>
      </c>
      <c r="H30" s="15">
        <f t="shared" si="1"/>
        <v>-3.789817838718814E-3</v>
      </c>
    </row>
    <row r="31" spans="1:8" x14ac:dyDescent="0.45">
      <c r="A31" s="2">
        <v>6</v>
      </c>
      <c r="B31" s="2">
        <v>800</v>
      </c>
      <c r="C31" s="2">
        <v>800</v>
      </c>
      <c r="D31" s="2">
        <v>4</v>
      </c>
      <c r="E31" s="2">
        <v>0.5</v>
      </c>
      <c r="F31" s="15" cm="1">
        <f t="array" ref="F31">_xll.ORF.DIGIBSPDE($B$4,$B$5,$B$6,$B$9,$B$10,$B$11,$B$12,_xll.ORF.TRANS(_xll.ORF.VCAT($B$25:$E$25,B31:E31)))</f>
        <v>0.51673201422965442</v>
      </c>
      <c r="G31" s="15">
        <f t="shared" si="0"/>
        <v>-1.9288707865536825E-3</v>
      </c>
      <c r="H31" s="15">
        <f t="shared" si="1"/>
        <v>-1.894908919359407E-3</v>
      </c>
    </row>
    <row r="33" spans="1:1" x14ac:dyDescent="0.45">
      <c r="A33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YIELDCURVE</vt:lpstr>
      <vt:lpstr>EUROPUT_BSPDE</vt:lpstr>
      <vt:lpstr>CALENDER_SPREAD</vt:lpstr>
      <vt:lpstr>DIGIPUT_BSPDE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Hu</dc:creator>
  <cp:lastModifiedBy>Xun Hu</cp:lastModifiedBy>
  <dcterms:created xsi:type="dcterms:W3CDTF">2024-11-11T03:45:49Z</dcterms:created>
  <dcterms:modified xsi:type="dcterms:W3CDTF">2024-11-11T18:19:22Z</dcterms:modified>
</cp:coreProperties>
</file>