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4\orflib-x.y.z\examples\Excel\"/>
    </mc:Choice>
  </mc:AlternateContent>
  <xr:revisionPtr revIDLastSave="0" documentId="13_ncr:1_{7A982595-B7F5-418A-9F40-78AA2AF4084C}" xr6:coauthVersionLast="47" xr6:coauthVersionMax="47" xr10:uidLastSave="{00000000-0000-0000-0000-000000000000}"/>
  <bookViews>
    <workbookView xWindow="0" yWindow="630" windowWidth="25600" windowHeight="14650" xr2:uid="{00000000-000D-0000-FFFF-FFFF00000000}"/>
  </bookViews>
  <sheets>
    <sheet name="FWD_PRICE" sheetId="2" r:id="rId1"/>
    <sheet name="DIGITAL_OPTION" sheetId="3" r:id="rId2"/>
    <sheet name="CP_PARITY" sheetId="4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D17" i="2"/>
  <c r="D16" i="2"/>
  <c r="D15" i="2"/>
  <c r="D14" i="2"/>
  <c r="D13" i="2"/>
  <c r="D12" i="2"/>
  <c r="D11" i="2"/>
  <c r="B2" i="2" a="1"/>
  <c r="D13" i="4" a="1"/>
  <c r="B29" i="4" a="1"/>
  <c r="C29" i="4" a="1"/>
  <c r="D29" i="4" a="1"/>
  <c r="B15" i="4" a="1"/>
  <c r="C30" i="4" a="1"/>
  <c r="C24" i="4" a="1"/>
  <c r="D15" i="4" a="1"/>
  <c r="D34" i="4" a="1"/>
  <c r="B30" i="4" a="1"/>
  <c r="C38" i="4" a="1"/>
  <c r="D14" i="4" a="1"/>
  <c r="B23" i="4" a="1"/>
  <c r="B28" i="4" a="1"/>
  <c r="C17" i="4" a="1"/>
  <c r="D17" i="4" a="1"/>
  <c r="C19" i="4" a="1"/>
  <c r="B27" i="4" a="1"/>
  <c r="C36" i="4" a="1"/>
  <c r="C34" i="4" a="1"/>
  <c r="C32" i="4" a="1"/>
  <c r="B42" i="4" a="1"/>
  <c r="D38" i="4" a="1"/>
  <c r="B14" i="4" a="1"/>
  <c r="B22" i="4" a="1"/>
  <c r="D20" i="4" a="1"/>
  <c r="B16" i="4" a="1"/>
  <c r="C20" i="4" a="1"/>
  <c r="D16" i="4" a="1"/>
  <c r="B35" i="4" a="1"/>
  <c r="D37" i="4" a="1"/>
  <c r="B31" i="4" a="1"/>
  <c r="B13" i="4" a="1"/>
  <c r="D31" i="4" a="1"/>
  <c r="C23" i="4" a="1"/>
  <c r="D24" i="4" a="1"/>
  <c r="B40" i="4" a="1"/>
  <c r="D33" i="4" a="1"/>
  <c r="C18" i="4" a="1"/>
  <c r="C12" i="4" a="1"/>
  <c r="D32" i="4" a="1"/>
  <c r="B32" i="4" a="1"/>
  <c r="C33" i="4" a="1"/>
  <c r="C40" i="4" a="1"/>
  <c r="D26" i="4" a="1"/>
  <c r="C14" i="4" a="1"/>
  <c r="D27" i="4" a="1"/>
  <c r="B19" i="4" a="1"/>
  <c r="C28" i="4" a="1"/>
  <c r="D18" i="4" a="1"/>
  <c r="B20" i="4" a="1"/>
  <c r="D22" i="4" a="1"/>
  <c r="B39" i="4" a="1"/>
  <c r="B33" i="4" a="1"/>
  <c r="C42" i="4" a="1"/>
  <c r="C27" i="4" a="1"/>
  <c r="C41" i="4" a="1"/>
  <c r="D12" i="4" a="1"/>
  <c r="C21" i="4" a="1"/>
  <c r="B37" i="4" a="1"/>
  <c r="C37" i="4" a="1"/>
  <c r="B36" i="4" a="1"/>
  <c r="C25" i="4" a="1"/>
  <c r="D28" i="4" a="1"/>
  <c r="C16" i="4" a="1"/>
  <c r="D40" i="4" a="1"/>
  <c r="D41" i="4" a="1"/>
  <c r="C35" i="4" a="1"/>
  <c r="D39" i="4" a="1"/>
  <c r="B26" i="4" a="1"/>
  <c r="D21" i="4" a="1"/>
  <c r="B25" i="4" a="1"/>
  <c r="B21" i="4" a="1"/>
  <c r="D36" i="4" a="1"/>
  <c r="D42" i="4" a="1"/>
  <c r="C39" i="4" a="1"/>
  <c r="C22" i="4" a="1"/>
  <c r="D19" i="4" a="1"/>
  <c r="B38" i="4" a="1"/>
  <c r="C31" i="4" a="1"/>
  <c r="D23" i="4" a="1"/>
  <c r="D25" i="4" a="1"/>
  <c r="B34" i="4" a="1"/>
  <c r="D30" i="4" a="1"/>
  <c r="B41" i="4" a="1"/>
  <c r="B24" i="4" a="1"/>
  <c r="C15" i="4" a="1"/>
  <c r="B12" i="4" a="1"/>
  <c r="B18" i="4" a="1"/>
  <c r="C26" i="4" a="1"/>
  <c r="D35" i="4" a="1"/>
  <c r="B17" i="4" a="1"/>
  <c r="C13" i="4" a="1"/>
  <c r="C34" i="3" a="1"/>
  <c r="C39" i="3" a="1"/>
  <c r="C12" i="3" a="1"/>
  <c r="B40" i="3" a="1"/>
  <c r="C27" i="3" a="1"/>
  <c r="B23" i="3" a="1"/>
  <c r="B37" i="3" a="1"/>
  <c r="B42" i="3" a="1"/>
  <c r="C41" i="3" a="1"/>
  <c r="C29" i="3" a="1"/>
  <c r="C15" i="3" a="1"/>
  <c r="C25" i="3" a="1"/>
  <c r="B30" i="3" a="1"/>
  <c r="C26" i="3" a="1"/>
  <c r="B31" i="3" a="1"/>
  <c r="B28" i="3" a="1"/>
  <c r="B29" i="3" a="1"/>
  <c r="B33" i="3" a="1"/>
  <c r="B22" i="3" a="1"/>
  <c r="B20" i="3" a="1"/>
  <c r="C37" i="3" a="1"/>
  <c r="C21" i="3" a="1"/>
  <c r="B38" i="3" a="1"/>
  <c r="C28" i="3" a="1"/>
  <c r="B15" i="3" a="1"/>
  <c r="B12" i="3" a="1"/>
  <c r="B27" i="3" a="1"/>
  <c r="B26" i="3" a="1"/>
  <c r="B14" i="3" a="1"/>
  <c r="C16" i="3" a="1"/>
  <c r="B32" i="3" a="1"/>
  <c r="B16" i="3" a="1"/>
  <c r="B34" i="3" a="1"/>
  <c r="C23" i="3" a="1"/>
  <c r="C19" i="3" a="1"/>
  <c r="C30" i="3" a="1"/>
  <c r="C24" i="3" a="1"/>
  <c r="B25" i="3" a="1"/>
  <c r="C14" i="3" a="1"/>
  <c r="B41" i="3" a="1"/>
  <c r="C13" i="3" a="1"/>
  <c r="B24" i="3" a="1"/>
  <c r="B35" i="3" a="1"/>
  <c r="B19" i="3" a="1"/>
  <c r="C42" i="3" a="1"/>
  <c r="C36" i="3" a="1"/>
  <c r="B36" i="3" a="1"/>
  <c r="B21" i="3" a="1"/>
  <c r="C31" i="3" a="1"/>
  <c r="C38" i="3" a="1"/>
  <c r="C20" i="3" a="1"/>
  <c r="C40" i="3" a="1"/>
  <c r="C33" i="3" a="1"/>
  <c r="C22" i="3" a="1"/>
  <c r="B39" i="3" a="1"/>
  <c r="C32" i="3" a="1"/>
  <c r="B18" i="3" a="1"/>
  <c r="C35" i="3" a="1"/>
  <c r="B17" i="3" a="1"/>
  <c r="C17" i="3" a="1"/>
  <c r="B13" i="3" a="1"/>
  <c r="C18" i="3" a="1"/>
  <c r="B18" i="2" a="1"/>
  <c r="B21" i="2" a="1"/>
  <c r="E28" i="2" a="1"/>
  <c r="B22" i="2" a="1"/>
  <c r="B17" i="2" a="1"/>
  <c r="B34" i="2" a="1"/>
  <c r="E27" i="2" a="1"/>
  <c r="E29" i="2" a="1"/>
  <c r="E36" i="2" a="1"/>
  <c r="E12" i="2" a="1"/>
  <c r="B27" i="2" a="1"/>
  <c r="E33" i="2" a="1"/>
  <c r="B31" i="2" a="1"/>
  <c r="E26" i="2" a="1"/>
  <c r="B19" i="2" a="1"/>
  <c r="B40" i="2" a="1"/>
  <c r="B29" i="2" a="1"/>
  <c r="B35" i="2" a="1"/>
  <c r="E11" i="2" a="1"/>
  <c r="E35" i="2" a="1"/>
  <c r="E14" i="2" a="1"/>
  <c r="B11" i="2" a="1"/>
  <c r="E19" i="2" a="1"/>
  <c r="B15" i="2" a="1"/>
  <c r="B12" i="2" a="1"/>
  <c r="E15" i="2" a="1"/>
  <c r="E30" i="2" a="1"/>
  <c r="E34" i="2" a="1"/>
  <c r="E21" i="2" a="1"/>
  <c r="E31" i="2" a="1"/>
  <c r="E23" i="2" a="1"/>
  <c r="E17" i="2" a="1"/>
  <c r="E13" i="2" a="1"/>
  <c r="B30" i="2" a="1"/>
  <c r="B32" i="2" a="1"/>
  <c r="B20" i="2" a="1"/>
  <c r="E22" i="2" a="1"/>
  <c r="E24" i="2" a="1"/>
  <c r="E32" i="2" a="1"/>
  <c r="B25" i="2" a="1"/>
  <c r="B24" i="2" a="1"/>
  <c r="B23" i="2" a="1"/>
  <c r="B33" i="2" a="1"/>
  <c r="B14" i="2" a="1"/>
  <c r="B36" i="2" a="1"/>
  <c r="E16" i="2" a="1"/>
  <c r="B26" i="2" a="1"/>
  <c r="E25" i="2" a="1"/>
  <c r="B16" i="2" a="1"/>
  <c r="B39" i="2" a="1"/>
  <c r="B28" i="2" a="1"/>
  <c r="B13" i="2" a="1"/>
  <c r="B37" i="2" a="1"/>
  <c r="E20" i="2" a="1"/>
  <c r="B38" i="2" a="1"/>
  <c r="E18" i="2" a="1"/>
  <c r="B41" i="2" a="1"/>
  <c r="B2" i="2" l="1"/>
  <c r="D35" i="4"/>
  <c r="D42" i="4"/>
  <c r="D25" i="4"/>
  <c r="D18" i="4"/>
  <c r="D36" i="4"/>
  <c r="D27" i="4"/>
  <c r="D26" i="4"/>
  <c r="D17" i="4"/>
  <c r="D40" i="4"/>
  <c r="D32" i="4"/>
  <c r="D24" i="4"/>
  <c r="D16" i="4"/>
  <c r="D28" i="4"/>
  <c r="D20" i="4"/>
  <c r="D41" i="4"/>
  <c r="D39" i="4"/>
  <c r="D23" i="4"/>
  <c r="D30" i="4"/>
  <c r="D22" i="4"/>
  <c r="D14" i="4"/>
  <c r="D19" i="4"/>
  <c r="D34" i="4"/>
  <c r="D33" i="4"/>
  <c r="D31" i="4"/>
  <c r="D15" i="4"/>
  <c r="D38" i="4"/>
  <c r="D37" i="4"/>
  <c r="D29" i="4"/>
  <c r="D21" i="4"/>
  <c r="D13" i="4"/>
  <c r="D12" i="4"/>
  <c r="C42" i="4"/>
  <c r="C17" i="4"/>
  <c r="C33" i="4"/>
  <c r="C28" i="4"/>
  <c r="C35" i="4"/>
  <c r="C41" i="4"/>
  <c r="C25" i="4"/>
  <c r="C40" i="4"/>
  <c r="C32" i="4"/>
  <c r="C24" i="4"/>
  <c r="C16" i="4"/>
  <c r="C20" i="4"/>
  <c r="C18" i="4"/>
  <c r="C23" i="4"/>
  <c r="C30" i="4"/>
  <c r="C14" i="4"/>
  <c r="C19" i="4"/>
  <c r="C26" i="4"/>
  <c r="C31" i="4"/>
  <c r="C38" i="4"/>
  <c r="C22" i="4"/>
  <c r="C36" i="4"/>
  <c r="C27" i="4"/>
  <c r="C34" i="4"/>
  <c r="C39" i="4"/>
  <c r="C15" i="4"/>
  <c r="C37" i="4"/>
  <c r="C29" i="4"/>
  <c r="C21" i="4"/>
  <c r="C13" i="4"/>
  <c r="C12" i="4"/>
  <c r="B34" i="4"/>
  <c r="B20" i="4"/>
  <c r="B18" i="4"/>
  <c r="B19" i="4"/>
  <c r="B26" i="4"/>
  <c r="B33" i="4"/>
  <c r="B17" i="4"/>
  <c r="B36" i="4"/>
  <c r="B25" i="4"/>
  <c r="B35" i="4"/>
  <c r="B24" i="4"/>
  <c r="B16" i="4"/>
  <c r="B32" i="4"/>
  <c r="B28" i="4"/>
  <c r="B42" i="4"/>
  <c r="B41" i="4"/>
  <c r="B39" i="4"/>
  <c r="B23" i="4"/>
  <c r="B38" i="4"/>
  <c r="B30" i="4"/>
  <c r="B22" i="4"/>
  <c r="B14" i="4"/>
  <c r="B27" i="4"/>
  <c r="B40" i="4"/>
  <c r="B31" i="4"/>
  <c r="B15" i="4"/>
  <c r="B37" i="4"/>
  <c r="B29" i="4"/>
  <c r="B21" i="4"/>
  <c r="B13" i="4"/>
  <c r="B12" i="4"/>
  <c r="C26" i="3"/>
  <c r="C20" i="3"/>
  <c r="C34" i="3"/>
  <c r="C18" i="3"/>
  <c r="C27" i="3"/>
  <c r="C41" i="3"/>
  <c r="C33" i="3"/>
  <c r="C17" i="3"/>
  <c r="C28" i="3"/>
  <c r="C25" i="3"/>
  <c r="C35" i="3"/>
  <c r="C32" i="3"/>
  <c r="C24" i="3"/>
  <c r="C16" i="3"/>
  <c r="C19" i="3"/>
  <c r="C40" i="3"/>
  <c r="C36" i="3"/>
  <c r="C23" i="3"/>
  <c r="C38" i="3"/>
  <c r="C30" i="3"/>
  <c r="C22" i="3"/>
  <c r="C14" i="3"/>
  <c r="C31" i="3"/>
  <c r="C42" i="3"/>
  <c r="C39" i="3"/>
  <c r="C15" i="3"/>
  <c r="C37" i="3"/>
  <c r="C29" i="3"/>
  <c r="C21" i="3"/>
  <c r="C13" i="3"/>
  <c r="C12" i="3"/>
  <c r="B18" i="3"/>
  <c r="B36" i="3"/>
  <c r="B34" i="3"/>
  <c r="B20" i="3"/>
  <c r="B35" i="3"/>
  <c r="B26" i="3"/>
  <c r="B41" i="3"/>
  <c r="B33" i="3"/>
  <c r="B17" i="3"/>
  <c r="B25" i="3"/>
  <c r="B32" i="3"/>
  <c r="B24" i="3"/>
  <c r="B16" i="3"/>
  <c r="B28" i="3"/>
  <c r="B27" i="3"/>
  <c r="B42" i="3"/>
  <c r="B39" i="3"/>
  <c r="B15" i="3"/>
  <c r="B22" i="3"/>
  <c r="B14" i="3"/>
  <c r="B19" i="3"/>
  <c r="B40" i="3"/>
  <c r="B31" i="3"/>
  <c r="B23" i="3"/>
  <c r="B38" i="3"/>
  <c r="B30" i="3"/>
  <c r="B37" i="3"/>
  <c r="B29" i="3"/>
  <c r="B21" i="3"/>
  <c r="B13" i="3"/>
  <c r="B12" i="3"/>
  <c r="E33" i="2"/>
  <c r="E18" i="2"/>
  <c r="E16" i="2"/>
  <c r="E24" i="2"/>
  <c r="E34" i="2"/>
  <c r="E15" i="2"/>
  <c r="E35" i="2"/>
  <c r="E27" i="2"/>
  <c r="E26" i="2"/>
  <c r="E25" i="2"/>
  <c r="E32" i="2"/>
  <c r="E23" i="2"/>
  <c r="E22" i="2"/>
  <c r="E14" i="2"/>
  <c r="E29" i="2"/>
  <c r="E21" i="2"/>
  <c r="E13" i="2"/>
  <c r="E19" i="2"/>
  <c r="E17" i="2"/>
  <c r="E31" i="2"/>
  <c r="E30" i="2"/>
  <c r="E36" i="2"/>
  <c r="E28" i="2"/>
  <c r="E20" i="2"/>
  <c r="E12" i="2"/>
  <c r="E11" i="2"/>
  <c r="B25" i="2"/>
  <c r="B35" i="2"/>
  <c r="B17" i="2"/>
  <c r="B27" i="2"/>
  <c r="B41" i="2"/>
  <c r="B16" i="2"/>
  <c r="B24" i="2"/>
  <c r="B26" i="2"/>
  <c r="B15" i="2"/>
  <c r="B34" i="2"/>
  <c r="B18" i="2"/>
  <c r="B40" i="2"/>
  <c r="B39" i="2"/>
  <c r="B23" i="2"/>
  <c r="B30" i="2"/>
  <c r="B14" i="2"/>
  <c r="B29" i="2"/>
  <c r="B21" i="2"/>
  <c r="B13" i="2"/>
  <c r="B19" i="2"/>
  <c r="B33" i="2"/>
  <c r="B32" i="2"/>
  <c r="B31" i="2"/>
  <c r="B38" i="2"/>
  <c r="B22" i="2"/>
  <c r="B37" i="2"/>
  <c r="B36" i="2"/>
  <c r="B28" i="2"/>
  <c r="B20" i="2"/>
  <c r="B12" i="2"/>
  <c r="B11" i="2"/>
  <c r="F3" i="4"/>
  <c r="F39" i="4" l="1"/>
  <c r="E23" i="4"/>
  <c r="E15" i="4"/>
  <c r="E13" i="4"/>
  <c r="E41" i="4"/>
  <c r="E39" i="4"/>
  <c r="E37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41" i="4"/>
  <c r="E33" i="4"/>
  <c r="E29" i="4"/>
  <c r="E21" i="4"/>
  <c r="E19" i="4"/>
  <c r="F42" i="4"/>
  <c r="F38" i="4"/>
  <c r="E34" i="4"/>
  <c r="E32" i="4"/>
  <c r="E30" i="4"/>
  <c r="E28" i="4"/>
  <c r="E26" i="4"/>
  <c r="E24" i="4"/>
  <c r="E22" i="4"/>
  <c r="E20" i="4"/>
  <c r="E18" i="4"/>
  <c r="E16" i="4"/>
  <c r="E14" i="4"/>
  <c r="E12" i="4"/>
  <c r="F37" i="4"/>
  <c r="E35" i="4"/>
  <c r="E31" i="4"/>
  <c r="E27" i="4"/>
  <c r="E25" i="4"/>
  <c r="E17" i="4"/>
  <c r="F40" i="4"/>
  <c r="E36" i="4"/>
  <c r="E42" i="4"/>
  <c r="E40" i="4"/>
  <c r="E38" i="4"/>
  <c r="F35" i="4"/>
  <c r="F33" i="4"/>
  <c r="F31" i="4"/>
  <c r="F29" i="4"/>
  <c r="F27" i="4"/>
  <c r="F25" i="4"/>
  <c r="F23" i="4"/>
  <c r="F21" i="4"/>
  <c r="F19" i="4"/>
  <c r="F17" i="4"/>
  <c r="F15" i="4"/>
  <c r="F13" i="4"/>
  <c r="G38" i="4" l="1"/>
  <c r="G14" i="4"/>
  <c r="G39" i="4"/>
  <c r="G22" i="4"/>
  <c r="G30" i="4"/>
  <c r="G12" i="4"/>
  <c r="G20" i="4"/>
  <c r="G31" i="4"/>
  <c r="G17" i="4"/>
  <c r="G28" i="4"/>
  <c r="G33" i="4"/>
  <c r="G35" i="4"/>
  <c r="G19" i="4"/>
  <c r="G40" i="4"/>
  <c r="G16" i="4"/>
  <c r="G32" i="4"/>
  <c r="G42" i="4"/>
  <c r="G25" i="4"/>
  <c r="G18" i="4"/>
  <c r="G26" i="4"/>
  <c r="G34" i="4"/>
  <c r="G21" i="4"/>
  <c r="G36" i="4"/>
  <c r="G13" i="4"/>
  <c r="G24" i="4"/>
  <c r="G41" i="4"/>
  <c r="G27" i="4"/>
  <c r="G29" i="4"/>
  <c r="G37" i="4"/>
  <c r="G15" i="4"/>
  <c r="G23" i="4"/>
  <c r="D12" i="3"/>
  <c r="E12" i="3" s="1"/>
  <c r="D28" i="3"/>
  <c r="E28" i="3" s="1"/>
  <c r="D16" i="3"/>
  <c r="E16" i="3" s="1"/>
  <c r="D39" i="3"/>
  <c r="E39" i="3" s="1"/>
  <c r="D35" i="3"/>
  <c r="E35" i="3" s="1"/>
  <c r="D31" i="3"/>
  <c r="E31" i="3" s="1"/>
  <c r="D27" i="3"/>
  <c r="E27" i="3" s="1"/>
  <c r="D23" i="3"/>
  <c r="E23" i="3" s="1"/>
  <c r="D19" i="3"/>
  <c r="E19" i="3" s="1"/>
  <c r="D15" i="3"/>
  <c r="E15" i="3" s="1"/>
  <c r="D36" i="3"/>
  <c r="E36" i="3" s="1"/>
  <c r="D24" i="3"/>
  <c r="E24" i="3" s="1"/>
  <c r="D42" i="3"/>
  <c r="E42" i="3" s="1"/>
  <c r="D38" i="3"/>
  <c r="E38" i="3" s="1"/>
  <c r="D34" i="3"/>
  <c r="E34" i="3" s="1"/>
  <c r="D30" i="3"/>
  <c r="E30" i="3" s="1"/>
  <c r="D26" i="3"/>
  <c r="E26" i="3" s="1"/>
  <c r="D22" i="3"/>
  <c r="E22" i="3" s="1"/>
  <c r="D18" i="3"/>
  <c r="E18" i="3" s="1"/>
  <c r="D14" i="3"/>
  <c r="E14" i="3" s="1"/>
  <c r="D40" i="3"/>
  <c r="E40" i="3" s="1"/>
  <c r="D32" i="3"/>
  <c r="E32" i="3" s="1"/>
  <c r="D20" i="3"/>
  <c r="E20" i="3" s="1"/>
  <c r="D41" i="3"/>
  <c r="E41" i="3" s="1"/>
  <c r="D37" i="3"/>
  <c r="E37" i="3" s="1"/>
  <c r="D33" i="3"/>
  <c r="E33" i="3" s="1"/>
  <c r="D29" i="3"/>
  <c r="E29" i="3" s="1"/>
  <c r="D25" i="3"/>
  <c r="E25" i="3" s="1"/>
  <c r="D21" i="3"/>
  <c r="E21" i="3" s="1"/>
  <c r="D17" i="3"/>
  <c r="E17" i="3" s="1"/>
  <c r="D13" i="3"/>
  <c r="E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<sst xmlns="http://schemas.openxmlformats.org/spreadsheetml/2006/main" count="40" uniqueCount="27">
  <si>
    <t>DivYield</t>
  </si>
  <si>
    <t>Spot</t>
  </si>
  <si>
    <t>Vol</t>
  </si>
  <si>
    <t>TimeToExp</t>
  </si>
  <si>
    <t>IntRate</t>
  </si>
  <si>
    <t>Strike</t>
  </si>
  <si>
    <t>PRICING FORWARD CONTRACTS</t>
  </si>
  <si>
    <t>FwdPx</t>
  </si>
  <si>
    <t>PRICING DIGITAL OPTIONS</t>
  </si>
  <si>
    <t>Type</t>
  </si>
  <si>
    <t>DigiCall</t>
  </si>
  <si>
    <t>DigiPut</t>
  </si>
  <si>
    <t>Sum</t>
  </si>
  <si>
    <t>DIFF</t>
  </si>
  <si>
    <t>C-P</t>
  </si>
  <si>
    <t>DF*(F-K)</t>
  </si>
  <si>
    <t>Put</t>
  </si>
  <si>
    <t>Call</t>
  </si>
  <si>
    <t>Fwd</t>
  </si>
  <si>
    <t>CALL-PUT PARITY</t>
  </si>
  <si>
    <t>Headers</t>
  </si>
  <si>
    <t>PayoffType</t>
  </si>
  <si>
    <t>Volatility</t>
  </si>
  <si>
    <t>DF</t>
  </si>
  <si>
    <t>CHECKING CALL-PUT PARITY</t>
  </si>
  <si>
    <t>VERSION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</si>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</sst>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"/>
    <numFmt numFmtId="166" formatCode="0.000000"/>
    <numFmt numFmtId="167" formatCode="_(* #,##0.000000_);_(* \(#,##0.000000\);_(* &quot;-&quot;??_);_(@_)"/>
    <numFmt numFmtId="168" formatCode="0.0%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3" tint="-0.249977111117893"/>
      <name val="Arial"/>
      <family val="2"/>
    </font>
    <font>
      <sz val="10"/>
      <color rgb="FFC00000"/>
      <name val="Arial"/>
      <family val="2"/>
    </font>
    <font>
      <sz val="10"/>
      <color theme="3"/>
      <name val="Arial"/>
      <family val="2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9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1" fontId="4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2" fontId="0" fillId="0" borderId="0" xfId="0" applyNumberFormat="1"/>
    <xf numFmtId="166" fontId="7" fillId="0" borderId="0" xfId="1" applyNumberFormat="1" applyFont="1"/>
    <xf numFmtId="167" fontId="0" fillId="0" borderId="0" xfId="1" applyNumberFormat="1" applyFont="1"/>
    <xf numFmtId="168" fontId="3" fillId="0" borderId="0" xfId="0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Forward Price vs Spot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1465411229191"/>
          <c:y val="0.14209176574991164"/>
          <c:w val="0.80682640663294569"/>
          <c:h val="0.6680862456662831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FWD_PRICE!$B$10</c:f>
              <c:strCache>
                <c:ptCount val="1"/>
                <c:pt idx="0">
                  <c:v>FwdPx</c:v>
                </c:pt>
              </c:strCache>
            </c:strRef>
          </c:tx>
          <c:marker>
            <c:symbol val="none"/>
          </c:marker>
          <c:xVal>
            <c:numRef>
              <c:f>FWD_PRICE!$A$11:$A$41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FWD_PRICE!$B$11:$B$41</c:f>
              <c:numCache>
                <c:formatCode>0.0000</c:formatCode>
                <c:ptCount val="31"/>
                <c:pt idx="0">
                  <c:v>49.502491687458402</c:v>
                </c:pt>
                <c:pt idx="1">
                  <c:v>54.452740856204244</c:v>
                </c:pt>
                <c:pt idx="2">
                  <c:v>59.402990024950086</c:v>
                </c:pt>
                <c:pt idx="3">
                  <c:v>64.353239193695927</c:v>
                </c:pt>
                <c:pt idx="4">
                  <c:v>69.303488362441769</c:v>
                </c:pt>
                <c:pt idx="5">
                  <c:v>74.25373753118761</c:v>
                </c:pt>
                <c:pt idx="6">
                  <c:v>79.203986699933452</c:v>
                </c:pt>
                <c:pt idx="7">
                  <c:v>84.154235868679294</c:v>
                </c:pt>
                <c:pt idx="8">
                  <c:v>89.104485037425135</c:v>
                </c:pt>
                <c:pt idx="9">
                  <c:v>94.054734206170977</c:v>
                </c:pt>
                <c:pt idx="10">
                  <c:v>99.004983374916804</c:v>
                </c:pt>
                <c:pt idx="11">
                  <c:v>103.95523254366265</c:v>
                </c:pt>
                <c:pt idx="12">
                  <c:v>108.90548171240849</c:v>
                </c:pt>
                <c:pt idx="13">
                  <c:v>113.85573088115433</c:v>
                </c:pt>
                <c:pt idx="14">
                  <c:v>118.80598004990017</c:v>
                </c:pt>
                <c:pt idx="15">
                  <c:v>123.75622921864601</c:v>
                </c:pt>
                <c:pt idx="16">
                  <c:v>128.70647838739185</c:v>
                </c:pt>
                <c:pt idx="17">
                  <c:v>133.6567275561377</c:v>
                </c:pt>
                <c:pt idx="18">
                  <c:v>138.60697672488354</c:v>
                </c:pt>
                <c:pt idx="19">
                  <c:v>143.55722589362938</c:v>
                </c:pt>
                <c:pt idx="20">
                  <c:v>148.50747506237522</c:v>
                </c:pt>
                <c:pt idx="21">
                  <c:v>153.45772423112106</c:v>
                </c:pt>
                <c:pt idx="22">
                  <c:v>158.4079733998669</c:v>
                </c:pt>
                <c:pt idx="23">
                  <c:v>163.35822256861275</c:v>
                </c:pt>
                <c:pt idx="24">
                  <c:v>168.30847173735859</c:v>
                </c:pt>
                <c:pt idx="25">
                  <c:v>173.25872090610443</c:v>
                </c:pt>
                <c:pt idx="26">
                  <c:v>178.20897007485027</c:v>
                </c:pt>
                <c:pt idx="27">
                  <c:v>183.15921924359611</c:v>
                </c:pt>
                <c:pt idx="28">
                  <c:v>188.10946841234195</c:v>
                </c:pt>
                <c:pt idx="29">
                  <c:v>193.05971758108777</c:v>
                </c:pt>
                <c:pt idx="30">
                  <c:v>198.00996674983361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C1-4054-89DC-B489A70F6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1165584"/>
        <c:axId val="-1941165040"/>
      </c:scatterChart>
      <c:valAx>
        <c:axId val="-1941165584"/>
        <c:scaling>
          <c:orientation val="minMax"/>
          <c:max val="20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41165040"/>
        <c:crosses val="autoZero"/>
        <c:crossBetween val="midCat"/>
      </c:valAx>
      <c:valAx>
        <c:axId val="-194116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941165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Forward Price vs Time to Expiration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1465411229191"/>
          <c:y val="0.14209176574991164"/>
          <c:w val="0.80241139559541808"/>
          <c:h val="0.67954756371785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FWD_PRICE!$E$10</c:f>
              <c:strCache>
                <c:ptCount val="1"/>
                <c:pt idx="0">
                  <c:v>FwdPx</c:v>
                </c:pt>
              </c:strCache>
            </c:strRef>
          </c:tx>
          <c:marker>
            <c:symbol val="none"/>
          </c:marker>
          <c:xVal>
            <c:numRef>
              <c:f>FWD_PRICE!$D$11:$D$29</c:f>
              <c:numCache>
                <c:formatCode>0.0000</c:formatCode>
                <c:ptCount val="19"/>
                <c:pt idx="0">
                  <c:v>1.9230769230769232E-2</c:v>
                </c:pt>
                <c:pt idx="1">
                  <c:v>3.8461538461538464E-2</c:v>
                </c:pt>
                <c:pt idx="2">
                  <c:v>8.3333333333333329E-2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20</c:v>
                </c:pt>
                <c:pt idx="18">
                  <c:v>30</c:v>
                </c:pt>
              </c:numCache>
            </c:numRef>
          </c:xVal>
          <c:yVal>
            <c:numRef>
              <c:f>FWD_PRICE!$E$11:$E$29</c:f>
              <c:numCache>
                <c:formatCode>0.0000</c:formatCode>
                <c:ptCount val="19"/>
                <c:pt idx="0">
                  <c:v>99.98077107976313</c:v>
                </c:pt>
                <c:pt idx="1">
                  <c:v>99.961545857039994</c:v>
                </c:pt>
                <c:pt idx="2">
                  <c:v>99.916701379245836</c:v>
                </c:pt>
                <c:pt idx="3">
                  <c:v>99.833472145093864</c:v>
                </c:pt>
                <c:pt idx="4">
                  <c:v>99.750312239746009</c:v>
                </c:pt>
                <c:pt idx="5">
                  <c:v>99.501247919268238</c:v>
                </c:pt>
                <c:pt idx="6">
                  <c:v>99.252805481913839</c:v>
                </c:pt>
                <c:pt idx="7">
                  <c:v>99.004983374916804</c:v>
                </c:pt>
                <c:pt idx="8">
                  <c:v>98.019867330675524</c:v>
                </c:pt>
                <c:pt idx="9">
                  <c:v>97.044553354850819</c:v>
                </c:pt>
                <c:pt idx="10">
                  <c:v>96.078943915232315</c:v>
                </c:pt>
                <c:pt idx="11">
                  <c:v>95.122942450071406</c:v>
                </c:pt>
                <c:pt idx="12">
                  <c:v>94.176453358424865</c:v>
                </c:pt>
                <c:pt idx="13">
                  <c:v>93.239381990594822</c:v>
                </c:pt>
                <c:pt idx="14">
                  <c:v>92.311634638663577</c:v>
                </c:pt>
                <c:pt idx="15">
                  <c:v>91.393118527122823</c:v>
                </c:pt>
                <c:pt idx="16">
                  <c:v>90.483741803595947</c:v>
                </c:pt>
                <c:pt idx="17">
                  <c:v>81.873075307798189</c:v>
                </c:pt>
                <c:pt idx="18">
                  <c:v>74.081822068171789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5A-4BE1-87F7-BF1F99597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1165584"/>
        <c:axId val="-1941165040"/>
      </c:scatterChart>
      <c:valAx>
        <c:axId val="-194116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Exp (yrs)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crossAx val="-1941165040"/>
        <c:crosses val="autoZero"/>
        <c:crossBetween val="midCat"/>
      </c:valAx>
      <c:valAx>
        <c:axId val="-194116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941165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Digital Options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1465411229191"/>
          <c:y val="0.14209176574991164"/>
          <c:w val="0.70086614173228323"/>
          <c:h val="0.652804488264182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DIGITAL_OPTION!$B$11</c:f>
              <c:strCache>
                <c:ptCount val="1"/>
                <c:pt idx="0">
                  <c:v>DigiCall</c:v>
                </c:pt>
              </c:strCache>
            </c:strRef>
          </c:tx>
          <c:marker>
            <c:symbol val="none"/>
          </c:marker>
          <c:xVal>
            <c:numRef>
              <c:f>DIGITAL_OPTION!$A$12:$A$42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DIGITAL_OPTION!$B$12:$B$42</c:f>
              <c:numCache>
                <c:formatCode>0.0000</c:formatCode>
                <c:ptCount val="31"/>
                <c:pt idx="0">
                  <c:v>2.1067084636093345E-4</c:v>
                </c:pt>
                <c:pt idx="1">
                  <c:v>1.1395881769414079E-3</c:v>
                </c:pt>
                <c:pt idx="2">
                  <c:v>4.4248349701730824E-3</c:v>
                </c:pt>
                <c:pt idx="3">
                  <c:v>1.3225435706304071E-2</c:v>
                </c:pt>
                <c:pt idx="4">
                  <c:v>3.2064841237635332E-2</c:v>
                </c:pt>
                <c:pt idx="5">
                  <c:v>6.5642434192069526E-2</c:v>
                </c:pt>
                <c:pt idx="6">
                  <c:v>0.11708592214695404</c:v>
                </c:pt>
                <c:pt idx="7">
                  <c:v>0.18656627309551846</c:v>
                </c:pt>
                <c:pt idx="8">
                  <c:v>0.27097760786119313</c:v>
                </c:pt>
                <c:pt idx="9">
                  <c:v>0.3647394525585696</c:v>
                </c:pt>
                <c:pt idx="10">
                  <c:v>0.46123772549734443</c:v>
                </c:pt>
                <c:pt idx="11">
                  <c:v>0.55427251462797666</c:v>
                </c:pt>
                <c:pt idx="12">
                  <c:v>0.63906598847808971</c:v>
                </c:pt>
                <c:pt idx="13">
                  <c:v>0.71268411968895273</c:v>
                </c:pt>
                <c:pt idx="14">
                  <c:v>0.77396230603340399</c:v>
                </c:pt>
                <c:pt idx="15">
                  <c:v>0.82313173254921124</c:v>
                </c:pt>
                <c:pt idx="16">
                  <c:v>0.86134144485769382</c:v>
                </c:pt>
                <c:pt idx="17">
                  <c:v>0.8902133343014893</c:v>
                </c:pt>
                <c:pt idx="18">
                  <c:v>0.91149929735577684</c:v>
                </c:pt>
                <c:pt idx="19">
                  <c:v>0.92685682286916449</c:v>
                </c:pt>
                <c:pt idx="20">
                  <c:v>0.93772816534566805</c:v>
                </c:pt>
                <c:pt idx="21">
                  <c:v>0.94529579872030589</c:v>
                </c:pt>
                <c:pt idx="22">
                  <c:v>0.95048632136242628</c:v>
                </c:pt>
                <c:pt idx="23">
                  <c:v>0.95400023519200439</c:v>
                </c:pt>
                <c:pt idx="24">
                  <c:v>0.95635184646110094</c:v>
                </c:pt>
                <c:pt idx="25">
                  <c:v>0.95790968540030363</c:v>
                </c:pt>
                <c:pt idx="26">
                  <c:v>0.95893246842709878</c:v>
                </c:pt>
                <c:pt idx="27">
                  <c:v>0.95959867919297914</c:v>
                </c:pt>
                <c:pt idx="28">
                  <c:v>0.96002962190504038</c:v>
                </c:pt>
                <c:pt idx="29">
                  <c:v>0.96030668294284049</c:v>
                </c:pt>
                <c:pt idx="30">
                  <c:v>0.9604838605228333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8-451C-A08F-1F50AFD4F258}"/>
            </c:ext>
          </c:extLst>
        </c:ser>
        <c:ser>
          <c:idx val="1"/>
          <c:order val="1"/>
          <c:tx>
            <c:strRef>
              <c:f>DIGITAL_OPTION!$C$11</c:f>
              <c:strCache>
                <c:ptCount val="1"/>
                <c:pt idx="0">
                  <c:v>DigiPut</c:v>
                </c:pt>
              </c:strCache>
            </c:strRef>
          </c:tx>
          <c:marker>
            <c:symbol val="none"/>
          </c:marker>
          <c:xVal>
            <c:numRef>
              <c:f>DIGITAL_OPTION!$A$12:$A$42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DIGITAL_OPTION!$C$12:$C$42</c:f>
              <c:numCache>
                <c:formatCode>0.0000</c:formatCode>
                <c:ptCount val="31"/>
                <c:pt idx="0">
                  <c:v>0.96057876830596223</c:v>
                </c:pt>
                <c:pt idx="1">
                  <c:v>0.9596498509753818</c:v>
                </c:pt>
                <c:pt idx="2">
                  <c:v>0.95636460418215008</c:v>
                </c:pt>
                <c:pt idx="3">
                  <c:v>0.9475640034460191</c:v>
                </c:pt>
                <c:pt idx="4">
                  <c:v>0.92872459791468787</c:v>
                </c:pt>
                <c:pt idx="5">
                  <c:v>0.89514700496025368</c:v>
                </c:pt>
                <c:pt idx="6">
                  <c:v>0.84370351700536916</c:v>
                </c:pt>
                <c:pt idx="7">
                  <c:v>0.77422316605680475</c:v>
                </c:pt>
                <c:pt idx="8">
                  <c:v>0.68981183129113</c:v>
                </c:pt>
                <c:pt idx="9">
                  <c:v>0.59604998659375352</c:v>
                </c:pt>
                <c:pt idx="10">
                  <c:v>0.49955171365497875</c:v>
                </c:pt>
                <c:pt idx="11">
                  <c:v>0.40651692452434651</c:v>
                </c:pt>
                <c:pt idx="12">
                  <c:v>0.32172345067423347</c:v>
                </c:pt>
                <c:pt idx="13">
                  <c:v>0.24810531946337039</c:v>
                </c:pt>
                <c:pt idx="14">
                  <c:v>0.18682713311891924</c:v>
                </c:pt>
                <c:pt idx="15">
                  <c:v>0.13765770660311191</c:v>
                </c:pt>
                <c:pt idx="16">
                  <c:v>9.9447994294629374E-2</c:v>
                </c:pt>
                <c:pt idx="17">
                  <c:v>7.0576104850833862E-2</c:v>
                </c:pt>
                <c:pt idx="18">
                  <c:v>4.9290141796546345E-2</c:v>
                </c:pt>
                <c:pt idx="19">
                  <c:v>3.3932616283158669E-2</c:v>
                </c:pt>
                <c:pt idx="20">
                  <c:v>2.3061273806655163E-2</c:v>
                </c:pt>
                <c:pt idx="21">
                  <c:v>1.5493640432017322E-2</c:v>
                </c:pt>
                <c:pt idx="22">
                  <c:v>1.0303117789896857E-2</c:v>
                </c:pt>
                <c:pt idx="23">
                  <c:v>6.789203960318773E-3</c:v>
                </c:pt>
                <c:pt idx="24">
                  <c:v>4.4375926912221444E-3</c:v>
                </c:pt>
                <c:pt idx="25">
                  <c:v>2.879753752019465E-3</c:v>
                </c:pt>
                <c:pt idx="26">
                  <c:v>1.8569707252243945E-3</c:v>
                </c:pt>
                <c:pt idx="27">
                  <c:v>1.1907599593440632E-3</c:v>
                </c:pt>
                <c:pt idx="28">
                  <c:v>7.5981724728274417E-4</c:v>
                </c:pt>
                <c:pt idx="29">
                  <c:v>4.8275620948263278E-4</c:v>
                </c:pt>
                <c:pt idx="30">
                  <c:v>3.0557862948984776E-4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8-451C-A08F-1F50AFD4F258}"/>
            </c:ext>
          </c:extLst>
        </c:ser>
        <c:ser>
          <c:idx val="2"/>
          <c:order val="2"/>
          <c:tx>
            <c:strRef>
              <c:f>DIGITAL_OPTION!$D$11</c:f>
              <c:strCache>
                <c:ptCount val="1"/>
                <c:pt idx="0">
                  <c:v>Sum</c:v>
                </c:pt>
              </c:strCache>
            </c:strRef>
          </c:tx>
          <c:marker>
            <c:symbol val="none"/>
          </c:marker>
          <c:xVal>
            <c:numRef>
              <c:f>DIGITAL_OPTION!$A$12:$A$42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DIGITAL_OPTION!$D$12:$D$42</c:f>
              <c:numCache>
                <c:formatCode>0.0000</c:formatCode>
                <c:ptCount val="31"/>
                <c:pt idx="0">
                  <c:v>0.96078943915232318</c:v>
                </c:pt>
                <c:pt idx="1">
                  <c:v>0.96078943915232318</c:v>
                </c:pt>
                <c:pt idx="2">
                  <c:v>0.96078943915232318</c:v>
                </c:pt>
                <c:pt idx="3">
                  <c:v>0.96078943915232318</c:v>
                </c:pt>
                <c:pt idx="4">
                  <c:v>0.96078943915232318</c:v>
                </c:pt>
                <c:pt idx="5">
                  <c:v>0.96078943915232318</c:v>
                </c:pt>
                <c:pt idx="6">
                  <c:v>0.96078943915232318</c:v>
                </c:pt>
                <c:pt idx="7">
                  <c:v>0.96078943915232318</c:v>
                </c:pt>
                <c:pt idx="8">
                  <c:v>0.96078943915232307</c:v>
                </c:pt>
                <c:pt idx="9">
                  <c:v>0.96078943915232307</c:v>
                </c:pt>
                <c:pt idx="10">
                  <c:v>0.96078943915232318</c:v>
                </c:pt>
                <c:pt idx="11">
                  <c:v>0.96078943915232318</c:v>
                </c:pt>
                <c:pt idx="12">
                  <c:v>0.96078943915232318</c:v>
                </c:pt>
                <c:pt idx="13">
                  <c:v>0.96078943915232307</c:v>
                </c:pt>
                <c:pt idx="14">
                  <c:v>0.96078943915232329</c:v>
                </c:pt>
                <c:pt idx="15">
                  <c:v>0.96078943915232318</c:v>
                </c:pt>
                <c:pt idx="16">
                  <c:v>0.96078943915232318</c:v>
                </c:pt>
                <c:pt idx="17">
                  <c:v>0.96078943915232318</c:v>
                </c:pt>
                <c:pt idx="18">
                  <c:v>0.96078943915232318</c:v>
                </c:pt>
                <c:pt idx="19">
                  <c:v>0.96078943915232318</c:v>
                </c:pt>
                <c:pt idx="20">
                  <c:v>0.96078943915232318</c:v>
                </c:pt>
                <c:pt idx="21">
                  <c:v>0.96078943915232318</c:v>
                </c:pt>
                <c:pt idx="22">
                  <c:v>0.96078943915232318</c:v>
                </c:pt>
                <c:pt idx="23">
                  <c:v>0.96078943915232318</c:v>
                </c:pt>
                <c:pt idx="24">
                  <c:v>0.96078943915232307</c:v>
                </c:pt>
                <c:pt idx="25">
                  <c:v>0.96078943915232307</c:v>
                </c:pt>
                <c:pt idx="26">
                  <c:v>0.96078943915232318</c:v>
                </c:pt>
                <c:pt idx="27">
                  <c:v>0.96078943915232318</c:v>
                </c:pt>
                <c:pt idx="28">
                  <c:v>0.96078943915232307</c:v>
                </c:pt>
                <c:pt idx="29">
                  <c:v>0.96078943915232318</c:v>
                </c:pt>
                <c:pt idx="30">
                  <c:v>0.96078943915232318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88-451C-A08F-1F50AFD4F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1165584"/>
        <c:axId val="-1941165040"/>
      </c:scatterChart>
      <c:valAx>
        <c:axId val="-1941165584"/>
        <c:scaling>
          <c:orientation val="minMax"/>
          <c:max val="20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41165040"/>
        <c:crosses val="autoZero"/>
        <c:crossBetween val="midCat"/>
      </c:valAx>
      <c:valAx>
        <c:axId val="-194116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crossAx val="-194116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Forward, Call and Put Prices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21465411229191"/>
          <c:y val="0.14209176574991164"/>
          <c:w val="0.70086614173228323"/>
          <c:h val="0.65280448826418214"/>
        </c:manualLayout>
      </c:layout>
      <c:scatterChart>
        <c:scatterStyle val="smoothMarker"/>
        <c:varyColors val="0"/>
        <c:ser>
          <c:idx val="0"/>
          <c:order val="0"/>
          <c:tx>
            <c:v>Forward</c:v>
          </c:tx>
          <c:marker>
            <c:symbol val="none"/>
          </c:marker>
          <c:xVal>
            <c:numRef>
              <c:f>CP_PARITY!$A$12:$A$42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CP_PARITY!$B$12:$B$42</c:f>
              <c:numCache>
                <c:formatCode>0.0000</c:formatCode>
                <c:ptCount val="31"/>
                <c:pt idx="0">
                  <c:v>50.502508354208395</c:v>
                </c:pt>
                <c:pt idx="1">
                  <c:v>55.552759189629235</c:v>
                </c:pt>
                <c:pt idx="2">
                  <c:v>60.603010025050075</c:v>
                </c:pt>
                <c:pt idx="3">
                  <c:v>65.653260860470922</c:v>
                </c:pt>
                <c:pt idx="4">
                  <c:v>70.703511695891763</c:v>
                </c:pt>
                <c:pt idx="5">
                  <c:v>75.753762531312603</c:v>
                </c:pt>
                <c:pt idx="6">
                  <c:v>80.804013366733443</c:v>
                </c:pt>
                <c:pt idx="7">
                  <c:v>85.854264202154269</c:v>
                </c:pt>
                <c:pt idx="8">
                  <c:v>90.904515037575109</c:v>
                </c:pt>
                <c:pt idx="9">
                  <c:v>95.954765872995949</c:v>
                </c:pt>
                <c:pt idx="10">
                  <c:v>101.00501670841679</c:v>
                </c:pt>
                <c:pt idx="11">
                  <c:v>106.05526754383763</c:v>
                </c:pt>
                <c:pt idx="12">
                  <c:v>111.10551837925847</c:v>
                </c:pt>
                <c:pt idx="13">
                  <c:v>116.15576921467931</c:v>
                </c:pt>
                <c:pt idx="14">
                  <c:v>121.20602005010015</c:v>
                </c:pt>
                <c:pt idx="15">
                  <c:v>126.25627088552099</c:v>
                </c:pt>
                <c:pt idx="16">
                  <c:v>131.30652172094184</c:v>
                </c:pt>
                <c:pt idx="17">
                  <c:v>136.35677255636267</c:v>
                </c:pt>
                <c:pt idx="18">
                  <c:v>141.40702339178353</c:v>
                </c:pt>
                <c:pt idx="19">
                  <c:v>146.45727422720435</c:v>
                </c:pt>
                <c:pt idx="20">
                  <c:v>151.50752506262521</c:v>
                </c:pt>
                <c:pt idx="21">
                  <c:v>156.55777589804603</c:v>
                </c:pt>
                <c:pt idx="22">
                  <c:v>161.60802673346689</c:v>
                </c:pt>
                <c:pt idx="23">
                  <c:v>166.65827756888771</c:v>
                </c:pt>
                <c:pt idx="24">
                  <c:v>171.70852840430854</c:v>
                </c:pt>
                <c:pt idx="25">
                  <c:v>176.75877923972939</c:v>
                </c:pt>
                <c:pt idx="26">
                  <c:v>181.80903007515022</c:v>
                </c:pt>
                <c:pt idx="27">
                  <c:v>186.85928091057107</c:v>
                </c:pt>
                <c:pt idx="28">
                  <c:v>191.9095317459919</c:v>
                </c:pt>
                <c:pt idx="29">
                  <c:v>196.95978258141275</c:v>
                </c:pt>
                <c:pt idx="30">
                  <c:v>202.01003341683358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9B-432E-BEFC-9AA9706887BC}"/>
            </c:ext>
          </c:extLst>
        </c:ser>
        <c:ser>
          <c:idx val="1"/>
          <c:order val="1"/>
          <c:tx>
            <c:v>Call</c:v>
          </c:tx>
          <c:marker>
            <c:symbol val="none"/>
          </c:marker>
          <c:xVal>
            <c:numRef>
              <c:f>CP_PARITY!$A$12:$A$42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CP_PARITY!$C$12:$C$42</c:f>
              <c:numCache>
                <c:formatCode>0.0000</c:formatCode>
                <c:ptCount val="31"/>
                <c:pt idx="0">
                  <c:v>0.48265834769414484</c:v>
                </c:pt>
                <c:pt idx="1">
                  <c:v>0.88658219891909196</c:v>
                </c:pt>
                <c:pt idx="2">
                  <c:v>1.4865207091801595</c:v>
                </c:pt>
                <c:pt idx="3">
                  <c:v>2.3176423405330127</c:v>
                </c:pt>
                <c:pt idx="4">
                  <c:v>3.4069496126316943</c:v>
                </c:pt>
                <c:pt idx="5">
                  <c:v>4.7722853956642943</c:v>
                </c:pt>
                <c:pt idx="6">
                  <c:v>6.4224804982956307</c:v>
                </c:pt>
                <c:pt idx="7">
                  <c:v>8.3582743344597681</c:v>
                </c:pt>
                <c:pt idx="8">
                  <c:v>10.573661903820145</c:v>
                </c:pt>
                <c:pt idx="9">
                  <c:v>13.05739330574762</c:v>
                </c:pt>
                <c:pt idx="10">
                  <c:v>15.794436675110145</c:v>
                </c:pt>
                <c:pt idx="11">
                  <c:v>18.767290871726409</c:v>
                </c:pt>
                <c:pt idx="12">
                  <c:v>21.957092498792704</c:v>
                </c:pt>
                <c:pt idx="13">
                  <c:v>25.344502204078427</c:v>
                </c:pt>
                <c:pt idx="14">
                  <c:v>28.910380423610505</c:v>
                </c:pt>
                <c:pt idx="15">
                  <c:v>32.636276466684251</c:v>
                </c:pt>
                <c:pt idx="16">
                  <c:v>36.504760646105588</c:v>
                </c:pt>
                <c:pt idx="17">
                  <c:v>40.499629911748158</c:v>
                </c:pt>
                <c:pt idx="18">
                  <c:v>44.606015287295527</c:v>
                </c:pt>
                <c:pt idx="19">
                  <c:v>48.810415813290255</c:v>
                </c:pt>
                <c:pt idx="20">
                  <c:v>53.10067961315201</c:v>
                </c:pt>
                <c:pt idx="21">
                  <c:v>57.465948688245078</c:v>
                </c:pt>
                <c:pt idx="22">
                  <c:v>61.896580416015233</c:v>
                </c:pt>
                <c:pt idx="23">
                  <c:v>66.384055603871332</c:v>
                </c:pt>
                <c:pt idx="24">
                  <c:v>70.920880369257048</c:v>
                </c:pt>
                <c:pt idx="25">
                  <c:v>75.500487043320945</c:v>
                </c:pt>
                <c:pt idx="26">
                  <c:v>80.117137673172834</c:v>
                </c:pt>
                <c:pt idx="27">
                  <c:v>84.76583245696574</c:v>
                </c:pt>
                <c:pt idx="28">
                  <c:v>89.442224518302623</c:v>
                </c:pt>
                <c:pt idx="29">
                  <c:v>94.142541748934875</c:v>
                </c:pt>
                <c:pt idx="30">
                  <c:v>98.863515966927878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9B-432E-BEFC-9AA9706887BC}"/>
            </c:ext>
          </c:extLst>
        </c:ser>
        <c:ser>
          <c:idx val="2"/>
          <c:order val="2"/>
          <c:tx>
            <c:v>Put</c:v>
          </c:tx>
          <c:marker>
            <c:symbol val="none"/>
          </c:marker>
          <c:xVal>
            <c:numRef>
              <c:f>CP_PARITY!$A$12:$A$42</c:f>
              <c:numCache>
                <c:formatCode>General</c:formatCode>
                <c:ptCount val="3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</c:numCache>
            </c:numRef>
          </c:xVal>
          <c:yVal>
            <c:numRef>
              <c:f>CP_PARITY!$D$12:$D$42</c:f>
              <c:numCache>
                <c:formatCode>0.0000</c:formatCode>
                <c:ptCount val="31"/>
                <c:pt idx="0">
                  <c:v>48.039325585501061</c:v>
                </c:pt>
                <c:pt idx="1">
                  <c:v>43.591021768983467</c:v>
                </c:pt>
                <c:pt idx="2">
                  <c:v>39.338732611502003</c:v>
                </c:pt>
                <c:pt idx="3">
                  <c:v>35.3176265751123</c:v>
                </c:pt>
                <c:pt idx="4">
                  <c:v>31.55470617946845</c:v>
                </c:pt>
                <c:pt idx="5">
                  <c:v>28.067814294758495</c:v>
                </c:pt>
                <c:pt idx="6">
                  <c:v>24.865781729647299</c:v>
                </c:pt>
                <c:pt idx="7">
                  <c:v>21.949347898068915</c:v>
                </c:pt>
                <c:pt idx="8">
                  <c:v>19.312507799686738</c:v>
                </c:pt>
                <c:pt idx="9">
                  <c:v>16.944011533871688</c:v>
                </c:pt>
                <c:pt idx="10">
                  <c:v>14.828827235491664</c:v>
                </c:pt>
                <c:pt idx="11">
                  <c:v>12.949453764365389</c:v>
                </c:pt>
                <c:pt idx="12">
                  <c:v>11.287027723689127</c:v>
                </c:pt>
                <c:pt idx="13">
                  <c:v>9.8222097612323189</c:v>
                </c:pt>
                <c:pt idx="14">
                  <c:v>8.5358603130218409</c:v>
                </c:pt>
                <c:pt idx="15">
                  <c:v>7.4095286883530633</c:v>
                </c:pt>
                <c:pt idx="16">
                  <c:v>6.4257852000318572</c:v>
                </c:pt>
                <c:pt idx="17">
                  <c:v>5.5684267979318891</c:v>
                </c:pt>
                <c:pt idx="18">
                  <c:v>4.8225845057367023</c:v>
                </c:pt>
                <c:pt idx="19">
                  <c:v>4.1747573639889071</c:v>
                </c:pt>
                <c:pt idx="20">
                  <c:v>3.6127934961081141</c:v>
                </c:pt>
                <c:pt idx="21">
                  <c:v>3.1258349034586526</c:v>
                </c:pt>
                <c:pt idx="22">
                  <c:v>2.7042389634862549</c:v>
                </c:pt>
                <c:pt idx="23">
                  <c:v>2.339486483599825</c:v>
                </c:pt>
                <c:pt idx="24">
                  <c:v>2.0240835812430058</c:v>
                </c:pt>
                <c:pt idx="25">
                  <c:v>1.7514625875643681</c:v>
                </c:pt>
                <c:pt idx="26">
                  <c:v>1.5158855496737218</c:v>
                </c:pt>
                <c:pt idx="27">
                  <c:v>1.312352665724082</c:v>
                </c:pt>
                <c:pt idx="28">
                  <c:v>1.1365170593184533</c:v>
                </c:pt>
                <c:pt idx="29">
                  <c:v>0.98460662220812023</c:v>
                </c:pt>
                <c:pt idx="30">
                  <c:v>0.85335317245860087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9B-432E-BEFC-9AA970688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1165584"/>
        <c:axId val="-1941165040"/>
      </c:scatterChart>
      <c:valAx>
        <c:axId val="-1941165584"/>
        <c:scaling>
          <c:orientation val="minMax"/>
          <c:max val="20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941165040"/>
        <c:crosses val="autoZero"/>
        <c:crossBetween val="midCat"/>
      </c:valAx>
      <c:valAx>
        <c:axId val="-194116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94116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1</xdr:row>
      <xdr:rowOff>14287</xdr:rowOff>
    </xdr:from>
    <xdr:to>
      <xdr:col>13</xdr:col>
      <xdr:colOff>638175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</xdr:colOff>
      <xdr:row>24</xdr:row>
      <xdr:rowOff>19050</xdr:rowOff>
    </xdr:from>
    <xdr:to>
      <xdr:col>14</xdr:col>
      <xdr:colOff>4762</xdr:colOff>
      <xdr:row>44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DEC6A8-552F-41A3-97DB-318FC958C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2</xdr:row>
      <xdr:rowOff>19050</xdr:rowOff>
    </xdr:from>
    <xdr:to>
      <xdr:col>15</xdr:col>
      <xdr:colOff>409575</xdr:colOff>
      <xdr:row>34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2ECAC-7310-4E43-B6F6-8A600C832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133349</xdr:rowOff>
    </xdr:from>
    <xdr:to>
      <xdr:col>16</xdr:col>
      <xdr:colOff>600075</xdr:colOff>
      <xdr:row>31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F8AD0-1A8C-4E30-877F-3E40DD029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2.5" x14ac:dyDescent="0.25"/>
  <cols>
    <col min="1" max="1" width="10.1796875" bestFit="1" customWidth="1"/>
    <col min="2" max="2" width="10.54296875" bestFit="1" customWidth="1"/>
    <col min="3" max="4" width="10.54296875" customWidth="1"/>
    <col min="5" max="5" width="9.54296875" bestFit="1" customWidth="1"/>
  </cols>
  <sheetData>
    <row r="1" spans="1:5" ht="13" x14ac:dyDescent="0.3">
      <c r="A1" s="1" t="s">
        <v>6</v>
      </c>
    </row>
    <row r="2" spans="1:5" ht="14.5" x14ac:dyDescent="0.35">
      <c r="A2" s="9" t="s">
        <v>25</v>
      </c>
      <c r="B2" s="10" t="str" cm="1">
        <f t="array" ref="B2">_xll.ORF.VERSION()</f>
        <v>0.0.0</v>
      </c>
    </row>
    <row r="3" spans="1:5" x14ac:dyDescent="0.25">
      <c r="B3" s="8"/>
    </row>
    <row r="4" spans="1:5" x14ac:dyDescent="0.25">
      <c r="A4" t="s">
        <v>4</v>
      </c>
      <c r="B4" s="14">
        <v>0.04</v>
      </c>
      <c r="C4" s="3"/>
      <c r="D4" s="3" t="s">
        <v>1</v>
      </c>
      <c r="E4" s="2">
        <v>100</v>
      </c>
    </row>
    <row r="5" spans="1:5" x14ac:dyDescent="0.25">
      <c r="A5" t="s">
        <v>0</v>
      </c>
      <c r="B5" s="14">
        <v>0.05</v>
      </c>
      <c r="C5" s="3"/>
      <c r="D5" s="3"/>
    </row>
    <row r="6" spans="1:5" x14ac:dyDescent="0.25">
      <c r="A6" t="s">
        <v>3</v>
      </c>
      <c r="B6" s="2">
        <v>1</v>
      </c>
      <c r="C6" s="2"/>
      <c r="D6" s="2"/>
    </row>
    <row r="7" spans="1:5" x14ac:dyDescent="0.25">
      <c r="B7" s="2"/>
      <c r="C7" s="2"/>
      <c r="D7" s="2"/>
    </row>
    <row r="10" spans="1:5" ht="13" x14ac:dyDescent="0.3">
      <c r="A10" s="1" t="s">
        <v>1</v>
      </c>
      <c r="B10" s="1" t="s">
        <v>7</v>
      </c>
      <c r="C10" s="1"/>
      <c r="D10" s="1" t="s">
        <v>3</v>
      </c>
      <c r="E10" s="1" t="s">
        <v>7</v>
      </c>
    </row>
    <row r="11" spans="1:5" x14ac:dyDescent="0.25">
      <c r="A11">
        <v>50</v>
      </c>
      <c r="B11" s="5" cm="1">
        <f t="array" ref="B11">_xll.ORF.FWDPRICE(A11,$B$6,$B$4,$B$5)</f>
        <v>49.502491687458402</v>
      </c>
      <c r="C11" s="4"/>
      <c r="D11" s="4">
        <f>1/52</f>
        <v>1.9230769230769232E-2</v>
      </c>
      <c r="E11" s="5" cm="1">
        <f t="array" ref="E11">_xll.ORF.FWDPRICE($E$4,D11,$B$4,$B$5)</f>
        <v>99.98077107976313</v>
      </c>
    </row>
    <row r="12" spans="1:5" x14ac:dyDescent="0.25">
      <c r="A12">
        <v>55</v>
      </c>
      <c r="B12" s="5" cm="1">
        <f t="array" ref="B12">_xll.ORF.FWDPRICE(A12,$B$6,$B$4,$B$5)</f>
        <v>54.452740856204244</v>
      </c>
      <c r="C12" s="4"/>
      <c r="D12" s="4">
        <f>2/52</f>
        <v>3.8461538461538464E-2</v>
      </c>
      <c r="E12" s="5" cm="1">
        <f t="array" ref="E12">_xll.ORF.FWDPRICE($E$4,D12,$B$4,$B$5)</f>
        <v>99.961545857039994</v>
      </c>
    </row>
    <row r="13" spans="1:5" x14ac:dyDescent="0.25">
      <c r="A13">
        <v>60</v>
      </c>
      <c r="B13" s="5" cm="1">
        <f t="array" ref="B13">_xll.ORF.FWDPRICE(A13,$B$6,$B$4,$B$5)</f>
        <v>59.402990024950086</v>
      </c>
      <c r="C13" s="4"/>
      <c r="D13" s="4">
        <f>1/12</f>
        <v>8.3333333333333329E-2</v>
      </c>
      <c r="E13" s="5" cm="1">
        <f t="array" ref="E13">_xll.ORF.FWDPRICE($E$4,D13,$B$4,$B$5)</f>
        <v>99.916701379245836</v>
      </c>
    </row>
    <row r="14" spans="1:5" x14ac:dyDescent="0.25">
      <c r="A14">
        <v>65</v>
      </c>
      <c r="B14" s="5" cm="1">
        <f t="array" ref="B14">_xll.ORF.FWDPRICE(A14,$B$6,$B$4,$B$5)</f>
        <v>64.353239193695927</v>
      </c>
      <c r="C14" s="4"/>
      <c r="D14" s="4">
        <f>2/12</f>
        <v>0.16666666666666666</v>
      </c>
      <c r="E14" s="5" cm="1">
        <f t="array" ref="E14">_xll.ORF.FWDPRICE($E$4,D14,$B$4,$B$5)</f>
        <v>99.833472145093864</v>
      </c>
    </row>
    <row r="15" spans="1:5" x14ac:dyDescent="0.25">
      <c r="A15">
        <v>70</v>
      </c>
      <c r="B15" s="5" cm="1">
        <f t="array" ref="B15">_xll.ORF.FWDPRICE(A15,$B$6,$B$4,$B$5)</f>
        <v>69.303488362441769</v>
      </c>
      <c r="C15" s="4"/>
      <c r="D15" s="4">
        <f>3/12</f>
        <v>0.25</v>
      </c>
      <c r="E15" s="5" cm="1">
        <f t="array" ref="E15">_xll.ORF.FWDPRICE($E$4,D15,$B$4,$B$5)</f>
        <v>99.750312239746009</v>
      </c>
    </row>
    <row r="16" spans="1:5" x14ac:dyDescent="0.25">
      <c r="A16">
        <v>75</v>
      </c>
      <c r="B16" s="5" cm="1">
        <f t="array" ref="B16">_xll.ORF.FWDPRICE(A16,$B$6,$B$4,$B$5)</f>
        <v>74.25373753118761</v>
      </c>
      <c r="C16" s="4"/>
      <c r="D16" s="4">
        <f>6/12</f>
        <v>0.5</v>
      </c>
      <c r="E16" s="5" cm="1">
        <f t="array" ref="E16">_xll.ORF.FWDPRICE($E$4,D16,$B$4,$B$5)</f>
        <v>99.501247919268238</v>
      </c>
    </row>
    <row r="17" spans="1:5" x14ac:dyDescent="0.25">
      <c r="A17">
        <v>80</v>
      </c>
      <c r="B17" s="5" cm="1">
        <f t="array" ref="B17">_xll.ORF.FWDPRICE(A17,$B$6,$B$4,$B$5)</f>
        <v>79.203986699933452</v>
      </c>
      <c r="C17" s="4"/>
      <c r="D17" s="4">
        <f>9/12</f>
        <v>0.75</v>
      </c>
      <c r="E17" s="5" cm="1">
        <f t="array" ref="E17">_xll.ORF.FWDPRICE($E$4,D17,$B$4,$B$5)</f>
        <v>99.252805481913839</v>
      </c>
    </row>
    <row r="18" spans="1:5" x14ac:dyDescent="0.25">
      <c r="A18">
        <v>85</v>
      </c>
      <c r="B18" s="5" cm="1">
        <f t="array" ref="B18">_xll.ORF.FWDPRICE(A18,$B$6,$B$4,$B$5)</f>
        <v>84.154235868679294</v>
      </c>
      <c r="C18" s="4"/>
      <c r="D18" s="4">
        <v>1</v>
      </c>
      <c r="E18" s="5" cm="1">
        <f t="array" ref="E18">_xll.ORF.FWDPRICE($E$4,D18,$B$4,$B$5)</f>
        <v>99.004983374916804</v>
      </c>
    </row>
    <row r="19" spans="1:5" x14ac:dyDescent="0.25">
      <c r="A19">
        <v>90</v>
      </c>
      <c r="B19" s="5" cm="1">
        <f t="array" ref="B19">_xll.ORF.FWDPRICE(A19,$B$6,$B$4,$B$5)</f>
        <v>89.104485037425135</v>
      </c>
      <c r="C19" s="4"/>
      <c r="D19" s="4">
        <v>2</v>
      </c>
      <c r="E19" s="5" cm="1">
        <f t="array" ref="E19">_xll.ORF.FWDPRICE($E$4,D19,$B$4,$B$5)</f>
        <v>98.019867330675524</v>
      </c>
    </row>
    <row r="20" spans="1:5" x14ac:dyDescent="0.25">
      <c r="A20">
        <v>95</v>
      </c>
      <c r="B20" s="5" cm="1">
        <f t="array" ref="B20">_xll.ORF.FWDPRICE(A20,$B$6,$B$4,$B$5)</f>
        <v>94.054734206170977</v>
      </c>
      <c r="C20" s="4"/>
      <c r="D20" s="4">
        <v>3</v>
      </c>
      <c r="E20" s="5" cm="1">
        <f t="array" ref="E20">_xll.ORF.FWDPRICE($E$4,D20,$B$4,$B$5)</f>
        <v>97.044553354850819</v>
      </c>
    </row>
    <row r="21" spans="1:5" x14ac:dyDescent="0.25">
      <c r="A21">
        <v>100</v>
      </c>
      <c r="B21" s="5" cm="1">
        <f t="array" ref="B21">_xll.ORF.FWDPRICE(A21,$B$6,$B$4,$B$5)</f>
        <v>99.004983374916804</v>
      </c>
      <c r="C21" s="4"/>
      <c r="D21" s="4">
        <v>4</v>
      </c>
      <c r="E21" s="5" cm="1">
        <f t="array" ref="E21">_xll.ORF.FWDPRICE($E$4,D21,$B$4,$B$5)</f>
        <v>96.078943915232315</v>
      </c>
    </row>
    <row r="22" spans="1:5" x14ac:dyDescent="0.25">
      <c r="A22">
        <v>105</v>
      </c>
      <c r="B22" s="5" cm="1">
        <f t="array" ref="B22">_xll.ORF.FWDPRICE(A22,$B$6,$B$4,$B$5)</f>
        <v>103.95523254366265</v>
      </c>
      <c r="C22" s="4"/>
      <c r="D22" s="4">
        <v>5</v>
      </c>
      <c r="E22" s="5" cm="1">
        <f t="array" ref="E22">_xll.ORF.FWDPRICE($E$4,D22,$B$4,$B$5)</f>
        <v>95.122942450071406</v>
      </c>
    </row>
    <row r="23" spans="1:5" x14ac:dyDescent="0.25">
      <c r="A23">
        <v>110</v>
      </c>
      <c r="B23" s="5" cm="1">
        <f t="array" ref="B23">_xll.ORF.FWDPRICE(A23,$B$6,$B$4,$B$5)</f>
        <v>108.90548171240849</v>
      </c>
      <c r="C23" s="4"/>
      <c r="D23" s="4">
        <v>6</v>
      </c>
      <c r="E23" s="5" cm="1">
        <f t="array" ref="E23">_xll.ORF.FWDPRICE($E$4,D23,$B$4,$B$5)</f>
        <v>94.176453358424865</v>
      </c>
    </row>
    <row r="24" spans="1:5" x14ac:dyDescent="0.25">
      <c r="A24">
        <v>115</v>
      </c>
      <c r="B24" s="5" cm="1">
        <f t="array" ref="B24">_xll.ORF.FWDPRICE(A24,$B$6,$B$4,$B$5)</f>
        <v>113.85573088115433</v>
      </c>
      <c r="C24" s="4"/>
      <c r="D24" s="4">
        <v>7</v>
      </c>
      <c r="E24" s="5" cm="1">
        <f t="array" ref="E24">_xll.ORF.FWDPRICE($E$4,D24,$B$4,$B$5)</f>
        <v>93.239381990594822</v>
      </c>
    </row>
    <row r="25" spans="1:5" x14ac:dyDescent="0.25">
      <c r="A25">
        <v>120</v>
      </c>
      <c r="B25" s="5" cm="1">
        <f t="array" ref="B25">_xll.ORF.FWDPRICE(A25,$B$6,$B$4,$B$5)</f>
        <v>118.80598004990017</v>
      </c>
      <c r="C25" s="4"/>
      <c r="D25" s="4">
        <v>8</v>
      </c>
      <c r="E25" s="5" cm="1">
        <f t="array" ref="E25">_xll.ORF.FWDPRICE($E$4,D25,$B$4,$B$5)</f>
        <v>92.311634638663577</v>
      </c>
    </row>
    <row r="26" spans="1:5" x14ac:dyDescent="0.25">
      <c r="A26">
        <v>125</v>
      </c>
      <c r="B26" s="5" cm="1">
        <f t="array" ref="B26">_xll.ORF.FWDPRICE(A26,$B$6,$B$4,$B$5)</f>
        <v>123.75622921864601</v>
      </c>
      <c r="C26" s="4"/>
      <c r="D26" s="4">
        <v>9</v>
      </c>
      <c r="E26" s="5" cm="1">
        <f t="array" ref="E26">_xll.ORF.FWDPRICE($E$4,D26,$B$4,$B$5)</f>
        <v>91.393118527122823</v>
      </c>
    </row>
    <row r="27" spans="1:5" x14ac:dyDescent="0.25">
      <c r="A27">
        <v>130</v>
      </c>
      <c r="B27" s="5" cm="1">
        <f t="array" ref="B27">_xll.ORF.FWDPRICE(A27,$B$6,$B$4,$B$5)</f>
        <v>128.70647838739185</v>
      </c>
      <c r="C27" s="4"/>
      <c r="D27" s="4">
        <v>10</v>
      </c>
      <c r="E27" s="5" cm="1">
        <f t="array" ref="E27">_xll.ORF.FWDPRICE($E$4,D27,$B$4,$B$5)</f>
        <v>90.483741803595947</v>
      </c>
    </row>
    <row r="28" spans="1:5" x14ac:dyDescent="0.25">
      <c r="A28">
        <v>135</v>
      </c>
      <c r="B28" s="5" cm="1">
        <f t="array" ref="B28">_xll.ORF.FWDPRICE(A28,$B$6,$B$4,$B$5)</f>
        <v>133.6567275561377</v>
      </c>
      <c r="C28" s="4"/>
      <c r="D28" s="4">
        <v>20</v>
      </c>
      <c r="E28" s="5" cm="1">
        <f t="array" ref="E28">_xll.ORF.FWDPRICE($E$4,D28,$B$4,$B$5)</f>
        <v>81.873075307798189</v>
      </c>
    </row>
    <row r="29" spans="1:5" x14ac:dyDescent="0.25">
      <c r="A29">
        <v>140</v>
      </c>
      <c r="B29" s="5" cm="1">
        <f t="array" ref="B29">_xll.ORF.FWDPRICE(A29,$B$6,$B$4,$B$5)</f>
        <v>138.60697672488354</v>
      </c>
      <c r="C29" s="4"/>
      <c r="D29" s="4">
        <v>30</v>
      </c>
      <c r="E29" s="5" cm="1">
        <f t="array" ref="E29">_xll.ORF.FWDPRICE($E$4,D29,$B$4,$B$5)</f>
        <v>74.081822068171789</v>
      </c>
    </row>
    <row r="30" spans="1:5" x14ac:dyDescent="0.25">
      <c r="A30">
        <v>145</v>
      </c>
      <c r="B30" s="5" cm="1">
        <f t="array" ref="B30">_xll.ORF.FWDPRICE(A30,$B$6,$B$4,$B$5)</f>
        <v>143.55722589362938</v>
      </c>
      <c r="C30" s="4"/>
      <c r="D30" s="4">
        <v>40</v>
      </c>
      <c r="E30" s="5" cm="1">
        <f t="array" ref="E30">_xll.ORF.FWDPRICE($E$4,D30,$B$4,$B$5)</f>
        <v>67.032004603563919</v>
      </c>
    </row>
    <row r="31" spans="1:5" x14ac:dyDescent="0.25">
      <c r="A31">
        <v>150</v>
      </c>
      <c r="B31" s="5" cm="1">
        <f t="array" ref="B31">_xll.ORF.FWDPRICE(A31,$B$6,$B$4,$B$5)</f>
        <v>148.50747506237522</v>
      </c>
      <c r="C31" s="4"/>
      <c r="D31" s="4">
        <v>50</v>
      </c>
      <c r="E31" s="5" cm="1">
        <f t="array" ref="E31">_xll.ORF.FWDPRICE($E$4,D31,$B$4,$B$5)</f>
        <v>60.653065971263331</v>
      </c>
    </row>
    <row r="32" spans="1:5" x14ac:dyDescent="0.25">
      <c r="A32">
        <v>155</v>
      </c>
      <c r="B32" s="5" cm="1">
        <f t="array" ref="B32">_xll.ORF.FWDPRICE(A32,$B$6,$B$4,$B$5)</f>
        <v>153.45772423112106</v>
      </c>
      <c r="C32" s="4"/>
      <c r="D32" s="4">
        <v>60</v>
      </c>
      <c r="E32" s="5" cm="1">
        <f t="array" ref="E32">_xll.ORF.FWDPRICE($E$4,D32,$B$4,$B$5)</f>
        <v>54.881163609402641</v>
      </c>
    </row>
    <row r="33" spans="1:5" x14ac:dyDescent="0.25">
      <c r="A33">
        <v>160</v>
      </c>
      <c r="B33" s="5" cm="1">
        <f t="array" ref="B33">_xll.ORF.FWDPRICE(A33,$B$6,$B$4,$B$5)</f>
        <v>158.4079733998669</v>
      </c>
      <c r="C33" s="4"/>
      <c r="D33" s="4">
        <v>70</v>
      </c>
      <c r="E33" s="5" cm="1">
        <f t="array" ref="E33">_xll.ORF.FWDPRICE($E$4,D33,$B$4,$B$5)</f>
        <v>49.658530379140942</v>
      </c>
    </row>
    <row r="34" spans="1:5" x14ac:dyDescent="0.25">
      <c r="A34">
        <v>165</v>
      </c>
      <c r="B34" s="5" cm="1">
        <f t="array" ref="B34">_xll.ORF.FWDPRICE(A34,$B$6,$B$4,$B$5)</f>
        <v>163.35822256861275</v>
      </c>
      <c r="C34" s="4"/>
      <c r="D34" s="4">
        <v>80</v>
      </c>
      <c r="E34" s="5" cm="1">
        <f t="array" ref="E34">_xll.ORF.FWDPRICE($E$4,D34,$B$4,$B$5)</f>
        <v>44.932896411722147</v>
      </c>
    </row>
    <row r="35" spans="1:5" x14ac:dyDescent="0.25">
      <c r="A35">
        <v>170</v>
      </c>
      <c r="B35" s="5" cm="1">
        <f t="array" ref="B35">_xll.ORF.FWDPRICE(A35,$B$6,$B$4,$B$5)</f>
        <v>168.30847173735859</v>
      </c>
      <c r="C35" s="4"/>
      <c r="D35" s="4">
        <v>90</v>
      </c>
      <c r="E35" s="5" cm="1">
        <f t="array" ref="E35">_xll.ORF.FWDPRICE($E$4,D35,$B$4,$B$5)</f>
        <v>40.656965974059908</v>
      </c>
    </row>
    <row r="36" spans="1:5" x14ac:dyDescent="0.25">
      <c r="A36">
        <v>175</v>
      </c>
      <c r="B36" s="5" cm="1">
        <f t="array" ref="B36">_xll.ORF.FWDPRICE(A36,$B$6,$B$4,$B$5)</f>
        <v>173.25872090610443</v>
      </c>
      <c r="C36" s="4"/>
      <c r="D36" s="4">
        <v>100</v>
      </c>
      <c r="E36" s="5" cm="1">
        <f t="array" ref="E36">_xll.ORF.FWDPRICE($E$4,D36,$B$4,$B$5)</f>
        <v>36.787944117144221</v>
      </c>
    </row>
    <row r="37" spans="1:5" x14ac:dyDescent="0.25">
      <c r="A37">
        <v>180</v>
      </c>
      <c r="B37" s="5" cm="1">
        <f t="array" ref="B37">_xll.ORF.FWDPRICE(A37,$B$6,$B$4,$B$5)</f>
        <v>178.20897007485027</v>
      </c>
      <c r="C37" s="4"/>
      <c r="D37" s="4"/>
      <c r="E37" s="4"/>
    </row>
    <row r="38" spans="1:5" x14ac:dyDescent="0.25">
      <c r="A38">
        <v>185</v>
      </c>
      <c r="B38" s="5" cm="1">
        <f t="array" ref="B38">_xll.ORF.FWDPRICE(A38,$B$6,$B$4,$B$5)</f>
        <v>183.15921924359611</v>
      </c>
      <c r="C38" s="4"/>
      <c r="D38" s="4"/>
      <c r="E38" s="4"/>
    </row>
    <row r="39" spans="1:5" x14ac:dyDescent="0.25">
      <c r="A39">
        <v>190</v>
      </c>
      <c r="B39" s="5" cm="1">
        <f t="array" ref="B39">_xll.ORF.FWDPRICE(A39,$B$6,$B$4,$B$5)</f>
        <v>188.10946841234195</v>
      </c>
      <c r="C39" s="4"/>
      <c r="D39" s="4"/>
      <c r="E39" s="4"/>
    </row>
    <row r="40" spans="1:5" x14ac:dyDescent="0.25">
      <c r="A40">
        <v>195</v>
      </c>
      <c r="B40" s="5" cm="1">
        <f t="array" ref="B40">_xll.ORF.FWDPRICE(A40,$B$6,$B$4,$B$5)</f>
        <v>193.05971758108777</v>
      </c>
      <c r="C40" s="4"/>
      <c r="D40" s="4"/>
      <c r="E40" s="4"/>
    </row>
    <row r="41" spans="1:5" x14ac:dyDescent="0.25">
      <c r="A41">
        <v>200</v>
      </c>
      <c r="B41" s="5" cm="1">
        <f t="array" ref="B41">_xll.ORF.FWDPRICE(A41,$B$6,$B$4,$B$5)</f>
        <v>198.00996674983361</v>
      </c>
      <c r="C41" s="4"/>
      <c r="D41" s="4"/>
      <c r="E41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defaultRowHeight="12.5" x14ac:dyDescent="0.25"/>
  <cols>
    <col min="1" max="1" width="10.1796875" bestFit="1" customWidth="1"/>
    <col min="2" max="2" width="10.54296875" bestFit="1" customWidth="1"/>
    <col min="3" max="4" width="10.54296875" customWidth="1"/>
  </cols>
  <sheetData>
    <row r="1" spans="1:5" ht="13" x14ac:dyDescent="0.3">
      <c r="A1" s="1" t="s">
        <v>8</v>
      </c>
    </row>
    <row r="2" spans="1:5" ht="13" x14ac:dyDescent="0.3">
      <c r="A2" s="1"/>
    </row>
    <row r="3" spans="1:5" x14ac:dyDescent="0.25">
      <c r="A3" t="s">
        <v>9</v>
      </c>
      <c r="B3">
        <v>1</v>
      </c>
      <c r="C3">
        <v>-1</v>
      </c>
    </row>
    <row r="4" spans="1:5" x14ac:dyDescent="0.25">
      <c r="A4" t="s">
        <v>4</v>
      </c>
      <c r="B4" s="14">
        <v>0.04</v>
      </c>
      <c r="C4" s="3"/>
      <c r="D4" s="3"/>
    </row>
    <row r="5" spans="1:5" x14ac:dyDescent="0.25">
      <c r="A5" t="s">
        <v>0</v>
      </c>
      <c r="B5" s="14">
        <v>0.03</v>
      </c>
      <c r="C5" s="3"/>
      <c r="D5" s="3"/>
    </row>
    <row r="6" spans="1:5" x14ac:dyDescent="0.25">
      <c r="A6" t="s">
        <v>3</v>
      </c>
      <c r="B6" s="11">
        <v>1</v>
      </c>
      <c r="C6" s="2"/>
      <c r="D6" s="2"/>
    </row>
    <row r="7" spans="1:5" x14ac:dyDescent="0.25">
      <c r="A7" t="s">
        <v>5</v>
      </c>
      <c r="B7" s="2">
        <v>100</v>
      </c>
      <c r="C7" s="2"/>
      <c r="D7" s="2"/>
    </row>
    <row r="8" spans="1:5" x14ac:dyDescent="0.25">
      <c r="A8" t="s">
        <v>2</v>
      </c>
      <c r="B8" s="15">
        <v>0.2</v>
      </c>
    </row>
    <row r="9" spans="1:5" x14ac:dyDescent="0.25">
      <c r="A9" t="s">
        <v>23</v>
      </c>
      <c r="B9" s="13">
        <f>EXP(-B4*B6)</f>
        <v>0.96078943915232318</v>
      </c>
    </row>
    <row r="11" spans="1:5" ht="13" x14ac:dyDescent="0.3">
      <c r="A11" s="1" t="s">
        <v>1</v>
      </c>
      <c r="B11" s="1" t="s">
        <v>10</v>
      </c>
      <c r="C11" s="1" t="s">
        <v>11</v>
      </c>
      <c r="D11" s="1" t="s">
        <v>12</v>
      </c>
      <c r="E11" s="1" t="s">
        <v>26</v>
      </c>
    </row>
    <row r="12" spans="1:5" x14ac:dyDescent="0.25">
      <c r="A12">
        <v>50</v>
      </c>
      <c r="B12" s="5" cm="1">
        <f t="array" ref="B12">_xll.ORF.DIGIBS($B$3, A12, $B$7, $B$6, $B$4, $B$5, $B$8)</f>
        <v>2.1067084636093345E-4</v>
      </c>
      <c r="C12" s="5" cm="1">
        <f t="array" ref="C12">_xll.ORF.DIGIBS($C$3, A12, $B$7, $B$6, $B$4, $B$5, $B$8)</f>
        <v>0.96057876830596223</v>
      </c>
      <c r="D12" s="4">
        <f>B12+C12</f>
        <v>0.96078943915232318</v>
      </c>
      <c r="E12" s="12">
        <f>D12-$B$9</f>
        <v>0</v>
      </c>
    </row>
    <row r="13" spans="1:5" x14ac:dyDescent="0.25">
      <c r="A13">
        <v>55</v>
      </c>
      <c r="B13" s="5" cm="1">
        <f t="array" ref="B13">_xll.ORF.DIGIBS($B$3, A13, $B$7, $B$6, $B$4, $B$5, $B$8)</f>
        <v>1.1395881769414079E-3</v>
      </c>
      <c r="C13" s="5" cm="1">
        <f t="array" ref="C13">_xll.ORF.DIGIBS($C$3, A13, $B$7, $B$6, $B$4, $B$5, $B$8)</f>
        <v>0.9596498509753818</v>
      </c>
      <c r="D13" s="4">
        <f t="shared" ref="D13:D42" si="0">B13+C13</f>
        <v>0.96078943915232318</v>
      </c>
      <c r="E13" s="12">
        <f t="shared" ref="E13:E42" si="1">D13-$B$9</f>
        <v>0</v>
      </c>
    </row>
    <row r="14" spans="1:5" x14ac:dyDescent="0.25">
      <c r="A14">
        <v>60</v>
      </c>
      <c r="B14" s="5" cm="1">
        <f t="array" ref="B14">_xll.ORF.DIGIBS($B$3, A14, $B$7, $B$6, $B$4, $B$5, $B$8)</f>
        <v>4.4248349701730824E-3</v>
      </c>
      <c r="C14" s="5" cm="1">
        <f t="array" ref="C14">_xll.ORF.DIGIBS($C$3, A14, $B$7, $B$6, $B$4, $B$5, $B$8)</f>
        <v>0.95636460418215008</v>
      </c>
      <c r="D14" s="4">
        <f t="shared" si="0"/>
        <v>0.96078943915232318</v>
      </c>
      <c r="E14" s="12">
        <f t="shared" si="1"/>
        <v>0</v>
      </c>
    </row>
    <row r="15" spans="1:5" x14ac:dyDescent="0.25">
      <c r="A15">
        <v>65</v>
      </c>
      <c r="B15" s="5" cm="1">
        <f t="array" ref="B15">_xll.ORF.DIGIBS($B$3, A15, $B$7, $B$6, $B$4, $B$5, $B$8)</f>
        <v>1.3225435706304071E-2</v>
      </c>
      <c r="C15" s="5" cm="1">
        <f t="array" ref="C15">_xll.ORF.DIGIBS($C$3, A15, $B$7, $B$6, $B$4, $B$5, $B$8)</f>
        <v>0.9475640034460191</v>
      </c>
      <c r="D15" s="4">
        <f t="shared" si="0"/>
        <v>0.96078943915232318</v>
      </c>
      <c r="E15" s="12">
        <f t="shared" si="1"/>
        <v>0</v>
      </c>
    </row>
    <row r="16" spans="1:5" x14ac:dyDescent="0.25">
      <c r="A16">
        <v>70</v>
      </c>
      <c r="B16" s="5" cm="1">
        <f t="array" ref="B16">_xll.ORF.DIGIBS($B$3, A16, $B$7, $B$6, $B$4, $B$5, $B$8)</f>
        <v>3.2064841237635332E-2</v>
      </c>
      <c r="C16" s="5" cm="1">
        <f t="array" ref="C16">_xll.ORF.DIGIBS($C$3, A16, $B$7, $B$6, $B$4, $B$5, $B$8)</f>
        <v>0.92872459791468787</v>
      </c>
      <c r="D16" s="4">
        <f t="shared" si="0"/>
        <v>0.96078943915232318</v>
      </c>
      <c r="E16" s="12">
        <f t="shared" si="1"/>
        <v>0</v>
      </c>
    </row>
    <row r="17" spans="1:5" x14ac:dyDescent="0.25">
      <c r="A17">
        <v>75</v>
      </c>
      <c r="B17" s="5" cm="1">
        <f t="array" ref="B17">_xll.ORF.DIGIBS($B$3, A17, $B$7, $B$6, $B$4, $B$5, $B$8)</f>
        <v>6.5642434192069526E-2</v>
      </c>
      <c r="C17" s="5" cm="1">
        <f t="array" ref="C17">_xll.ORF.DIGIBS($C$3, A17, $B$7, $B$6, $B$4, $B$5, $B$8)</f>
        <v>0.89514700496025368</v>
      </c>
      <c r="D17" s="4">
        <f t="shared" si="0"/>
        <v>0.96078943915232318</v>
      </c>
      <c r="E17" s="12">
        <f t="shared" si="1"/>
        <v>0</v>
      </c>
    </row>
    <row r="18" spans="1:5" x14ac:dyDescent="0.25">
      <c r="A18">
        <v>80</v>
      </c>
      <c r="B18" s="5" cm="1">
        <f t="array" ref="B18">_xll.ORF.DIGIBS($B$3, A18, $B$7, $B$6, $B$4, $B$5, $B$8)</f>
        <v>0.11708592214695404</v>
      </c>
      <c r="C18" s="5" cm="1">
        <f t="array" ref="C18">_xll.ORF.DIGIBS($C$3, A18, $B$7, $B$6, $B$4, $B$5, $B$8)</f>
        <v>0.84370351700536916</v>
      </c>
      <c r="D18" s="4">
        <f t="shared" si="0"/>
        <v>0.96078943915232318</v>
      </c>
      <c r="E18" s="12">
        <f t="shared" si="1"/>
        <v>0</v>
      </c>
    </row>
    <row r="19" spans="1:5" x14ac:dyDescent="0.25">
      <c r="A19">
        <v>85</v>
      </c>
      <c r="B19" s="5" cm="1">
        <f t="array" ref="B19">_xll.ORF.DIGIBS($B$3, A19, $B$7, $B$6, $B$4, $B$5, $B$8)</f>
        <v>0.18656627309551846</v>
      </c>
      <c r="C19" s="5" cm="1">
        <f t="array" ref="C19">_xll.ORF.DIGIBS($C$3, A19, $B$7, $B$6, $B$4, $B$5, $B$8)</f>
        <v>0.77422316605680475</v>
      </c>
      <c r="D19" s="4">
        <f t="shared" si="0"/>
        <v>0.96078943915232318</v>
      </c>
      <c r="E19" s="12">
        <f t="shared" si="1"/>
        <v>0</v>
      </c>
    </row>
    <row r="20" spans="1:5" x14ac:dyDescent="0.25">
      <c r="A20">
        <v>90</v>
      </c>
      <c r="B20" s="5" cm="1">
        <f t="array" ref="B20">_xll.ORF.DIGIBS($B$3, A20, $B$7, $B$6, $B$4, $B$5, $B$8)</f>
        <v>0.27097760786119313</v>
      </c>
      <c r="C20" s="5" cm="1">
        <f t="array" ref="C20">_xll.ORF.DIGIBS($C$3, A20, $B$7, $B$6, $B$4, $B$5, $B$8)</f>
        <v>0.68981183129113</v>
      </c>
      <c r="D20" s="4">
        <f t="shared" si="0"/>
        <v>0.96078943915232307</v>
      </c>
      <c r="E20" s="12">
        <f t="shared" si="1"/>
        <v>0</v>
      </c>
    </row>
    <row r="21" spans="1:5" x14ac:dyDescent="0.25">
      <c r="A21">
        <v>95</v>
      </c>
      <c r="B21" s="5" cm="1">
        <f t="array" ref="B21">_xll.ORF.DIGIBS($B$3, A21, $B$7, $B$6, $B$4, $B$5, $B$8)</f>
        <v>0.3647394525585696</v>
      </c>
      <c r="C21" s="5" cm="1">
        <f t="array" ref="C21">_xll.ORF.DIGIBS($C$3, A21, $B$7, $B$6, $B$4, $B$5, $B$8)</f>
        <v>0.59604998659375352</v>
      </c>
      <c r="D21" s="4">
        <f t="shared" si="0"/>
        <v>0.96078943915232307</v>
      </c>
      <c r="E21" s="12">
        <f t="shared" si="1"/>
        <v>0</v>
      </c>
    </row>
    <row r="22" spans="1:5" x14ac:dyDescent="0.25">
      <c r="A22">
        <v>100</v>
      </c>
      <c r="B22" s="5" cm="1">
        <f t="array" ref="B22">_xll.ORF.DIGIBS($B$3, A22, $B$7, $B$6, $B$4, $B$5, $B$8)</f>
        <v>0.46123772549734443</v>
      </c>
      <c r="C22" s="5" cm="1">
        <f t="array" ref="C22">_xll.ORF.DIGIBS($C$3, A22, $B$7, $B$6, $B$4, $B$5, $B$8)</f>
        <v>0.49955171365497875</v>
      </c>
      <c r="D22" s="4">
        <f t="shared" si="0"/>
        <v>0.96078943915232318</v>
      </c>
      <c r="E22" s="12">
        <f t="shared" si="1"/>
        <v>0</v>
      </c>
    </row>
    <row r="23" spans="1:5" x14ac:dyDescent="0.25">
      <c r="A23">
        <v>105</v>
      </c>
      <c r="B23" s="5" cm="1">
        <f t="array" ref="B23">_xll.ORF.DIGIBS($B$3, A23, $B$7, $B$6, $B$4, $B$5, $B$8)</f>
        <v>0.55427251462797666</v>
      </c>
      <c r="C23" s="5" cm="1">
        <f t="array" ref="C23">_xll.ORF.DIGIBS($C$3, A23, $B$7, $B$6, $B$4, $B$5, $B$8)</f>
        <v>0.40651692452434651</v>
      </c>
      <c r="D23" s="4">
        <f t="shared" si="0"/>
        <v>0.96078943915232318</v>
      </c>
      <c r="E23" s="12">
        <f t="shared" si="1"/>
        <v>0</v>
      </c>
    </row>
    <row r="24" spans="1:5" x14ac:dyDescent="0.25">
      <c r="A24">
        <v>110</v>
      </c>
      <c r="B24" s="5" cm="1">
        <f t="array" ref="B24">_xll.ORF.DIGIBS($B$3, A24, $B$7, $B$6, $B$4, $B$5, $B$8)</f>
        <v>0.63906598847808971</v>
      </c>
      <c r="C24" s="5" cm="1">
        <f t="array" ref="C24">_xll.ORF.DIGIBS($C$3, A24, $B$7, $B$6, $B$4, $B$5, $B$8)</f>
        <v>0.32172345067423347</v>
      </c>
      <c r="D24" s="4">
        <f t="shared" si="0"/>
        <v>0.96078943915232318</v>
      </c>
      <c r="E24" s="12">
        <f t="shared" si="1"/>
        <v>0</v>
      </c>
    </row>
    <row r="25" spans="1:5" x14ac:dyDescent="0.25">
      <c r="A25">
        <v>115</v>
      </c>
      <c r="B25" s="5" cm="1">
        <f t="array" ref="B25">_xll.ORF.DIGIBS($B$3, A25, $B$7, $B$6, $B$4, $B$5, $B$8)</f>
        <v>0.71268411968895273</v>
      </c>
      <c r="C25" s="5" cm="1">
        <f t="array" ref="C25">_xll.ORF.DIGIBS($C$3, A25, $B$7, $B$6, $B$4, $B$5, $B$8)</f>
        <v>0.24810531946337039</v>
      </c>
      <c r="D25" s="4">
        <f t="shared" si="0"/>
        <v>0.96078943915232307</v>
      </c>
      <c r="E25" s="12">
        <f t="shared" si="1"/>
        <v>0</v>
      </c>
    </row>
    <row r="26" spans="1:5" x14ac:dyDescent="0.25">
      <c r="A26">
        <v>120</v>
      </c>
      <c r="B26" s="5" cm="1">
        <f t="array" ref="B26">_xll.ORF.DIGIBS($B$3, A26, $B$7, $B$6, $B$4, $B$5, $B$8)</f>
        <v>0.77396230603340399</v>
      </c>
      <c r="C26" s="5" cm="1">
        <f t="array" ref="C26">_xll.ORF.DIGIBS($C$3, A26, $B$7, $B$6, $B$4, $B$5, $B$8)</f>
        <v>0.18682713311891924</v>
      </c>
      <c r="D26" s="4">
        <f t="shared" si="0"/>
        <v>0.96078943915232329</v>
      </c>
      <c r="E26" s="12">
        <f t="shared" si="1"/>
        <v>0</v>
      </c>
    </row>
    <row r="27" spans="1:5" x14ac:dyDescent="0.25">
      <c r="A27">
        <v>125</v>
      </c>
      <c r="B27" s="5" cm="1">
        <f t="array" ref="B27">_xll.ORF.DIGIBS($B$3, A27, $B$7, $B$6, $B$4, $B$5, $B$8)</f>
        <v>0.82313173254921124</v>
      </c>
      <c r="C27" s="5" cm="1">
        <f t="array" ref="C27">_xll.ORF.DIGIBS($C$3, A27, $B$7, $B$6, $B$4, $B$5, $B$8)</f>
        <v>0.13765770660311191</v>
      </c>
      <c r="D27" s="4">
        <f t="shared" si="0"/>
        <v>0.96078943915232318</v>
      </c>
      <c r="E27" s="12">
        <f t="shared" si="1"/>
        <v>0</v>
      </c>
    </row>
    <row r="28" spans="1:5" x14ac:dyDescent="0.25">
      <c r="A28">
        <v>130</v>
      </c>
      <c r="B28" s="5" cm="1">
        <f t="array" ref="B28">_xll.ORF.DIGIBS($B$3, A28, $B$7, $B$6, $B$4, $B$5, $B$8)</f>
        <v>0.86134144485769382</v>
      </c>
      <c r="C28" s="5" cm="1">
        <f t="array" ref="C28">_xll.ORF.DIGIBS($C$3, A28, $B$7, $B$6, $B$4, $B$5, $B$8)</f>
        <v>9.9447994294629374E-2</v>
      </c>
      <c r="D28" s="4">
        <f t="shared" si="0"/>
        <v>0.96078943915232318</v>
      </c>
      <c r="E28" s="12">
        <f t="shared" si="1"/>
        <v>0</v>
      </c>
    </row>
    <row r="29" spans="1:5" x14ac:dyDescent="0.25">
      <c r="A29">
        <v>135</v>
      </c>
      <c r="B29" s="5" cm="1">
        <f t="array" ref="B29">_xll.ORF.DIGIBS($B$3, A29, $B$7, $B$6, $B$4, $B$5, $B$8)</f>
        <v>0.8902133343014893</v>
      </c>
      <c r="C29" s="5" cm="1">
        <f t="array" ref="C29">_xll.ORF.DIGIBS($C$3, A29, $B$7, $B$6, $B$4, $B$5, $B$8)</f>
        <v>7.0576104850833862E-2</v>
      </c>
      <c r="D29" s="4">
        <f t="shared" si="0"/>
        <v>0.96078943915232318</v>
      </c>
      <c r="E29" s="12">
        <f t="shared" si="1"/>
        <v>0</v>
      </c>
    </row>
    <row r="30" spans="1:5" x14ac:dyDescent="0.25">
      <c r="A30">
        <v>140</v>
      </c>
      <c r="B30" s="5" cm="1">
        <f t="array" ref="B30">_xll.ORF.DIGIBS($B$3, A30, $B$7, $B$6, $B$4, $B$5, $B$8)</f>
        <v>0.91149929735577684</v>
      </c>
      <c r="C30" s="5" cm="1">
        <f t="array" ref="C30">_xll.ORF.DIGIBS($C$3, A30, $B$7, $B$6, $B$4, $B$5, $B$8)</f>
        <v>4.9290141796546345E-2</v>
      </c>
      <c r="D30" s="4">
        <f t="shared" si="0"/>
        <v>0.96078943915232318</v>
      </c>
      <c r="E30" s="12">
        <f t="shared" si="1"/>
        <v>0</v>
      </c>
    </row>
    <row r="31" spans="1:5" x14ac:dyDescent="0.25">
      <c r="A31">
        <v>145</v>
      </c>
      <c r="B31" s="5" cm="1">
        <f t="array" ref="B31">_xll.ORF.DIGIBS($B$3, A31, $B$7, $B$6, $B$4, $B$5, $B$8)</f>
        <v>0.92685682286916449</v>
      </c>
      <c r="C31" s="5" cm="1">
        <f t="array" ref="C31">_xll.ORF.DIGIBS($C$3, A31, $B$7, $B$6, $B$4, $B$5, $B$8)</f>
        <v>3.3932616283158669E-2</v>
      </c>
      <c r="D31" s="4">
        <f t="shared" si="0"/>
        <v>0.96078943915232318</v>
      </c>
      <c r="E31" s="12">
        <f t="shared" si="1"/>
        <v>0</v>
      </c>
    </row>
    <row r="32" spans="1:5" x14ac:dyDescent="0.25">
      <c r="A32">
        <v>150</v>
      </c>
      <c r="B32" s="5" cm="1">
        <f t="array" ref="B32">_xll.ORF.DIGIBS($B$3, A32, $B$7, $B$6, $B$4, $B$5, $B$8)</f>
        <v>0.93772816534566805</v>
      </c>
      <c r="C32" s="5" cm="1">
        <f t="array" ref="C32">_xll.ORF.DIGIBS($C$3, A32, $B$7, $B$6, $B$4, $B$5, $B$8)</f>
        <v>2.3061273806655163E-2</v>
      </c>
      <c r="D32" s="4">
        <f t="shared" si="0"/>
        <v>0.96078943915232318</v>
      </c>
      <c r="E32" s="12">
        <f t="shared" si="1"/>
        <v>0</v>
      </c>
    </row>
    <row r="33" spans="1:5" x14ac:dyDescent="0.25">
      <c r="A33">
        <v>155</v>
      </c>
      <c r="B33" s="5" cm="1">
        <f t="array" ref="B33">_xll.ORF.DIGIBS($B$3, A33, $B$7, $B$6, $B$4, $B$5, $B$8)</f>
        <v>0.94529579872030589</v>
      </c>
      <c r="C33" s="5" cm="1">
        <f t="array" ref="C33">_xll.ORF.DIGIBS($C$3, A33, $B$7, $B$6, $B$4, $B$5, $B$8)</f>
        <v>1.5493640432017322E-2</v>
      </c>
      <c r="D33" s="4">
        <f t="shared" si="0"/>
        <v>0.96078943915232318</v>
      </c>
      <c r="E33" s="12">
        <f t="shared" si="1"/>
        <v>0</v>
      </c>
    </row>
    <row r="34" spans="1:5" x14ac:dyDescent="0.25">
      <c r="A34">
        <v>160</v>
      </c>
      <c r="B34" s="5" cm="1">
        <f t="array" ref="B34">_xll.ORF.DIGIBS($B$3, A34, $B$7, $B$6, $B$4, $B$5, $B$8)</f>
        <v>0.95048632136242628</v>
      </c>
      <c r="C34" s="5" cm="1">
        <f t="array" ref="C34">_xll.ORF.DIGIBS($C$3, A34, $B$7, $B$6, $B$4, $B$5, $B$8)</f>
        <v>1.0303117789896857E-2</v>
      </c>
      <c r="D34" s="4">
        <f t="shared" si="0"/>
        <v>0.96078943915232318</v>
      </c>
      <c r="E34" s="12">
        <f t="shared" si="1"/>
        <v>0</v>
      </c>
    </row>
    <row r="35" spans="1:5" x14ac:dyDescent="0.25">
      <c r="A35">
        <v>165</v>
      </c>
      <c r="B35" s="5" cm="1">
        <f t="array" ref="B35">_xll.ORF.DIGIBS($B$3, A35, $B$7, $B$6, $B$4, $B$5, $B$8)</f>
        <v>0.95400023519200439</v>
      </c>
      <c r="C35" s="5" cm="1">
        <f t="array" ref="C35">_xll.ORF.DIGIBS($C$3, A35, $B$7, $B$6, $B$4, $B$5, $B$8)</f>
        <v>6.789203960318773E-3</v>
      </c>
      <c r="D35" s="4">
        <f t="shared" si="0"/>
        <v>0.96078943915232318</v>
      </c>
      <c r="E35" s="12">
        <f t="shared" si="1"/>
        <v>0</v>
      </c>
    </row>
    <row r="36" spans="1:5" x14ac:dyDescent="0.25">
      <c r="A36">
        <v>170</v>
      </c>
      <c r="B36" s="5" cm="1">
        <f t="array" ref="B36">_xll.ORF.DIGIBS($B$3, A36, $B$7, $B$6, $B$4, $B$5, $B$8)</f>
        <v>0.95635184646110094</v>
      </c>
      <c r="C36" s="5" cm="1">
        <f t="array" ref="C36">_xll.ORF.DIGIBS($C$3, A36, $B$7, $B$6, $B$4, $B$5, $B$8)</f>
        <v>4.4375926912221444E-3</v>
      </c>
      <c r="D36" s="4">
        <f t="shared" si="0"/>
        <v>0.96078943915232307</v>
      </c>
      <c r="E36" s="12">
        <f t="shared" si="1"/>
        <v>0</v>
      </c>
    </row>
    <row r="37" spans="1:5" x14ac:dyDescent="0.25">
      <c r="A37">
        <v>175</v>
      </c>
      <c r="B37" s="5" cm="1">
        <f t="array" ref="B37">_xll.ORF.DIGIBS($B$3, A37, $B$7, $B$6, $B$4, $B$5, $B$8)</f>
        <v>0.95790968540030363</v>
      </c>
      <c r="C37" s="5" cm="1">
        <f t="array" ref="C37">_xll.ORF.DIGIBS($C$3, A37, $B$7, $B$6, $B$4, $B$5, $B$8)</f>
        <v>2.879753752019465E-3</v>
      </c>
      <c r="D37" s="4">
        <f t="shared" si="0"/>
        <v>0.96078943915232307</v>
      </c>
      <c r="E37" s="12">
        <f t="shared" si="1"/>
        <v>0</v>
      </c>
    </row>
    <row r="38" spans="1:5" x14ac:dyDescent="0.25">
      <c r="A38">
        <v>180</v>
      </c>
      <c r="B38" s="5" cm="1">
        <f t="array" ref="B38">_xll.ORF.DIGIBS($B$3, A38, $B$7, $B$6, $B$4, $B$5, $B$8)</f>
        <v>0.95893246842709878</v>
      </c>
      <c r="C38" s="5" cm="1">
        <f t="array" ref="C38">_xll.ORF.DIGIBS($C$3, A38, $B$7, $B$6, $B$4, $B$5, $B$8)</f>
        <v>1.8569707252243945E-3</v>
      </c>
      <c r="D38" s="4">
        <f t="shared" si="0"/>
        <v>0.96078943915232318</v>
      </c>
      <c r="E38" s="12">
        <f t="shared" si="1"/>
        <v>0</v>
      </c>
    </row>
    <row r="39" spans="1:5" x14ac:dyDescent="0.25">
      <c r="A39">
        <v>185</v>
      </c>
      <c r="B39" s="5" cm="1">
        <f t="array" ref="B39">_xll.ORF.DIGIBS($B$3, A39, $B$7, $B$6, $B$4, $B$5, $B$8)</f>
        <v>0.95959867919297914</v>
      </c>
      <c r="C39" s="5" cm="1">
        <f t="array" ref="C39">_xll.ORF.DIGIBS($C$3, A39, $B$7, $B$6, $B$4, $B$5, $B$8)</f>
        <v>1.1907599593440632E-3</v>
      </c>
      <c r="D39" s="4">
        <f t="shared" si="0"/>
        <v>0.96078943915232318</v>
      </c>
      <c r="E39" s="12">
        <f t="shared" si="1"/>
        <v>0</v>
      </c>
    </row>
    <row r="40" spans="1:5" x14ac:dyDescent="0.25">
      <c r="A40">
        <v>190</v>
      </c>
      <c r="B40" s="5" cm="1">
        <f t="array" ref="B40">_xll.ORF.DIGIBS($B$3, A40, $B$7, $B$6, $B$4, $B$5, $B$8)</f>
        <v>0.96002962190504038</v>
      </c>
      <c r="C40" s="5" cm="1">
        <f t="array" ref="C40">_xll.ORF.DIGIBS($C$3, A40, $B$7, $B$6, $B$4, $B$5, $B$8)</f>
        <v>7.5981724728274417E-4</v>
      </c>
      <c r="D40" s="4">
        <f t="shared" si="0"/>
        <v>0.96078943915232307</v>
      </c>
      <c r="E40" s="12">
        <f t="shared" si="1"/>
        <v>0</v>
      </c>
    </row>
    <row r="41" spans="1:5" x14ac:dyDescent="0.25">
      <c r="A41">
        <v>195</v>
      </c>
      <c r="B41" s="5" cm="1">
        <f t="array" ref="B41">_xll.ORF.DIGIBS($B$3, A41, $B$7, $B$6, $B$4, $B$5, $B$8)</f>
        <v>0.96030668294284049</v>
      </c>
      <c r="C41" s="5" cm="1">
        <f t="array" ref="C41">_xll.ORF.DIGIBS($C$3, A41, $B$7, $B$6, $B$4, $B$5, $B$8)</f>
        <v>4.8275620948263278E-4</v>
      </c>
      <c r="D41" s="4">
        <f t="shared" si="0"/>
        <v>0.96078943915232318</v>
      </c>
      <c r="E41" s="12">
        <f t="shared" si="1"/>
        <v>0</v>
      </c>
    </row>
    <row r="42" spans="1:5" x14ac:dyDescent="0.25">
      <c r="A42">
        <v>200</v>
      </c>
      <c r="B42" s="5" cm="1">
        <f t="array" ref="B42">_xll.ORF.DIGIBS($B$3, A42, $B$7, $B$6, $B$4, $B$5, $B$8)</f>
        <v>0.9604838605228333</v>
      </c>
      <c r="C42" s="5" cm="1">
        <f t="array" ref="C42">_xll.ORF.DIGIBS($C$3, A42, $B$7, $B$6, $B$4, $B$5, $B$8)</f>
        <v>3.0557862948984776E-4</v>
      </c>
      <c r="D42" s="4">
        <f t="shared" si="0"/>
        <v>0.96078943915232318</v>
      </c>
      <c r="E42" s="12">
        <f t="shared" si="1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8F2B-3C3F-43E1-BAF0-C44163F21F2F}">
  <dimension ref="A1:G42"/>
  <sheetViews>
    <sheetView workbookViewId="0"/>
  </sheetViews>
  <sheetFormatPr defaultRowHeight="12.5" x14ac:dyDescent="0.25"/>
  <cols>
    <col min="1" max="1" width="10.1796875" bestFit="1" customWidth="1"/>
    <col min="2" max="2" width="10.54296875" bestFit="1" customWidth="1"/>
    <col min="3" max="3" width="9.54296875" bestFit="1" customWidth="1"/>
    <col min="5" max="5" width="9.7265625" customWidth="1"/>
    <col min="7" max="7" width="10.453125" bestFit="1" customWidth="1"/>
  </cols>
  <sheetData>
    <row r="1" spans="1:7" ht="13" x14ac:dyDescent="0.3">
      <c r="A1" s="1" t="s">
        <v>24</v>
      </c>
    </row>
    <row r="2" spans="1:7" ht="13" x14ac:dyDescent="0.3">
      <c r="A2" s="1"/>
    </row>
    <row r="3" spans="1:7" x14ac:dyDescent="0.25">
      <c r="A3" t="s">
        <v>4</v>
      </c>
      <c r="B3" s="14">
        <v>0.04</v>
      </c>
      <c r="E3" t="s">
        <v>23</v>
      </c>
      <c r="F3" s="7">
        <f>EXP(-B3*B6)</f>
        <v>0.96078943915232318</v>
      </c>
    </row>
    <row r="4" spans="1:7" x14ac:dyDescent="0.25">
      <c r="A4" t="s">
        <v>0</v>
      </c>
      <c r="B4" s="14">
        <v>0.03</v>
      </c>
    </row>
    <row r="5" spans="1:7" x14ac:dyDescent="0.25">
      <c r="A5" t="s">
        <v>22</v>
      </c>
      <c r="B5" s="15">
        <v>0.4</v>
      </c>
    </row>
    <row r="6" spans="1:7" x14ac:dyDescent="0.25">
      <c r="A6" t="s">
        <v>3</v>
      </c>
      <c r="B6" s="11">
        <v>1</v>
      </c>
    </row>
    <row r="7" spans="1:7" x14ac:dyDescent="0.25">
      <c r="A7" t="s">
        <v>5</v>
      </c>
      <c r="B7" s="11">
        <v>100</v>
      </c>
    </row>
    <row r="8" spans="1:7" x14ac:dyDescent="0.25">
      <c r="A8" t="s">
        <v>21</v>
      </c>
      <c r="B8">
        <v>1</v>
      </c>
      <c r="C8">
        <v>-1</v>
      </c>
    </row>
    <row r="9" spans="1:7" x14ac:dyDescent="0.25">
      <c r="A9" t="s">
        <v>20</v>
      </c>
      <c r="B9" t="b">
        <v>0</v>
      </c>
    </row>
    <row r="10" spans="1:7" ht="13" x14ac:dyDescent="0.3">
      <c r="E10" s="1" t="s">
        <v>19</v>
      </c>
    </row>
    <row r="11" spans="1:7" ht="13" x14ac:dyDescent="0.3">
      <c r="A11" s="1" t="s">
        <v>1</v>
      </c>
      <c r="B11" s="1" t="s">
        <v>18</v>
      </c>
      <c r="C11" s="1" t="s">
        <v>17</v>
      </c>
      <c r="D11" s="1" t="s">
        <v>16</v>
      </c>
      <c r="E11" s="1" t="s">
        <v>15</v>
      </c>
      <c r="F11" s="1" t="s">
        <v>14</v>
      </c>
      <c r="G11" s="1" t="s">
        <v>13</v>
      </c>
    </row>
    <row r="12" spans="1:7" x14ac:dyDescent="0.25">
      <c r="A12">
        <v>50</v>
      </c>
      <c r="B12" s="5" cm="1">
        <f t="array" ref="B12">_xll.ORF.FWDPRICE(A12, $B$6, $B$3, $B$4)</f>
        <v>50.502508354208395</v>
      </c>
      <c r="C12" s="5" cm="1">
        <f t="array" ref="C12">_xll.ORF.EUROBS($B$8, A12, $B$7, $B$6, $B$3, $B$4, $B$5, $B$9)</f>
        <v>0.48265834769414484</v>
      </c>
      <c r="D12" s="5" cm="1">
        <f t="array" ref="D12">_xll.ORF.EUROBS($C$8, A12, $B$7, $B$6, $B$3, $B$4, $B$5, $B$9)</f>
        <v>48.039325585501061</v>
      </c>
      <c r="E12" s="4">
        <f t="shared" ref="E12:E42" si="0">$F$3*(B12-$B$7)</f>
        <v>-47.55666723780692</v>
      </c>
      <c r="F12" s="4">
        <f t="shared" ref="F12:F42" si="1">C12-D12</f>
        <v>-47.556667237806913</v>
      </c>
      <c r="G12" s="6">
        <f t="shared" ref="G12:G42" si="2">E12-F12</f>
        <v>0</v>
      </c>
    </row>
    <row r="13" spans="1:7" x14ac:dyDescent="0.25">
      <c r="A13">
        <v>55</v>
      </c>
      <c r="B13" s="5" cm="1">
        <f t="array" ref="B13">_xll.ORF.FWDPRICE(A13, $B$6, $B$3, $B$4)</f>
        <v>55.552759189629235</v>
      </c>
      <c r="C13" s="5" cm="1">
        <f t="array" ref="C13">_xll.ORF.EUROBS($B$8, A13, $B$7, $B$6, $B$3, $B$4, $B$5, $B$9)</f>
        <v>0.88658219891909196</v>
      </c>
      <c r="D13" s="5" cm="1">
        <f t="array" ref="D13">_xll.ORF.EUROBS($C$8, A13, $B$7, $B$6, $B$3, $B$4, $B$5, $B$9)</f>
        <v>43.591021768983467</v>
      </c>
      <c r="E13" s="4">
        <f t="shared" si="0"/>
        <v>-42.70443957006438</v>
      </c>
      <c r="F13" s="4">
        <f t="shared" si="1"/>
        <v>-42.704439570064373</v>
      </c>
      <c r="G13" s="6">
        <f t="shared" si="2"/>
        <v>0</v>
      </c>
    </row>
    <row r="14" spans="1:7" x14ac:dyDescent="0.25">
      <c r="A14">
        <v>60</v>
      </c>
      <c r="B14" s="5" cm="1">
        <f t="array" ref="B14">_xll.ORF.FWDPRICE(A14, $B$6, $B$3, $B$4)</f>
        <v>60.603010025050075</v>
      </c>
      <c r="C14" s="5" cm="1">
        <f t="array" ref="C14">_xll.ORF.EUROBS($B$8, A14, $B$7, $B$6, $B$3, $B$4, $B$5, $B$9)</f>
        <v>1.4865207091801595</v>
      </c>
      <c r="D14" s="5" cm="1">
        <f t="array" ref="D14">_xll.ORF.EUROBS($C$8, A14, $B$7, $B$6, $B$3, $B$4, $B$5, $B$9)</f>
        <v>39.338732611502003</v>
      </c>
      <c r="E14" s="4">
        <f t="shared" si="0"/>
        <v>-37.852211902321834</v>
      </c>
      <c r="F14" s="4">
        <f t="shared" si="1"/>
        <v>-37.852211902321841</v>
      </c>
      <c r="G14" s="6">
        <f t="shared" si="2"/>
        <v>0</v>
      </c>
    </row>
    <row r="15" spans="1:7" x14ac:dyDescent="0.25">
      <c r="A15">
        <v>65</v>
      </c>
      <c r="B15" s="5" cm="1">
        <f t="array" ref="B15">_xll.ORF.FWDPRICE(A15, $B$6, $B$3, $B$4)</f>
        <v>65.653260860470922</v>
      </c>
      <c r="C15" s="5" cm="1">
        <f t="array" ref="C15">_xll.ORF.EUROBS($B$8, A15, $B$7, $B$6, $B$3, $B$4, $B$5, $B$9)</f>
        <v>2.3176423405330127</v>
      </c>
      <c r="D15" s="5" cm="1">
        <f t="array" ref="D15">_xll.ORF.EUROBS($C$8, A15, $B$7, $B$6, $B$3, $B$4, $B$5, $B$9)</f>
        <v>35.3176265751123</v>
      </c>
      <c r="E15" s="4">
        <f t="shared" si="0"/>
        <v>-32.999984234579287</v>
      </c>
      <c r="F15" s="4">
        <f t="shared" si="1"/>
        <v>-32.999984234579287</v>
      </c>
      <c r="G15" s="6">
        <f t="shared" si="2"/>
        <v>0</v>
      </c>
    </row>
    <row r="16" spans="1:7" x14ac:dyDescent="0.25">
      <c r="A16">
        <v>70</v>
      </c>
      <c r="B16" s="5" cm="1">
        <f t="array" ref="B16">_xll.ORF.FWDPRICE(A16, $B$6, $B$3, $B$4)</f>
        <v>70.703511695891763</v>
      </c>
      <c r="C16" s="5" cm="1">
        <f t="array" ref="C16">_xll.ORF.EUROBS($B$8, A16, $B$7, $B$6, $B$3, $B$4, $B$5, $B$9)</f>
        <v>3.4069496126316943</v>
      </c>
      <c r="D16" s="5" cm="1">
        <f t="array" ref="D16">_xll.ORF.EUROBS($C$8, A16, $B$7, $B$6, $B$3, $B$4, $B$5, $B$9)</f>
        <v>31.55470617946845</v>
      </c>
      <c r="E16" s="4">
        <f t="shared" si="0"/>
        <v>-28.147756566836748</v>
      </c>
      <c r="F16" s="4">
        <f t="shared" si="1"/>
        <v>-28.147756566836755</v>
      </c>
      <c r="G16" s="6">
        <f t="shared" si="2"/>
        <v>0</v>
      </c>
    </row>
    <row r="17" spans="1:7" x14ac:dyDescent="0.25">
      <c r="A17">
        <v>75</v>
      </c>
      <c r="B17" s="5" cm="1">
        <f t="array" ref="B17">_xll.ORF.FWDPRICE(A17, $B$6, $B$3, $B$4)</f>
        <v>75.753762531312603</v>
      </c>
      <c r="C17" s="5" cm="1">
        <f t="array" ref="C17">_xll.ORF.EUROBS($B$8, A17, $B$7, $B$6, $B$3, $B$4, $B$5, $B$9)</f>
        <v>4.7722853956642943</v>
      </c>
      <c r="D17" s="5" cm="1">
        <f t="array" ref="D17">_xll.ORF.EUROBS($C$8, A17, $B$7, $B$6, $B$3, $B$4, $B$5, $B$9)</f>
        <v>28.067814294758495</v>
      </c>
      <c r="E17" s="4">
        <f t="shared" si="0"/>
        <v>-23.295528899094208</v>
      </c>
      <c r="F17" s="4">
        <f t="shared" si="1"/>
        <v>-23.295528899094201</v>
      </c>
      <c r="G17" s="6">
        <f t="shared" si="2"/>
        <v>0</v>
      </c>
    </row>
    <row r="18" spans="1:7" x14ac:dyDescent="0.25">
      <c r="A18">
        <v>80</v>
      </c>
      <c r="B18" s="5" cm="1">
        <f t="array" ref="B18">_xll.ORF.FWDPRICE(A18, $B$6, $B$3, $B$4)</f>
        <v>80.804013366733443</v>
      </c>
      <c r="C18" s="5" cm="1">
        <f t="array" ref="C18">_xll.ORF.EUROBS($B$8, A18, $B$7, $B$6, $B$3, $B$4, $B$5, $B$9)</f>
        <v>6.4224804982956307</v>
      </c>
      <c r="D18" s="5" cm="1">
        <f t="array" ref="D18">_xll.ORF.EUROBS($C$8, A18, $B$7, $B$6, $B$3, $B$4, $B$5, $B$9)</f>
        <v>24.865781729647299</v>
      </c>
      <c r="E18" s="4">
        <f t="shared" si="0"/>
        <v>-18.443301231351668</v>
      </c>
      <c r="F18" s="4">
        <f t="shared" si="1"/>
        <v>-18.443301231351668</v>
      </c>
      <c r="G18" s="6">
        <f t="shared" si="2"/>
        <v>0</v>
      </c>
    </row>
    <row r="19" spans="1:7" x14ac:dyDescent="0.25">
      <c r="A19">
        <v>85</v>
      </c>
      <c r="B19" s="5" cm="1">
        <f t="array" ref="B19">_xll.ORF.FWDPRICE(A19, $B$6, $B$3, $B$4)</f>
        <v>85.854264202154269</v>
      </c>
      <c r="C19" s="5" cm="1">
        <f t="array" ref="C19">_xll.ORF.EUROBS($B$8, A19, $B$7, $B$6, $B$3, $B$4, $B$5, $B$9)</f>
        <v>8.3582743344597681</v>
      </c>
      <c r="D19" s="5" cm="1">
        <f t="array" ref="D19">_xll.ORF.EUROBS($C$8, A19, $B$7, $B$6, $B$3, $B$4, $B$5, $B$9)</f>
        <v>21.949347898068915</v>
      </c>
      <c r="E19" s="4">
        <f t="shared" si="0"/>
        <v>-13.591073563609141</v>
      </c>
      <c r="F19" s="4">
        <f t="shared" si="1"/>
        <v>-13.591073563609147</v>
      </c>
      <c r="G19" s="6">
        <f t="shared" si="2"/>
        <v>0</v>
      </c>
    </row>
    <row r="20" spans="1:7" x14ac:dyDescent="0.25">
      <c r="A20">
        <v>90</v>
      </c>
      <c r="B20" s="5" cm="1">
        <f t="array" ref="B20">_xll.ORF.FWDPRICE(A20, $B$6, $B$3, $B$4)</f>
        <v>90.904515037575109</v>
      </c>
      <c r="C20" s="5" cm="1">
        <f t="array" ref="C20">_xll.ORF.EUROBS($B$8, A20, $B$7, $B$6, $B$3, $B$4, $B$5, $B$9)</f>
        <v>10.573661903820145</v>
      </c>
      <c r="D20" s="5" cm="1">
        <f t="array" ref="D20">_xll.ORF.EUROBS($C$8, A20, $B$7, $B$6, $B$3, $B$4, $B$5, $B$9)</f>
        <v>19.312507799686738</v>
      </c>
      <c r="E20" s="4">
        <f t="shared" si="0"/>
        <v>-8.7388458958666</v>
      </c>
      <c r="F20" s="4">
        <f t="shared" si="1"/>
        <v>-8.7388458958665929</v>
      </c>
      <c r="G20" s="6">
        <f t="shared" si="2"/>
        <v>0</v>
      </c>
    </row>
    <row r="21" spans="1:7" x14ac:dyDescent="0.25">
      <c r="A21">
        <v>95</v>
      </c>
      <c r="B21" s="5" cm="1">
        <f t="array" ref="B21">_xll.ORF.FWDPRICE(A21, $B$6, $B$3, $B$4)</f>
        <v>95.954765872995949</v>
      </c>
      <c r="C21" s="5" cm="1">
        <f t="array" ref="C21">_xll.ORF.EUROBS($B$8, A21, $B$7, $B$6, $B$3, $B$4, $B$5, $B$9)</f>
        <v>13.05739330574762</v>
      </c>
      <c r="D21" s="5" cm="1">
        <f t="array" ref="D21">_xll.ORF.EUROBS($C$8, A21, $B$7, $B$6, $B$3, $B$4, $B$5, $B$9)</f>
        <v>16.944011533871688</v>
      </c>
      <c r="E21" s="4">
        <f t="shared" si="0"/>
        <v>-3.8866182281240595</v>
      </c>
      <c r="F21" s="4">
        <f t="shared" si="1"/>
        <v>-3.8866182281240675</v>
      </c>
      <c r="G21" s="6">
        <f t="shared" si="2"/>
        <v>7.9936057773011271E-15</v>
      </c>
    </row>
    <row r="22" spans="1:7" x14ac:dyDescent="0.25">
      <c r="A22">
        <v>100</v>
      </c>
      <c r="B22" s="5" cm="1">
        <f t="array" ref="B22">_xll.ORF.FWDPRICE(A22, $B$6, $B$3, $B$4)</f>
        <v>101.00501670841679</v>
      </c>
      <c r="C22" s="5" cm="1">
        <f t="array" ref="C22">_xll.ORF.EUROBS($B$8, A22, $B$7, $B$6, $B$3, $B$4, $B$5, $B$9)</f>
        <v>15.794436675110145</v>
      </c>
      <c r="D22" s="5" cm="1">
        <f t="array" ref="D22">_xll.ORF.EUROBS($C$8, A22, $B$7, $B$6, $B$3, $B$4, $B$5, $B$9)</f>
        <v>14.828827235491664</v>
      </c>
      <c r="E22" s="4">
        <f t="shared" si="0"/>
        <v>0.96560943961848122</v>
      </c>
      <c r="F22" s="4">
        <f t="shared" si="1"/>
        <v>0.96560943961848089</v>
      </c>
      <c r="G22" s="6">
        <f t="shared" si="2"/>
        <v>0</v>
      </c>
    </row>
    <row r="23" spans="1:7" x14ac:dyDescent="0.25">
      <c r="A23">
        <v>105</v>
      </c>
      <c r="B23" s="5" cm="1">
        <f t="array" ref="B23">_xll.ORF.FWDPRICE(A23, $B$6, $B$3, $B$4)</f>
        <v>106.05526754383763</v>
      </c>
      <c r="C23" s="5" cm="1">
        <f t="array" ref="C23">_xll.ORF.EUROBS($B$8, A23, $B$7, $B$6, $B$3, $B$4, $B$5, $B$9)</f>
        <v>18.767290871726409</v>
      </c>
      <c r="D23" s="5" cm="1">
        <f t="array" ref="D23">_xll.ORF.EUROBS($C$8, A23, $B$7, $B$6, $B$3, $B$4, $B$5, $B$9)</f>
        <v>12.949453764365389</v>
      </c>
      <c r="E23" s="4">
        <f t="shared" si="0"/>
        <v>5.8178371073610222</v>
      </c>
      <c r="F23" s="4">
        <f t="shared" si="1"/>
        <v>5.8178371073610204</v>
      </c>
      <c r="G23" s="6">
        <f t="shared" si="2"/>
        <v>0</v>
      </c>
    </row>
    <row r="24" spans="1:7" x14ac:dyDescent="0.25">
      <c r="A24">
        <v>110</v>
      </c>
      <c r="B24" s="5" cm="1">
        <f t="array" ref="B24">_xll.ORF.FWDPRICE(A24, $B$6, $B$3, $B$4)</f>
        <v>111.10551837925847</v>
      </c>
      <c r="C24" s="5" cm="1">
        <f t="array" ref="C24">_xll.ORF.EUROBS($B$8, A24, $B$7, $B$6, $B$3, $B$4, $B$5, $B$9)</f>
        <v>21.957092498792704</v>
      </c>
      <c r="D24" s="5" cm="1">
        <f t="array" ref="D24">_xll.ORF.EUROBS($C$8, A24, $B$7, $B$6, $B$3, $B$4, $B$5, $B$9)</f>
        <v>11.287027723689127</v>
      </c>
      <c r="E24" s="4">
        <f t="shared" si="0"/>
        <v>10.670064775103562</v>
      </c>
      <c r="F24" s="4">
        <f t="shared" si="1"/>
        <v>10.670064775103578</v>
      </c>
      <c r="G24" s="6">
        <f t="shared" si="2"/>
        <v>-1.5987211554602254E-14</v>
      </c>
    </row>
    <row r="25" spans="1:7" x14ac:dyDescent="0.25">
      <c r="A25">
        <v>115</v>
      </c>
      <c r="B25" s="5" cm="1">
        <f t="array" ref="B25">_xll.ORF.FWDPRICE(A25, $B$6, $B$3, $B$4)</f>
        <v>116.15576921467931</v>
      </c>
      <c r="C25" s="5" cm="1">
        <f t="array" ref="C25">_xll.ORF.EUROBS($B$8, A25, $B$7, $B$6, $B$3, $B$4, $B$5, $B$9)</f>
        <v>25.344502204078427</v>
      </c>
      <c r="D25" s="5" cm="1">
        <f t="array" ref="D25">_xll.ORF.EUROBS($C$8, A25, $B$7, $B$6, $B$3, $B$4, $B$5, $B$9)</f>
        <v>9.8222097612323189</v>
      </c>
      <c r="E25" s="4">
        <f t="shared" si="0"/>
        <v>15.522292442846103</v>
      </c>
      <c r="F25" s="4">
        <f t="shared" si="1"/>
        <v>15.522292442846108</v>
      </c>
      <c r="G25" s="6">
        <f t="shared" si="2"/>
        <v>0</v>
      </c>
    </row>
    <row r="26" spans="1:7" x14ac:dyDescent="0.25">
      <c r="A26">
        <v>120</v>
      </c>
      <c r="B26" s="5" cm="1">
        <f t="array" ref="B26">_xll.ORF.FWDPRICE(A26, $B$6, $B$3, $B$4)</f>
        <v>121.20602005010015</v>
      </c>
      <c r="C26" s="5" cm="1">
        <f t="array" ref="C26">_xll.ORF.EUROBS($B$8, A26, $B$7, $B$6, $B$3, $B$4, $B$5, $B$9)</f>
        <v>28.910380423610505</v>
      </c>
      <c r="D26" s="5" cm="1">
        <f t="array" ref="D26">_xll.ORF.EUROBS($C$8, A26, $B$7, $B$6, $B$3, $B$4, $B$5, $B$9)</f>
        <v>8.5358603130218409</v>
      </c>
      <c r="E26" s="4">
        <f t="shared" si="0"/>
        <v>20.374520110588644</v>
      </c>
      <c r="F26" s="4">
        <f t="shared" si="1"/>
        <v>20.374520110588662</v>
      </c>
      <c r="G26" s="6">
        <f t="shared" si="2"/>
        <v>0</v>
      </c>
    </row>
    <row r="27" spans="1:7" x14ac:dyDescent="0.25">
      <c r="A27">
        <v>125</v>
      </c>
      <c r="B27" s="5" cm="1">
        <f t="array" ref="B27">_xll.ORF.FWDPRICE(A27, $B$6, $B$3, $B$4)</f>
        <v>126.25627088552099</v>
      </c>
      <c r="C27" s="5" cm="1">
        <f t="array" ref="C27">_xll.ORF.EUROBS($B$8, A27, $B$7, $B$6, $B$3, $B$4, $B$5, $B$9)</f>
        <v>32.636276466684251</v>
      </c>
      <c r="D27" s="5" cm="1">
        <f t="array" ref="D27">_xll.ORF.EUROBS($C$8, A27, $B$7, $B$6, $B$3, $B$4, $B$5, $B$9)</f>
        <v>7.4095286883530633</v>
      </c>
      <c r="E27" s="4">
        <f t="shared" si="0"/>
        <v>25.226747778331184</v>
      </c>
      <c r="F27" s="4">
        <f t="shared" si="1"/>
        <v>25.226747778331188</v>
      </c>
      <c r="G27" s="6">
        <f t="shared" si="2"/>
        <v>0</v>
      </c>
    </row>
    <row r="28" spans="1:7" x14ac:dyDescent="0.25">
      <c r="A28">
        <v>130</v>
      </c>
      <c r="B28" s="5" cm="1">
        <f t="array" ref="B28">_xll.ORF.FWDPRICE(A28, $B$6, $B$3, $B$4)</f>
        <v>131.30652172094184</v>
      </c>
      <c r="C28" s="5" cm="1">
        <f t="array" ref="C28">_xll.ORF.EUROBS($B$8, A28, $B$7, $B$6, $B$3, $B$4, $B$5, $B$9)</f>
        <v>36.504760646105588</v>
      </c>
      <c r="D28" s="5" cm="1">
        <f t="array" ref="D28">_xll.ORF.EUROBS($C$8, A28, $B$7, $B$6, $B$3, $B$4, $B$5, $B$9)</f>
        <v>6.4257852000318572</v>
      </c>
      <c r="E28" s="4">
        <f t="shared" si="0"/>
        <v>30.078975446073738</v>
      </c>
      <c r="F28" s="4">
        <f t="shared" si="1"/>
        <v>30.078975446073731</v>
      </c>
      <c r="G28" s="6">
        <f t="shared" si="2"/>
        <v>0</v>
      </c>
    </row>
    <row r="29" spans="1:7" x14ac:dyDescent="0.25">
      <c r="A29">
        <v>135</v>
      </c>
      <c r="B29" s="5" cm="1">
        <f t="array" ref="B29">_xll.ORF.FWDPRICE(A29, $B$6, $B$3, $B$4)</f>
        <v>136.35677255636267</v>
      </c>
      <c r="C29" s="5" cm="1">
        <f t="array" ref="C29">_xll.ORF.EUROBS($B$8, A29, $B$7, $B$6, $B$3, $B$4, $B$5, $B$9)</f>
        <v>40.499629911748158</v>
      </c>
      <c r="D29" s="5" cm="1">
        <f t="array" ref="D29">_xll.ORF.EUROBS($C$8, A29, $B$7, $B$6, $B$3, $B$4, $B$5, $B$9)</f>
        <v>5.5684267979318891</v>
      </c>
      <c r="E29" s="4">
        <f t="shared" si="0"/>
        <v>34.931203113816267</v>
      </c>
      <c r="F29" s="4">
        <f t="shared" si="1"/>
        <v>34.931203113816267</v>
      </c>
      <c r="G29" s="6">
        <f t="shared" si="2"/>
        <v>0</v>
      </c>
    </row>
    <row r="30" spans="1:7" x14ac:dyDescent="0.25">
      <c r="A30">
        <v>140</v>
      </c>
      <c r="B30" s="5" cm="1">
        <f t="array" ref="B30">_xll.ORF.FWDPRICE(A30, $B$6, $B$3, $B$4)</f>
        <v>141.40702339178353</v>
      </c>
      <c r="C30" s="5" cm="1">
        <f t="array" ref="C30">_xll.ORF.EUROBS($B$8, A30, $B$7, $B$6, $B$3, $B$4, $B$5, $B$9)</f>
        <v>44.606015287295527</v>
      </c>
      <c r="D30" s="5" cm="1">
        <f t="array" ref="D30">_xll.ORF.EUROBS($C$8, A30, $B$7, $B$6, $B$3, $B$4, $B$5, $B$9)</f>
        <v>4.8225845057367023</v>
      </c>
      <c r="E30" s="4">
        <f t="shared" si="0"/>
        <v>39.78343078155882</v>
      </c>
      <c r="F30" s="4">
        <f t="shared" si="1"/>
        <v>39.783430781558828</v>
      </c>
      <c r="G30" s="6">
        <f t="shared" si="2"/>
        <v>0</v>
      </c>
    </row>
    <row r="31" spans="1:7" x14ac:dyDescent="0.25">
      <c r="A31">
        <v>145</v>
      </c>
      <c r="B31" s="5" cm="1">
        <f t="array" ref="B31">_xll.ORF.FWDPRICE(A31, $B$6, $B$3, $B$4)</f>
        <v>146.45727422720435</v>
      </c>
      <c r="C31" s="5" cm="1">
        <f t="array" ref="C31">_xll.ORF.EUROBS($B$8, A31, $B$7, $B$6, $B$3, $B$4, $B$5, $B$9)</f>
        <v>48.810415813290255</v>
      </c>
      <c r="D31" s="5" cm="1">
        <f t="array" ref="D31">_xll.ORF.EUROBS($C$8, A31, $B$7, $B$6, $B$3, $B$4, $B$5, $B$9)</f>
        <v>4.1747573639889071</v>
      </c>
      <c r="E31" s="4">
        <f t="shared" si="0"/>
        <v>44.635658449301346</v>
      </c>
      <c r="F31" s="4">
        <f t="shared" si="1"/>
        <v>44.635658449301346</v>
      </c>
      <c r="G31" s="6">
        <f t="shared" si="2"/>
        <v>0</v>
      </c>
    </row>
    <row r="32" spans="1:7" x14ac:dyDescent="0.25">
      <c r="A32">
        <v>150</v>
      </c>
      <c r="B32" s="5" cm="1">
        <f t="array" ref="B32">_xll.ORF.FWDPRICE(A32, $B$6, $B$3, $B$4)</f>
        <v>151.50752506262521</v>
      </c>
      <c r="C32" s="5" cm="1">
        <f t="array" ref="C32">_xll.ORF.EUROBS($B$8, A32, $B$7, $B$6, $B$3, $B$4, $B$5, $B$9)</f>
        <v>53.10067961315201</v>
      </c>
      <c r="D32" s="5" cm="1">
        <f t="array" ref="D32">_xll.ORF.EUROBS($C$8, A32, $B$7, $B$6, $B$3, $B$4, $B$5, $B$9)</f>
        <v>3.6127934961081141</v>
      </c>
      <c r="E32" s="4">
        <f t="shared" si="0"/>
        <v>49.4878861170439</v>
      </c>
      <c r="F32" s="4">
        <f t="shared" si="1"/>
        <v>49.4878861170439</v>
      </c>
      <c r="G32" s="6">
        <f t="shared" si="2"/>
        <v>0</v>
      </c>
    </row>
    <row r="33" spans="1:7" x14ac:dyDescent="0.25">
      <c r="A33">
        <v>155</v>
      </c>
      <c r="B33" s="5" cm="1">
        <f t="array" ref="B33">_xll.ORF.FWDPRICE(A33, $B$6, $B$3, $B$4)</f>
        <v>156.55777589804603</v>
      </c>
      <c r="C33" s="5" cm="1">
        <f t="array" ref="C33">_xll.ORF.EUROBS($B$8, A33, $B$7, $B$6, $B$3, $B$4, $B$5, $B$9)</f>
        <v>57.465948688245078</v>
      </c>
      <c r="D33" s="5" cm="1">
        <f t="array" ref="D33">_xll.ORF.EUROBS($C$8, A33, $B$7, $B$6, $B$3, $B$4, $B$5, $B$9)</f>
        <v>3.1258349034586526</v>
      </c>
      <c r="E33" s="4">
        <f t="shared" si="0"/>
        <v>54.340113784786425</v>
      </c>
      <c r="F33" s="4">
        <f t="shared" si="1"/>
        <v>54.340113784786425</v>
      </c>
      <c r="G33" s="6">
        <f t="shared" si="2"/>
        <v>0</v>
      </c>
    </row>
    <row r="34" spans="1:7" x14ac:dyDescent="0.25">
      <c r="A34">
        <v>160</v>
      </c>
      <c r="B34" s="5" cm="1">
        <f t="array" ref="B34">_xll.ORF.FWDPRICE(A34, $B$6, $B$3, $B$4)</f>
        <v>161.60802673346689</v>
      </c>
      <c r="C34" s="5" cm="1">
        <f t="array" ref="C34">_xll.ORF.EUROBS($B$8, A34, $B$7, $B$6, $B$3, $B$4, $B$5, $B$9)</f>
        <v>61.896580416015233</v>
      </c>
      <c r="D34" s="5" cm="1">
        <f t="array" ref="D34">_xll.ORF.EUROBS($C$8, A34, $B$7, $B$6, $B$3, $B$4, $B$5, $B$9)</f>
        <v>2.7042389634862549</v>
      </c>
      <c r="E34" s="4">
        <f t="shared" si="0"/>
        <v>59.192341452528986</v>
      </c>
      <c r="F34" s="4">
        <f t="shared" si="1"/>
        <v>59.192341452528979</v>
      </c>
      <c r="G34" s="6">
        <f t="shared" si="2"/>
        <v>0</v>
      </c>
    </row>
    <row r="35" spans="1:7" x14ac:dyDescent="0.25">
      <c r="A35">
        <v>165</v>
      </c>
      <c r="B35" s="5" cm="1">
        <f t="array" ref="B35">_xll.ORF.FWDPRICE(A35, $B$6, $B$3, $B$4)</f>
        <v>166.65827756888771</v>
      </c>
      <c r="C35" s="5" cm="1">
        <f t="array" ref="C35">_xll.ORF.EUROBS($B$8, A35, $B$7, $B$6, $B$3, $B$4, $B$5, $B$9)</f>
        <v>66.384055603871332</v>
      </c>
      <c r="D35" s="5" cm="1">
        <f t="array" ref="D35">_xll.ORF.EUROBS($C$8, A35, $B$7, $B$6, $B$3, $B$4, $B$5, $B$9)</f>
        <v>2.339486483599825</v>
      </c>
      <c r="E35" s="4">
        <f t="shared" si="0"/>
        <v>64.044569120271504</v>
      </c>
      <c r="F35" s="4">
        <f t="shared" si="1"/>
        <v>64.044569120271504</v>
      </c>
      <c r="G35" s="6">
        <f t="shared" si="2"/>
        <v>0</v>
      </c>
    </row>
    <row r="36" spans="1:7" x14ac:dyDescent="0.25">
      <c r="A36">
        <v>170</v>
      </c>
      <c r="B36" s="5" cm="1">
        <f t="array" ref="B36">_xll.ORF.FWDPRICE(A36, $B$6, $B$3, $B$4)</f>
        <v>171.70852840430854</v>
      </c>
      <c r="C36" s="5" cm="1">
        <f t="array" ref="C36">_xll.ORF.EUROBS($B$8, A36, $B$7, $B$6, $B$3, $B$4, $B$5, $B$9)</f>
        <v>70.920880369257048</v>
      </c>
      <c r="D36" s="5" cm="1">
        <f t="array" ref="D36">_xll.ORF.EUROBS($C$8, A36, $B$7, $B$6, $B$3, $B$4, $B$5, $B$9)</f>
        <v>2.0240835812430058</v>
      </c>
      <c r="E36" s="4">
        <f t="shared" si="0"/>
        <v>68.896796788014029</v>
      </c>
      <c r="F36" s="4">
        <f t="shared" si="1"/>
        <v>68.896796788014043</v>
      </c>
      <c r="G36" s="6">
        <f t="shared" si="2"/>
        <v>0</v>
      </c>
    </row>
    <row r="37" spans="1:7" x14ac:dyDescent="0.25">
      <c r="A37">
        <v>175</v>
      </c>
      <c r="B37" s="5" cm="1">
        <f t="array" ref="B37">_xll.ORF.FWDPRICE(A37, $B$6, $B$3, $B$4)</f>
        <v>176.75877923972939</v>
      </c>
      <c r="C37" s="5" cm="1">
        <f t="array" ref="C37">_xll.ORF.EUROBS($B$8, A37, $B$7, $B$6, $B$3, $B$4, $B$5, $B$9)</f>
        <v>75.500487043320945</v>
      </c>
      <c r="D37" s="5" cm="1">
        <f t="array" ref="D37">_xll.ORF.EUROBS($C$8, A37, $B$7, $B$6, $B$3, $B$4, $B$5, $B$9)</f>
        <v>1.7514625875643681</v>
      </c>
      <c r="E37" s="4">
        <f t="shared" si="0"/>
        <v>73.749024455756597</v>
      </c>
      <c r="F37" s="4">
        <f t="shared" si="1"/>
        <v>73.749024455756583</v>
      </c>
      <c r="G37" s="6">
        <f t="shared" si="2"/>
        <v>0</v>
      </c>
    </row>
    <row r="38" spans="1:7" x14ac:dyDescent="0.25">
      <c r="A38">
        <v>180</v>
      </c>
      <c r="B38" s="5" cm="1">
        <f t="array" ref="B38">_xll.ORF.FWDPRICE(A38, $B$6, $B$3, $B$4)</f>
        <v>181.80903007515022</v>
      </c>
      <c r="C38" s="5" cm="1">
        <f t="array" ref="C38">_xll.ORF.EUROBS($B$8, A38, $B$7, $B$6, $B$3, $B$4, $B$5, $B$9)</f>
        <v>80.117137673172834</v>
      </c>
      <c r="D38" s="5" cm="1">
        <f t="array" ref="D38">_xll.ORF.EUROBS($C$8, A38, $B$7, $B$6, $B$3, $B$4, $B$5, $B$9)</f>
        <v>1.5158855496737218</v>
      </c>
      <c r="E38" s="4">
        <f t="shared" si="0"/>
        <v>78.601252123499123</v>
      </c>
      <c r="F38" s="4">
        <f t="shared" si="1"/>
        <v>78.601252123499108</v>
      </c>
      <c r="G38" s="6">
        <f t="shared" si="2"/>
        <v>0</v>
      </c>
    </row>
    <row r="39" spans="1:7" x14ac:dyDescent="0.25">
      <c r="A39">
        <v>185</v>
      </c>
      <c r="B39" s="5" cm="1">
        <f t="array" ref="B39">_xll.ORF.FWDPRICE(A39, $B$6, $B$3, $B$4)</f>
        <v>186.85928091057107</v>
      </c>
      <c r="C39" s="5" cm="1">
        <f t="array" ref="C39">_xll.ORF.EUROBS($B$8, A39, $B$7, $B$6, $B$3, $B$4, $B$5, $B$9)</f>
        <v>84.76583245696574</v>
      </c>
      <c r="D39" s="5" cm="1">
        <f t="array" ref="D39">_xll.ORF.EUROBS($C$8, A39, $B$7, $B$6, $B$3, $B$4, $B$5, $B$9)</f>
        <v>1.312352665724082</v>
      </c>
      <c r="E39" s="4">
        <f t="shared" si="0"/>
        <v>83.453479791241676</v>
      </c>
      <c r="F39" s="4">
        <f t="shared" si="1"/>
        <v>83.453479791241662</v>
      </c>
      <c r="G39" s="6">
        <f t="shared" si="2"/>
        <v>0</v>
      </c>
    </row>
    <row r="40" spans="1:7" x14ac:dyDescent="0.25">
      <c r="A40">
        <v>190</v>
      </c>
      <c r="B40" s="5" cm="1">
        <f t="array" ref="B40">_xll.ORF.FWDPRICE(A40, $B$6, $B$3, $B$4)</f>
        <v>191.9095317459919</v>
      </c>
      <c r="C40" s="5" cm="1">
        <f t="array" ref="C40">_xll.ORF.EUROBS($B$8, A40, $B$7, $B$6, $B$3, $B$4, $B$5, $B$9)</f>
        <v>89.442224518302623</v>
      </c>
      <c r="D40" s="5" cm="1">
        <f t="array" ref="D40">_xll.ORF.EUROBS($C$8, A40, $B$7, $B$6, $B$3, $B$4, $B$5, $B$9)</f>
        <v>1.1365170593184533</v>
      </c>
      <c r="E40" s="4">
        <f t="shared" si="0"/>
        <v>88.305707458984202</v>
      </c>
      <c r="F40" s="4">
        <f t="shared" si="1"/>
        <v>88.305707458984173</v>
      </c>
      <c r="G40" s="6">
        <f t="shared" si="2"/>
        <v>0</v>
      </c>
    </row>
    <row r="41" spans="1:7" x14ac:dyDescent="0.25">
      <c r="A41">
        <v>195</v>
      </c>
      <c r="B41" s="5" cm="1">
        <f t="array" ref="B41">_xll.ORF.FWDPRICE(A41, $B$6, $B$3, $B$4)</f>
        <v>196.95978258141275</v>
      </c>
      <c r="C41" s="5" cm="1">
        <f t="array" ref="C41">_xll.ORF.EUROBS($B$8, A41, $B$7, $B$6, $B$3, $B$4, $B$5, $B$9)</f>
        <v>94.142541748934875</v>
      </c>
      <c r="D41" s="5" cm="1">
        <f t="array" ref="D41">_xll.ORF.EUROBS($C$8, A41, $B$7, $B$6, $B$3, $B$4, $B$5, $B$9)</f>
        <v>0.98460662220812023</v>
      </c>
      <c r="E41" s="4">
        <f t="shared" si="0"/>
        <v>93.157935126726755</v>
      </c>
      <c r="F41" s="4">
        <f t="shared" si="1"/>
        <v>93.157935126726755</v>
      </c>
      <c r="G41" s="6">
        <f t="shared" si="2"/>
        <v>0</v>
      </c>
    </row>
    <row r="42" spans="1:7" x14ac:dyDescent="0.25">
      <c r="A42">
        <v>200</v>
      </c>
      <c r="B42" s="5" cm="1">
        <f t="array" ref="B42">_xll.ORF.FWDPRICE(A42, $B$6, $B$3, $B$4)</f>
        <v>202.01003341683358</v>
      </c>
      <c r="C42" s="5" cm="1">
        <f t="array" ref="C42">_xll.ORF.EUROBS($B$8, A42, $B$7, $B$6, $B$3, $B$4, $B$5, $B$9)</f>
        <v>98.863515966927878</v>
      </c>
      <c r="D42" s="5" cm="1">
        <f t="array" ref="D42">_xll.ORF.EUROBS($C$8, A42, $B$7, $B$6, $B$3, $B$4, $B$5, $B$9)</f>
        <v>0.85335317245860087</v>
      </c>
      <c r="E42" s="4">
        <f t="shared" si="0"/>
        <v>98.010162794469281</v>
      </c>
      <c r="F42" s="4">
        <f t="shared" si="1"/>
        <v>98.010162794469281</v>
      </c>
      <c r="G42" s="6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FWD_PRICE</vt:lpstr>
      <vt:lpstr>DIGITAL_OPTION</vt:lpstr>
      <vt:lpstr>CP_PARITY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2010-02-27T23:45:57Z</dcterms:created>
  <dcterms:modified xsi:type="dcterms:W3CDTF">2024-07-28T16:07:29Z</dcterms:modified>
</cp:coreProperties>
</file>