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Sotiropoulos\Documents\Develop\ORF531-F2023\orflib-x.y.z\examples\Excel\"/>
    </mc:Choice>
  </mc:AlternateContent>
  <xr:revisionPtr revIDLastSave="0" documentId="13_ncr:1_{64B51322-6052-4067-9591-53B4EE5230C9}" xr6:coauthVersionLast="47" xr6:coauthVersionMax="47" xr10:uidLastSave="{00000000-0000-0000-0000-000000000000}"/>
  <bookViews>
    <workbookView xWindow="80" yWindow="310" windowWidth="25520" windowHeight="14970" xr2:uid="{00000000-000D-0000-FFFF-FFFF00000000}"/>
  </bookViews>
  <sheets>
    <sheet name="YIELDCURVE" sheetId="1" r:id="rId1"/>
    <sheet name="CALLPUT_BSMC" sheetId="2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H5" i="1" a="1"/>
  <c r="D5" i="1" a="1"/>
  <c r="B2" i="1" a="1"/>
  <c r="H5" i="1" l="1"/>
  <c r="I5" i="1"/>
  <c r="H6" i="1"/>
  <c r="I6" i="1"/>
  <c r="H7" i="1"/>
  <c r="I7" i="1"/>
  <c r="D5" i="1"/>
  <c r="B2" i="1"/>
  <c r="A31" i="2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10" i="1" l="1"/>
  <c r="A9" i="1"/>
  <c r="A8" i="1"/>
  <c r="A7" i="1"/>
  <c r="B10" i="2" l="1"/>
  <c r="B21" i="2" a="1"/>
  <c r="B32" i="2" a="1"/>
  <c r="B38" i="2" a="1"/>
  <c r="B25" i="2" a="1"/>
  <c r="B31" i="2" a="1"/>
  <c r="B41" i="2" a="1"/>
  <c r="B37" i="2" a="1"/>
  <c r="B40" i="2" a="1"/>
  <c r="B34" i="2" a="1"/>
  <c r="B39" i="2" a="1"/>
  <c r="B35" i="2" a="1"/>
  <c r="B30" i="2" a="1"/>
  <c r="B36" i="2" a="1"/>
  <c r="B33" i="2" a="1"/>
  <c r="B25" i="2" l="1"/>
  <c r="D39" i="2" s="1"/>
  <c r="B21" i="2"/>
  <c r="B22" i="2"/>
  <c r="B33" i="2"/>
  <c r="C33" i="2"/>
  <c r="C31" i="2"/>
  <c r="B31" i="2"/>
  <c r="C35" i="2"/>
  <c r="B35" i="2"/>
  <c r="C30" i="2"/>
  <c r="B30" i="2"/>
  <c r="C40" i="2"/>
  <c r="B40" i="2"/>
  <c r="C41" i="2"/>
  <c r="B41" i="2"/>
  <c r="B38" i="2"/>
  <c r="C38" i="2"/>
  <c r="B36" i="2"/>
  <c r="C36" i="2"/>
  <c r="C37" i="2"/>
  <c r="B37" i="2"/>
  <c r="C34" i="2"/>
  <c r="B34" i="2"/>
  <c r="B39" i="2"/>
  <c r="C39" i="2"/>
  <c r="C32" i="2"/>
  <c r="B32" i="2"/>
  <c r="C25" i="2" l="1"/>
  <c r="D37" i="2"/>
  <c r="E37" i="2" s="1"/>
  <c r="D38" i="2"/>
  <c r="E38" i="2" s="1"/>
  <c r="D40" i="2"/>
  <c r="D34" i="2"/>
  <c r="E34" i="2" s="1"/>
  <c r="D35" i="2"/>
  <c r="E35" i="2" s="1"/>
  <c r="D36" i="2"/>
  <c r="E36" i="2" s="1"/>
  <c r="D32" i="2"/>
  <c r="E32" i="2" s="1"/>
  <c r="D41" i="2"/>
  <c r="E41" i="2" s="1"/>
  <c r="D31" i="2"/>
  <c r="E31" i="2" s="1"/>
  <c r="D30" i="2"/>
  <c r="E30" i="2" s="1"/>
  <c r="D33" i="2"/>
  <c r="E33" i="2" s="1"/>
  <c r="E39" i="2"/>
  <c r="E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<sst xmlns="http://schemas.openxmlformats.org/spreadsheetml/2006/main" count="40" uniqueCount="37">
  <si>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CrvName</t>
  </si>
  <si>
    <t>Rate</t>
  </si>
  <si>
    <t>USD</t>
  </si>
  <si>
    <t>Market</t>
  </si>
  <si>
    <t>Market List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</si>
  <si>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</si>
  <si>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</si>
  <si>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</si>
  <si>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</si>
  <si>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</si>
  <si>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</si>
  <si>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</si>
  <si>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</si>
  <si>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</si>
  <si>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PathGenType</t>
  </si>
  <si>
    <t>Npaths</t>
  </si>
  <si>
    <t>MC Pricing</t>
  </si>
  <si>
    <t>MC Parameters</t>
  </si>
  <si>
    <t>StdError</t>
  </si>
  <si>
    <t>Mean</t>
  </si>
  <si>
    <t>Exact</t>
  </si>
  <si>
    <t>Price</t>
  </si>
  <si>
    <t>InputType</t>
  </si>
  <si>
    <t>UrngType</t>
  </si>
  <si>
    <t>MT19937</t>
  </si>
  <si>
    <t>MINSTDRAND</t>
  </si>
  <si>
    <t>RANLUX3</t>
  </si>
  <si>
    <t>RANLUX4</t>
  </si>
  <si>
    <t>Diff</t>
  </si>
  <si>
    <t>EULER</t>
  </si>
  <si>
    <t>Convergence Analysis</t>
  </si>
  <si>
    <t>YIELD CURVE CONSTRUCTION</t>
  </si>
  <si>
    <t>Yield Curve</t>
  </si>
  <si>
    <t>EUROPEAN CALL/PUT PRICING IN BLACK SCHOLED MONTE CARLO</t>
  </si>
  <si>
    <t>VERSION</t>
  </si>
  <si>
    <t>MCPrice</t>
  </si>
  <si>
    <t>BSPrice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</si>
</sst>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</numFmts>
  <fonts count="10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sz val="10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theme="0" tint="-0.499984740745262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0" fontId="3" fillId="0" borderId="0" xfId="0" applyNumberFormat="1" applyFont="1"/>
    <xf numFmtId="0" fontId="4" fillId="0" borderId="0" xfId="0" applyFont="1"/>
    <xf numFmtId="165" fontId="3" fillId="0" borderId="0" xfId="1" applyNumberFormat="1" applyFont="1"/>
    <xf numFmtId="166" fontId="0" fillId="0" borderId="0" xfId="0" applyNumberFormat="1"/>
    <xf numFmtId="2" fontId="0" fillId="0" borderId="0" xfId="0" applyNumberFormat="1"/>
    <xf numFmtId="166" fontId="2" fillId="0" borderId="0" xfId="0" applyNumberFormat="1" applyFont="1"/>
    <xf numFmtId="0" fontId="6" fillId="0" borderId="0" xfId="0" applyFont="1"/>
    <xf numFmtId="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7" fillId="0" borderId="0" xfId="0" applyFont="1"/>
    <xf numFmtId="166" fontId="4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MC Option Price and Standard Error</a:t>
            </a:r>
          </a:p>
        </c:rich>
      </c:tx>
      <c:layout>
        <c:manualLayout>
          <c:xMode val="edge"/>
          <c:yMode val="edge"/>
          <c:x val="0.25216025682740084"/>
          <c:y val="4.3890126941679493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CALLPUT_BSMC!$D$29</c:f>
              <c:strCache>
                <c:ptCount val="1"/>
                <c:pt idx="0">
                  <c:v>BSPrice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CALLPUT_BSMC!$A$30:$A$41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CALLPUT_BSMC!$D$30:$D$41</c:f>
              <c:numCache>
                <c:formatCode>0.0000</c:formatCode>
                <c:ptCount val="12"/>
                <c:pt idx="0">
                  <c:v>11.472680151867356</c:v>
                </c:pt>
                <c:pt idx="1">
                  <c:v>11.472680151867356</c:v>
                </c:pt>
                <c:pt idx="2">
                  <c:v>11.472680151867356</c:v>
                </c:pt>
                <c:pt idx="3">
                  <c:v>11.472680151867356</c:v>
                </c:pt>
                <c:pt idx="4">
                  <c:v>11.472680151867356</c:v>
                </c:pt>
                <c:pt idx="5">
                  <c:v>11.472680151867356</c:v>
                </c:pt>
                <c:pt idx="6">
                  <c:v>11.472680151867356</c:v>
                </c:pt>
                <c:pt idx="7">
                  <c:v>11.472680151867356</c:v>
                </c:pt>
                <c:pt idx="8">
                  <c:v>11.472680151867356</c:v>
                </c:pt>
                <c:pt idx="9">
                  <c:v>11.472680151867356</c:v>
                </c:pt>
                <c:pt idx="10">
                  <c:v>11.472680151867356</c:v>
                </c:pt>
                <c:pt idx="11">
                  <c:v>11.472680151867356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7A-4F04-826A-053661AC269D}"/>
            </c:ext>
          </c:extLst>
        </c:ser>
        <c:ser>
          <c:idx val="1"/>
          <c:order val="1"/>
          <c:tx>
            <c:strRef>
              <c:f>CALLPUT_BSMC!$B$29</c:f>
              <c:strCache>
                <c:ptCount val="1"/>
                <c:pt idx="0">
                  <c:v>MCPrice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square"/>
            <c:size val="4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CALLPUT_BSMC!$A$30:$A$41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CALLPUT_BSMC!$B$30:$B$41</c:f>
              <c:numCache>
                <c:formatCode>0.0000</c:formatCode>
                <c:ptCount val="12"/>
                <c:pt idx="0">
                  <c:v>9.7671882916052581</c:v>
                </c:pt>
                <c:pt idx="1">
                  <c:v>10.539208278600933</c:v>
                </c:pt>
                <c:pt idx="2">
                  <c:v>11.555808769396442</c:v>
                </c:pt>
                <c:pt idx="3">
                  <c:v>11.498060596315277</c:v>
                </c:pt>
                <c:pt idx="4">
                  <c:v>11.87945936211935</c:v>
                </c:pt>
                <c:pt idx="5">
                  <c:v>12.088192790588357</c:v>
                </c:pt>
                <c:pt idx="6">
                  <c:v>11.406608048268176</c:v>
                </c:pt>
                <c:pt idx="7">
                  <c:v>11.509034456897457</c:v>
                </c:pt>
                <c:pt idx="8">
                  <c:v>11.595847367334922</c:v>
                </c:pt>
                <c:pt idx="9">
                  <c:v>11.569909063921818</c:v>
                </c:pt>
                <c:pt idx="10">
                  <c:v>11.527988658718233</c:v>
                </c:pt>
                <c:pt idx="11">
                  <c:v>11.472530182701725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EA-47AF-955D-CA92C646D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663264"/>
        <c:axId val="1973747200"/>
      </c:scatterChart>
      <c:scatterChart>
        <c:scatterStyle val="smoothMarker"/>
        <c:varyColors val="0"/>
        <c:ser>
          <c:idx val="2"/>
          <c:order val="2"/>
          <c:tx>
            <c:strRef>
              <c:f>CALLPUT_BSMC!$C$29</c:f>
              <c:strCache>
                <c:ptCount val="1"/>
                <c:pt idx="0">
                  <c:v>StdError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CALLPUT_BSMC!$A$30:$A$41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CALLPUT_BSMC!$C$30:$C$41</c:f>
              <c:numCache>
                <c:formatCode>0.0000</c:formatCode>
                <c:ptCount val="12"/>
                <c:pt idx="0">
                  <c:v>1.9399729901601568</c:v>
                </c:pt>
                <c:pt idx="1">
                  <c:v>1.3393274147260026</c:v>
                </c:pt>
                <c:pt idx="2">
                  <c:v>1.0244311271153665</c:v>
                </c:pt>
                <c:pt idx="3">
                  <c:v>0.75710822539619349</c:v>
                </c:pt>
                <c:pt idx="4">
                  <c:v>0.51981044553367528</c:v>
                </c:pt>
                <c:pt idx="5">
                  <c:v>0.379846596124298</c:v>
                </c:pt>
                <c:pt idx="6">
                  <c:v>0.25790564495128648</c:v>
                </c:pt>
                <c:pt idx="7">
                  <c:v>0.18343743168630106</c:v>
                </c:pt>
                <c:pt idx="8">
                  <c:v>0.12997809032752675</c:v>
                </c:pt>
                <c:pt idx="9">
                  <c:v>9.1238213823213343E-2</c:v>
                </c:pt>
                <c:pt idx="10">
                  <c:v>6.4330877751405807E-2</c:v>
                </c:pt>
                <c:pt idx="11">
                  <c:v>4.5279559163182444E-2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EA-47AF-955D-CA92C646D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04704"/>
        <c:axId val="1075701680"/>
      </c:scatterChart>
      <c:valAx>
        <c:axId val="1973663264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Paths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crossAx val="1973747200"/>
        <c:crosses val="autoZero"/>
        <c:crossBetween val="midCat"/>
      </c:valAx>
      <c:valAx>
        <c:axId val="1973747200"/>
        <c:scaling>
          <c:orientation val="minMax"/>
          <c:max val="14"/>
          <c:min val="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crossAx val="1973663264"/>
        <c:crosses val="autoZero"/>
        <c:crossBetween val="midCat"/>
      </c:valAx>
      <c:valAx>
        <c:axId val="10757016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StdError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75704704"/>
        <c:crosses val="max"/>
        <c:crossBetween val="midCat"/>
      </c:valAx>
      <c:valAx>
        <c:axId val="107570470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5701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393379753150732"/>
          <c:y val="0.42763961108635007"/>
          <c:w val="0.15606614914476596"/>
          <c:h val="0.2162382289882555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22</xdr:row>
      <xdr:rowOff>0</xdr:rowOff>
    </xdr:from>
    <xdr:to>
      <xdr:col>15</xdr:col>
      <xdr:colOff>309561</xdr:colOff>
      <xdr:row>41</xdr:row>
      <xdr:rowOff>109536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DD8E0-61B4-4463-99A6-46F0BCCF5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defaultRowHeight="12.5" x14ac:dyDescent="0.25"/>
  <cols>
    <col min="1" max="1" width="12" customWidth="1"/>
    <col min="8" max="8" width="10.7265625" bestFit="1" customWidth="1"/>
    <col min="9" max="9" width="17.26953125" bestFit="1" customWidth="1"/>
  </cols>
  <sheetData>
    <row r="1" spans="1:9" ht="15.5" x14ac:dyDescent="0.35">
      <c r="A1" s="23" t="s">
        <v>31</v>
      </c>
    </row>
    <row r="2" spans="1:9" ht="13" x14ac:dyDescent="0.3">
      <c r="A2" t="s">
        <v>34</v>
      </c>
      <c r="B2" s="24" t="str" cm="1">
        <f t="array" ref="B2">_xll.ORF.VERSION()</f>
        <v>0.0.0</v>
      </c>
    </row>
    <row r="3" spans="1:9" ht="15.5" x14ac:dyDescent="0.35">
      <c r="A3" s="1"/>
    </row>
    <row r="4" spans="1:9" x14ac:dyDescent="0.25">
      <c r="A4" t="s">
        <v>0</v>
      </c>
      <c r="B4" s="3" t="s">
        <v>2</v>
      </c>
      <c r="D4" t="s">
        <v>32</v>
      </c>
      <c r="H4" t="s">
        <v>4</v>
      </c>
    </row>
    <row r="5" spans="1:9" x14ac:dyDescent="0.25">
      <c r="A5" t="s">
        <v>22</v>
      </c>
      <c r="B5" s="3">
        <v>0</v>
      </c>
      <c r="D5" s="2" t="str" cm="1">
        <f t="array" ref="D5">_xll.ORF.YCCREATE($B$4, A7:A14, B7:B14,$B$5)</f>
        <v>USD¤1</v>
      </c>
      <c r="H5" s="17" t="str">
        <f t="array" ref="H5:I7">_xll.ORF.MKTLIST()</f>
        <v>YieldCurves</v>
      </c>
      <c r="I5" s="18" t="str">
        <v>Volatilities</v>
      </c>
    </row>
    <row r="6" spans="1:9" x14ac:dyDescent="0.25">
      <c r="A6" t="s">
        <v>5</v>
      </c>
      <c r="B6" t="s">
        <v>1</v>
      </c>
      <c r="H6" s="15" t="str">
        <v>USD</v>
      </c>
      <c r="I6" s="19" t="str">
        <v/>
      </c>
    </row>
    <row r="7" spans="1:9" x14ac:dyDescent="0.25">
      <c r="A7" s="4">
        <f>1/12</f>
        <v>8.3333333333333329E-2</v>
      </c>
      <c r="B7" s="5">
        <v>0.01</v>
      </c>
      <c r="H7" s="16" t="e">
        <v>#N/A</v>
      </c>
      <c r="I7" s="20" t="e">
        <v>#N/A</v>
      </c>
    </row>
    <row r="8" spans="1:9" x14ac:dyDescent="0.25">
      <c r="A8" s="3">
        <f>1/4</f>
        <v>0.25</v>
      </c>
      <c r="B8" s="5">
        <v>1.2E-2</v>
      </c>
      <c r="H8" s="16"/>
      <c r="I8" s="20"/>
    </row>
    <row r="9" spans="1:9" x14ac:dyDescent="0.25">
      <c r="A9" s="3">
        <f>1/2</f>
        <v>0.5</v>
      </c>
      <c r="B9" s="5">
        <v>1.2999999999999999E-2</v>
      </c>
    </row>
    <row r="10" spans="1:9" x14ac:dyDescent="0.25">
      <c r="A10" s="3">
        <f>3/4</f>
        <v>0.75</v>
      </c>
      <c r="B10" s="5">
        <v>1.4E-2</v>
      </c>
    </row>
    <row r="11" spans="1:9" x14ac:dyDescent="0.25">
      <c r="A11" s="3">
        <v>1</v>
      </c>
      <c r="B11" s="5">
        <v>1.4999999999999999E-2</v>
      </c>
    </row>
    <row r="12" spans="1:9" x14ac:dyDescent="0.25">
      <c r="A12" s="3">
        <v>2</v>
      </c>
      <c r="B12" s="5">
        <v>0.02</v>
      </c>
    </row>
    <row r="13" spans="1:9" x14ac:dyDescent="0.25">
      <c r="A13" s="3">
        <v>3</v>
      </c>
      <c r="B13" s="5">
        <v>2.5000000000000001E-2</v>
      </c>
    </row>
    <row r="14" spans="1:9" x14ac:dyDescent="0.25">
      <c r="A14" s="3">
        <v>5</v>
      </c>
      <c r="B14" s="5">
        <v>0.03</v>
      </c>
    </row>
    <row r="15" spans="1:9" x14ac:dyDescent="0.25">
      <c r="A15" s="3"/>
      <c r="B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zoomScaleNormal="100" workbookViewId="0"/>
  </sheetViews>
  <sheetFormatPr defaultRowHeight="12.5" x14ac:dyDescent="0.25"/>
  <cols>
    <col min="1" max="1" width="13.1796875" customWidth="1"/>
    <col min="2" max="2" width="12.453125" bestFit="1" customWidth="1"/>
    <col min="3" max="3" width="12.81640625" bestFit="1" customWidth="1"/>
    <col min="4" max="4" width="8.26953125" bestFit="1" customWidth="1"/>
    <col min="5" max="6" width="9" bestFit="1" customWidth="1"/>
  </cols>
  <sheetData>
    <row r="1" spans="1:1024 1026:2048 2050:3072 3074:4096 4098:5120 5122:6144 6146:7168 7170:8192 8194:9216 9218:10240 10242:11264 11266:12288 12290:13312 13314:14336 14338:15360 15362:16384" ht="15.5" x14ac:dyDescent="0.35">
      <c r="A1" s="23" t="s">
        <v>33</v>
      </c>
    </row>
    <row r="3" spans="1:1024 1026:2048 2050:3072 3074:4096 4098:5120 5122:6144 6146:7168 7170:8192 8194:9216 9218:10240 10242:11264 11266:12288 12290:13312 13314:14336 14338:15360 15362:16384" ht="13" x14ac:dyDescent="0.3">
      <c r="A3" s="8" t="s">
        <v>6</v>
      </c>
    </row>
    <row r="4" spans="1:1024 1026:2048 2050:3072 3074:4096 4098:5120 5122:6144 6146:7168 7170:8192 8194:9216 9218:10240 10242:11264 11266:12288 12290:13312 13314:14336 14338:15360 15362:16384" x14ac:dyDescent="0.25">
      <c r="A4" t="s">
        <v>9</v>
      </c>
      <c r="B4" s="3">
        <v>1</v>
      </c>
      <c r="D4" s="3"/>
      <c r="F4" s="3"/>
      <c r="H4" s="3"/>
      <c r="J4" s="3"/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25">
      <c r="A5" t="s">
        <v>7</v>
      </c>
      <c r="B5" s="6">
        <v>100</v>
      </c>
    </row>
    <row r="6" spans="1:1024 1026:2048 2050:3072 3074:4096 4098:5120 5122:6144 6146:7168 7170:8192 8194:9216 9218:10240 10242:11264 11266:12288 12290:13312 13314:14336 14338:15360 15362:16384" x14ac:dyDescent="0.25">
      <c r="A6" t="s">
        <v>8</v>
      </c>
      <c r="B6" s="6">
        <v>1</v>
      </c>
    </row>
    <row r="8" spans="1:1024 1026:2048 2050:3072 3074:4096 4098:5120 5122:6144 6146:7168 7170:8192 8194:9216 9218:10240 10242:11264 11266:12288 12290:13312 13314:14336 14338:15360 15362:16384" ht="13" x14ac:dyDescent="0.3">
      <c r="A8" s="8" t="s">
        <v>3</v>
      </c>
    </row>
    <row r="9" spans="1:1024 1026:2048 2050:3072 3074:4096 4098:5120 5122:6144 6146:7168 7170:8192 8194:9216 9218:10240 10242:11264 11266:12288 12290:13312 13314:14336 14338:15360 15362:16384" x14ac:dyDescent="0.25">
      <c r="A9" t="s">
        <v>10</v>
      </c>
      <c r="B9" s="6">
        <v>100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11</v>
      </c>
      <c r="B10" s="3" t="str">
        <f>YIELDCURVE!D5</f>
        <v>USD¤1</v>
      </c>
      <c r="C10" s="3"/>
    </row>
    <row r="11" spans="1:1024 1026:2048 2050:3072 3074:4096 4098:5120 5122:6144 6146:7168 7170:8192 8194:9216 9218:10240 10242:11264 11266:12288 12290:13312 13314:14336 14338:15360 15362:16384" x14ac:dyDescent="0.25">
      <c r="A11" t="s">
        <v>12</v>
      </c>
      <c r="B11" s="7">
        <v>0.02</v>
      </c>
    </row>
    <row r="12" spans="1:1024 1026:2048 2050:3072 3074:4096 4098:5120 5122:6144 6146:7168 7170:8192 8194:9216 9218:10240 10242:11264 11266:12288 12290:13312 13314:14336 14338:15360 15362:16384" x14ac:dyDescent="0.25">
      <c r="A12" t="s">
        <v>13</v>
      </c>
      <c r="B12" s="14">
        <v>0.3</v>
      </c>
    </row>
    <row r="14" spans="1:1024 1026:2048 2050:3072 3074:4096 4098:5120 5122:6144 6146:7168 7170:8192 8194:9216 9218:10240 10242:11264 11266:12288 12290:13312 13314:14336 14338:15360 15362:16384" ht="13" x14ac:dyDescent="0.3">
      <c r="A14" s="8" t="s">
        <v>17</v>
      </c>
    </row>
    <row r="15" spans="1:1024 1026:2048 2050:3072 3074:4096 4098:5120 5122:6144 6146:7168 7170:8192 8194:9216 9218:10240 10242:11264 11266:12288 12290:13312 13314:14336 14338:15360 15362:16384" x14ac:dyDescent="0.25">
      <c r="A15" t="s">
        <v>23</v>
      </c>
      <c r="B15" t="str">
        <f>C15</f>
        <v>MINSTDRAND</v>
      </c>
      <c r="C15" s="21" t="s">
        <v>25</v>
      </c>
      <c r="D15" s="21" t="s">
        <v>24</v>
      </c>
      <c r="E15" s="21" t="s">
        <v>26</v>
      </c>
      <c r="F15" s="21" t="s">
        <v>27</v>
      </c>
    </row>
    <row r="16" spans="1:1024 1026:2048 2050:3072 3074:4096 4098:5120 5122:6144 6146:7168 7170:8192 8194:9216 9218:10240 10242:11264 11266:12288 12290:13312 13314:14336 14338:15360 15362:16384" x14ac:dyDescent="0.25">
      <c r="A16" s="3" t="s">
        <v>14</v>
      </c>
      <c r="B16" s="3" t="s">
        <v>29</v>
      </c>
      <c r="C16" s="3"/>
      <c r="E16" s="3"/>
      <c r="F16" s="3"/>
    </row>
    <row r="17" spans="1:6" x14ac:dyDescent="0.25">
      <c r="A17" s="3"/>
      <c r="B17" s="9"/>
      <c r="C17" s="3"/>
      <c r="D17" s="3"/>
      <c r="E17" s="3"/>
      <c r="F17" s="3"/>
    </row>
    <row r="18" spans="1:6" ht="13" x14ac:dyDescent="0.3">
      <c r="A18" s="13" t="s">
        <v>15</v>
      </c>
      <c r="B18" s="9">
        <v>100000</v>
      </c>
    </row>
    <row r="19" spans="1:6" x14ac:dyDescent="0.25">
      <c r="A19" s="3"/>
      <c r="B19" s="9"/>
    </row>
    <row r="20" spans="1:6" ht="13" x14ac:dyDescent="0.3">
      <c r="A20" s="8" t="s">
        <v>16</v>
      </c>
    </row>
    <row r="21" spans="1:6" x14ac:dyDescent="0.25">
      <c r="A21" t="s">
        <v>19</v>
      </c>
      <c r="B21" s="12">
        <f t="array" ref="B21:B22">_xll.ORF.EUROBSMC($B$4,$B$5,$B$6,$B$9, $B$10, $B$11,$B$12, $A$15:$B$16,B18)</f>
        <v>11.539523864148613</v>
      </c>
      <c r="C21" s="12"/>
      <c r="D21" s="10"/>
      <c r="E21" s="10"/>
      <c r="F21" s="10"/>
    </row>
    <row r="22" spans="1:6" x14ac:dyDescent="0.25">
      <c r="A22" t="s">
        <v>18</v>
      </c>
      <c r="B22" s="12">
        <v>6.5178459723302273E-2</v>
      </c>
      <c r="C22" s="12"/>
      <c r="D22" s="11"/>
      <c r="E22" s="11"/>
      <c r="F22" s="11"/>
    </row>
    <row r="24" spans="1:6" ht="13" x14ac:dyDescent="0.3">
      <c r="A24" s="8" t="s">
        <v>20</v>
      </c>
      <c r="C24" s="8" t="s">
        <v>28</v>
      </c>
    </row>
    <row r="25" spans="1:6" ht="13" x14ac:dyDescent="0.3">
      <c r="A25" t="s">
        <v>21</v>
      </c>
      <c r="B25" s="10">
        <f t="array" ref="B25">_xll.ORF.EUROBS($B$4, $B$9, $B$5, $B$6,_xll.ORF.SPOTRATE($B$10,$B$6), $B$11, $B$12)</f>
        <v>11.472680151867356</v>
      </c>
      <c r="C25" s="22">
        <f>B21-B25</f>
        <v>6.6843712281256629E-2</v>
      </c>
    </row>
    <row r="28" spans="1:6" ht="13" x14ac:dyDescent="0.3">
      <c r="A28" s="8" t="s">
        <v>30</v>
      </c>
    </row>
    <row r="29" spans="1:6" ht="13" x14ac:dyDescent="0.3">
      <c r="A29" t="s">
        <v>15</v>
      </c>
      <c r="B29" t="s">
        <v>35</v>
      </c>
      <c r="C29" t="s">
        <v>18</v>
      </c>
      <c r="D29" t="s">
        <v>36</v>
      </c>
      <c r="E29" s="8" t="s">
        <v>28</v>
      </c>
      <c r="F29" s="12"/>
    </row>
    <row r="30" spans="1:6" ht="13" x14ac:dyDescent="0.3">
      <c r="A30">
        <v>100</v>
      </c>
      <c r="B30" s="12">
        <f t="array" ref="B30:C30">TRANSPOSE(_xll.ORF.EUROBSMC($B$4,$B$5,$B$6,$B$9, $B$10, $B$11,$B$12, $A$15:$B$16,A30))</f>
        <v>9.7671882916052581</v>
      </c>
      <c r="C30" s="12">
        <v>1.9399729901601568</v>
      </c>
      <c r="D30" s="10">
        <f>$B$25</f>
        <v>11.472680151867356</v>
      </c>
      <c r="E30" s="22">
        <f>B30-D30</f>
        <v>-1.7054918602620983</v>
      </c>
      <c r="F30" s="12"/>
    </row>
    <row r="31" spans="1:6" ht="13" x14ac:dyDescent="0.3">
      <c r="A31">
        <f>2*A30</f>
        <v>200</v>
      </c>
      <c r="B31" s="12">
        <f t="array" ref="B31:C31">TRANSPOSE(_xll.ORF.EUROBSMC($B$4,$B$5,$B$6,$B$9, $B$10, $B$11,$B$12, $A$15:$B$16,A31))</f>
        <v>10.539208278600933</v>
      </c>
      <c r="C31" s="12">
        <v>1.3393274147260026</v>
      </c>
      <c r="D31" s="10">
        <f t="shared" ref="D31:D41" si="0">$B$25</f>
        <v>11.472680151867356</v>
      </c>
      <c r="E31" s="22">
        <f t="shared" ref="E31:E41" si="1">B31-D31</f>
        <v>-0.93347187326642356</v>
      </c>
      <c r="F31" s="12"/>
    </row>
    <row r="32" spans="1:6" ht="13" x14ac:dyDescent="0.3">
      <c r="A32">
        <f t="shared" ref="A32:A41" si="2">2*A31</f>
        <v>400</v>
      </c>
      <c r="B32" s="12">
        <f t="array" ref="B32:C32">TRANSPOSE(_xll.ORF.EUROBSMC($B$4,$B$5,$B$6,$B$9, $B$10, $B$11,$B$12, $A$15:$B$16,A32))</f>
        <v>11.555808769396442</v>
      </c>
      <c r="C32" s="12">
        <v>1.0244311271153665</v>
      </c>
      <c r="D32" s="10">
        <f t="shared" si="0"/>
        <v>11.472680151867356</v>
      </c>
      <c r="E32" s="22">
        <f t="shared" si="1"/>
        <v>8.3128617529085957E-2</v>
      </c>
      <c r="F32" s="12"/>
    </row>
    <row r="33" spans="1:6" ht="13" x14ac:dyDescent="0.3">
      <c r="A33">
        <f t="shared" si="2"/>
        <v>800</v>
      </c>
      <c r="B33" s="12">
        <f t="array" ref="B33:C33">TRANSPOSE(_xll.ORF.EUROBSMC($B$4,$B$5,$B$6,$B$9, $B$10, $B$11,$B$12, $A$15:$B$16,A33))</f>
        <v>11.498060596315277</v>
      </c>
      <c r="C33" s="12">
        <v>0.75710822539619349</v>
      </c>
      <c r="D33" s="10">
        <f t="shared" si="0"/>
        <v>11.472680151867356</v>
      </c>
      <c r="E33" s="22">
        <f t="shared" si="1"/>
        <v>2.5380444447920425E-2</v>
      </c>
      <c r="F33" s="12"/>
    </row>
    <row r="34" spans="1:6" ht="13" x14ac:dyDescent="0.3">
      <c r="A34">
        <f t="shared" si="2"/>
        <v>1600</v>
      </c>
      <c r="B34" s="12">
        <f t="array" ref="B34:C34">TRANSPOSE(_xll.ORF.EUROBSMC($B$4,$B$5,$B$6,$B$9, $B$10, $B$11,$B$12, $A$15:$B$16,A34))</f>
        <v>11.87945936211935</v>
      </c>
      <c r="C34" s="12">
        <v>0.51981044553367528</v>
      </c>
      <c r="D34" s="10">
        <f t="shared" si="0"/>
        <v>11.472680151867356</v>
      </c>
      <c r="E34" s="22">
        <f t="shared" si="1"/>
        <v>0.40677921025199382</v>
      </c>
      <c r="F34" s="12"/>
    </row>
    <row r="35" spans="1:6" ht="13" x14ac:dyDescent="0.3">
      <c r="A35">
        <f t="shared" si="2"/>
        <v>3200</v>
      </c>
      <c r="B35" s="12">
        <f t="array" ref="B35:C35">TRANSPOSE(_xll.ORF.EUROBSMC($B$4,$B$5,$B$6,$B$9, $B$10, $B$11,$B$12, $A$15:$B$16,A35))</f>
        <v>12.088192790588357</v>
      </c>
      <c r="C35" s="12">
        <v>0.379846596124298</v>
      </c>
      <c r="D35" s="10">
        <f t="shared" si="0"/>
        <v>11.472680151867356</v>
      </c>
      <c r="E35" s="22">
        <f t="shared" si="1"/>
        <v>0.61551263872100037</v>
      </c>
      <c r="F35" s="12"/>
    </row>
    <row r="36" spans="1:6" ht="13" x14ac:dyDescent="0.3">
      <c r="A36">
        <f t="shared" si="2"/>
        <v>6400</v>
      </c>
      <c r="B36" s="12">
        <f t="array" ref="B36:C36">TRANSPOSE(_xll.ORF.EUROBSMC($B$4,$B$5,$B$6,$B$9, $B$10, $B$11,$B$12, $A$15:$B$16,A36))</f>
        <v>11.406608048268176</v>
      </c>
      <c r="C36" s="12">
        <v>0.25790564495128648</v>
      </c>
      <c r="D36" s="10">
        <f t="shared" si="0"/>
        <v>11.472680151867356</v>
      </c>
      <c r="E36" s="22">
        <f t="shared" si="1"/>
        <v>-6.607210359918092E-2</v>
      </c>
      <c r="F36" s="12"/>
    </row>
    <row r="37" spans="1:6" ht="13" x14ac:dyDescent="0.3">
      <c r="A37">
        <f t="shared" si="2"/>
        <v>12800</v>
      </c>
      <c r="B37" s="12">
        <f t="array" ref="B37:C37">TRANSPOSE(_xll.ORF.EUROBSMC($B$4,$B$5,$B$6,$B$9, $B$10, $B$11,$B$12, $A$15:$B$16,A37))</f>
        <v>11.509034456897457</v>
      </c>
      <c r="C37" s="12">
        <v>0.18343743168630106</v>
      </c>
      <c r="D37" s="10">
        <f t="shared" si="0"/>
        <v>11.472680151867356</v>
      </c>
      <c r="E37" s="22">
        <f t="shared" si="1"/>
        <v>3.6354305030100065E-2</v>
      </c>
      <c r="F37" s="12"/>
    </row>
    <row r="38" spans="1:6" ht="13" x14ac:dyDescent="0.3">
      <c r="A38">
        <f t="shared" si="2"/>
        <v>25600</v>
      </c>
      <c r="B38" s="12">
        <f t="array" ref="B38:C38">TRANSPOSE(_xll.ORF.EUROBSMC($B$4,$B$5,$B$6,$B$9, $B$10, $B$11,$B$12, $A$15:$B$16,A38))</f>
        <v>11.595847367334922</v>
      </c>
      <c r="C38" s="12">
        <v>0.12997809032752675</v>
      </c>
      <c r="D38" s="10">
        <f t="shared" si="0"/>
        <v>11.472680151867356</v>
      </c>
      <c r="E38" s="22">
        <f t="shared" si="1"/>
        <v>0.12316721546756604</v>
      </c>
      <c r="F38" s="12"/>
    </row>
    <row r="39" spans="1:6" ht="13" x14ac:dyDescent="0.3">
      <c r="A39">
        <f>2*A38</f>
        <v>51200</v>
      </c>
      <c r="B39" s="12">
        <f t="array" ref="B39:C39">TRANSPOSE(_xll.ORF.EUROBSMC($B$4,$B$5,$B$6,$B$9, $B$10, $B$11,$B$12, $A$15:$B$16,A39))</f>
        <v>11.569909063921818</v>
      </c>
      <c r="C39" s="12">
        <v>9.1238213823213343E-2</v>
      </c>
      <c r="D39" s="10">
        <f t="shared" si="0"/>
        <v>11.472680151867356</v>
      </c>
      <c r="E39" s="22">
        <f t="shared" si="1"/>
        <v>9.7228912054461603E-2</v>
      </c>
      <c r="F39" s="12"/>
    </row>
    <row r="40" spans="1:6" ht="13" x14ac:dyDescent="0.3">
      <c r="A40">
        <f t="shared" si="2"/>
        <v>102400</v>
      </c>
      <c r="B40" s="12">
        <f t="array" ref="B40:C40">TRANSPOSE(_xll.ORF.EUROBSMC($B$4,$B$5,$B$6,$B$9, $B$10, $B$11,$B$12, $A$15:$B$16,A40))</f>
        <v>11.527988658718233</v>
      </c>
      <c r="C40" s="12">
        <v>6.4330877751405807E-2</v>
      </c>
      <c r="D40" s="10">
        <f t="shared" si="0"/>
        <v>11.472680151867356</v>
      </c>
      <c r="E40" s="22">
        <f t="shared" si="1"/>
        <v>5.5308506850876071E-2</v>
      </c>
      <c r="F40" s="12"/>
    </row>
    <row r="41" spans="1:6" ht="13" x14ac:dyDescent="0.3">
      <c r="A41">
        <f t="shared" si="2"/>
        <v>204800</v>
      </c>
      <c r="B41" s="12">
        <f t="array" ref="B41:C41">TRANSPOSE(_xll.ORF.EUROBSMC($B$4,$B$5,$B$6,$B$9, $B$10, $B$11,$B$12, $A$15:$B$16,A41))</f>
        <v>11.472530182701725</v>
      </c>
      <c r="C41" s="12">
        <v>4.5279559163182444E-2</v>
      </c>
      <c r="D41" s="10">
        <f t="shared" si="0"/>
        <v>11.472680151867356</v>
      </c>
      <c r="E41" s="22">
        <f t="shared" si="1"/>
        <v>-1.4996916563170259E-4</v>
      </c>
      <c r="F41" s="12"/>
    </row>
    <row r="42" spans="1:6" x14ac:dyDescent="0.25">
      <c r="B42" s="12"/>
      <c r="C42" s="12"/>
      <c r="E42" s="12"/>
      <c r="F42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YIELDCURVE</vt:lpstr>
      <vt:lpstr>CALLPUT_BSMC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Michael Sotiropoulos</cp:lastModifiedBy>
  <dcterms:created xsi:type="dcterms:W3CDTF">2010-03-07T01:07:05Z</dcterms:created>
  <dcterms:modified xsi:type="dcterms:W3CDTF">2023-08-06T13:59:48Z</dcterms:modified>
</cp:coreProperties>
</file>