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yuxu/Dropbox (Princeton)/PJM/Project_GenX_OutputProcessing/data/"/>
    </mc:Choice>
  </mc:AlternateContent>
  <xr:revisionPtr revIDLastSave="0" documentId="13_ncr:1_{FA52A0F9-C885-7843-A0F6-C2378247CE15}" xr6:coauthVersionLast="45" xr6:coauthVersionMax="45" xr10:uidLastSave="{00000000-0000-0000-0000-000000000000}"/>
  <bookViews>
    <workbookView xWindow="4440" yWindow="1440" windowWidth="28800" windowHeight="16260" xr2:uid="{00000000-000D-0000-FFFF-FFFF00000000}"/>
  </bookViews>
  <sheets>
    <sheet name="LSE_Payment_PJM_2019" sheetId="1" r:id="rId1"/>
    <sheet name="DG Cost Sav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E13" i="1" l="1"/>
  <c r="B9" i="2" l="1"/>
  <c r="F3" i="2"/>
  <c r="C3" i="2"/>
  <c r="C2" i="2"/>
  <c r="F2" i="2" s="1"/>
  <c r="B11" i="2" l="1"/>
  <c r="E20" i="1"/>
  <c r="B9" i="1" l="1"/>
  <c r="B8" i="1"/>
  <c r="B7" i="1"/>
  <c r="B6" i="1"/>
  <c r="F6" i="1" s="1"/>
  <c r="B5" i="1"/>
  <c r="F5" i="1" s="1"/>
  <c r="B4" i="1"/>
  <c r="F4" i="1" s="1"/>
  <c r="B3" i="1"/>
  <c r="F3" i="1" s="1"/>
  <c r="B2" i="1"/>
  <c r="B20" i="1"/>
  <c r="B19" i="1"/>
  <c r="B18" i="1"/>
  <c r="B17" i="1"/>
  <c r="B16" i="1"/>
  <c r="B15" i="1"/>
  <c r="B14" i="1"/>
  <c r="B13" i="1"/>
  <c r="E26" i="1"/>
  <c r="D26" i="1"/>
  <c r="C3" i="1" s="1"/>
  <c r="E15" i="1" l="1"/>
  <c r="E16" i="1"/>
  <c r="C9" i="1"/>
  <c r="C8" i="1"/>
  <c r="C2" i="1"/>
  <c r="H14" i="1"/>
  <c r="F13" i="1" s="1"/>
  <c r="C7" i="1"/>
  <c r="C6" i="1"/>
  <c r="C5" i="1"/>
  <c r="C4" i="1"/>
  <c r="C13" i="1"/>
  <c r="C17" i="1"/>
  <c r="C14" i="1"/>
  <c r="C18" i="1"/>
  <c r="C15" i="1"/>
  <c r="C19" i="1"/>
  <c r="C16" i="1"/>
  <c r="C20" i="1"/>
  <c r="F14" i="1" l="1"/>
  <c r="O10" i="1"/>
  <c r="P36" i="1"/>
  <c r="V34" i="1"/>
  <c r="U34" i="1"/>
  <c r="T34" i="1"/>
  <c r="S34" i="1"/>
  <c r="R34" i="1"/>
  <c r="Q34" i="1"/>
  <c r="P34" i="1"/>
  <c r="O34" i="1"/>
  <c r="N34" i="1"/>
  <c r="M34" i="1"/>
  <c r="L34" i="1"/>
  <c r="N10" i="1"/>
  <c r="E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Qingyu Xu</author>
  </authors>
  <commentList>
    <comment ref="E17" authorId="0" shapeId="0" xr:uid="{4D035E3A-780D-7D45-966C-088F69827570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number is from https://njcleanenergy.com/files/file/rps/RPS%20Summary%20Report%20EY%202005-2020.pdf</t>
        </r>
      </text>
    </comment>
  </commentList>
</comments>
</file>

<file path=xl/sharedStrings.xml><?xml version="1.0" encoding="utf-8"?>
<sst xmlns="http://schemas.openxmlformats.org/spreadsheetml/2006/main" count="102" uniqueCount="66">
  <si>
    <t>year</t>
  </si>
  <si>
    <t>AnnualLoad</t>
  </si>
  <si>
    <t>Energy Payment</t>
  </si>
  <si>
    <t>NSE Cost</t>
  </si>
  <si>
    <t>Capacity Payment</t>
  </si>
  <si>
    <t>Cost Type</t>
  </si>
  <si>
    <t>value</t>
  </si>
  <si>
    <t>Auction 46</t>
  </si>
  <si>
    <t>Auction 45</t>
  </si>
  <si>
    <t>Auction 44</t>
  </si>
  <si>
    <t>Auction 43</t>
  </si>
  <si>
    <t>Connecticut</t>
  </si>
  <si>
    <t>Delaware</t>
  </si>
  <si>
    <t>Maine</t>
  </si>
  <si>
    <t>Maryland</t>
  </si>
  <si>
    <t>Massachusetts</t>
  </si>
  <si>
    <t>New Hampshire</t>
  </si>
  <si>
    <t>New York</t>
  </si>
  <si>
    <t>Rhode Island</t>
  </si>
  <si>
    <t>Vermont</t>
  </si>
  <si>
    <t>2019 Budget (short ton)</t>
  </si>
  <si>
    <t>PJM Share</t>
  </si>
  <si>
    <t>2019 Auction price (average)</t>
  </si>
  <si>
    <r>
      <t>Distribution of 2019 CO</t>
    </r>
    <r>
      <rPr>
        <b/>
        <vertAlign val="subscript"/>
        <sz val="11"/>
        <color indexed="9"/>
        <rFont val="Arial"/>
        <family val="2"/>
      </rPr>
      <t xml:space="preserve">2 </t>
    </r>
    <r>
      <rPr>
        <b/>
        <sz val="11"/>
        <color indexed="9"/>
        <rFont val="Arial"/>
        <family val="2"/>
      </rPr>
      <t>Allowances By State</t>
    </r>
  </si>
  <si>
    <t>State</t>
  </si>
  <si>
    <r>
      <t>CO</t>
    </r>
    <r>
      <rPr>
        <b/>
        <vertAlign val="subscript"/>
        <sz val="11"/>
        <color indexed="9"/>
        <rFont val="Calibri"/>
        <family val="2"/>
      </rPr>
      <t>2</t>
    </r>
    <r>
      <rPr>
        <b/>
        <sz val="11"/>
        <color indexed="9"/>
        <rFont val="Calibri"/>
        <family val="2"/>
      </rPr>
      <t xml:space="preserve"> Allowance Base Budget </t>
    </r>
  </si>
  <si>
    <r>
      <t>First Control Period Interim Adjustment</t>
    </r>
    <r>
      <rPr>
        <b/>
        <vertAlign val="superscript"/>
        <sz val="11"/>
        <color indexed="9"/>
        <rFont val="Calibri"/>
        <family val="2"/>
      </rPr>
      <t>1</t>
    </r>
  </si>
  <si>
    <r>
      <t>Second Control Period Interim Adjustment</t>
    </r>
    <r>
      <rPr>
        <b/>
        <vertAlign val="superscript"/>
        <sz val="11"/>
        <color indexed="9"/>
        <rFont val="Calibri"/>
        <family val="2"/>
      </rPr>
      <t>2</t>
    </r>
  </si>
  <si>
    <r>
      <t>CO</t>
    </r>
    <r>
      <rPr>
        <b/>
        <vertAlign val="subscript"/>
        <sz val="11"/>
        <color indexed="9"/>
        <rFont val="Calibri"/>
        <family val="2"/>
      </rPr>
      <t>2</t>
    </r>
    <r>
      <rPr>
        <b/>
        <sz val="11"/>
        <color indexed="9"/>
        <rFont val="Calibri"/>
        <family val="2"/>
      </rPr>
      <t xml:space="preserve"> Allowance Adjusted Budget</t>
    </r>
    <r>
      <rPr>
        <b/>
        <vertAlign val="superscript"/>
        <sz val="11"/>
        <color indexed="9"/>
        <rFont val="Calibri"/>
        <family val="2"/>
      </rPr>
      <t xml:space="preserve">1,2  </t>
    </r>
  </si>
  <si>
    <t>Sold at Auction</t>
  </si>
  <si>
    <t>Sold Cost Containment Reserve (CCR) Allowances</t>
  </si>
  <si>
    <t>Sold at Fixed Price</t>
  </si>
  <si>
    <r>
      <t>Transferred from State Set-Aside Accounts</t>
    </r>
    <r>
      <rPr>
        <b/>
        <sz val="11"/>
        <color indexed="9"/>
        <rFont val="Calibri"/>
        <family val="2"/>
      </rPr>
      <t xml:space="preserve"> </t>
    </r>
  </si>
  <si>
    <t>Remaining Set-Aside Allowances</t>
  </si>
  <si>
    <t>Set-Aside Allowances Retired</t>
  </si>
  <si>
    <r>
      <t>Awarded CO</t>
    </r>
    <r>
      <rPr>
        <b/>
        <vertAlign val="subscript"/>
        <sz val="11"/>
        <color indexed="9"/>
        <rFont val="Calibri"/>
        <family val="2"/>
      </rPr>
      <t>2</t>
    </r>
    <r>
      <rPr>
        <b/>
        <sz val="11"/>
        <color indexed="9"/>
        <rFont val="Calibri"/>
        <family val="2"/>
      </rPr>
      <t xml:space="preserve"> Offset Allowances</t>
    </r>
  </si>
  <si>
    <t>N/A</t>
  </si>
  <si>
    <r>
      <t>Total</t>
    </r>
    <r>
      <rPr>
        <b/>
        <vertAlign val="superscript"/>
        <sz val="11"/>
        <color indexed="8"/>
        <rFont val="Calibri"/>
        <family val="2"/>
      </rPr>
      <t>3</t>
    </r>
  </si>
  <si>
    <t>2019 Auction</t>
  </si>
  <si>
    <t>Transmission Cost</t>
  </si>
  <si>
    <t>Congestion Revenue</t>
  </si>
  <si>
    <t>RPS Total Payment</t>
  </si>
  <si>
    <t>Transmission Loss Cost</t>
  </si>
  <si>
    <t>Net Payment</t>
  </si>
  <si>
    <t>CO2 Revenue</t>
  </si>
  <si>
    <t>Gross Total</t>
  </si>
  <si>
    <t>AnnualLoad is from 8760 hour</t>
  </si>
  <si>
    <t>PJMDG that is put in utility solar</t>
  </si>
  <si>
    <t>PJM</t>
  </si>
  <si>
    <t>NJ</t>
  </si>
  <si>
    <t>2019 Load netoff DG</t>
  </si>
  <si>
    <t>2019 Load with DG added back (NJ = 3195 MWdc)</t>
  </si>
  <si>
    <t>2019 Put Utility PV in NJ back</t>
  </si>
  <si>
    <t>Capacity Price</t>
  </si>
  <si>
    <t>2016 Dollar</t>
  </si>
  <si>
    <t>2019 Dollar</t>
  </si>
  <si>
    <t>Capacity Value</t>
  </si>
  <si>
    <t>Capacity (Mwac)</t>
  </si>
  <si>
    <t>EMAAC</t>
  </si>
  <si>
    <t>Captured Energy Price</t>
  </si>
  <si>
    <t>Total Revenue (calculated from PJM 2019 run, we can do this because we used to have some of utility solar)</t>
  </si>
  <si>
    <t>Total Energy (calculated from PJM 2019 run, we can do this because we used to have some of utility solar, TWh)</t>
  </si>
  <si>
    <t>True DG energy (TWh)</t>
  </si>
  <si>
    <t>True Energy Revenue</t>
  </si>
  <si>
    <t>Total Cost Saving</t>
  </si>
  <si>
    <t>Update Jan 11, 2022, this number is the result from 2019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</si>
</sst>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00000"/>
  </numFmts>
  <fonts count="3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0"/>
      <name val="Arial"/>
      <family val="2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Calibri"/>
      <family val="2"/>
      <scheme val="minor"/>
    </font>
    <font>
      <b/>
      <vertAlign val="subscript"/>
      <sz val="11"/>
      <color indexed="9"/>
      <name val="Calibri"/>
      <family val="2"/>
    </font>
    <font>
      <b/>
      <sz val="11"/>
      <color indexed="9"/>
      <name val="Calibri"/>
      <family val="2"/>
    </font>
    <font>
      <b/>
      <vertAlign val="superscript"/>
      <sz val="11"/>
      <color indexed="9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11" fontId="0" fillId="0" borderId="0" xfId="0" applyNumberFormat="1"/>
    <xf numFmtId="3" fontId="0" fillId="0" borderId="0" xfId="0" applyNumberFormat="1"/>
    <xf numFmtId="3" fontId="18" fillId="0" borderId="0" xfId="0" applyNumberFormat="1" applyFont="1"/>
    <xf numFmtId="0" fontId="19" fillId="0" borderId="0" xfId="43"/>
    <xf numFmtId="14" fontId="0" fillId="0" borderId="0" xfId="0" applyNumberFormat="1"/>
    <xf numFmtId="8" fontId="0" fillId="0" borderId="0" xfId="0" applyNumberFormat="1"/>
    <xf numFmtId="1" fontId="0" fillId="0" borderId="0" xfId="0" applyNumberFormat="1"/>
    <xf numFmtId="164" fontId="20" fillId="33" borderId="10" xfId="1" applyNumberFormat="1" applyFont="1" applyFill="1" applyBorder="1" applyAlignment="1">
      <alignment wrapText="1"/>
    </xf>
    <xf numFmtId="0" fontId="21" fillId="0" borderId="11" xfId="0" applyFont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1" xfId="0" applyFont="1" applyFill="1" applyBorder="1" applyAlignment="1">
      <alignment horizontal="left"/>
    </xf>
    <xf numFmtId="164" fontId="0" fillId="0" borderId="0" xfId="0" applyNumberFormat="1"/>
    <xf numFmtId="3" fontId="0" fillId="0" borderId="10" xfId="0" applyNumberFormat="1" applyBorder="1"/>
    <xf numFmtId="3" fontId="30" fillId="33" borderId="10" xfId="1" applyNumberFormat="1" applyFont="1" applyFill="1" applyBorder="1" applyAlignment="1">
      <alignment wrapText="1"/>
    </xf>
    <xf numFmtId="3" fontId="30" fillId="33" borderId="10" xfId="1" applyNumberFormat="1" applyFont="1" applyFill="1" applyBorder="1" applyAlignment="1">
      <alignment horizontal="right" wrapText="1"/>
    </xf>
    <xf numFmtId="3" fontId="30" fillId="33" borderId="10" xfId="1" applyNumberFormat="1" applyFont="1" applyFill="1" applyBorder="1" applyAlignment="1">
      <alignment horizontal="right" vertical="center" wrapText="1"/>
    </xf>
    <xf numFmtId="3" fontId="20" fillId="33" borderId="10" xfId="1" applyNumberFormat="1" applyFont="1" applyFill="1" applyBorder="1" applyAlignment="1">
      <alignment wrapText="1"/>
    </xf>
    <xf numFmtId="3" fontId="0" fillId="33" borderId="18" xfId="0" applyNumberFormat="1" applyFill="1" applyBorder="1" applyAlignment="1">
      <alignment horizontal="right" vertical="center" wrapText="1"/>
    </xf>
    <xf numFmtId="3" fontId="0" fillId="0" borderId="10" xfId="0" applyNumberFormat="1" applyBorder="1" applyAlignment="1">
      <alignment horizontal="right"/>
    </xf>
    <xf numFmtId="3" fontId="0" fillId="0" borderId="18" xfId="0" applyNumberFormat="1" applyBorder="1" applyAlignment="1">
      <alignment horizontal="right"/>
    </xf>
    <xf numFmtId="3" fontId="31" fillId="0" borderId="0" xfId="0" applyNumberFormat="1" applyFont="1"/>
    <xf numFmtId="3" fontId="0" fillId="33" borderId="10" xfId="1" applyNumberFormat="1" applyFont="1" applyFill="1" applyBorder="1" applyAlignment="1">
      <alignment horizontal="right" vertical="center" wrapText="1"/>
    </xf>
    <xf numFmtId="3" fontId="0" fillId="33" borderId="10" xfId="1" applyNumberFormat="1" applyFont="1" applyFill="1" applyBorder="1" applyAlignment="1">
      <alignment horizontal="right" wrapText="1"/>
    </xf>
    <xf numFmtId="0" fontId="21" fillId="33" borderId="19" xfId="0" applyFont="1" applyFill="1" applyBorder="1" applyAlignment="1">
      <alignment horizontal="left"/>
    </xf>
    <xf numFmtId="164" fontId="21" fillId="33" borderId="20" xfId="1" applyNumberFormat="1" applyFont="1" applyFill="1" applyBorder="1" applyAlignment="1">
      <alignment wrapText="1"/>
    </xf>
    <xf numFmtId="37" fontId="21" fillId="33" borderId="20" xfId="1" applyNumberFormat="1" applyFont="1" applyFill="1" applyBorder="1" applyAlignment="1">
      <alignment wrapText="1"/>
    </xf>
    <xf numFmtId="164" fontId="21" fillId="33" borderId="21" xfId="1" applyNumberFormat="1" applyFont="1" applyFill="1" applyBorder="1" applyAlignment="1">
      <alignment wrapText="1"/>
    </xf>
    <xf numFmtId="0" fontId="21" fillId="33" borderId="0" xfId="0" applyFont="1" applyFill="1" applyBorder="1" applyAlignment="1">
      <alignment horizontal="left"/>
    </xf>
    <xf numFmtId="43" fontId="0" fillId="0" borderId="0" xfId="1" applyNumberFormat="1" applyFont="1"/>
    <xf numFmtId="6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43" fontId="0" fillId="0" borderId="0" xfId="0" applyNumberFormat="1"/>
    <xf numFmtId="9" fontId="0" fillId="0" borderId="0" xfId="44" applyFont="1"/>
    <xf numFmtId="0" fontId="0" fillId="0" borderId="22" xfId="0" applyBorder="1"/>
    <xf numFmtId="1" fontId="0" fillId="0" borderId="23" xfId="0" applyNumberFormat="1" applyBorder="1"/>
    <xf numFmtId="1" fontId="0" fillId="0" borderId="24" xfId="0" applyNumberFormat="1" applyBorder="1"/>
    <xf numFmtId="0" fontId="26" fillId="35" borderId="16" xfId="0" applyFont="1" applyFill="1" applyBorder="1" applyAlignment="1">
      <alignment horizontal="center" vertical="center" wrapText="1"/>
    </xf>
    <xf numFmtId="0" fontId="26" fillId="35" borderId="10" xfId="0" applyFont="1" applyFill="1" applyBorder="1" applyAlignment="1">
      <alignment horizontal="center" vertical="center" wrapText="1"/>
    </xf>
    <xf numFmtId="0" fontId="26" fillId="35" borderId="17" xfId="0" applyFont="1" applyFill="1" applyBorder="1" applyAlignment="1">
      <alignment horizontal="center" vertical="center" wrapText="1"/>
    </xf>
    <xf numFmtId="0" fontId="26" fillId="35" borderId="18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3" fillId="34" borderId="13" xfId="0" applyFont="1" applyFill="1" applyBorder="1" applyAlignment="1">
      <alignment horizontal="center" vertical="center" wrapText="1"/>
    </xf>
    <xf numFmtId="0" fontId="23" fillId="34" borderId="14" xfId="0" applyFont="1" applyFill="1" applyBorder="1" applyAlignment="1">
      <alignment horizontal="center" vertical="center" wrapText="1"/>
    </xf>
    <xf numFmtId="0" fontId="26" fillId="35" borderId="15" xfId="0" applyFont="1" applyFill="1" applyBorder="1" applyAlignment="1">
      <alignment horizontal="center" vertical="center" wrapText="1"/>
    </xf>
    <xf numFmtId="0" fontId="26" fillId="35" borderId="11" xfId="0" applyFont="1" applyFill="1" applyBorder="1" applyAlignment="1">
      <alignment horizontal="center" vertical="center" wrapText="1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4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ggi.org/Auction/44" TargetMode="External"/><Relationship Id="rId2" Type="http://schemas.openxmlformats.org/officeDocument/2006/relationships/hyperlink" Target="https://www.rggi.org/Auction/45" TargetMode="External"/><Relationship Id="rId1" Type="http://schemas.openxmlformats.org/officeDocument/2006/relationships/hyperlink" Target="https://www.rggi.org/Auction/46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www.rggi.org/Auction/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workbookViewId="0">
      <selection activeCell="H21" sqref="H21"/>
    </sheetView>
  </sheetViews>
  <sheetFormatPr baseColWidth="10" defaultRowHeight="16" x14ac:dyDescent="0.2"/>
  <cols>
    <col min="2" max="2" width="12.6640625" bestFit="1" customWidth="1"/>
    <col min="3" max="3" width="17.1640625" customWidth="1"/>
    <col min="4" max="4" width="22.5" bestFit="1" customWidth="1"/>
    <col min="5" max="5" width="16.6640625" bestFit="1" customWidth="1"/>
    <col min="7" max="7" width="26" bestFit="1" customWidth="1"/>
    <col min="8" max="8" width="13" bestFit="1" customWidth="1"/>
    <col min="14" max="14" width="11.5" bestFit="1" customWidth="1"/>
    <col min="17" max="17" width="39.5" bestFit="1" customWidth="1"/>
  </cols>
  <sheetData>
    <row r="1" spans="1:15" x14ac:dyDescent="0.2">
      <c r="A1" t="s">
        <v>0</v>
      </c>
      <c r="B1" t="s">
        <v>1</v>
      </c>
      <c r="C1" t="s">
        <v>45</v>
      </c>
      <c r="D1" t="s">
        <v>5</v>
      </c>
      <c r="E1" t="s">
        <v>6</v>
      </c>
    </row>
    <row r="2" spans="1:15" x14ac:dyDescent="0.2">
      <c r="A2">
        <v>2019</v>
      </c>
      <c r="B2" s="3">
        <f t="shared" ref="B2:B9" si="0">$D$24</f>
        <v>787206443</v>
      </c>
      <c r="C2" s="3">
        <f t="shared" ref="C2:C9" si="1">$D$26</f>
        <v>799629063</v>
      </c>
      <c r="D2" t="s">
        <v>2</v>
      </c>
      <c r="E2" s="7">
        <v>19649253302</v>
      </c>
    </row>
    <row r="3" spans="1:15" x14ac:dyDescent="0.2">
      <c r="A3">
        <v>2019</v>
      </c>
      <c r="B3" s="3">
        <f t="shared" si="0"/>
        <v>787206443</v>
      </c>
      <c r="C3" s="3">
        <f t="shared" si="1"/>
        <v>799629063</v>
      </c>
      <c r="D3" t="s">
        <v>4</v>
      </c>
      <c r="E3" s="7">
        <v>8700000000</v>
      </c>
      <c r="F3">
        <f>E3/B3</f>
        <v>11.051738813067615</v>
      </c>
    </row>
    <row r="4" spans="1:15" x14ac:dyDescent="0.2">
      <c r="A4">
        <v>2019</v>
      </c>
      <c r="B4" s="3">
        <f t="shared" si="0"/>
        <v>787206443</v>
      </c>
      <c r="C4" s="3">
        <f t="shared" si="1"/>
        <v>799629063</v>
      </c>
      <c r="D4" t="s">
        <v>39</v>
      </c>
      <c r="E4" s="7">
        <v>8019000000</v>
      </c>
      <c r="F4">
        <f>E4/B4</f>
        <v>10.186654430113702</v>
      </c>
      <c r="H4" s="1"/>
    </row>
    <row r="5" spans="1:15" x14ac:dyDescent="0.2">
      <c r="A5">
        <v>2019</v>
      </c>
      <c r="B5" s="3">
        <f t="shared" si="0"/>
        <v>787206443</v>
      </c>
      <c r="C5" s="3">
        <f t="shared" si="1"/>
        <v>799629063</v>
      </c>
      <c r="D5" t="s">
        <v>40</v>
      </c>
      <c r="E5" s="7">
        <v>-677680347</v>
      </c>
      <c r="F5">
        <f>E5/B5</f>
        <v>-0.86086737859689999</v>
      </c>
    </row>
    <row r="6" spans="1:15" x14ac:dyDescent="0.2">
      <c r="A6">
        <v>2019</v>
      </c>
      <c r="B6" s="3">
        <f t="shared" si="0"/>
        <v>787206443</v>
      </c>
      <c r="C6" s="3">
        <f t="shared" si="1"/>
        <v>799629063</v>
      </c>
      <c r="D6" t="s">
        <v>41</v>
      </c>
      <c r="E6" s="7">
        <v>960137583.17999995</v>
      </c>
      <c r="F6">
        <f>E6/B6</f>
        <v>1.2196769878063611</v>
      </c>
      <c r="H6" s="1"/>
    </row>
    <row r="7" spans="1:15" x14ac:dyDescent="0.2">
      <c r="A7">
        <v>2019</v>
      </c>
      <c r="B7" s="3">
        <f t="shared" si="0"/>
        <v>787206443</v>
      </c>
      <c r="C7" s="3">
        <f t="shared" si="1"/>
        <v>799629063</v>
      </c>
      <c r="D7" t="s">
        <v>42</v>
      </c>
      <c r="E7" s="7">
        <v>137000000</v>
      </c>
      <c r="H7" s="1"/>
    </row>
    <row r="8" spans="1:15" x14ac:dyDescent="0.2">
      <c r="A8">
        <v>2019</v>
      </c>
      <c r="B8" s="3">
        <f t="shared" si="0"/>
        <v>787206443</v>
      </c>
      <c r="C8" s="3">
        <f t="shared" si="1"/>
        <v>799629063</v>
      </c>
      <c r="D8" t="s">
        <v>3</v>
      </c>
      <c r="E8" s="7">
        <v>0</v>
      </c>
      <c r="H8" s="1"/>
    </row>
    <row r="9" spans="1:15" x14ac:dyDescent="0.2">
      <c r="A9">
        <v>2019</v>
      </c>
      <c r="B9" s="3">
        <f t="shared" si="0"/>
        <v>787206443</v>
      </c>
      <c r="C9" s="3">
        <f t="shared" si="1"/>
        <v>799629063</v>
      </c>
      <c r="D9" t="s">
        <v>44</v>
      </c>
      <c r="E9" s="7">
        <f>N10*O10</f>
        <v>84503288.587539926</v>
      </c>
      <c r="H9" s="1"/>
      <c r="L9" t="s">
        <v>20</v>
      </c>
      <c r="N9" t="s">
        <v>21</v>
      </c>
      <c r="O9" t="s">
        <v>22</v>
      </c>
    </row>
    <row r="10" spans="1:15" x14ac:dyDescent="0.2">
      <c r="D10" t="s">
        <v>43</v>
      </c>
      <c r="H10" s="1"/>
      <c r="K10" s="9" t="s">
        <v>11</v>
      </c>
      <c r="L10" s="8">
        <v>3772461</v>
      </c>
      <c r="N10" s="12">
        <f>SUM(L13,L11)</f>
        <v>15573539</v>
      </c>
      <c r="O10" s="6">
        <f>SUM(R37:R40)/SUM(P37:P40)</f>
        <v>5.4260812900356123</v>
      </c>
    </row>
    <row r="11" spans="1:15" x14ac:dyDescent="0.2">
      <c r="K11" s="10" t="s">
        <v>12</v>
      </c>
      <c r="L11" s="8">
        <v>2611556</v>
      </c>
    </row>
    <row r="12" spans="1:15" x14ac:dyDescent="0.2">
      <c r="A12" t="s">
        <v>0</v>
      </c>
      <c r="B12" t="s">
        <v>1</v>
      </c>
      <c r="C12" t="s">
        <v>45</v>
      </c>
      <c r="D12" t="s">
        <v>5</v>
      </c>
      <c r="E12" t="s">
        <v>6</v>
      </c>
      <c r="H12" s="35" t="s">
        <v>65</v>
      </c>
      <c r="I12" t="s">
        <v>47</v>
      </c>
      <c r="K12" s="11" t="s">
        <v>13</v>
      </c>
      <c r="L12" s="8">
        <v>2099237</v>
      </c>
    </row>
    <row r="13" spans="1:15" x14ac:dyDescent="0.2">
      <c r="A13">
        <v>2019</v>
      </c>
      <c r="B13">
        <f t="shared" ref="B13:B20" si="2">$E$24</f>
        <v>76910072</v>
      </c>
      <c r="C13" s="2">
        <f t="shared" ref="C13:C20" si="3">$E$26</f>
        <v>82834833</v>
      </c>
      <c r="D13" t="s">
        <v>2</v>
      </c>
      <c r="E13" s="31">
        <f>H13+'DG Cost Savings'!B9</f>
        <v>2793737420.0639544</v>
      </c>
      <c r="F13">
        <f>SUM(E13:E20)/B13</f>
        <v>57.86275717556218</v>
      </c>
      <c r="G13" t="s">
        <v>46</v>
      </c>
      <c r="H13" s="36">
        <v>2569000000</v>
      </c>
      <c r="I13">
        <v>932301</v>
      </c>
      <c r="K13" s="10" t="s">
        <v>14</v>
      </c>
      <c r="L13" s="8">
        <v>12961983</v>
      </c>
    </row>
    <row r="14" spans="1:15" x14ac:dyDescent="0.2">
      <c r="A14">
        <v>2019</v>
      </c>
      <c r="B14">
        <f t="shared" si="2"/>
        <v>76910072</v>
      </c>
      <c r="C14" s="2">
        <f t="shared" si="3"/>
        <v>82834833</v>
      </c>
      <c r="D14" t="s">
        <v>4</v>
      </c>
      <c r="E14" s="31">
        <f>H14</f>
        <v>849990027.83822489</v>
      </c>
      <c r="F14">
        <f>SUM(E13:E20)/C13</f>
        <v>53.724123769175755</v>
      </c>
      <c r="H14" s="37">
        <f>B14*F3</f>
        <v>849990027.83822489</v>
      </c>
      <c r="K14" s="9" t="s">
        <v>15</v>
      </c>
      <c r="L14" s="8">
        <v>9223560</v>
      </c>
    </row>
    <row r="15" spans="1:15" x14ac:dyDescent="0.2">
      <c r="A15">
        <v>2019</v>
      </c>
      <c r="B15">
        <f t="shared" si="2"/>
        <v>76910072</v>
      </c>
      <c r="C15" s="2">
        <f t="shared" si="3"/>
        <v>82834833</v>
      </c>
      <c r="D15" t="s">
        <v>39</v>
      </c>
      <c r="E15" s="31">
        <f>B15*F4</f>
        <v>783456325.65916383</v>
      </c>
      <c r="G15" s="34"/>
      <c r="H15" s="29"/>
      <c r="K15" s="10" t="s">
        <v>16</v>
      </c>
      <c r="L15" s="8">
        <v>3041970</v>
      </c>
    </row>
    <row r="16" spans="1:15" x14ac:dyDescent="0.2">
      <c r="A16">
        <v>2019</v>
      </c>
      <c r="B16">
        <f t="shared" si="2"/>
        <v>76910072</v>
      </c>
      <c r="C16" s="2">
        <f t="shared" si="3"/>
        <v>82834833</v>
      </c>
      <c r="D16" t="s">
        <v>40</v>
      </c>
      <c r="E16" s="31">
        <f>B16*F5</f>
        <v>-66209372.070338838</v>
      </c>
      <c r="G16" s="34"/>
      <c r="H16" s="29"/>
      <c r="K16" s="10" t="s">
        <v>17</v>
      </c>
      <c r="L16" s="8">
        <v>22693866</v>
      </c>
    </row>
    <row r="17" spans="1:22" x14ac:dyDescent="0.2">
      <c r="A17">
        <v>2019</v>
      </c>
      <c r="B17">
        <f t="shared" si="2"/>
        <v>76910072</v>
      </c>
      <c r="C17" s="2">
        <f t="shared" si="3"/>
        <v>82834833</v>
      </c>
      <c r="D17" t="s">
        <v>41</v>
      </c>
      <c r="E17" s="31">
        <v>79254419</v>
      </c>
      <c r="G17" s="30"/>
      <c r="H17" s="29"/>
      <c r="K17" s="10" t="s">
        <v>18</v>
      </c>
      <c r="L17" s="8">
        <v>1652960</v>
      </c>
    </row>
    <row r="18" spans="1:22" x14ac:dyDescent="0.2">
      <c r="A18">
        <v>2019</v>
      </c>
      <c r="B18">
        <f t="shared" si="2"/>
        <v>76910072</v>
      </c>
      <c r="C18" s="2">
        <f t="shared" si="3"/>
        <v>82834833</v>
      </c>
      <c r="D18" t="s">
        <v>42</v>
      </c>
      <c r="E18" s="31">
        <v>10000000</v>
      </c>
      <c r="H18" s="29"/>
      <c r="K18" s="10" t="s">
        <v>19</v>
      </c>
      <c r="L18" s="8">
        <v>414945</v>
      </c>
    </row>
    <row r="19" spans="1:22" x14ac:dyDescent="0.2">
      <c r="A19">
        <v>2019</v>
      </c>
      <c r="B19">
        <f t="shared" si="2"/>
        <v>76910072</v>
      </c>
      <c r="C19" s="2">
        <f t="shared" si="3"/>
        <v>82834833</v>
      </c>
      <c r="D19" t="s">
        <v>3</v>
      </c>
      <c r="E19" s="31">
        <v>0</v>
      </c>
      <c r="H19" s="29"/>
    </row>
    <row r="20" spans="1:22" x14ac:dyDescent="0.2">
      <c r="A20">
        <v>2019</v>
      </c>
      <c r="B20">
        <f t="shared" si="2"/>
        <v>76910072</v>
      </c>
      <c r="C20" s="2">
        <f t="shared" si="3"/>
        <v>82834833</v>
      </c>
      <c r="D20" t="s">
        <v>44</v>
      </c>
      <c r="E20" s="31">
        <f>N21*O21</f>
        <v>0</v>
      </c>
      <c r="H20" s="29"/>
    </row>
    <row r="21" spans="1:22" ht="17" thickBot="1" x14ac:dyDescent="0.25">
      <c r="D21" t="s">
        <v>43</v>
      </c>
    </row>
    <row r="22" spans="1:22" ht="17" thickBot="1" x14ac:dyDescent="0.25">
      <c r="H22" s="1"/>
      <c r="K22" s="42" t="s">
        <v>23</v>
      </c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4"/>
    </row>
    <row r="23" spans="1:22" x14ac:dyDescent="0.2">
      <c r="D23" t="s">
        <v>48</v>
      </c>
      <c r="E23" t="s">
        <v>49</v>
      </c>
      <c r="K23" s="45" t="s">
        <v>24</v>
      </c>
      <c r="L23" s="38" t="s">
        <v>25</v>
      </c>
      <c r="M23" s="38" t="s">
        <v>26</v>
      </c>
      <c r="N23" s="38" t="s">
        <v>27</v>
      </c>
      <c r="O23" s="38" t="s">
        <v>28</v>
      </c>
      <c r="P23" s="38" t="s">
        <v>29</v>
      </c>
      <c r="Q23" s="38" t="s">
        <v>30</v>
      </c>
      <c r="R23" s="38" t="s">
        <v>31</v>
      </c>
      <c r="S23" s="38" t="s">
        <v>32</v>
      </c>
      <c r="T23" s="38" t="s">
        <v>33</v>
      </c>
      <c r="U23" s="38" t="s">
        <v>34</v>
      </c>
      <c r="V23" s="40" t="s">
        <v>35</v>
      </c>
    </row>
    <row r="24" spans="1:22" x14ac:dyDescent="0.2">
      <c r="C24" t="s">
        <v>50</v>
      </c>
      <c r="D24">
        <v>787206443</v>
      </c>
      <c r="E24">
        <v>76910072</v>
      </c>
      <c r="K24" s="46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41"/>
    </row>
    <row r="25" spans="1:22" x14ac:dyDescent="0.2">
      <c r="C25" t="s">
        <v>51</v>
      </c>
      <c r="D25" s="3">
        <v>798696762</v>
      </c>
      <c r="E25">
        <v>81902532</v>
      </c>
      <c r="H25" s="1"/>
      <c r="K25" s="9" t="s">
        <v>11</v>
      </c>
      <c r="L25" s="8">
        <v>5191324</v>
      </c>
      <c r="M25" s="8">
        <v>531969</v>
      </c>
      <c r="N25" s="8">
        <v>886894</v>
      </c>
      <c r="O25" s="8">
        <v>3772461</v>
      </c>
      <c r="P25" s="13">
        <v>3650555</v>
      </c>
      <c r="Q25" s="14">
        <v>0</v>
      </c>
      <c r="R25" s="15" t="s">
        <v>36</v>
      </c>
      <c r="S25" s="14">
        <v>65319</v>
      </c>
      <c r="T25" s="16">
        <v>0</v>
      </c>
      <c r="U25" s="17">
        <v>56587</v>
      </c>
      <c r="V25" s="18">
        <v>0</v>
      </c>
    </row>
    <row r="26" spans="1:22" x14ac:dyDescent="0.2">
      <c r="C26" t="s">
        <v>52</v>
      </c>
      <c r="D26" s="2">
        <f>D25+$I$13</f>
        <v>799629063</v>
      </c>
      <c r="E26" s="2">
        <f>E25+$I$13</f>
        <v>82834833</v>
      </c>
      <c r="F26" s="2"/>
      <c r="G26" s="2"/>
      <c r="K26" s="10" t="s">
        <v>12</v>
      </c>
      <c r="L26" s="8">
        <v>3613361</v>
      </c>
      <c r="M26" s="8">
        <v>375603</v>
      </c>
      <c r="N26" s="8">
        <v>626202</v>
      </c>
      <c r="O26" s="8">
        <v>2611556</v>
      </c>
      <c r="P26" s="13">
        <v>2611556</v>
      </c>
      <c r="Q26" s="13">
        <v>0</v>
      </c>
      <c r="R26" s="19" t="s">
        <v>36</v>
      </c>
      <c r="S26" s="19" t="s">
        <v>36</v>
      </c>
      <c r="T26" s="19" t="s">
        <v>36</v>
      </c>
      <c r="U26" s="19" t="s">
        <v>36</v>
      </c>
      <c r="V26" s="20">
        <v>0</v>
      </c>
    </row>
    <row r="27" spans="1:22" x14ac:dyDescent="0.2">
      <c r="K27" s="11" t="s">
        <v>13</v>
      </c>
      <c r="L27" s="8">
        <v>2887571</v>
      </c>
      <c r="M27" s="8">
        <v>295567</v>
      </c>
      <c r="N27" s="8">
        <v>492767</v>
      </c>
      <c r="O27" s="8">
        <v>2099237</v>
      </c>
      <c r="P27" s="13">
        <v>1913212</v>
      </c>
      <c r="Q27" s="13">
        <v>0</v>
      </c>
      <c r="R27" s="19" t="s">
        <v>36</v>
      </c>
      <c r="S27" s="19">
        <v>179353</v>
      </c>
      <c r="T27" s="19">
        <v>0</v>
      </c>
      <c r="U27" s="19">
        <v>6672</v>
      </c>
      <c r="V27" s="20">
        <v>0</v>
      </c>
    </row>
    <row r="28" spans="1:22" x14ac:dyDescent="0.2">
      <c r="K28" s="10" t="s">
        <v>14</v>
      </c>
      <c r="L28" s="8">
        <v>17931922</v>
      </c>
      <c r="M28" s="8">
        <v>1863361</v>
      </c>
      <c r="N28" s="8">
        <v>3106578</v>
      </c>
      <c r="O28" s="8">
        <v>12961983</v>
      </c>
      <c r="P28" s="13">
        <v>10018279</v>
      </c>
      <c r="Q28" s="13">
        <v>0</v>
      </c>
      <c r="R28" s="19">
        <v>1066525</v>
      </c>
      <c r="S28" s="19">
        <v>1312639</v>
      </c>
      <c r="T28" s="19">
        <v>564540</v>
      </c>
      <c r="U28" s="19">
        <v>0</v>
      </c>
      <c r="V28" s="20">
        <v>15371</v>
      </c>
    </row>
    <row r="29" spans="1:22" x14ac:dyDescent="0.2">
      <c r="K29" s="9" t="s">
        <v>15</v>
      </c>
      <c r="L29" s="8">
        <v>12756508</v>
      </c>
      <c r="M29" s="8">
        <v>1324595</v>
      </c>
      <c r="N29" s="8">
        <v>2208353</v>
      </c>
      <c r="O29" s="8">
        <v>9223560</v>
      </c>
      <c r="P29" s="13">
        <v>8539575</v>
      </c>
      <c r="Q29" s="13">
        <v>0</v>
      </c>
      <c r="R29" s="19" t="s">
        <v>36</v>
      </c>
      <c r="S29" s="19">
        <v>0</v>
      </c>
      <c r="T29" s="19">
        <v>0</v>
      </c>
      <c r="U29" s="19">
        <v>683985</v>
      </c>
      <c r="V29" s="20" t="s">
        <v>36</v>
      </c>
    </row>
    <row r="30" spans="1:22" x14ac:dyDescent="0.2">
      <c r="K30" s="10" t="s">
        <v>16</v>
      </c>
      <c r="L30" s="8">
        <v>4184333</v>
      </c>
      <c r="M30" s="8">
        <v>428302</v>
      </c>
      <c r="N30" s="8">
        <v>714061</v>
      </c>
      <c r="O30" s="8">
        <v>3041970</v>
      </c>
      <c r="P30" s="13">
        <v>3041970</v>
      </c>
      <c r="Q30" s="13">
        <v>0</v>
      </c>
      <c r="R30" s="19" t="s">
        <v>36</v>
      </c>
      <c r="S30" s="19">
        <v>0</v>
      </c>
      <c r="T30" s="19">
        <v>0</v>
      </c>
      <c r="U30" s="19">
        <v>0</v>
      </c>
      <c r="V30" s="20">
        <v>0</v>
      </c>
    </row>
    <row r="31" spans="1:22" x14ac:dyDescent="0.2">
      <c r="K31" s="10" t="s">
        <v>17</v>
      </c>
      <c r="L31" s="8">
        <v>31216182</v>
      </c>
      <c r="M31" s="8">
        <v>3195240</v>
      </c>
      <c r="N31" s="8">
        <v>5327076</v>
      </c>
      <c r="O31" s="8">
        <v>22693866</v>
      </c>
      <c r="P31" s="13">
        <v>20493866</v>
      </c>
      <c r="Q31" s="13">
        <v>0</v>
      </c>
      <c r="R31" s="19" t="s">
        <v>36</v>
      </c>
      <c r="S31" s="19">
        <v>1500000</v>
      </c>
      <c r="T31" s="19">
        <v>51476</v>
      </c>
      <c r="U31" s="21">
        <v>648524</v>
      </c>
      <c r="V31" s="20">
        <v>0</v>
      </c>
    </row>
    <row r="32" spans="1:22" x14ac:dyDescent="0.2">
      <c r="H32" s="1"/>
      <c r="K32" s="10" t="s">
        <v>18</v>
      </c>
      <c r="L32" s="8">
        <v>2005354</v>
      </c>
      <c r="M32" s="8">
        <v>132121</v>
      </c>
      <c r="N32" s="8">
        <v>220273</v>
      </c>
      <c r="O32" s="8">
        <v>1652960</v>
      </c>
      <c r="P32" s="13">
        <v>1634749</v>
      </c>
      <c r="Q32" s="13">
        <v>0</v>
      </c>
      <c r="R32" s="19" t="s">
        <v>36</v>
      </c>
      <c r="S32" s="19">
        <v>0</v>
      </c>
      <c r="T32" s="19">
        <v>18211</v>
      </c>
      <c r="U32" s="19">
        <v>0</v>
      </c>
      <c r="V32" s="20" t="s">
        <v>36</v>
      </c>
    </row>
    <row r="33" spans="8:22" x14ac:dyDescent="0.2">
      <c r="K33" s="10" t="s">
        <v>19</v>
      </c>
      <c r="L33" s="8">
        <v>577390</v>
      </c>
      <c r="M33" s="8">
        <v>60905</v>
      </c>
      <c r="N33" s="8">
        <v>101540</v>
      </c>
      <c r="O33" s="8">
        <v>414945</v>
      </c>
      <c r="P33" s="13">
        <v>414945</v>
      </c>
      <c r="Q33" s="13">
        <v>0</v>
      </c>
      <c r="R33" s="15" t="s">
        <v>36</v>
      </c>
      <c r="S33" s="15">
        <v>0</v>
      </c>
      <c r="T33" s="22">
        <v>0</v>
      </c>
      <c r="U33" s="23">
        <v>0</v>
      </c>
      <c r="V33" s="18">
        <v>0</v>
      </c>
    </row>
    <row r="34" spans="8:22" ht="18" thickBot="1" x14ac:dyDescent="0.25">
      <c r="K34" s="24" t="s">
        <v>37</v>
      </c>
      <c r="L34" s="25">
        <f>SUM(L25:L33)</f>
        <v>80363945</v>
      </c>
      <c r="M34" s="25">
        <f t="shared" ref="M34:V34" si="4">SUM(M25:M33)</f>
        <v>8207663</v>
      </c>
      <c r="N34" s="25">
        <f t="shared" si="4"/>
        <v>13683744</v>
      </c>
      <c r="O34" s="25">
        <f t="shared" si="4"/>
        <v>58472538</v>
      </c>
      <c r="P34" s="25">
        <f t="shared" si="4"/>
        <v>52318707</v>
      </c>
      <c r="Q34" s="26">
        <f t="shared" si="4"/>
        <v>0</v>
      </c>
      <c r="R34" s="26">
        <f t="shared" si="4"/>
        <v>1066525</v>
      </c>
      <c r="S34" s="26">
        <f t="shared" si="4"/>
        <v>3057311</v>
      </c>
      <c r="T34" s="25">
        <f t="shared" si="4"/>
        <v>634227</v>
      </c>
      <c r="U34" s="25">
        <f t="shared" si="4"/>
        <v>1395768</v>
      </c>
      <c r="V34" s="27">
        <f t="shared" si="4"/>
        <v>15371</v>
      </c>
    </row>
    <row r="36" spans="8:22" x14ac:dyDescent="0.2">
      <c r="L36" s="28" t="s">
        <v>38</v>
      </c>
      <c r="P36" s="2">
        <f>SUM(P37:P40)</f>
        <v>52337780</v>
      </c>
    </row>
    <row r="37" spans="8:22" x14ac:dyDescent="0.2">
      <c r="L37" s="4" t="s">
        <v>7</v>
      </c>
      <c r="M37" s="5">
        <v>43803</v>
      </c>
      <c r="N37" s="2">
        <v>13116444</v>
      </c>
      <c r="O37">
        <v>0</v>
      </c>
      <c r="P37" s="2">
        <v>13116444</v>
      </c>
      <c r="Q37" s="6">
        <v>5.61</v>
      </c>
      <c r="R37" s="6">
        <v>73583250.840000004</v>
      </c>
    </row>
    <row r="38" spans="8:22" x14ac:dyDescent="0.2">
      <c r="H38" s="1"/>
      <c r="L38" s="4" t="s">
        <v>8</v>
      </c>
      <c r="M38" s="5">
        <v>43712</v>
      </c>
      <c r="N38" s="2">
        <v>13116447</v>
      </c>
      <c r="O38">
        <v>0</v>
      </c>
      <c r="P38" s="2">
        <v>13116447</v>
      </c>
      <c r="Q38" s="6">
        <v>5.2</v>
      </c>
      <c r="R38" s="6">
        <v>68205524.400000006</v>
      </c>
    </row>
    <row r="39" spans="8:22" x14ac:dyDescent="0.2">
      <c r="L39" s="4" t="s">
        <v>9</v>
      </c>
      <c r="M39" s="5">
        <v>43621</v>
      </c>
      <c r="N39" s="2">
        <v>13221453</v>
      </c>
      <c r="O39">
        <v>0</v>
      </c>
      <c r="P39" s="2">
        <v>13221453</v>
      </c>
      <c r="Q39" s="6">
        <v>5.62</v>
      </c>
      <c r="R39" s="6">
        <v>74304565.859999999</v>
      </c>
    </row>
    <row r="40" spans="8:22" x14ac:dyDescent="0.2">
      <c r="L40" s="4" t="s">
        <v>10</v>
      </c>
      <c r="M40" s="5">
        <v>43537</v>
      </c>
      <c r="N40" s="2">
        <v>12883436</v>
      </c>
      <c r="O40">
        <v>0</v>
      </c>
      <c r="P40" s="2">
        <v>12883436</v>
      </c>
      <c r="Q40" s="6">
        <v>5.27</v>
      </c>
      <c r="R40" s="6">
        <v>67895707.719999999</v>
      </c>
    </row>
    <row r="41" spans="8:22" x14ac:dyDescent="0.2">
      <c r="H41" s="1"/>
    </row>
  </sheetData>
  <mergeCells count="13">
    <mergeCell ref="T23:T24"/>
    <mergeCell ref="U23:U24"/>
    <mergeCell ref="V23:V24"/>
    <mergeCell ref="K22:V22"/>
    <mergeCell ref="K23:K24"/>
    <mergeCell ref="L23:L24"/>
    <mergeCell ref="M23:M24"/>
    <mergeCell ref="N23:N24"/>
    <mergeCell ref="O23:O24"/>
    <mergeCell ref="P23:P24"/>
    <mergeCell ref="Q23:Q24"/>
    <mergeCell ref="R23:R24"/>
    <mergeCell ref="S23:S24"/>
  </mergeCells>
  <hyperlinks>
    <hyperlink ref="L37" r:id="rId1" display="https://www.rggi.org/Auction/46" xr:uid="{00000000-0004-0000-0000-000000000000}"/>
    <hyperlink ref="L38" r:id="rId2" display="https://www.rggi.org/Auction/45" xr:uid="{00000000-0004-0000-0000-000001000000}"/>
    <hyperlink ref="L39" r:id="rId3" display="https://www.rggi.org/Auction/44" xr:uid="{00000000-0004-0000-0000-000002000000}"/>
    <hyperlink ref="L40" r:id="rId4" display="https://www.rggi.org/Auction/43" xr:uid="{00000000-0004-0000-0000-000003000000}"/>
  </hyperlinks>
  <pageMargins left="0.75" right="0.75" top="1" bottom="1" header="0.5" footer="0.5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6182-7F1E-994C-AA1B-CE492B05B044}">
  <dimension ref="A1:F11"/>
  <sheetViews>
    <sheetView workbookViewId="0">
      <selection activeCell="B9" sqref="B9"/>
    </sheetView>
  </sheetViews>
  <sheetFormatPr baseColWidth="10" defaultRowHeight="16" x14ac:dyDescent="0.2"/>
  <cols>
    <col min="1" max="1" width="99" customWidth="1"/>
    <col min="2" max="2" width="15" bestFit="1" customWidth="1"/>
    <col min="4" max="4" width="13.1640625" bestFit="1" customWidth="1"/>
    <col min="5" max="5" width="8" bestFit="1" customWidth="1"/>
    <col min="6" max="6" width="14.33203125" bestFit="1" customWidth="1"/>
  </cols>
  <sheetData>
    <row r="1" spans="1:6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6" x14ac:dyDescent="0.2">
      <c r="A2" t="s">
        <v>48</v>
      </c>
      <c r="B2" s="30">
        <v>100</v>
      </c>
      <c r="C2" s="6">
        <f>1.06*B2</f>
        <v>106</v>
      </c>
      <c r="D2">
        <v>0.48</v>
      </c>
      <c r="E2">
        <v>3261</v>
      </c>
      <c r="F2" s="30">
        <f>E2*D2*C2*365</f>
        <v>60560683.199999996</v>
      </c>
    </row>
    <row r="3" spans="1:6" x14ac:dyDescent="0.2">
      <c r="A3" t="s">
        <v>58</v>
      </c>
      <c r="B3" s="6">
        <v>19.77</v>
      </c>
      <c r="C3" s="6">
        <f>1.06*B3</f>
        <v>20.956199999999999</v>
      </c>
      <c r="D3">
        <v>0.34</v>
      </c>
      <c r="E3">
        <v>3261</v>
      </c>
      <c r="F3" s="30">
        <f>E3*D3*C3*365</f>
        <v>8480766.6736200005</v>
      </c>
    </row>
    <row r="5" spans="1:6" x14ac:dyDescent="0.2">
      <c r="A5" t="s">
        <v>59</v>
      </c>
    </row>
    <row r="6" spans="1:6" x14ac:dyDescent="0.2">
      <c r="A6" t="s">
        <v>60</v>
      </c>
      <c r="B6" s="31">
        <v>35368509</v>
      </c>
    </row>
    <row r="7" spans="1:6" x14ac:dyDescent="0.2">
      <c r="A7" t="s">
        <v>61</v>
      </c>
      <c r="B7" s="32">
        <v>0.93230155999999997</v>
      </c>
    </row>
    <row r="8" spans="1:6" x14ac:dyDescent="0.2">
      <c r="A8" t="s">
        <v>62</v>
      </c>
      <c r="B8">
        <v>5.9240000000000004</v>
      </c>
    </row>
    <row r="9" spans="1:6" x14ac:dyDescent="0.2">
      <c r="A9" t="s">
        <v>63</v>
      </c>
      <c r="B9" s="12">
        <f>B6/B7*B8</f>
        <v>224737420.06395444</v>
      </c>
    </row>
    <row r="11" spans="1:6" x14ac:dyDescent="0.2">
      <c r="A11" t="s">
        <v>64</v>
      </c>
      <c r="B11" s="33">
        <f>B9+F3+F2</f>
        <v>293778869.93757445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LSE_Payment_PJM_2019</vt:lpstr>
      <vt:lpstr>DG Cost 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 Xu</dc:creator>
  <cp:lastModifiedBy>Qingyu Xu</cp:lastModifiedBy>
  <dcterms:created xsi:type="dcterms:W3CDTF">2021-05-27T02:45:53Z</dcterms:created>
  <dcterms:modified xsi:type="dcterms:W3CDTF">2022-01-12T19:08:06Z</dcterms:modified>
</cp:coreProperties>
</file>