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769"/>
  </bookViews>
  <sheets>
    <sheet name="Public account_Follow and Unfo" sheetId="2" r:id="rId1"/>
    <sheet name="数据源" sheetId="9" state="hidden" r:id="rId2"/>
    <sheet name="Follower Profile" sheetId="3" r:id="rId3"/>
    <sheet name="Public Blog Readership" sheetId="4" r:id="rId4"/>
    <sheet name="Sheet1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D1M</author>
  </authors>
  <commentList>
    <comment ref="B22" authorId="0">
      <text>
        <r>
          <rPr>
            <b/>
            <sz val="9"/>
            <color rgb="FF000000"/>
            <rFont val="DengXian"/>
            <charset val="134"/>
          </rPr>
          <t>D1M:</t>
        </r>
        <r>
          <rPr>
            <sz val="9"/>
            <color rgb="FF000000"/>
            <rFont val="DengXian"/>
            <charset val="134"/>
          </rPr>
          <t xml:space="preserve">
当日新增关注人数</t>
        </r>
      </text>
    </comment>
    <comment ref="B23" authorId="0">
      <text>
        <r>
          <rPr>
            <b/>
            <sz val="9"/>
            <color rgb="FF000000"/>
            <rFont val="DengXian"/>
            <charset val="134"/>
          </rPr>
          <t>D1M:</t>
        </r>
        <r>
          <rPr>
            <sz val="9"/>
            <color rgb="FF000000"/>
            <rFont val="DengXian"/>
            <charset val="134"/>
          </rPr>
          <t xml:space="preserve">
截止日期前取关人数</t>
        </r>
      </text>
    </comment>
  </commentList>
</comments>
</file>

<file path=xl/sharedStrings.xml><?xml version="1.0" encoding="utf-8"?>
<sst xmlns="http://schemas.openxmlformats.org/spreadsheetml/2006/main" count="436" uniqueCount="163">
  <si>
    <t>1. Account Summary</t>
  </si>
  <si>
    <t>1.1 Monthly Update</t>
  </si>
  <si>
    <t>Data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</si>
  <si>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</si>
  <si>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</si>
  <si>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</si>
  <si>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</si>
  <si>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</si>
  <si>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</si>
  <si>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</si>
  <si>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</si>
  <si>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</si>
  <si>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</si>
  <si>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</si>
  <si>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</si>
  <si>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 xml:space="preserve">Y2022-TTL </t>
  </si>
  <si>
    <t>Y2022-Average</t>
  </si>
  <si>
    <t>New Follower Count</t>
  </si>
  <si>
    <t>Number of Unfollows by the End of the Month</t>
  </si>
  <si>
    <t>Unfollow Rate</t>
  </si>
  <si>
    <t>-</t>
  </si>
  <si>
    <t>Net Increase in Followers</t>
  </si>
  <si>
    <t>Total Followers (Net Value)</t>
  </si>
  <si>
    <t>New Follower Count - Month-over-Month</t>
  </si>
  <si>
    <t>Number of Unfollows by the End of the Month - Month-over-Month</t>
  </si>
  <si>
    <t>Net Increase in Followers - Month-over-Month</t>
  </si>
  <si>
    <t>Total Followers (Net Value) - Month-over-Month</t>
  </si>
  <si>
    <t>*Follow/Unfollow data will change with followers' following &amp; unfollowing behavior.</t>
  </si>
  <si>
    <t>1.2 Monthly Follower Overview - Daily Trend</t>
  </si>
  <si>
    <t>Date</t>
  </si>
  <si>
    <t>Number of New Additions</t>
  </si>
  <si>
    <t>Number of Unfollows</t>
  </si>
  <si>
    <t>2. Distribution of Sources for New Follower Follows/Unfollows in the Current Month</t>
  </si>
  <si>
    <t>2.1 Distribution of Sources for New Followers in the Current Month (Distribution of sources for followers who are newly added and still following by the end of the relevant month)</t>
  </si>
  <si>
    <t>Month</t>
  </si>
  <si>
    <t xml:space="preserve"> Aug </t>
  </si>
  <si>
    <t>Source Distribution</t>
  </si>
  <si>
    <t>Code in database</t>
  </si>
  <si>
    <t>Number of Users</t>
  </si>
  <si>
    <t>%</t>
  </si>
  <si>
    <t>Scanning QR Code</t>
  </si>
  <si>
    <t>ADD_SCENE_QR_CODE</t>
  </si>
  <si>
    <t>Search</t>
  </si>
  <si>
    <t>ADD_SCENE_SEARCH</t>
  </si>
  <si>
    <t>Other</t>
  </si>
  <si>
    <t>ADD_SCENE_OTHERS</t>
  </si>
  <si>
    <t>Business Card Sharing</t>
  </si>
  <si>
    <t>ADD_SCENE_PROFILE_CARD</t>
  </si>
  <si>
    <t>Clicking Name on Graphic Page</t>
  </si>
  <si>
    <t>ADD_SCENE_PROFILE_LINK</t>
  </si>
  <si>
    <t>Menu in the Top Right Corner of the Graphic Page</t>
  </si>
  <si>
    <t>ADD_SCENE_PROFILE_ITEM</t>
  </si>
  <si>
    <t>Official Account Migration</t>
  </si>
  <si>
    <t>ADD_SCENE_ACCOUNT_MIGRATION</t>
  </si>
  <si>
    <t>Follow After Payment</t>
  </si>
  <si>
    <t>ADD_SCENE_PAID</t>
  </si>
  <si>
    <t>WeChat Advertisement</t>
  </si>
  <si>
    <t>ADD_SCENE_WECHAT_ADVERTISEMENT</t>
  </si>
  <si>
    <t>Video Account</t>
  </si>
  <si>
    <t>ADD_SCENE_CHANNELS</t>
  </si>
  <si>
    <t>Video Account Live Broadcast</t>
  </si>
  <si>
    <t>ADD_SCENE_LIVESTREAM</t>
  </si>
  <si>
    <t>Others' Reposts</t>
  </si>
  <si>
    <t>ADD_SCENE_REPRINT</t>
  </si>
  <si>
    <t>TTL</t>
  </si>
  <si>
    <t>2. Distribution of Sources of Unfollows in the Current Month</t>
  </si>
  <si>
    <t>月份 Month</t>
  </si>
  <si>
    <t>YTD</t>
  </si>
  <si>
    <t>取关会员Number of Users</t>
  </si>
  <si>
    <t>1.1 当月粉丝概况</t>
  </si>
  <si>
    <t>月份</t>
  </si>
  <si>
    <t>字段1</t>
  </si>
  <si>
    <t>数值1</t>
  </si>
  <si>
    <t>字段2</t>
  </si>
  <si>
    <t>数值2</t>
  </si>
  <si>
    <t>字段3</t>
  </si>
  <si>
    <t>数值3</t>
  </si>
  <si>
    <t>字段4</t>
  </si>
  <si>
    <t>数值4</t>
  </si>
  <si>
    <t>2.1 当月新增粉丝来源分布</t>
  </si>
  <si>
    <t>来源</t>
  </si>
  <si>
    <t>新增粉丝</t>
  </si>
  <si>
    <t>新增粉丝占比</t>
  </si>
  <si>
    <t>取关粉丝</t>
  </si>
  <si>
    <t>取关粉丝占比</t>
  </si>
  <si>
    <t>Follower Profile</t>
  </si>
  <si>
    <t>3.1 Gender Distribution</t>
  </si>
  <si>
    <t>Sex</t>
  </si>
  <si>
    <t>Follwers</t>
  </si>
  <si>
    <t>Female</t>
  </si>
  <si>
    <t>Unclassified</t>
  </si>
  <si>
    <t>Male</t>
  </si>
  <si>
    <t>Till 2022.08</t>
  </si>
  <si>
    <t>3.2 Area Count Top10</t>
  </si>
  <si>
    <t>Area</t>
  </si>
  <si>
    <t>Guangdong</t>
  </si>
  <si>
    <t>Beijing</t>
  </si>
  <si>
    <t>Jiangsu</t>
  </si>
  <si>
    <t>Shanghai</t>
  </si>
  <si>
    <t>Zhejiang</t>
  </si>
  <si>
    <t>Sichuan</t>
  </si>
  <si>
    <t>Fujian</t>
  </si>
  <si>
    <t>Shandong</t>
  </si>
  <si>
    <t>Liaoning</t>
  </si>
  <si>
    <t>4. Content Analysis</t>
  </si>
  <si>
    <t>4.1 Article Analysis</t>
  </si>
  <si>
    <t>Post Headline (CN)</t>
  </si>
  <si>
    <t>Launch Date</t>
  </si>
  <si>
    <t>Readership(UV)</t>
  </si>
  <si>
    <t>Readership(PV)</t>
  </si>
  <si>
    <t>Share(UV)</t>
  </si>
  <si>
    <t>Share(PV)</t>
  </si>
  <si>
    <t>Delivered</t>
  </si>
  <si>
    <t>预约福利｜\"LaGreca 迷宫\"限时精品店邀你入「迷」</t>
  </si>
  <si>
    <t>打卡\"LaGreca 迷宫\"限时精品店，解锁惊喜挚礼</t>
  </si>
  <si>
    <t>TEAM VERSACE｜花样滑冰的盛放之美</t>
  </si>
  <si>
    <t>花滑实况转播: TEAM VERSACE争金</t>
  </si>
  <si>
    <t>“LaGreca 迷宫”限定蓝色，臻献假日</t>
  </si>
  <si>
    <t>来自美杜莎的礼物</t>
  </si>
  <si>
    <t>VERSACE星光大道</t>
  </si>
  <si>
    <t>送给TA的礼物准备好了吗？</t>
  </si>
  <si>
    <t>没错，你要的礼物清单"</t>
  </si>
  <si>
    <t>[未读消息] 定制给TA的节日贺卡，赢取限量礼遇</t>
  </si>
  <si>
    <t>插播：VERSACE晚间星闻</t>
  </si>
  <si>
    <t>好好宠自己！</t>
  </si>
  <si>
    <t>预约有礼｜“LaGreca 迷宫”限时精品店登陆武汉</t>
  </si>
  <si>
    <t>欢迎收看VERSACE贺岁文艺演出</t>
  </si>
  <si>
    <t>预约有礼｜“LaGreca 迷宫”限时精品店空降深圳</t>
  </si>
  <si>
    <t>A Leap into the Future</t>
  </si>
  <si>
    <t>Exclusive Launch Event</t>
  </si>
  <si>
    <t>Baroque Oasis</t>
  </si>
  <si>
    <t>Fashion Steps Forward</t>
  </si>
  <si>
    <t>The Young Monarch</t>
  </si>
  <si>
    <t>Guaranteed Comfort</t>
  </si>
  <si>
    <t>The 2022 Autumn-Winter Collection</t>
  </si>
  <si>
    <t>Registration: Only data within 7 days after mass distribution is counted.</t>
  </si>
  <si>
    <t>5. Menu Analysis</t>
  </si>
  <si>
    <t>5.1 Menu Click Situation (check the content of the 'Submenu')</t>
  </si>
  <si>
    <t>Version</t>
  </si>
  <si>
    <t>1st Menu</t>
  </si>
  <si>
    <t>2nd Menu</t>
  </si>
  <si>
    <t>Menu Clicks</t>
  </si>
  <si>
    <t>Menu UV</t>
  </si>
  <si>
    <t>Average</t>
  </si>
  <si>
    <t>Confirmed by the Operation Team</t>
  </si>
  <si>
    <t>New Arrivals</t>
  </si>
  <si>
    <t>Old Collection</t>
  </si>
  <si>
    <t>Member Center</t>
  </si>
  <si>
    <t>Brand Information</t>
  </si>
  <si>
    <t>Official Website</t>
  </si>
  <si>
    <t>Online Boutique</t>
  </si>
  <si>
    <t>Sneakers Site</t>
  </si>
  <si>
    <t>Store Locator</t>
  </si>
  <si>
    <t>*Date Source：08.01 - 08.31</t>
  </si>
  <si>
    <t>总阅读人数</t>
  </si>
  <si>
    <t>总阅读次数</t>
  </si>
  <si>
    <t>总分享人数</t>
  </si>
  <si>
    <t>总分享次数</t>
  </si>
  <si>
    <t>穿我的新衣</t>
  </si>
  <si>
    <t>新春福利｜红包和红包，都不能少</t>
  </si>
  <si>
    <t>VERSACE 2022春夏系列广告大片</t>
  </si>
  <si>
    <t>预约有礼｜VERSACE贺岁舞台登陆南京</t>
  </si>
  <si>
    <t>VERSACE祝您新年快乐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</si>
</sst>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0.0%"/>
    <numFmt numFmtId="179" formatCode="yyyy/m/d;@"/>
    <numFmt numFmtId="180" formatCode="#,##0_ "/>
    <numFmt numFmtId="181" formatCode="#,##0.0_ "/>
    <numFmt numFmtId="182" formatCode="0.0"/>
    <numFmt numFmtId="183" formatCode="_ * #,##0_ ;_ * \-#,##0_ ;_ * &quot;-&quot;??_ ;_ @_ "/>
    <numFmt numFmtId="184" formatCode="0.0_ "/>
    <numFmt numFmtId="185" formatCode="0.00_);[Red]\(0.00\)"/>
    <numFmt numFmtId="186" formatCode="#,##0_);[Red]\(#,##0\)"/>
    <numFmt numFmtId="187" formatCode="[$-409]mmmmm;@"/>
  </numFmts>
  <fonts count="49">
    <font>
      <sz val="11"/>
      <color theme="1"/>
      <name val="等线"/>
      <charset val="134"/>
      <scheme val="minor"/>
    </font>
    <font>
      <b/>
      <sz val="12"/>
      <name val="微软雅黑"/>
      <charset val="134"/>
    </font>
    <font>
      <sz val="12"/>
      <color indexed="8"/>
      <name val="微软雅黑"/>
      <charset val="134"/>
    </font>
    <font>
      <sz val="10"/>
      <color indexed="8"/>
      <name val="微软雅黑"/>
      <charset val="134"/>
    </font>
    <font>
      <b/>
      <u/>
      <sz val="14"/>
      <color indexed="8"/>
      <name val="微软雅黑"/>
      <charset val="134"/>
    </font>
    <font>
      <b/>
      <i/>
      <sz val="12"/>
      <color indexed="63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2"/>
      <name val="Arial"/>
      <charset val="134"/>
    </font>
    <font>
      <b/>
      <sz val="10"/>
      <color rgb="FFC00000"/>
      <name val="微软雅黑"/>
      <charset val="134"/>
    </font>
    <font>
      <sz val="11"/>
      <color indexed="8"/>
      <name val="微软雅黑"/>
      <charset val="134"/>
    </font>
    <font>
      <sz val="12"/>
      <color indexed="8"/>
      <name val="等线"/>
      <charset val="134"/>
    </font>
    <font>
      <b/>
      <sz val="11"/>
      <color indexed="8"/>
      <name val="微软雅黑"/>
      <charset val="134"/>
    </font>
    <font>
      <sz val="11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b/>
      <sz val="11"/>
      <color theme="0"/>
      <name val="微软雅黑"/>
      <charset val="134"/>
    </font>
    <font>
      <sz val="11"/>
      <color indexed="63"/>
      <name val="微软雅黑"/>
      <charset val="134"/>
    </font>
    <font>
      <b/>
      <sz val="12"/>
      <color indexed="8"/>
      <name val="微软雅黑"/>
      <charset val="134"/>
    </font>
    <font>
      <b/>
      <sz val="12"/>
      <color indexed="9"/>
      <name val="微软雅黑"/>
      <charset val="134"/>
    </font>
    <font>
      <b/>
      <i/>
      <sz val="12"/>
      <color indexed="8"/>
      <name val="微软雅黑"/>
      <charset val="134"/>
    </font>
    <font>
      <b/>
      <i/>
      <sz val="12"/>
      <color indexed="9"/>
      <name val="微软雅黑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sz val="9"/>
      <color indexed="8"/>
      <name val="微软雅黑"/>
      <charset val="134"/>
    </font>
    <font>
      <b/>
      <sz val="11"/>
      <color indexed="9"/>
      <name val="微软雅黑"/>
      <charset val="134"/>
    </font>
    <font>
      <b/>
      <sz val="10"/>
      <color indexed="8"/>
      <name val="微软雅黑"/>
      <charset val="134"/>
    </font>
    <font>
      <b/>
      <strike/>
      <sz val="10"/>
      <color indexed="8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color rgb="FF000000"/>
      <name val="DengXian"/>
      <charset val="134"/>
    </font>
    <font>
      <sz val="9"/>
      <color rgb="FF000000"/>
      <name val="DengXian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 style="double">
        <color auto="1"/>
      </right>
      <top style="medium">
        <color theme="0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theme="0"/>
      </top>
      <bottom style="thin">
        <color auto="1"/>
      </bottom>
      <diagonal/>
    </border>
    <border>
      <left/>
      <right style="thin">
        <color auto="1"/>
      </right>
      <top style="medium">
        <color theme="0"/>
      </top>
      <bottom style="thin">
        <color auto="1"/>
      </bottom>
      <diagonal/>
    </border>
    <border>
      <left/>
      <right style="double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4" borderId="24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5" fillId="0" borderId="26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15" borderId="27" applyNumberFormat="0" applyAlignment="0" applyProtection="0">
      <alignment vertical="center"/>
    </xf>
    <xf numFmtId="0" fontId="37" fillId="16" borderId="28" applyNumberFormat="0" applyAlignment="0" applyProtection="0">
      <alignment vertical="center"/>
    </xf>
    <xf numFmtId="0" fontId="38" fillId="16" borderId="27" applyNumberFormat="0" applyAlignment="0" applyProtection="0">
      <alignment vertical="center"/>
    </xf>
    <xf numFmtId="0" fontId="39" fillId="17" borderId="29" applyNumberFormat="0" applyAlignment="0" applyProtection="0">
      <alignment vertical="center"/>
    </xf>
    <xf numFmtId="0" fontId="40" fillId="0" borderId="30" applyNumberFormat="0" applyFill="0" applyAlignment="0" applyProtection="0">
      <alignment vertical="center"/>
    </xf>
    <xf numFmtId="0" fontId="41" fillId="0" borderId="31" applyNumberFormat="0" applyFill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6" fillId="41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8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4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9" fontId="2" fillId="0" borderId="0" xfId="0" applyNumberFormat="1" applyFont="1" applyFill="1" applyBorder="1" applyAlignment="1" applyProtection="1">
      <alignment vertical="center"/>
    </xf>
    <xf numFmtId="178" fontId="2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6" fillId="5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6" borderId="2" xfId="0" applyNumberFormat="1" applyFont="1" applyFill="1" applyBorder="1" applyAlignment="1" applyProtection="1">
      <alignment horizontal="center" vertical="center"/>
    </xf>
    <xf numFmtId="0" fontId="1" fillId="6" borderId="3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top" wrapText="1"/>
    </xf>
    <xf numFmtId="179" fontId="7" fillId="0" borderId="1" xfId="0" applyNumberFormat="1" applyFont="1" applyBorder="1" applyAlignment="1">
      <alignment horizontal="center" vertical="center"/>
    </xf>
    <xf numFmtId="180" fontId="8" fillId="6" borderId="1" xfId="0" applyNumberFormat="1" applyFont="1" applyFill="1" applyBorder="1" applyAlignment="1" applyProtection="1">
      <alignment horizontal="center" vertical="center"/>
    </xf>
    <xf numFmtId="9" fontId="8" fillId="6" borderId="1" xfId="3" applyFont="1" applyFill="1" applyBorder="1" applyAlignment="1" applyProtection="1">
      <alignment horizontal="center" vertical="center"/>
    </xf>
    <xf numFmtId="180" fontId="8" fillId="0" borderId="1" xfId="0" applyNumberFormat="1" applyFont="1" applyFill="1" applyBorder="1" applyAlignment="1" applyProtection="1">
      <alignment horizontal="center" vertical="center"/>
    </xf>
    <xf numFmtId="181" fontId="8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Font="1" applyBorder="1">
      <alignment vertical="center"/>
    </xf>
    <xf numFmtId="58" fontId="7" fillId="0" borderId="1" xfId="0" applyNumberFormat="1" applyFont="1" applyBorder="1" applyAlignment="1">
      <alignment horizontal="center" vertical="center"/>
    </xf>
    <xf numFmtId="9" fontId="8" fillId="6" borderId="1" xfId="3" applyNumberFormat="1" applyFont="1" applyFill="1" applyBorder="1" applyAlignment="1" applyProtection="1">
      <alignment horizontal="center" vertical="center"/>
    </xf>
    <xf numFmtId="178" fontId="8" fillId="6" borderId="1" xfId="3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/>
    <xf numFmtId="58" fontId="3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2" fillId="0" borderId="4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horizontal="center" vertical="center"/>
    </xf>
    <xf numFmtId="0" fontId="10" fillId="7" borderId="1" xfId="0" applyNumberFormat="1" applyFont="1" applyFill="1" applyBorder="1" applyAlignment="1" applyProtection="1">
      <alignment horizontal="center" vertical="center"/>
    </xf>
    <xf numFmtId="182" fontId="10" fillId="7" borderId="1" xfId="0" applyNumberFormat="1" applyFont="1" applyFill="1" applyBorder="1" applyAlignment="1" applyProtection="1">
      <alignment horizontal="center" vertical="center"/>
    </xf>
    <xf numFmtId="0" fontId="10" fillId="8" borderId="1" xfId="0" applyNumberFormat="1" applyFont="1" applyFill="1" applyBorder="1" applyAlignment="1" applyProtection="1">
      <alignment horizontal="center" vertical="center"/>
    </xf>
    <xf numFmtId="182" fontId="10" fillId="8" borderId="1" xfId="0" applyNumberFormat="1" applyFont="1" applyFill="1" applyBorder="1" applyAlignment="1" applyProtection="1">
      <alignment horizontal="center" vertical="center"/>
    </xf>
    <xf numFmtId="0" fontId="10" fillId="9" borderId="1" xfId="0" applyNumberFormat="1" applyFont="1" applyFill="1" applyBorder="1" applyAlignment="1" applyProtection="1">
      <alignment horizontal="center" vertical="center"/>
    </xf>
    <xf numFmtId="182" fontId="12" fillId="9" borderId="1" xfId="0" applyNumberFormat="1" applyFont="1" applyFill="1" applyBorder="1" applyAlignment="1" applyProtection="1">
      <alignment horizontal="center" vertical="center"/>
    </xf>
    <xf numFmtId="0" fontId="13" fillId="9" borderId="1" xfId="0" applyNumberFormat="1" applyFont="1" applyFill="1" applyBorder="1" applyAlignment="1" applyProtection="1">
      <alignment horizontal="center" vertical="center"/>
    </xf>
    <xf numFmtId="182" fontId="10" fillId="9" borderId="1" xfId="0" applyNumberFormat="1" applyFont="1" applyFill="1" applyBorder="1" applyAlignment="1" applyProtection="1">
      <alignment horizontal="center" vertical="center"/>
    </xf>
    <xf numFmtId="180" fontId="10" fillId="7" borderId="1" xfId="0" applyNumberFormat="1" applyFont="1" applyFill="1" applyBorder="1" applyAlignment="1" applyProtection="1">
      <alignment horizontal="center" vertical="center"/>
    </xf>
    <xf numFmtId="182" fontId="10" fillId="0" borderId="1" xfId="0" applyNumberFormat="1" applyFont="1" applyFill="1" applyBorder="1" applyAlignment="1" applyProtection="1">
      <alignment horizontal="center" vertical="center"/>
    </xf>
    <xf numFmtId="183" fontId="2" fillId="0" borderId="0" xfId="0" applyNumberFormat="1" applyFont="1" applyFill="1" applyBorder="1" applyAlignment="1" applyProtection="1">
      <alignment vertical="center"/>
    </xf>
    <xf numFmtId="0" fontId="14" fillId="0" borderId="0" xfId="0" applyNumberFormat="1" applyFont="1" applyFill="1" applyBorder="1" applyAlignment="1" applyProtection="1">
      <alignment horizontal="center" vertical="center"/>
    </xf>
    <xf numFmtId="184" fontId="14" fillId="0" borderId="0" xfId="0" applyNumberFormat="1" applyFont="1" applyFill="1" applyBorder="1" applyAlignment="1" applyProtection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 vertical="center"/>
    </xf>
    <xf numFmtId="180" fontId="8" fillId="0" borderId="4" xfId="0" applyNumberFormat="1" applyFont="1" applyFill="1" applyBorder="1" applyAlignment="1" applyProtection="1">
      <alignment horizontal="center" vertical="center"/>
    </xf>
    <xf numFmtId="180" fontId="8" fillId="0" borderId="5" xfId="0" applyNumberFormat="1" applyFont="1" applyFill="1" applyBorder="1" applyAlignment="1" applyProtection="1">
      <alignment horizontal="center" vertical="center"/>
    </xf>
    <xf numFmtId="180" fontId="8" fillId="0" borderId="6" xfId="0" applyNumberFormat="1" applyFont="1" applyFill="1" applyBorder="1" applyAlignment="1" applyProtection="1">
      <alignment horizontal="center" vertical="center"/>
    </xf>
    <xf numFmtId="180" fontId="8" fillId="0" borderId="2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>
      <alignment vertical="center"/>
    </xf>
    <xf numFmtId="0" fontId="16" fillId="5" borderId="2" xfId="0" applyNumberFormat="1" applyFont="1" applyFill="1" applyBorder="1" applyAlignment="1" applyProtection="1">
      <alignment horizontal="center" vertical="top"/>
    </xf>
    <xf numFmtId="0" fontId="13" fillId="0" borderId="1" xfId="0" applyNumberFormat="1" applyFont="1" applyFill="1" applyBorder="1" applyAlignment="1" applyProtection="1">
      <alignment horizontal="center" vertical="center"/>
    </xf>
    <xf numFmtId="180" fontId="15" fillId="0" borderId="1" xfId="0" applyNumberFormat="1" applyFont="1" applyFill="1" applyBorder="1" applyAlignment="1" applyProtection="1">
      <alignment horizontal="center" vertical="center"/>
    </xf>
    <xf numFmtId="10" fontId="15" fillId="0" borderId="1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185" fontId="10" fillId="0" borderId="0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/>
    </xf>
    <xf numFmtId="186" fontId="15" fillId="0" borderId="1" xfId="0" applyNumberFormat="1" applyFont="1" applyFill="1" applyBorder="1" applyAlignment="1" applyProtection="1">
      <alignment horizontal="center" vertical="center"/>
    </xf>
    <xf numFmtId="178" fontId="15" fillId="0" borderId="1" xfId="0" applyNumberFormat="1" applyFont="1" applyFill="1" applyBorder="1" applyAlignment="1" applyProtection="1">
      <alignment horizontal="center" vertical="center"/>
    </xf>
    <xf numFmtId="0" fontId="7" fillId="0" borderId="0" xfId="0" applyFont="1">
      <alignment vertical="center"/>
    </xf>
    <xf numFmtId="0" fontId="10" fillId="0" borderId="1" xfId="0" applyNumberFormat="1" applyFont="1" applyFill="1" applyBorder="1" applyAlignment="1" applyProtection="1">
      <alignment vertical="center"/>
    </xf>
    <xf numFmtId="180" fontId="7" fillId="0" borderId="1" xfId="0" applyNumberFormat="1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10" fillId="0" borderId="1" xfId="0" applyNumberFormat="1" applyFont="1" applyFill="1" applyBorder="1" applyAlignment="1" applyProtection="1">
      <alignment horizontal="left" vertical="center"/>
    </xf>
    <xf numFmtId="9" fontId="7" fillId="0" borderId="1" xfId="3" applyFont="1" applyBorder="1">
      <alignment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78" fontId="7" fillId="0" borderId="1" xfId="3" applyNumberFormat="1" applyFont="1" applyBorder="1">
      <alignment vertical="center"/>
    </xf>
    <xf numFmtId="0" fontId="10" fillId="0" borderId="0" xfId="51" applyFont="1" applyFill="1" applyBorder="1">
      <alignment vertical="center"/>
    </xf>
    <xf numFmtId="0" fontId="18" fillId="0" borderId="0" xfId="0" applyNumberFormat="1" applyFont="1" applyFill="1" applyBorder="1" applyAlignment="1" applyProtection="1">
      <alignment vertical="center"/>
    </xf>
    <xf numFmtId="0" fontId="12" fillId="0" borderId="7" xfId="51" applyFont="1" applyBorder="1">
      <alignment vertical="center"/>
    </xf>
    <xf numFmtId="180" fontId="12" fillId="0" borderId="0" xfId="51" applyNumberFormat="1" applyFont="1" applyBorder="1" applyAlignment="1">
      <alignment horizontal="center" vertical="center"/>
    </xf>
    <xf numFmtId="0" fontId="19" fillId="10" borderId="8" xfId="0" applyNumberFormat="1" applyFont="1" applyFill="1" applyBorder="1" applyAlignment="1" applyProtection="1">
      <alignment vertical="center"/>
    </xf>
    <xf numFmtId="0" fontId="19" fillId="5" borderId="9" xfId="0" applyNumberFormat="1" applyFont="1" applyFill="1" applyBorder="1" applyAlignment="1" applyProtection="1">
      <alignment horizontal="center" vertical="center"/>
    </xf>
    <xf numFmtId="0" fontId="19" fillId="5" borderId="10" xfId="0" applyNumberFormat="1" applyFont="1" applyFill="1" applyBorder="1" applyAlignment="1" applyProtection="1">
      <alignment horizontal="center" vertical="center"/>
    </xf>
    <xf numFmtId="0" fontId="19" fillId="5" borderId="11" xfId="0" applyNumberFormat="1" applyFont="1" applyFill="1" applyBorder="1" applyAlignment="1" applyProtection="1">
      <alignment horizontal="center" vertical="center"/>
    </xf>
    <xf numFmtId="0" fontId="19" fillId="10" borderId="9" xfId="0" applyNumberFormat="1" applyFont="1" applyFill="1" applyBorder="1" applyAlignment="1" applyProtection="1">
      <alignment horizontal="center" vertical="center"/>
    </xf>
    <xf numFmtId="187" fontId="12" fillId="0" borderId="6" xfId="51" applyNumberFormat="1" applyFont="1" applyBorder="1" applyAlignment="1">
      <alignment horizontal="center" vertical="center"/>
    </xf>
    <xf numFmtId="187" fontId="12" fillId="0" borderId="12" xfId="51" applyNumberFormat="1" applyFont="1" applyBorder="1" applyAlignment="1">
      <alignment horizontal="center" vertical="center"/>
    </xf>
    <xf numFmtId="187" fontId="12" fillId="0" borderId="13" xfId="0" applyNumberFormat="1" applyFont="1" applyFill="1" applyBorder="1" applyAlignment="1" applyProtection="1">
      <alignment horizontal="center" vertical="center"/>
    </xf>
    <xf numFmtId="180" fontId="10" fillId="0" borderId="1" xfId="51" applyNumberFormat="1" applyFont="1" applyBorder="1" applyAlignment="1">
      <alignment horizontal="center" vertical="center"/>
    </xf>
    <xf numFmtId="178" fontId="10" fillId="0" borderId="1" xfId="51" applyNumberFormat="1" applyFont="1" applyBorder="1" applyAlignment="1">
      <alignment horizontal="center" vertical="center"/>
    </xf>
    <xf numFmtId="178" fontId="10" fillId="0" borderId="14" xfId="51" applyNumberFormat="1" applyFont="1" applyBorder="1" applyAlignment="1">
      <alignment horizontal="center" vertical="center"/>
    </xf>
    <xf numFmtId="178" fontId="10" fillId="0" borderId="3" xfId="51" applyNumberFormat="1" applyFont="1" applyBorder="1" applyAlignment="1">
      <alignment horizontal="center" vertical="center"/>
    </xf>
    <xf numFmtId="180" fontId="10" fillId="0" borderId="14" xfId="51" applyNumberFormat="1" applyFont="1" applyBorder="1" applyAlignment="1">
      <alignment horizontal="center" vertical="center"/>
    </xf>
    <xf numFmtId="180" fontId="10" fillId="0" borderId="3" xfId="0" applyNumberFormat="1" applyFont="1" applyFill="1" applyBorder="1" applyAlignment="1" applyProtection="1">
      <alignment horizontal="center" vertical="center"/>
    </xf>
    <xf numFmtId="0" fontId="12" fillId="0" borderId="1" xfId="0" applyNumberFormat="1" applyFont="1" applyFill="1" applyBorder="1" applyAlignment="1" applyProtection="1">
      <alignment vertical="center"/>
    </xf>
    <xf numFmtId="180" fontId="12" fillId="0" borderId="1" xfId="51" applyNumberFormat="1" applyFont="1" applyBorder="1" applyAlignment="1">
      <alignment horizontal="center" vertical="center"/>
    </xf>
    <xf numFmtId="0" fontId="10" fillId="6" borderId="1" xfId="0" applyNumberFormat="1" applyFont="1" applyFill="1" applyBorder="1" applyAlignment="1" applyProtection="1">
      <alignment vertical="center"/>
    </xf>
    <xf numFmtId="9" fontId="10" fillId="6" borderId="1" xfId="51" applyNumberFormat="1" applyFont="1" applyFill="1" applyBorder="1" applyAlignment="1">
      <alignment horizontal="center" vertical="center"/>
    </xf>
    <xf numFmtId="9" fontId="10" fillId="6" borderId="1" xfId="3" applyFont="1" applyFill="1" applyBorder="1" applyAlignment="1">
      <alignment horizontal="center" vertical="center"/>
    </xf>
    <xf numFmtId="9" fontId="10" fillId="6" borderId="14" xfId="3" applyFont="1" applyFill="1" applyBorder="1" applyAlignment="1">
      <alignment horizontal="center" vertical="center"/>
    </xf>
    <xf numFmtId="9" fontId="10" fillId="6" borderId="3" xfId="3" applyFont="1" applyFill="1" applyBorder="1" applyAlignment="1">
      <alignment horizontal="center" vertical="center"/>
    </xf>
    <xf numFmtId="9" fontId="12" fillId="6" borderId="7" xfId="51" applyNumberFormat="1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left" vertical="top"/>
    </xf>
    <xf numFmtId="0" fontId="21" fillId="0" borderId="7" xfId="0" applyNumberFormat="1" applyFont="1" applyFill="1" applyBorder="1" applyAlignment="1" applyProtection="1">
      <alignment vertical="center"/>
    </xf>
    <xf numFmtId="0" fontId="16" fillId="5" borderId="1" xfId="0" applyNumberFormat="1" applyFont="1" applyFill="1" applyBorder="1" applyAlignment="1" applyProtection="1">
      <alignment horizontal="left" vertical="top"/>
    </xf>
    <xf numFmtId="58" fontId="22" fillId="0" borderId="16" xfId="0" applyNumberFormat="1" applyFont="1" applyFill="1" applyBorder="1" applyAlignment="1" applyProtection="1">
      <alignment horizontal="center" vertical="center" wrapText="1"/>
    </xf>
    <xf numFmtId="0" fontId="18" fillId="0" borderId="1" xfId="0" applyNumberFormat="1" applyFont="1" applyFill="1" applyBorder="1" applyAlignment="1" applyProtection="1">
      <alignment horizontal="left" vertical="top"/>
    </xf>
    <xf numFmtId="0" fontId="3" fillId="0" borderId="16" xfId="0" applyNumberFormat="1" applyFont="1" applyFill="1" applyBorder="1" applyAlignment="1" applyProtection="1">
      <alignment horizontal="center" vertical="center" wrapText="1"/>
    </xf>
    <xf numFmtId="0" fontId="12" fillId="0" borderId="1" xfId="0" applyNumberFormat="1" applyFont="1" applyFill="1" applyBorder="1" applyAlignment="1" applyProtection="1">
      <alignment horizontal="left" vertical="top"/>
    </xf>
    <xf numFmtId="0" fontId="12" fillId="0" borderId="0" xfId="0" applyNumberFormat="1" applyFont="1" applyFill="1" applyBorder="1" applyAlignment="1" applyProtection="1">
      <alignment horizontal="left" vertical="top"/>
    </xf>
    <xf numFmtId="0" fontId="23" fillId="0" borderId="0" xfId="51" applyFont="1" applyFill="1" applyBorder="1" applyAlignment="1">
      <alignment horizontal="left" vertical="center" indent="2"/>
    </xf>
    <xf numFmtId="0" fontId="23" fillId="0" borderId="7" xfId="51" applyFont="1" applyFill="1" applyBorder="1" applyAlignment="1">
      <alignment horizontal="left" vertical="center" indent="2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16" fillId="5" borderId="2" xfId="0" applyNumberFormat="1" applyFont="1" applyFill="1" applyBorder="1" applyAlignment="1" applyProtection="1">
      <alignment horizontal="left" vertical="top"/>
    </xf>
    <xf numFmtId="0" fontId="23" fillId="0" borderId="6" xfId="51" applyFont="1" applyBorder="1" applyAlignment="1">
      <alignment horizontal="center" vertical="center"/>
    </xf>
    <xf numFmtId="0" fontId="23" fillId="0" borderId="1" xfId="0" applyNumberFormat="1" applyFont="1" applyFill="1" applyBorder="1" applyAlignment="1" applyProtection="1">
      <alignment horizontal="center" vertical="center"/>
    </xf>
    <xf numFmtId="0" fontId="12" fillId="0" borderId="6" xfId="51" applyFont="1" applyBorder="1" applyAlignment="1">
      <alignment horizontal="center" vertical="center"/>
    </xf>
    <xf numFmtId="58" fontId="12" fillId="0" borderId="6" xfId="51" applyNumberFormat="1" applyFont="1" applyBorder="1" applyAlignment="1">
      <alignment horizontal="center" vertical="center"/>
    </xf>
    <xf numFmtId="0" fontId="24" fillId="0" borderId="1" xfId="0" applyNumberFormat="1" applyFont="1" applyFill="1" applyBorder="1" applyAlignment="1" applyProtection="1">
      <alignment horizontal="left" vertical="center" wrapText="1"/>
    </xf>
    <xf numFmtId="180" fontId="3" fillId="0" borderId="1" xfId="51" applyNumberFormat="1" applyFont="1" applyBorder="1" applyAlignment="1">
      <alignment horizontal="center" vertical="center"/>
    </xf>
    <xf numFmtId="178" fontId="3" fillId="0" borderId="1" xfId="0" applyNumberFormat="1" applyFont="1" applyFill="1" applyBorder="1" applyAlignment="1" applyProtection="1">
      <alignment horizontal="center" vertical="center"/>
    </xf>
    <xf numFmtId="178" fontId="3" fillId="0" borderId="1" xfId="51" applyNumberFormat="1" applyFont="1" applyBorder="1" applyAlignment="1">
      <alignment horizontal="center" vertical="center"/>
    </xf>
    <xf numFmtId="0" fontId="23" fillId="11" borderId="1" xfId="0" applyNumberFormat="1" applyFont="1" applyFill="1" applyBorder="1" applyAlignment="1" applyProtection="1">
      <alignment horizontal="left" vertical="center" indent="2"/>
    </xf>
    <xf numFmtId="180" fontId="12" fillId="0" borderId="1" xfId="0" applyNumberFormat="1" applyFont="1" applyFill="1" applyBorder="1" applyAlignment="1" applyProtection="1">
      <alignment horizontal="center" vertical="center"/>
    </xf>
    <xf numFmtId="9" fontId="10" fillId="0" borderId="0" xfId="3" applyFont="1" applyFill="1" applyBorder="1" applyAlignment="1" applyProtection="1">
      <alignment vertical="center"/>
    </xf>
    <xf numFmtId="0" fontId="19" fillId="10" borderId="10" xfId="0" applyNumberFormat="1" applyFont="1" applyFill="1" applyBorder="1" applyAlignment="1" applyProtection="1">
      <alignment horizontal="center" vertical="center"/>
    </xf>
    <xf numFmtId="187" fontId="12" fillId="0" borderId="6" xfId="0" applyNumberFormat="1" applyFont="1" applyFill="1" applyBorder="1" applyAlignment="1" applyProtection="1">
      <alignment horizontal="center" vertical="center"/>
    </xf>
    <xf numFmtId="180" fontId="10" fillId="0" borderId="1" xfId="0" applyNumberFormat="1" applyFont="1" applyFill="1" applyBorder="1" applyAlignment="1" applyProtection="1">
      <alignment horizontal="center" vertical="center"/>
    </xf>
    <xf numFmtId="178" fontId="10" fillId="6" borderId="1" xfId="3" applyNumberFormat="1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23" fillId="0" borderId="17" xfId="0" applyNumberFormat="1" applyFont="1" applyFill="1" applyBorder="1" applyAlignment="1" applyProtection="1">
      <alignment horizontal="center" vertical="center"/>
    </xf>
    <xf numFmtId="0" fontId="23" fillId="0" borderId="12" xfId="0" applyNumberFormat="1" applyFont="1" applyFill="1" applyBorder="1" applyAlignment="1" applyProtection="1">
      <alignment horizontal="center" vertical="center"/>
    </xf>
    <xf numFmtId="0" fontId="23" fillId="0" borderId="13" xfId="0" applyNumberFormat="1" applyFont="1" applyFill="1" applyBorder="1" applyAlignment="1" applyProtection="1">
      <alignment horizontal="center" vertical="center"/>
    </xf>
    <xf numFmtId="0" fontId="23" fillId="0" borderId="6" xfId="0" applyNumberFormat="1" applyFont="1" applyFill="1" applyBorder="1" applyAlignment="1" applyProtection="1">
      <alignment horizontal="center" vertical="center"/>
    </xf>
    <xf numFmtId="0" fontId="12" fillId="0" borderId="6" xfId="0" applyNumberFormat="1" applyFont="1" applyFill="1" applyBorder="1" applyAlignment="1" applyProtection="1">
      <alignment horizontal="center" vertical="center"/>
    </xf>
    <xf numFmtId="58" fontId="12" fillId="0" borderId="18" xfId="0" applyNumberFormat="1" applyFont="1" applyFill="1" applyBorder="1" applyAlignment="1" applyProtection="1">
      <alignment horizontal="center" vertical="center"/>
    </xf>
    <xf numFmtId="0" fontId="12" fillId="0" borderId="13" xfId="0" applyNumberFormat="1" applyFont="1" applyFill="1" applyBorder="1" applyAlignment="1" applyProtection="1">
      <alignment horizontal="center" vertical="center"/>
    </xf>
    <xf numFmtId="58" fontId="12" fillId="0" borderId="6" xfId="0" applyNumberFormat="1" applyFont="1" applyFill="1" applyBorder="1" applyAlignment="1" applyProtection="1">
      <alignment horizontal="center" vertical="center"/>
    </xf>
    <xf numFmtId="178" fontId="3" fillId="0" borderId="14" xfId="0" applyNumberFormat="1" applyFont="1" applyFill="1" applyBorder="1" applyAlignment="1" applyProtection="1">
      <alignment horizontal="center" vertical="center"/>
    </xf>
    <xf numFmtId="180" fontId="12" fillId="0" borderId="3" xfId="0" applyNumberFormat="1" applyFont="1" applyFill="1" applyBorder="1" applyAlignment="1" applyProtection="1">
      <alignment horizontal="center" vertical="center"/>
    </xf>
    <xf numFmtId="9" fontId="12" fillId="0" borderId="1" xfId="3" applyFont="1" applyFill="1" applyBorder="1" applyAlignment="1" applyProtection="1">
      <alignment horizontal="center" vertical="center"/>
    </xf>
    <xf numFmtId="0" fontId="19" fillId="10" borderId="11" xfId="0" applyNumberFormat="1" applyFont="1" applyFill="1" applyBorder="1" applyAlignment="1" applyProtection="1">
      <alignment horizontal="center" vertical="center"/>
    </xf>
    <xf numFmtId="187" fontId="25" fillId="12" borderId="6" xfId="0" applyNumberFormat="1" applyFont="1" applyFill="1" applyBorder="1" applyAlignment="1" applyProtection="1">
      <alignment horizontal="center" vertical="center"/>
    </xf>
    <xf numFmtId="178" fontId="10" fillId="0" borderId="1" xfId="0" applyNumberFormat="1" applyFont="1" applyFill="1" applyBorder="1" applyAlignment="1" applyProtection="1">
      <alignment horizontal="center" vertical="center"/>
    </xf>
    <xf numFmtId="178" fontId="10" fillId="0" borderId="4" xfId="0" applyNumberFormat="1" applyFont="1" applyFill="1" applyBorder="1" applyAlignment="1" applyProtection="1">
      <alignment horizontal="center" vertical="center"/>
    </xf>
    <xf numFmtId="180" fontId="12" fillId="6" borderId="4" xfId="0" applyNumberFormat="1" applyFont="1" applyFill="1" applyBorder="1" applyAlignment="1" applyProtection="1">
      <alignment horizontal="center" vertical="center"/>
    </xf>
    <xf numFmtId="178" fontId="10" fillId="0" borderId="5" xfId="0" applyNumberFormat="1" applyFont="1" applyFill="1" applyBorder="1" applyAlignment="1" applyProtection="1">
      <alignment horizontal="center" vertical="center"/>
    </xf>
    <xf numFmtId="180" fontId="12" fillId="6" borderId="5" xfId="0" applyNumberFormat="1" applyFont="1" applyFill="1" applyBorder="1" applyAlignment="1" applyProtection="1">
      <alignment horizontal="center" vertical="center"/>
    </xf>
    <xf numFmtId="180" fontId="12" fillId="6" borderId="6" xfId="0" applyNumberFormat="1" applyFont="1" applyFill="1" applyBorder="1" applyAlignment="1" applyProtection="1">
      <alignment horizontal="center" vertical="center"/>
    </xf>
    <xf numFmtId="178" fontId="10" fillId="0" borderId="6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vertical="center"/>
    </xf>
    <xf numFmtId="58" fontId="22" fillId="0" borderId="1" xfId="0" applyNumberFormat="1" applyFont="1" applyFill="1" applyBorder="1" applyAlignment="1" applyProtection="1">
      <alignment horizontal="center" vertical="center" wrapText="1"/>
    </xf>
    <xf numFmtId="180" fontId="3" fillId="0" borderId="1" xfId="0" applyNumberFormat="1" applyFont="1" applyFill="1" applyBorder="1" applyAlignment="1" applyProtection="1">
      <alignment horizontal="center" vertical="center"/>
    </xf>
    <xf numFmtId="0" fontId="26" fillId="0" borderId="19" xfId="0" applyNumberFormat="1" applyFont="1" applyFill="1" applyBorder="1" applyAlignment="1" applyProtection="1">
      <alignment horizontal="center" vertical="center"/>
    </xf>
    <xf numFmtId="0" fontId="26" fillId="0" borderId="20" xfId="0" applyNumberFormat="1" applyFont="1" applyFill="1" applyBorder="1" applyAlignment="1" applyProtection="1">
      <alignment horizontal="center" vertical="center"/>
    </xf>
    <xf numFmtId="0" fontId="26" fillId="0" borderId="1" xfId="0" applyNumberFormat="1" applyFont="1" applyFill="1" applyBorder="1" applyAlignment="1" applyProtection="1">
      <alignment horizontal="center" vertical="center"/>
    </xf>
    <xf numFmtId="58" fontId="27" fillId="0" borderId="1" xfId="0" applyNumberFormat="1" applyFont="1" applyFill="1" applyBorder="1" applyAlignment="1" applyProtection="1">
      <alignment horizontal="center" vertical="center"/>
    </xf>
    <xf numFmtId="0" fontId="23" fillId="11" borderId="4" xfId="0" applyNumberFormat="1" applyFont="1" applyFill="1" applyBorder="1" applyAlignment="1" applyProtection="1">
      <alignment horizontal="left" vertical="center" indent="2"/>
    </xf>
    <xf numFmtId="186" fontId="26" fillId="0" borderId="4" xfId="0" applyNumberFormat="1" applyFont="1" applyFill="1" applyBorder="1" applyAlignment="1" applyProtection="1">
      <alignment horizontal="center" vertical="center"/>
    </xf>
    <xf numFmtId="0" fontId="23" fillId="13" borderId="1" xfId="0" applyNumberFormat="1" applyFont="1" applyFill="1" applyBorder="1" applyAlignment="1" applyProtection="1">
      <alignment horizontal="left" vertical="center" indent="2"/>
    </xf>
    <xf numFmtId="180" fontId="26" fillId="0" borderId="1" xfId="0" applyNumberFormat="1" applyFont="1" applyFill="1" applyBorder="1" applyAlignment="1" applyProtection="1">
      <alignment horizontal="center" vertical="center"/>
    </xf>
    <xf numFmtId="0" fontId="26" fillId="0" borderId="21" xfId="0" applyNumberFormat="1" applyFont="1" applyFill="1" applyBorder="1" applyAlignment="1" applyProtection="1">
      <alignment horizontal="center" vertical="center"/>
    </xf>
    <xf numFmtId="0" fontId="26" fillId="0" borderId="7" xfId="0" applyNumberFormat="1" applyFont="1" applyFill="1" applyBorder="1" applyAlignment="1" applyProtection="1">
      <alignment horizontal="center" vertical="center"/>
    </xf>
    <xf numFmtId="0" fontId="26" fillId="0" borderId="13" xfId="0" applyNumberFormat="1" applyFont="1" applyFill="1" applyBorder="1" applyAlignment="1" applyProtection="1">
      <alignment horizontal="center" vertical="center"/>
    </xf>
    <xf numFmtId="0" fontId="26" fillId="0" borderId="22" xfId="0" applyNumberFormat="1" applyFont="1" applyFill="1" applyBorder="1" applyAlignment="1" applyProtection="1">
      <alignment horizontal="center" vertical="center"/>
    </xf>
    <xf numFmtId="58" fontId="27" fillId="0" borderId="14" xfId="0" applyNumberFormat="1" applyFont="1" applyFill="1" applyBorder="1" applyAlignment="1" applyProtection="1">
      <alignment horizontal="center" vertical="center"/>
    </xf>
    <xf numFmtId="0" fontId="26" fillId="0" borderId="3" xfId="0" applyNumberFormat="1" applyFont="1" applyFill="1" applyBorder="1" applyAlignment="1" applyProtection="1">
      <alignment horizontal="center" vertical="center"/>
    </xf>
    <xf numFmtId="58" fontId="26" fillId="0" borderId="1" xfId="0" applyNumberFormat="1" applyFont="1" applyFill="1" applyBorder="1" applyAlignment="1" applyProtection="1">
      <alignment horizontal="center" vertical="center"/>
    </xf>
    <xf numFmtId="178" fontId="15" fillId="0" borderId="14" xfId="0" applyNumberFormat="1" applyFont="1" applyFill="1" applyBorder="1" applyAlignment="1" applyProtection="1">
      <alignment horizontal="center" vertical="center"/>
    </xf>
    <xf numFmtId="186" fontId="26" fillId="0" borderId="23" xfId="0" applyNumberFormat="1" applyFont="1" applyFill="1" applyBorder="1" applyAlignment="1" applyProtection="1">
      <alignment horizontal="center" vertical="center"/>
    </xf>
    <xf numFmtId="178" fontId="15" fillId="0" borderId="4" xfId="0" applyNumberFormat="1" applyFont="1" applyFill="1" applyBorder="1" applyAlignment="1" applyProtection="1">
      <alignment horizontal="center" vertical="center"/>
    </xf>
    <xf numFmtId="0" fontId="15" fillId="0" borderId="1" xfId="0" applyNumberFormat="1" applyFont="1" applyFill="1" applyBorder="1" applyAlignment="1" applyProtection="1">
      <alignment horizontal="center" vertical="center"/>
    </xf>
    <xf numFmtId="0" fontId="15" fillId="0" borderId="4" xfId="0" applyNumberFormat="1" applyFont="1" applyFill="1" applyBorder="1" applyAlignment="1" applyProtection="1">
      <alignment horizontal="center" vertical="center"/>
    </xf>
    <xf numFmtId="180" fontId="3" fillId="0" borderId="4" xfId="0" applyNumberFormat="1" applyFont="1" applyFill="1" applyBorder="1" applyAlignment="1" applyProtection="1">
      <alignment horizontal="center" vertical="center"/>
    </xf>
    <xf numFmtId="0" fontId="26" fillId="2" borderId="1" xfId="0" applyNumberFormat="1" applyFont="1" applyFill="1" applyBorder="1" applyAlignment="1" applyProtection="1">
      <alignment horizontal="center" vertical="center"/>
    </xf>
    <xf numFmtId="0" fontId="26" fillId="2" borderId="1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百分比 2" xfId="49"/>
    <cellStyle name="常规 2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en-US" sz="1200" b="1"/>
              <a:t>R6</a:t>
            </a:r>
            <a:r>
              <a:rPr lang="en-CA" altLang="zh-CN" sz="1200" b="1"/>
              <a:t>New follower, Unfollower, Net Increase and unfollow rate</a:t>
            </a:r>
            <a:endParaRPr lang="en-CA" altLang="zh-CN" sz="12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数据源!$B$5</c:f>
              <c:strCache>
                <c:ptCount val="1"/>
                <c:pt idx="0">
                  <c:v>New Follower Count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数据源!$A$5:$A$10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Jan</c:v>
                </c:pt>
                <c:pt idx="3">
                  <c:v>Mar</c:v>
                </c:pt>
                <c:pt idx="4">
                  <c:v>Jan</c:v>
                </c:pt>
                <c:pt idx="5">
                  <c:v>Apr</c:v>
                </c:pt>
              </c:strCache>
            </c:strRef>
          </c:cat>
          <c:val>
            <c:numRef>
              <c:f>数据源!$C$5:$C$10</c:f>
              <c:numCache>
                <c:formatCode>#,##0_ </c:formatCode>
                <c:ptCount val="6"/>
                <c:pt idx="0">
                  <c:v>127</c:v>
                </c:pt>
                <c:pt idx="1">
                  <c:v>128</c:v>
                </c:pt>
                <c:pt idx="2">
                  <c:v>127</c:v>
                </c:pt>
                <c:pt idx="3">
                  <c:v>129</c:v>
                </c:pt>
                <c:pt idx="4">
                  <c:v>127</c:v>
                </c:pt>
                <c:pt idx="5">
                  <c:v>130</c:v>
                </c:pt>
              </c:numCache>
            </c:numRef>
          </c:val>
        </c:ser>
        <c:ser>
          <c:idx val="1"/>
          <c:order val="1"/>
          <c:tx>
            <c:strRef>
              <c:f>数据源!$D$5</c:f>
              <c:strCache>
                <c:ptCount val="1"/>
                <c:pt idx="0">
                  <c:v>Number of Unfollows by the End of the Month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数据源!$A$5:$A$10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Jan</c:v>
                </c:pt>
                <c:pt idx="3">
                  <c:v>Mar</c:v>
                </c:pt>
                <c:pt idx="4">
                  <c:v>Jan</c:v>
                </c:pt>
                <c:pt idx="5">
                  <c:v>Apr</c:v>
                </c:pt>
              </c:strCache>
            </c:strRef>
          </c:cat>
          <c:val>
            <c:numRef>
              <c:f>数据源!$E$5:$E$10</c:f>
              <c:numCache>
                <c:formatCode>#,##0_ </c:formatCode>
                <c:ptCount val="6"/>
                <c:pt idx="0">
                  <c:v>128</c:v>
                </c:pt>
                <c:pt idx="1">
                  <c:v>129</c:v>
                </c:pt>
                <c:pt idx="2">
                  <c:v>128</c:v>
                </c:pt>
                <c:pt idx="3">
                  <c:v>130</c:v>
                </c:pt>
                <c:pt idx="4">
                  <c:v>128</c:v>
                </c:pt>
                <c:pt idx="5">
                  <c:v>131</c:v>
                </c:pt>
              </c:numCache>
            </c:numRef>
          </c:val>
        </c:ser>
        <c:ser>
          <c:idx val="2"/>
          <c:order val="2"/>
          <c:tx>
            <c:strRef>
              <c:f>数据源!$F$5</c:f>
              <c:strCache>
                <c:ptCount val="1"/>
                <c:pt idx="0">
                  <c:v>Net Increase in Followers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数据源!$G$5:$G$10</c:f>
              <c:numCache>
                <c:formatCode>#,##0_ 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105120"/>
        <c:axId val="1094100200"/>
      </c:barChart>
      <c:lineChart>
        <c:grouping val="standard"/>
        <c:varyColors val="0"/>
        <c:ser>
          <c:idx val="3"/>
          <c:order val="3"/>
          <c:tx>
            <c:strRef>
              <c:f>数据源!$H$5</c:f>
              <c:strCache>
                <c:ptCount val="1"/>
                <c:pt idx="0">
                  <c:v>Unfollow Rate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数据源!$I$5:$I$10</c:f>
              <c:numCache>
                <c:formatCode>0.0%</c:formatCode>
                <c:ptCount val="6"/>
                <c:pt idx="0">
                  <c:v>0.0126344882045208</c:v>
                </c:pt>
                <c:pt idx="1">
                  <c:v>0.0127306819303267</c:v>
                </c:pt>
                <c:pt idx="2">
                  <c:v>0.0126344882045208</c:v>
                </c:pt>
                <c:pt idx="3">
                  <c:v>0.0128268376911692</c:v>
                </c:pt>
                <c:pt idx="4">
                  <c:v>0.0126344882045208</c:v>
                </c:pt>
                <c:pt idx="5">
                  <c:v>0.0129229555095196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0353864"/>
        <c:axId val="1080357800"/>
      </c:lineChart>
      <c:catAx>
        <c:axId val="109410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94100200"/>
        <c:crosses val="autoZero"/>
        <c:auto val="1"/>
        <c:lblAlgn val="ctr"/>
        <c:lblOffset val="100"/>
        <c:noMultiLvlLbl val="0"/>
      </c:catAx>
      <c:valAx>
        <c:axId val="1094100200"/>
        <c:scaling>
          <c:orientation val="minMax"/>
        </c:scaling>
        <c:delete val="0"/>
        <c:axPos val="l"/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94105120"/>
        <c:crosses val="autoZero"/>
        <c:crossBetween val="between"/>
      </c:valAx>
      <c:catAx>
        <c:axId val="1080353864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80357800"/>
        <c:crosses val="autoZero"/>
        <c:auto val="1"/>
        <c:lblAlgn val="ctr"/>
        <c:lblOffset val="100"/>
        <c:noMultiLvlLbl val="0"/>
      </c:catAx>
      <c:valAx>
        <c:axId val="1080357800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80353864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900">
          <a:latin typeface="Microsoft YaHei" panose="020B0503020204020204" pitchFamily="34" charset="-122"/>
          <a:ea typeface="Microsoft YaHe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en-US" altLang="zh-CN" sz="1800" b="1" i="0" baseline="0">
                <a:effectLst/>
              </a:rPr>
              <a:t>Monthly New Follows, Unfollows, and Net Increase in Followers - Daily Trend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413837511987944"/>
          <c:y val="0.022115384615384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44310961938996"/>
          <c:y val="0.217005178905988"/>
          <c:w val="0.966699851620458"/>
          <c:h val="0.6663626927366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'Public account_Follow and Unfo'!$B$22</c:f>
              <c:strCache>
                <c:ptCount val="1"/>
                <c:pt idx="0">
                  <c:v>Number of New Additions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'Public account_Follow and Unfo'!$C$21:$AG$21</c:f>
              <c:numCache>
                <c:formatCode>dd/mm/yyyy</c:formatCode>
                <c:ptCount val="31"/>
                <c:pt idx="0" c:formatCode="dd/mm/yyyy">
                  <c:v>44774</c:v>
                </c:pt>
                <c:pt idx="1" c:formatCode="dd/mm/yyyy">
                  <c:v>44775</c:v>
                </c:pt>
                <c:pt idx="2" c:formatCode="dd/mm/yyyy">
                  <c:v>44776</c:v>
                </c:pt>
                <c:pt idx="3" c:formatCode="dd/mm/yyyy">
                  <c:v>44777</c:v>
                </c:pt>
                <c:pt idx="4" c:formatCode="dd/mm/yyyy">
                  <c:v>44778</c:v>
                </c:pt>
                <c:pt idx="5" c:formatCode="dd/mm/yyyy">
                  <c:v>44779</c:v>
                </c:pt>
                <c:pt idx="6" c:formatCode="dd/mm/yyyy">
                  <c:v>44780</c:v>
                </c:pt>
                <c:pt idx="7" c:formatCode="dd/mm/yyyy">
                  <c:v>44781</c:v>
                </c:pt>
                <c:pt idx="8" c:formatCode="dd/mm/yyyy">
                  <c:v>44782</c:v>
                </c:pt>
                <c:pt idx="9" c:formatCode="dd/mm/yyyy">
                  <c:v>44783</c:v>
                </c:pt>
                <c:pt idx="10" c:formatCode="dd/mm/yyyy">
                  <c:v>44784</c:v>
                </c:pt>
                <c:pt idx="11" c:formatCode="dd/mm/yyyy">
                  <c:v>44785</c:v>
                </c:pt>
                <c:pt idx="12" c:formatCode="dd/mm/yyyy">
                  <c:v>44786</c:v>
                </c:pt>
                <c:pt idx="13" c:formatCode="dd/mm/yyyy">
                  <c:v>44787</c:v>
                </c:pt>
                <c:pt idx="14" c:formatCode="dd/mm/yyyy">
                  <c:v>44788</c:v>
                </c:pt>
                <c:pt idx="15" c:formatCode="dd/mm/yyyy">
                  <c:v>44789</c:v>
                </c:pt>
                <c:pt idx="16" c:formatCode="dd/mm/yyyy">
                  <c:v>44790</c:v>
                </c:pt>
                <c:pt idx="17" c:formatCode="dd/mm/yyyy">
                  <c:v>44791</c:v>
                </c:pt>
                <c:pt idx="18" c:formatCode="dd/mm/yyyy">
                  <c:v>44792</c:v>
                </c:pt>
                <c:pt idx="19" c:formatCode="dd/mm/yyyy">
                  <c:v>44793</c:v>
                </c:pt>
                <c:pt idx="20" c:formatCode="dd/mm/yyyy">
                  <c:v>44794</c:v>
                </c:pt>
                <c:pt idx="21" c:formatCode="dd/mm/yyyy">
                  <c:v>44795</c:v>
                </c:pt>
                <c:pt idx="22" c:formatCode="dd/mm/yyyy">
                  <c:v>44796</c:v>
                </c:pt>
                <c:pt idx="23" c:formatCode="dd/mm/yyyy">
                  <c:v>44797</c:v>
                </c:pt>
                <c:pt idx="24" c:formatCode="dd/mm/yyyy">
                  <c:v>44798</c:v>
                </c:pt>
                <c:pt idx="25" c:formatCode="dd/mm/yyyy">
                  <c:v>44799</c:v>
                </c:pt>
                <c:pt idx="26" c:formatCode="dd/mm/yyyy">
                  <c:v>44800</c:v>
                </c:pt>
                <c:pt idx="27" c:formatCode="dd/mm/yyyy">
                  <c:v>44801</c:v>
                </c:pt>
                <c:pt idx="28" c:formatCode="dd/mm/yyyy">
                  <c:v>44802</c:v>
                </c:pt>
                <c:pt idx="29" c:formatCode="dd/mm/yyyy">
                  <c:v>44803</c:v>
                </c:pt>
                <c:pt idx="30" c:formatCode="dd/mm/yyyy">
                  <c:v>44804</c:v>
                </c:pt>
              </c:numCache>
            </c:numRef>
          </c:cat>
          <c:val>
            <c:numRef>
              <c:f>'Public account_Follow and Unfo'!$C$22:$AG$22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val>
        </c:ser>
        <c:ser>
          <c:idx val="1"/>
          <c:order val="1"/>
          <c:tx>
            <c:strRef>
              <c:f>'Public account_Follow and Unfo'!$B$23</c:f>
              <c:strCache>
                <c:ptCount val="1"/>
                <c:pt idx="0">
                  <c:v>Number of Unfollows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'Public account_Follow and Unfo'!$C$21:$AG$21</c:f>
              <c:numCache>
                <c:formatCode>dd/mm/yyyy</c:formatCode>
                <c:ptCount val="31"/>
                <c:pt idx="0" c:formatCode="dd/mm/yyyy">
                  <c:v>44774</c:v>
                </c:pt>
                <c:pt idx="1" c:formatCode="dd/mm/yyyy">
                  <c:v>44775</c:v>
                </c:pt>
                <c:pt idx="2" c:formatCode="dd/mm/yyyy">
                  <c:v>44776</c:v>
                </c:pt>
                <c:pt idx="3" c:formatCode="dd/mm/yyyy">
                  <c:v>44777</c:v>
                </c:pt>
                <c:pt idx="4" c:formatCode="dd/mm/yyyy">
                  <c:v>44778</c:v>
                </c:pt>
                <c:pt idx="5" c:formatCode="dd/mm/yyyy">
                  <c:v>44779</c:v>
                </c:pt>
                <c:pt idx="6" c:formatCode="dd/mm/yyyy">
                  <c:v>44780</c:v>
                </c:pt>
                <c:pt idx="7" c:formatCode="dd/mm/yyyy">
                  <c:v>44781</c:v>
                </c:pt>
                <c:pt idx="8" c:formatCode="dd/mm/yyyy">
                  <c:v>44782</c:v>
                </c:pt>
                <c:pt idx="9" c:formatCode="dd/mm/yyyy">
                  <c:v>44783</c:v>
                </c:pt>
                <c:pt idx="10" c:formatCode="dd/mm/yyyy">
                  <c:v>44784</c:v>
                </c:pt>
                <c:pt idx="11" c:formatCode="dd/mm/yyyy">
                  <c:v>44785</c:v>
                </c:pt>
                <c:pt idx="12" c:formatCode="dd/mm/yyyy">
                  <c:v>44786</c:v>
                </c:pt>
                <c:pt idx="13" c:formatCode="dd/mm/yyyy">
                  <c:v>44787</c:v>
                </c:pt>
                <c:pt idx="14" c:formatCode="dd/mm/yyyy">
                  <c:v>44788</c:v>
                </c:pt>
                <c:pt idx="15" c:formatCode="dd/mm/yyyy">
                  <c:v>44789</c:v>
                </c:pt>
                <c:pt idx="16" c:formatCode="dd/mm/yyyy">
                  <c:v>44790</c:v>
                </c:pt>
                <c:pt idx="17" c:formatCode="dd/mm/yyyy">
                  <c:v>44791</c:v>
                </c:pt>
                <c:pt idx="18" c:formatCode="dd/mm/yyyy">
                  <c:v>44792</c:v>
                </c:pt>
                <c:pt idx="19" c:formatCode="dd/mm/yyyy">
                  <c:v>44793</c:v>
                </c:pt>
                <c:pt idx="20" c:formatCode="dd/mm/yyyy">
                  <c:v>44794</c:v>
                </c:pt>
                <c:pt idx="21" c:formatCode="dd/mm/yyyy">
                  <c:v>44795</c:v>
                </c:pt>
                <c:pt idx="22" c:formatCode="dd/mm/yyyy">
                  <c:v>44796</c:v>
                </c:pt>
                <c:pt idx="23" c:formatCode="dd/mm/yyyy">
                  <c:v>44797</c:v>
                </c:pt>
                <c:pt idx="24" c:formatCode="dd/mm/yyyy">
                  <c:v>44798</c:v>
                </c:pt>
                <c:pt idx="25" c:formatCode="dd/mm/yyyy">
                  <c:v>44799</c:v>
                </c:pt>
                <c:pt idx="26" c:formatCode="dd/mm/yyyy">
                  <c:v>44800</c:v>
                </c:pt>
                <c:pt idx="27" c:formatCode="dd/mm/yyyy">
                  <c:v>44801</c:v>
                </c:pt>
                <c:pt idx="28" c:formatCode="dd/mm/yyyy">
                  <c:v>44802</c:v>
                </c:pt>
                <c:pt idx="29" c:formatCode="dd/mm/yyyy">
                  <c:v>44803</c:v>
                </c:pt>
                <c:pt idx="30" c:formatCode="dd/mm/yyyy">
                  <c:v>44804</c:v>
                </c:pt>
              </c:numCache>
            </c:numRef>
          </c:cat>
          <c:val>
            <c:numRef>
              <c:f>'Public account_Follow and Unfo'!$C$23:$AG$23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val>
        </c:ser>
        <c:ser>
          <c:idx val="2"/>
          <c:order val="2"/>
          <c:tx>
            <c:strRef>
              <c:f>'Public account_Follow and Unfo'!$B$24</c:f>
              <c:strCache>
                <c:ptCount val="1"/>
                <c:pt idx="0">
                  <c:v>Net Increase in Followers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'Public account_Follow and Unfo'!$C$21:$AG$21</c:f>
              <c:numCache>
                <c:formatCode>dd/mm/yyyy</c:formatCode>
                <c:ptCount val="31"/>
                <c:pt idx="0" c:formatCode="dd/mm/yyyy">
                  <c:v>44774</c:v>
                </c:pt>
                <c:pt idx="1" c:formatCode="dd/mm/yyyy">
                  <c:v>44775</c:v>
                </c:pt>
                <c:pt idx="2" c:formatCode="dd/mm/yyyy">
                  <c:v>44776</c:v>
                </c:pt>
                <c:pt idx="3" c:formatCode="dd/mm/yyyy">
                  <c:v>44777</c:v>
                </c:pt>
                <c:pt idx="4" c:formatCode="dd/mm/yyyy">
                  <c:v>44778</c:v>
                </c:pt>
                <c:pt idx="5" c:formatCode="dd/mm/yyyy">
                  <c:v>44779</c:v>
                </c:pt>
                <c:pt idx="6" c:formatCode="dd/mm/yyyy">
                  <c:v>44780</c:v>
                </c:pt>
                <c:pt idx="7" c:formatCode="dd/mm/yyyy">
                  <c:v>44781</c:v>
                </c:pt>
                <c:pt idx="8" c:formatCode="dd/mm/yyyy">
                  <c:v>44782</c:v>
                </c:pt>
                <c:pt idx="9" c:formatCode="dd/mm/yyyy">
                  <c:v>44783</c:v>
                </c:pt>
                <c:pt idx="10" c:formatCode="dd/mm/yyyy">
                  <c:v>44784</c:v>
                </c:pt>
                <c:pt idx="11" c:formatCode="dd/mm/yyyy">
                  <c:v>44785</c:v>
                </c:pt>
                <c:pt idx="12" c:formatCode="dd/mm/yyyy">
                  <c:v>44786</c:v>
                </c:pt>
                <c:pt idx="13" c:formatCode="dd/mm/yyyy">
                  <c:v>44787</c:v>
                </c:pt>
                <c:pt idx="14" c:formatCode="dd/mm/yyyy">
                  <c:v>44788</c:v>
                </c:pt>
                <c:pt idx="15" c:formatCode="dd/mm/yyyy">
                  <c:v>44789</c:v>
                </c:pt>
                <c:pt idx="16" c:formatCode="dd/mm/yyyy">
                  <c:v>44790</c:v>
                </c:pt>
                <c:pt idx="17" c:formatCode="dd/mm/yyyy">
                  <c:v>44791</c:v>
                </c:pt>
                <c:pt idx="18" c:formatCode="dd/mm/yyyy">
                  <c:v>44792</c:v>
                </c:pt>
                <c:pt idx="19" c:formatCode="dd/mm/yyyy">
                  <c:v>44793</c:v>
                </c:pt>
                <c:pt idx="20" c:formatCode="dd/mm/yyyy">
                  <c:v>44794</c:v>
                </c:pt>
                <c:pt idx="21" c:formatCode="dd/mm/yyyy">
                  <c:v>44795</c:v>
                </c:pt>
                <c:pt idx="22" c:formatCode="dd/mm/yyyy">
                  <c:v>44796</c:v>
                </c:pt>
                <c:pt idx="23" c:formatCode="dd/mm/yyyy">
                  <c:v>44797</c:v>
                </c:pt>
                <c:pt idx="24" c:formatCode="dd/mm/yyyy">
                  <c:v>44798</c:v>
                </c:pt>
                <c:pt idx="25" c:formatCode="dd/mm/yyyy">
                  <c:v>44799</c:v>
                </c:pt>
                <c:pt idx="26" c:formatCode="dd/mm/yyyy">
                  <c:v>44800</c:v>
                </c:pt>
                <c:pt idx="27" c:formatCode="dd/mm/yyyy">
                  <c:v>44801</c:v>
                </c:pt>
                <c:pt idx="28" c:formatCode="dd/mm/yyyy">
                  <c:v>44802</c:v>
                </c:pt>
                <c:pt idx="29" c:formatCode="dd/mm/yyyy">
                  <c:v>44803</c:v>
                </c:pt>
                <c:pt idx="30" c:formatCode="dd/mm/yyyy">
                  <c:v>44804</c:v>
                </c:pt>
              </c:numCache>
            </c:numRef>
          </c:cat>
          <c:val>
            <c:numRef>
              <c:f>'Public account_Follow and Unfo'!$C$24:$AG$24</c:f>
              <c:numCache>
                <c:formatCode>General</c:formatCode>
                <c:ptCount val="3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450416"/>
        <c:axId val="1026451072"/>
      </c:barChart>
      <c:dateAx>
        <c:axId val="1026450416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26451072"/>
        <c:crosses val="autoZero"/>
        <c:auto val="1"/>
        <c:lblOffset val="100"/>
        <c:baseTimeUnit val="days"/>
      </c:dateAx>
      <c:valAx>
        <c:axId val="1026451072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2645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YaHei" panose="020B0503020204020204" pitchFamily="34" charset="-122"/>
              <a:ea typeface="Microsoft YaHei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" panose="020B0503020204020204" pitchFamily="34" charset="-122"/>
          <a:ea typeface="Microsoft YaHe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en-US" sz="1600" b="1"/>
              <a:t>R6 </a:t>
            </a:r>
            <a:r>
              <a:rPr lang="zh-CN" sz="1600" b="1"/>
              <a:t>Current Month's New Follower Source Distribution - Monthly Trend</a:t>
            </a:r>
            <a:endParaRPr lang="zh-CN" sz="1600" b="1"/>
          </a:p>
        </c:rich>
      </c:tx>
      <c:layout>
        <c:manualLayout>
          <c:xMode val="edge"/>
          <c:yMode val="edge"/>
          <c:x val="0.430572669945836"/>
          <c:y val="0.0343532733249583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73057395696393"/>
          <c:y val="0.124132250604992"/>
          <c:w val="0.951232205001218"/>
          <c:h val="0.57018300397031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数据源!$A$14:$B$85</c:f>
              <c:multiLvlStrCache>
                <c:ptCount val="72"/>
                <c:lvl>
                  <c:pt idx="0">
                    <c:v>Scanning QR Code</c:v>
                  </c:pt>
                  <c:pt idx="1">
                    <c:v>Search</c:v>
                  </c:pt>
                  <c:pt idx="2">
                    <c:v>Other</c:v>
                  </c:pt>
                  <c:pt idx="3">
                    <c:v>Business Card Sharing</c:v>
                  </c:pt>
                  <c:pt idx="4">
                    <c:v>Clicking Name on Graphic Page</c:v>
                  </c:pt>
                  <c:pt idx="5">
                    <c:v>Menu in the Top Right Corner of the Graphic Page</c:v>
                  </c:pt>
                  <c:pt idx="6">
                    <c:v>Official Account Migration</c:v>
                  </c:pt>
                  <c:pt idx="7">
                    <c:v>Follow After Payment</c:v>
                  </c:pt>
                  <c:pt idx="8">
                    <c:v>WeChat Advertisement</c:v>
                  </c:pt>
                  <c:pt idx="9">
                    <c:v>Video Account</c:v>
                  </c:pt>
                  <c:pt idx="10">
                    <c:v>Video Account Live Broadcast</c:v>
                  </c:pt>
                  <c:pt idx="11">
                    <c:v>Others' Reposts</c:v>
                  </c:pt>
                  <c:pt idx="12">
                    <c:v>Scanning QR Code</c:v>
                  </c:pt>
                  <c:pt idx="13">
                    <c:v>Search</c:v>
                  </c:pt>
                  <c:pt idx="14">
                    <c:v>Other</c:v>
                  </c:pt>
                  <c:pt idx="15">
                    <c:v>Business Card Sharing</c:v>
                  </c:pt>
                  <c:pt idx="16">
                    <c:v>Clicking Name on Graphic Page</c:v>
                  </c:pt>
                  <c:pt idx="17">
                    <c:v>Menu in the Top Right Corner of the Graphic Page</c:v>
                  </c:pt>
                  <c:pt idx="18">
                    <c:v>Official Account Migration</c:v>
                  </c:pt>
                  <c:pt idx="19">
                    <c:v>Follow After Payment</c:v>
                  </c:pt>
                  <c:pt idx="20">
                    <c:v>WeChat Advertisement</c:v>
                  </c:pt>
                  <c:pt idx="21">
                    <c:v>Video Account</c:v>
                  </c:pt>
                  <c:pt idx="22">
                    <c:v>Video Account Live Broadcast</c:v>
                  </c:pt>
                  <c:pt idx="23">
                    <c:v>Others' Reposts</c:v>
                  </c:pt>
                  <c:pt idx="24">
                    <c:v>Scanning QR Code</c:v>
                  </c:pt>
                  <c:pt idx="25">
                    <c:v>Search</c:v>
                  </c:pt>
                  <c:pt idx="26">
                    <c:v>Other</c:v>
                  </c:pt>
                  <c:pt idx="27">
                    <c:v>Business Card Sharing</c:v>
                  </c:pt>
                  <c:pt idx="28">
                    <c:v>Clicking Name on Graphic Page</c:v>
                  </c:pt>
                  <c:pt idx="29">
                    <c:v>Menu in the Top Right Corner of the Graphic Page</c:v>
                  </c:pt>
                  <c:pt idx="30">
                    <c:v>Official Account Migration</c:v>
                  </c:pt>
                  <c:pt idx="31">
                    <c:v>Follow After Payment</c:v>
                  </c:pt>
                  <c:pt idx="32">
                    <c:v>WeChat Advertisement</c:v>
                  </c:pt>
                  <c:pt idx="33">
                    <c:v>Video Account</c:v>
                  </c:pt>
                  <c:pt idx="34">
                    <c:v>Video Account Live Broadcast</c:v>
                  </c:pt>
                  <c:pt idx="35">
                    <c:v>Others' Reposts</c:v>
                  </c:pt>
                  <c:pt idx="36">
                    <c:v>Scanning QR Code</c:v>
                  </c:pt>
                  <c:pt idx="37">
                    <c:v>Search</c:v>
                  </c:pt>
                  <c:pt idx="38">
                    <c:v>Other</c:v>
                  </c:pt>
                  <c:pt idx="39">
                    <c:v>Business Card Sharing</c:v>
                  </c:pt>
                  <c:pt idx="40">
                    <c:v>Clicking Name on Graphic Page</c:v>
                  </c:pt>
                  <c:pt idx="41">
                    <c:v>Menu in the Top Right Corner of the Graphic Page</c:v>
                  </c:pt>
                  <c:pt idx="42">
                    <c:v>Official Account Migration</c:v>
                  </c:pt>
                  <c:pt idx="43">
                    <c:v>Follow After Payment</c:v>
                  </c:pt>
                  <c:pt idx="44">
                    <c:v>WeChat Advertisement</c:v>
                  </c:pt>
                  <c:pt idx="45">
                    <c:v>Video Account</c:v>
                  </c:pt>
                  <c:pt idx="46">
                    <c:v>Video Account Live Broadcast</c:v>
                  </c:pt>
                  <c:pt idx="47">
                    <c:v>Others' Reposts</c:v>
                  </c:pt>
                  <c:pt idx="48">
                    <c:v>Scanning QR Code</c:v>
                  </c:pt>
                  <c:pt idx="49">
                    <c:v>Search</c:v>
                  </c:pt>
                  <c:pt idx="50">
                    <c:v>Other</c:v>
                  </c:pt>
                  <c:pt idx="51">
                    <c:v>Business Card Sharing</c:v>
                  </c:pt>
                  <c:pt idx="52">
                    <c:v>Clicking Name on Graphic Page</c:v>
                  </c:pt>
                  <c:pt idx="53">
                    <c:v>Menu in the Top Right Corner of the Graphic Page</c:v>
                  </c:pt>
                  <c:pt idx="54">
                    <c:v>Official Account Migration</c:v>
                  </c:pt>
                  <c:pt idx="55">
                    <c:v>Follow After Payment</c:v>
                  </c:pt>
                  <c:pt idx="56">
                    <c:v>WeChat Advertisement</c:v>
                  </c:pt>
                  <c:pt idx="57">
                    <c:v>Video Account</c:v>
                  </c:pt>
                  <c:pt idx="58">
                    <c:v>Video Account Live Broadcast</c:v>
                  </c:pt>
                  <c:pt idx="59">
                    <c:v>Others' Reposts</c:v>
                  </c:pt>
                  <c:pt idx="60">
                    <c:v>Scanning QR Code</c:v>
                  </c:pt>
                  <c:pt idx="61">
                    <c:v>Search</c:v>
                  </c:pt>
                  <c:pt idx="62">
                    <c:v>Other</c:v>
                  </c:pt>
                  <c:pt idx="63">
                    <c:v>Business Card Sharing</c:v>
                  </c:pt>
                  <c:pt idx="64">
                    <c:v>Clicking Name on Graphic Page</c:v>
                  </c:pt>
                  <c:pt idx="65">
                    <c:v>Menu in the Top Right Corner of the Graphic Page</c:v>
                  </c:pt>
                  <c:pt idx="66">
                    <c:v>Official Account Migration</c:v>
                  </c:pt>
                  <c:pt idx="67">
                    <c:v>Follow After Payment</c:v>
                  </c:pt>
                  <c:pt idx="68">
                    <c:v>WeChat Advertisement</c:v>
                  </c:pt>
                  <c:pt idx="69">
                    <c:v>Video Account</c:v>
                  </c:pt>
                  <c:pt idx="70">
                    <c:v>Video Account Live Broadcast</c:v>
                  </c:pt>
                  <c:pt idx="71">
                    <c:v>Others' Reposts</c:v>
                  </c:pt>
                </c:lvl>
                <c:lvl>
                  <c:pt idx="0">
                    <c:v>Jan</c:v>
                  </c:pt>
                  <c:pt idx="12">
                    <c:v>Feb</c:v>
                  </c:pt>
                  <c:pt idx="24">
                    <c:v>Jan</c:v>
                  </c:pt>
                  <c:pt idx="36">
                    <c:v>Mar</c:v>
                  </c:pt>
                  <c:pt idx="48">
                    <c:v>Jan</c:v>
                  </c:pt>
                  <c:pt idx="60">
                    <c:v>Apr</c:v>
                  </c:pt>
                </c:lvl>
              </c:multiLvlStrCache>
            </c:multiLvlStrRef>
          </c:cat>
          <c:val>
            <c:numRef>
              <c:f>数据源!$D$14:$D$85</c:f>
              <c:numCache>
                <c:formatCode>0%</c:formatCode>
                <c:ptCount val="72"/>
                <c:pt idx="0">
                  <c:v>0.0517241379310345</c:v>
                </c:pt>
                <c:pt idx="1">
                  <c:v>0.0574712643678161</c:v>
                </c:pt>
                <c:pt idx="2">
                  <c:v>0.0632183908045977</c:v>
                </c:pt>
                <c:pt idx="3">
                  <c:v>0.0689655172413793</c:v>
                </c:pt>
                <c:pt idx="4">
                  <c:v>0.0747126436781609</c:v>
                </c:pt>
                <c:pt idx="5">
                  <c:v>0.0804597701149425</c:v>
                </c:pt>
                <c:pt idx="6">
                  <c:v>0.0862068965517241</c:v>
                </c:pt>
                <c:pt idx="7">
                  <c:v>0.0919540229885057</c:v>
                </c:pt>
                <c:pt idx="8">
                  <c:v>0.0977011494252874</c:v>
                </c:pt>
                <c:pt idx="9">
                  <c:v>0.103448275862069</c:v>
                </c:pt>
                <c:pt idx="10">
                  <c:v>0.109195402298851</c:v>
                </c:pt>
                <c:pt idx="11">
                  <c:v>0.114942528735632</c:v>
                </c:pt>
                <c:pt idx="12">
                  <c:v>0.0517241379310345</c:v>
                </c:pt>
                <c:pt idx="13">
                  <c:v>0.0574712643678161</c:v>
                </c:pt>
                <c:pt idx="14">
                  <c:v>0.0632183908045977</c:v>
                </c:pt>
                <c:pt idx="15">
                  <c:v>0.0689655172413793</c:v>
                </c:pt>
                <c:pt idx="16">
                  <c:v>0.0747126436781609</c:v>
                </c:pt>
                <c:pt idx="17">
                  <c:v>0.0804597701149425</c:v>
                </c:pt>
                <c:pt idx="18">
                  <c:v>0.0862068965517241</c:v>
                </c:pt>
                <c:pt idx="19">
                  <c:v>0.0919540229885057</c:v>
                </c:pt>
                <c:pt idx="20">
                  <c:v>0.0977011494252874</c:v>
                </c:pt>
                <c:pt idx="21">
                  <c:v>0.103448275862069</c:v>
                </c:pt>
                <c:pt idx="22">
                  <c:v>0.109195402298851</c:v>
                </c:pt>
                <c:pt idx="23">
                  <c:v>0.114942528735632</c:v>
                </c:pt>
                <c:pt idx="24">
                  <c:v>0.0517241379310345</c:v>
                </c:pt>
                <c:pt idx="25">
                  <c:v>0.0574712643678161</c:v>
                </c:pt>
                <c:pt idx="26">
                  <c:v>0.0632183908045977</c:v>
                </c:pt>
                <c:pt idx="27">
                  <c:v>0.0689655172413793</c:v>
                </c:pt>
                <c:pt idx="28">
                  <c:v>0.0747126436781609</c:v>
                </c:pt>
                <c:pt idx="29">
                  <c:v>0.0804597701149425</c:v>
                </c:pt>
                <c:pt idx="30">
                  <c:v>0.0862068965517241</c:v>
                </c:pt>
                <c:pt idx="31">
                  <c:v>0.0919540229885057</c:v>
                </c:pt>
                <c:pt idx="32">
                  <c:v>0.0977011494252874</c:v>
                </c:pt>
                <c:pt idx="33">
                  <c:v>0.103448275862069</c:v>
                </c:pt>
                <c:pt idx="34">
                  <c:v>0.109195402298851</c:v>
                </c:pt>
                <c:pt idx="35">
                  <c:v>0.114942528735632</c:v>
                </c:pt>
                <c:pt idx="36">
                  <c:v>0.0517241379310345</c:v>
                </c:pt>
                <c:pt idx="37">
                  <c:v>0.0574712643678161</c:v>
                </c:pt>
                <c:pt idx="38">
                  <c:v>0.0632183908045977</c:v>
                </c:pt>
                <c:pt idx="39">
                  <c:v>0.0689655172413793</c:v>
                </c:pt>
                <c:pt idx="40">
                  <c:v>0.0747126436781609</c:v>
                </c:pt>
                <c:pt idx="41">
                  <c:v>0.0804597701149425</c:v>
                </c:pt>
                <c:pt idx="42">
                  <c:v>0.0862068965517241</c:v>
                </c:pt>
                <c:pt idx="43">
                  <c:v>0.0919540229885057</c:v>
                </c:pt>
                <c:pt idx="44">
                  <c:v>0.0977011494252874</c:v>
                </c:pt>
                <c:pt idx="45">
                  <c:v>0.103448275862069</c:v>
                </c:pt>
                <c:pt idx="46">
                  <c:v>0.109195402298851</c:v>
                </c:pt>
                <c:pt idx="47">
                  <c:v>0.114942528735632</c:v>
                </c:pt>
                <c:pt idx="48">
                  <c:v>0.0517241379310345</c:v>
                </c:pt>
                <c:pt idx="49">
                  <c:v>0.0574712643678161</c:v>
                </c:pt>
                <c:pt idx="50">
                  <c:v>0.0632183908045977</c:v>
                </c:pt>
                <c:pt idx="51">
                  <c:v>0.0689655172413793</c:v>
                </c:pt>
                <c:pt idx="52">
                  <c:v>0.0747126436781609</c:v>
                </c:pt>
                <c:pt idx="53">
                  <c:v>0.0804597701149425</c:v>
                </c:pt>
                <c:pt idx="54">
                  <c:v>0.0862068965517241</c:v>
                </c:pt>
                <c:pt idx="55">
                  <c:v>0.0919540229885057</c:v>
                </c:pt>
                <c:pt idx="56">
                  <c:v>0.0977011494252874</c:v>
                </c:pt>
                <c:pt idx="57">
                  <c:v>0.103448275862069</c:v>
                </c:pt>
                <c:pt idx="58">
                  <c:v>0.109195402298851</c:v>
                </c:pt>
                <c:pt idx="59">
                  <c:v>0.114942528735632</c:v>
                </c:pt>
                <c:pt idx="60">
                  <c:v>0.0517241379310345</c:v>
                </c:pt>
                <c:pt idx="61">
                  <c:v>0.0574712643678161</c:v>
                </c:pt>
                <c:pt idx="62">
                  <c:v>0.0632183908045977</c:v>
                </c:pt>
                <c:pt idx="63">
                  <c:v>0.0689655172413793</c:v>
                </c:pt>
                <c:pt idx="64">
                  <c:v>0.0747126436781609</c:v>
                </c:pt>
                <c:pt idx="65">
                  <c:v>0.0804597701149425</c:v>
                </c:pt>
                <c:pt idx="66">
                  <c:v>0.0862068965517241</c:v>
                </c:pt>
                <c:pt idx="67">
                  <c:v>0.0919540229885057</c:v>
                </c:pt>
                <c:pt idx="68">
                  <c:v>0.0977011494252874</c:v>
                </c:pt>
                <c:pt idx="69">
                  <c:v>0.103448275862069</c:v>
                </c:pt>
                <c:pt idx="70">
                  <c:v>0.109195402298851</c:v>
                </c:pt>
                <c:pt idx="71">
                  <c:v>0.114942528735632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92213368"/>
        <c:axId val="1092220256"/>
      </c:barChart>
      <c:catAx>
        <c:axId val="109221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92220256"/>
        <c:crosses val="autoZero"/>
        <c:auto val="1"/>
        <c:lblAlgn val="ctr"/>
        <c:lblOffset val="100"/>
        <c:noMultiLvlLbl val="0"/>
      </c:catAx>
      <c:valAx>
        <c:axId val="1092220256"/>
        <c:scaling>
          <c:orientation val="minMax"/>
          <c:max val="1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9221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50">
          <a:latin typeface="Microsoft YaHei" panose="020B0503020204020204" pitchFamily="34" charset="-122"/>
          <a:ea typeface="Microsoft YaHe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zh-CN" sz="1600" b="1"/>
              <a:t>R6 Current Month's </a:t>
            </a:r>
            <a:r>
              <a:rPr lang="en-US" altLang="zh-CN" sz="1600" b="1"/>
              <a:t>Un</a:t>
            </a:r>
            <a:r>
              <a:rPr lang="zh-CN" sz="1600" b="1"/>
              <a:t>Follower Source Distribution - Monthly Trend</a:t>
            </a:r>
            <a:endParaRPr lang="zh-CN" sz="1600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数据源!$A$14:$B$85</c:f>
              <c:multiLvlStrCache>
                <c:ptCount val="72"/>
                <c:lvl>
                  <c:pt idx="0">
                    <c:v>Scanning QR Code</c:v>
                  </c:pt>
                  <c:pt idx="1">
                    <c:v>Search</c:v>
                  </c:pt>
                  <c:pt idx="2">
                    <c:v>Other</c:v>
                  </c:pt>
                  <c:pt idx="3">
                    <c:v>Business Card Sharing</c:v>
                  </c:pt>
                  <c:pt idx="4">
                    <c:v>Clicking Name on Graphic Page</c:v>
                  </c:pt>
                  <c:pt idx="5">
                    <c:v>Menu in the Top Right Corner of the Graphic Page</c:v>
                  </c:pt>
                  <c:pt idx="6">
                    <c:v>Official Account Migration</c:v>
                  </c:pt>
                  <c:pt idx="7">
                    <c:v>Follow After Payment</c:v>
                  </c:pt>
                  <c:pt idx="8">
                    <c:v>WeChat Advertisement</c:v>
                  </c:pt>
                  <c:pt idx="9">
                    <c:v>Video Account</c:v>
                  </c:pt>
                  <c:pt idx="10">
                    <c:v>Video Account Live Broadcast</c:v>
                  </c:pt>
                  <c:pt idx="11">
                    <c:v>Others' Reposts</c:v>
                  </c:pt>
                  <c:pt idx="12">
                    <c:v>Scanning QR Code</c:v>
                  </c:pt>
                  <c:pt idx="13">
                    <c:v>Search</c:v>
                  </c:pt>
                  <c:pt idx="14">
                    <c:v>Other</c:v>
                  </c:pt>
                  <c:pt idx="15">
                    <c:v>Business Card Sharing</c:v>
                  </c:pt>
                  <c:pt idx="16">
                    <c:v>Clicking Name on Graphic Page</c:v>
                  </c:pt>
                  <c:pt idx="17">
                    <c:v>Menu in the Top Right Corner of the Graphic Page</c:v>
                  </c:pt>
                  <c:pt idx="18">
                    <c:v>Official Account Migration</c:v>
                  </c:pt>
                  <c:pt idx="19">
                    <c:v>Follow After Payment</c:v>
                  </c:pt>
                  <c:pt idx="20">
                    <c:v>WeChat Advertisement</c:v>
                  </c:pt>
                  <c:pt idx="21">
                    <c:v>Video Account</c:v>
                  </c:pt>
                  <c:pt idx="22">
                    <c:v>Video Account Live Broadcast</c:v>
                  </c:pt>
                  <c:pt idx="23">
                    <c:v>Others' Reposts</c:v>
                  </c:pt>
                  <c:pt idx="24">
                    <c:v>Scanning QR Code</c:v>
                  </c:pt>
                  <c:pt idx="25">
                    <c:v>Search</c:v>
                  </c:pt>
                  <c:pt idx="26">
                    <c:v>Other</c:v>
                  </c:pt>
                  <c:pt idx="27">
                    <c:v>Business Card Sharing</c:v>
                  </c:pt>
                  <c:pt idx="28">
                    <c:v>Clicking Name on Graphic Page</c:v>
                  </c:pt>
                  <c:pt idx="29">
                    <c:v>Menu in the Top Right Corner of the Graphic Page</c:v>
                  </c:pt>
                  <c:pt idx="30">
                    <c:v>Official Account Migration</c:v>
                  </c:pt>
                  <c:pt idx="31">
                    <c:v>Follow After Payment</c:v>
                  </c:pt>
                  <c:pt idx="32">
                    <c:v>WeChat Advertisement</c:v>
                  </c:pt>
                  <c:pt idx="33">
                    <c:v>Video Account</c:v>
                  </c:pt>
                  <c:pt idx="34">
                    <c:v>Video Account Live Broadcast</c:v>
                  </c:pt>
                  <c:pt idx="35">
                    <c:v>Others' Reposts</c:v>
                  </c:pt>
                  <c:pt idx="36">
                    <c:v>Scanning QR Code</c:v>
                  </c:pt>
                  <c:pt idx="37">
                    <c:v>Search</c:v>
                  </c:pt>
                  <c:pt idx="38">
                    <c:v>Other</c:v>
                  </c:pt>
                  <c:pt idx="39">
                    <c:v>Business Card Sharing</c:v>
                  </c:pt>
                  <c:pt idx="40">
                    <c:v>Clicking Name on Graphic Page</c:v>
                  </c:pt>
                  <c:pt idx="41">
                    <c:v>Menu in the Top Right Corner of the Graphic Page</c:v>
                  </c:pt>
                  <c:pt idx="42">
                    <c:v>Official Account Migration</c:v>
                  </c:pt>
                  <c:pt idx="43">
                    <c:v>Follow After Payment</c:v>
                  </c:pt>
                  <c:pt idx="44">
                    <c:v>WeChat Advertisement</c:v>
                  </c:pt>
                  <c:pt idx="45">
                    <c:v>Video Account</c:v>
                  </c:pt>
                  <c:pt idx="46">
                    <c:v>Video Account Live Broadcast</c:v>
                  </c:pt>
                  <c:pt idx="47">
                    <c:v>Others' Reposts</c:v>
                  </c:pt>
                  <c:pt idx="48">
                    <c:v>Scanning QR Code</c:v>
                  </c:pt>
                  <c:pt idx="49">
                    <c:v>Search</c:v>
                  </c:pt>
                  <c:pt idx="50">
                    <c:v>Other</c:v>
                  </c:pt>
                  <c:pt idx="51">
                    <c:v>Business Card Sharing</c:v>
                  </c:pt>
                  <c:pt idx="52">
                    <c:v>Clicking Name on Graphic Page</c:v>
                  </c:pt>
                  <c:pt idx="53">
                    <c:v>Menu in the Top Right Corner of the Graphic Page</c:v>
                  </c:pt>
                  <c:pt idx="54">
                    <c:v>Official Account Migration</c:v>
                  </c:pt>
                  <c:pt idx="55">
                    <c:v>Follow After Payment</c:v>
                  </c:pt>
                  <c:pt idx="56">
                    <c:v>WeChat Advertisement</c:v>
                  </c:pt>
                  <c:pt idx="57">
                    <c:v>Video Account</c:v>
                  </c:pt>
                  <c:pt idx="58">
                    <c:v>Video Account Live Broadcast</c:v>
                  </c:pt>
                  <c:pt idx="59">
                    <c:v>Others' Reposts</c:v>
                  </c:pt>
                  <c:pt idx="60">
                    <c:v>Scanning QR Code</c:v>
                  </c:pt>
                  <c:pt idx="61">
                    <c:v>Search</c:v>
                  </c:pt>
                  <c:pt idx="62">
                    <c:v>Other</c:v>
                  </c:pt>
                  <c:pt idx="63">
                    <c:v>Business Card Sharing</c:v>
                  </c:pt>
                  <c:pt idx="64">
                    <c:v>Clicking Name on Graphic Page</c:v>
                  </c:pt>
                  <c:pt idx="65">
                    <c:v>Menu in the Top Right Corner of the Graphic Page</c:v>
                  </c:pt>
                  <c:pt idx="66">
                    <c:v>Official Account Migration</c:v>
                  </c:pt>
                  <c:pt idx="67">
                    <c:v>Follow After Payment</c:v>
                  </c:pt>
                  <c:pt idx="68">
                    <c:v>WeChat Advertisement</c:v>
                  </c:pt>
                  <c:pt idx="69">
                    <c:v>Video Account</c:v>
                  </c:pt>
                  <c:pt idx="70">
                    <c:v>Video Account Live Broadcast</c:v>
                  </c:pt>
                  <c:pt idx="71">
                    <c:v>Others' Reposts</c:v>
                  </c:pt>
                </c:lvl>
                <c:lvl>
                  <c:pt idx="0">
                    <c:v>Jan</c:v>
                  </c:pt>
                  <c:pt idx="12">
                    <c:v>Feb</c:v>
                  </c:pt>
                  <c:pt idx="24">
                    <c:v>Jan</c:v>
                  </c:pt>
                  <c:pt idx="36">
                    <c:v>Mar</c:v>
                  </c:pt>
                  <c:pt idx="48">
                    <c:v>Jan</c:v>
                  </c:pt>
                  <c:pt idx="60">
                    <c:v>Apr</c:v>
                  </c:pt>
                </c:lvl>
              </c:multiLvlStrCache>
            </c:multiLvlStrRef>
          </c:cat>
          <c:val>
            <c:numRef>
              <c:f>数据源!$F$14:$F$85</c:f>
              <c:numCache>
                <c:formatCode>0%</c:formatCode>
                <c:ptCount val="72"/>
                <c:pt idx="0">
                  <c:v>0.0517241379310345</c:v>
                </c:pt>
                <c:pt idx="1">
                  <c:v>0.0574712643678161</c:v>
                </c:pt>
                <c:pt idx="2">
                  <c:v>0.0632183908045977</c:v>
                </c:pt>
                <c:pt idx="3">
                  <c:v>0.0689655172413793</c:v>
                </c:pt>
                <c:pt idx="4">
                  <c:v>0.0747126436781609</c:v>
                </c:pt>
                <c:pt idx="5">
                  <c:v>0.0804597701149425</c:v>
                </c:pt>
                <c:pt idx="6">
                  <c:v>0.0862068965517241</c:v>
                </c:pt>
                <c:pt idx="7">
                  <c:v>0.0919540229885057</c:v>
                </c:pt>
                <c:pt idx="8">
                  <c:v>0.0977011494252874</c:v>
                </c:pt>
                <c:pt idx="9">
                  <c:v>0.103448275862069</c:v>
                </c:pt>
                <c:pt idx="10">
                  <c:v>0.109195402298851</c:v>
                </c:pt>
                <c:pt idx="11">
                  <c:v>0.114942528735632</c:v>
                </c:pt>
                <c:pt idx="12">
                  <c:v>0.0517241379310345</c:v>
                </c:pt>
                <c:pt idx="13">
                  <c:v>0.0574712643678161</c:v>
                </c:pt>
                <c:pt idx="14">
                  <c:v>0.0632183908045977</c:v>
                </c:pt>
                <c:pt idx="15">
                  <c:v>0.0689655172413793</c:v>
                </c:pt>
                <c:pt idx="16">
                  <c:v>0.0747126436781609</c:v>
                </c:pt>
                <c:pt idx="17">
                  <c:v>0.0804597701149425</c:v>
                </c:pt>
                <c:pt idx="18">
                  <c:v>0.0862068965517241</c:v>
                </c:pt>
                <c:pt idx="19">
                  <c:v>0.0919540229885057</c:v>
                </c:pt>
                <c:pt idx="20">
                  <c:v>0.0977011494252874</c:v>
                </c:pt>
                <c:pt idx="21">
                  <c:v>0.103448275862069</c:v>
                </c:pt>
                <c:pt idx="22">
                  <c:v>0.109195402298851</c:v>
                </c:pt>
                <c:pt idx="23">
                  <c:v>0.114942528735632</c:v>
                </c:pt>
                <c:pt idx="24">
                  <c:v>0.0517241379310345</c:v>
                </c:pt>
                <c:pt idx="25">
                  <c:v>0.0574712643678161</c:v>
                </c:pt>
                <c:pt idx="26">
                  <c:v>0.0632183908045977</c:v>
                </c:pt>
                <c:pt idx="27">
                  <c:v>0.0689655172413793</c:v>
                </c:pt>
                <c:pt idx="28">
                  <c:v>0.0747126436781609</c:v>
                </c:pt>
                <c:pt idx="29">
                  <c:v>0.0804597701149425</c:v>
                </c:pt>
                <c:pt idx="30">
                  <c:v>0.0862068965517241</c:v>
                </c:pt>
                <c:pt idx="31">
                  <c:v>0.0919540229885057</c:v>
                </c:pt>
                <c:pt idx="32">
                  <c:v>0.0977011494252874</c:v>
                </c:pt>
                <c:pt idx="33">
                  <c:v>0.103448275862069</c:v>
                </c:pt>
                <c:pt idx="34">
                  <c:v>0.109195402298851</c:v>
                </c:pt>
                <c:pt idx="35">
                  <c:v>0.114942528735632</c:v>
                </c:pt>
                <c:pt idx="36">
                  <c:v>0.0517241379310345</c:v>
                </c:pt>
                <c:pt idx="37">
                  <c:v>0.0574712643678161</c:v>
                </c:pt>
                <c:pt idx="38">
                  <c:v>0.0632183908045977</c:v>
                </c:pt>
                <c:pt idx="39">
                  <c:v>0.0689655172413793</c:v>
                </c:pt>
                <c:pt idx="40">
                  <c:v>0.0747126436781609</c:v>
                </c:pt>
                <c:pt idx="41">
                  <c:v>0.0804597701149425</c:v>
                </c:pt>
                <c:pt idx="42">
                  <c:v>0.0862068965517241</c:v>
                </c:pt>
                <c:pt idx="43">
                  <c:v>0.0919540229885057</c:v>
                </c:pt>
                <c:pt idx="44">
                  <c:v>0.0977011494252874</c:v>
                </c:pt>
                <c:pt idx="45">
                  <c:v>0.103448275862069</c:v>
                </c:pt>
                <c:pt idx="46">
                  <c:v>0.109195402298851</c:v>
                </c:pt>
                <c:pt idx="47">
                  <c:v>0.114942528735632</c:v>
                </c:pt>
                <c:pt idx="48">
                  <c:v>0.0517241379310345</c:v>
                </c:pt>
                <c:pt idx="49">
                  <c:v>0.0574712643678161</c:v>
                </c:pt>
                <c:pt idx="50">
                  <c:v>0.0632183908045977</c:v>
                </c:pt>
                <c:pt idx="51">
                  <c:v>0.0689655172413793</c:v>
                </c:pt>
                <c:pt idx="52">
                  <c:v>0.0747126436781609</c:v>
                </c:pt>
                <c:pt idx="53">
                  <c:v>0.0804597701149425</c:v>
                </c:pt>
                <c:pt idx="54">
                  <c:v>0.0862068965517241</c:v>
                </c:pt>
                <c:pt idx="55">
                  <c:v>0.0919540229885057</c:v>
                </c:pt>
                <c:pt idx="56">
                  <c:v>0.0977011494252874</c:v>
                </c:pt>
                <c:pt idx="57">
                  <c:v>0.103448275862069</c:v>
                </c:pt>
                <c:pt idx="58">
                  <c:v>0.109195402298851</c:v>
                </c:pt>
                <c:pt idx="59">
                  <c:v>0.114942528735632</c:v>
                </c:pt>
                <c:pt idx="60">
                  <c:v>0.0517241379310345</c:v>
                </c:pt>
                <c:pt idx="61">
                  <c:v>0.0574712643678161</c:v>
                </c:pt>
                <c:pt idx="62">
                  <c:v>0.0632183908045977</c:v>
                </c:pt>
                <c:pt idx="63">
                  <c:v>0.0689655172413793</c:v>
                </c:pt>
                <c:pt idx="64">
                  <c:v>0.0747126436781609</c:v>
                </c:pt>
                <c:pt idx="65">
                  <c:v>0.0804597701149425</c:v>
                </c:pt>
                <c:pt idx="66">
                  <c:v>0.0862068965517241</c:v>
                </c:pt>
                <c:pt idx="67">
                  <c:v>0.0919540229885057</c:v>
                </c:pt>
                <c:pt idx="68">
                  <c:v>0.0977011494252874</c:v>
                </c:pt>
                <c:pt idx="69">
                  <c:v>0.103448275862069</c:v>
                </c:pt>
                <c:pt idx="70">
                  <c:v>0.109195402298851</c:v>
                </c:pt>
                <c:pt idx="71">
                  <c:v>0.114942528735632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92213368"/>
        <c:axId val="1092220256"/>
      </c:barChart>
      <c:catAx>
        <c:axId val="109221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92220256"/>
        <c:crosses val="autoZero"/>
        <c:auto val="1"/>
        <c:lblAlgn val="ctr"/>
        <c:lblOffset val="100"/>
        <c:noMultiLvlLbl val="0"/>
      </c:catAx>
      <c:valAx>
        <c:axId val="109222025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92213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50">
          <a:latin typeface="Microsoft YaHei" panose="020B0503020204020204" pitchFamily="34" charset="-122"/>
          <a:ea typeface="Microsoft YaHe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1"/>
              <c:layout>
                <c:manualLayout>
                  <c:x val="0.24528980366983"/>
                  <c:y val="0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'Follower Profile'!$B$5:$B$7</c:f>
              <c:strCache>
                <c:ptCount val="3"/>
                <c:pt idx="0">
                  <c:v>Female</c:v>
                </c:pt>
                <c:pt idx="1">
                  <c:v>Unclassified</c:v>
                </c:pt>
                <c:pt idx="2">
                  <c:v>Male</c:v>
                </c:pt>
              </c:strCache>
            </c:strRef>
          </c:cat>
          <c:val>
            <c:numRef>
              <c:f>'Follower Profile'!$D$5:$D$7</c:f>
              <c:numCache>
                <c:formatCode>0.00%</c:formatCode>
                <c:ptCount val="3"/>
                <c:pt idx="0">
                  <c:v>9.99200639488409e-5</c:v>
                </c:pt>
                <c:pt idx="1">
                  <c:v>0.000199840127897682</c:v>
                </c:pt>
                <c:pt idx="2">
                  <c:v>0.000299760191846523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700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275991928124362"/>
                  <c:y val="-0.03932108128214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'Follower Profile'!$B$12:$B$21</c:f>
              <c:strCache>
                <c:ptCount val="10"/>
                <c:pt idx="1">
                  <c:v>Guangdong</c:v>
                </c:pt>
                <c:pt idx="2">
                  <c:v>Beijing</c:v>
                </c:pt>
                <c:pt idx="3">
                  <c:v>Jiangsu</c:v>
                </c:pt>
                <c:pt idx="4">
                  <c:v>Shanghai</c:v>
                </c:pt>
                <c:pt idx="5">
                  <c:v>Zhejiang</c:v>
                </c:pt>
                <c:pt idx="6">
                  <c:v>Sichuan</c:v>
                </c:pt>
                <c:pt idx="7">
                  <c:v>Fujian</c:v>
                </c:pt>
                <c:pt idx="8">
                  <c:v>Shandong</c:v>
                </c:pt>
                <c:pt idx="9">
                  <c:v>Liaoning</c:v>
                </c:pt>
              </c:strCache>
            </c:strRef>
          </c:cat>
          <c:val>
            <c:numRef>
              <c:f>'Follower Profile'!$D$12:$D$21</c:f>
              <c:numCache>
                <c:formatCode>0.0%</c:formatCode>
                <c:ptCount val="10"/>
                <c:pt idx="0">
                  <c:v>9.99200639488409e-5</c:v>
                </c:pt>
                <c:pt idx="1">
                  <c:v>0.000199840127897682</c:v>
                </c:pt>
                <c:pt idx="2">
                  <c:v>0.000299760191846523</c:v>
                </c:pt>
                <c:pt idx="3">
                  <c:v>0.000399680255795364</c:v>
                </c:pt>
                <c:pt idx="4">
                  <c:v>0.000499600319744205</c:v>
                </c:pt>
                <c:pt idx="5">
                  <c:v>0.000599520383693046</c:v>
                </c:pt>
                <c:pt idx="6">
                  <c:v>0.000699440447641887</c:v>
                </c:pt>
                <c:pt idx="7">
                  <c:v>0.000799360511590727</c:v>
                </c:pt>
                <c:pt idx="8">
                  <c:v>0.000899280575539568</c:v>
                </c:pt>
                <c:pt idx="9">
                  <c:v>0.000999200639488409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" panose="020B0503020204020204" pitchFamily="34" charset="-122"/>
          <a:ea typeface="Microsoft YaHe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  <a:r>
              <a:rPr lang="en-US" altLang="zh-CN" b="1"/>
              <a:t>Aug Menu Click Rate</a:t>
            </a:r>
            <a:endParaRPr lang="en-US" altLang="zh-CN" b="1"/>
          </a:p>
        </c:rich>
      </c:tx>
      <c:layout>
        <c:manualLayout>
          <c:xMode val="edge"/>
          <c:yMode val="edge"/>
          <c:x val="0.424195050558808"/>
          <c:y val="0.01770172591827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621915027288987"/>
          <c:y val="0.156832392663646"/>
          <c:w val="0.900184296052845"/>
          <c:h val="0.5127895823976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'Public Blog Readership'!#REF!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'Public Blog Readership'!$D$34:$D$41</c:f>
              <c:strCache>
                <c:ptCount val="8"/>
                <c:pt idx="0">
                  <c:v>New Arrivals</c:v>
                </c:pt>
                <c:pt idx="1">
                  <c:v>Old Collection</c:v>
                </c:pt>
                <c:pt idx="2">
                  <c:v>Member Center</c:v>
                </c:pt>
                <c:pt idx="3">
                  <c:v>Brand Information</c:v>
                </c:pt>
                <c:pt idx="4">
                  <c:v>Official Website</c:v>
                </c:pt>
                <c:pt idx="5">
                  <c:v>Online Boutique</c:v>
                </c:pt>
                <c:pt idx="6">
                  <c:v>Sneakers Site</c:v>
                </c:pt>
                <c:pt idx="7">
                  <c:v>Store Locator</c:v>
                </c:pt>
              </c:strCache>
            </c:strRef>
          </c:cat>
          <c:val>
            <c:numRef>
              <c:f>'Public Blog Readership'!$E$34:$E$41</c:f>
              <c:numCache>
                <c:formatCode>General</c:formatCode>
                <c:ptCount val="8"/>
                <c:pt idx="0">
                  <c:v>1000</c:v>
                </c:pt>
                <c:pt idx="1">
                  <c:v>1001</c:v>
                </c:pt>
                <c:pt idx="2">
                  <c:v>1002</c:v>
                </c:pt>
                <c:pt idx="3">
                  <c:v>1003</c:v>
                </c:pt>
                <c:pt idx="4">
                  <c:v>1004</c:v>
                </c:pt>
                <c:pt idx="5">
                  <c:v>1005</c:v>
                </c:pt>
                <c:pt idx="6">
                  <c:v>1006</c:v>
                </c:pt>
                <c:pt idx="7">
                  <c:v>1007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1910328"/>
        <c:axId val="1491909016"/>
      </c:barChart>
      <c:lineChart>
        <c:grouping val="standard"/>
        <c:varyColors val="0"/>
        <c:ser>
          <c:idx val="1"/>
          <c:order val="1"/>
          <c:tx>
            <c:strRef>
              <c:f>'Public Blog Readership'!#REF!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icrosoft YaHei" panose="020B0503020204020204" pitchFamily="34" charset="-122"/>
                    <a:ea typeface="Microsoft YaHei" panose="020B0503020204020204" pitchFamily="34" charset="-122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'Public Blog Readership'!$D$34:$D$41</c:f>
              <c:strCache>
                <c:ptCount val="8"/>
                <c:pt idx="0">
                  <c:v>New Arrivals</c:v>
                </c:pt>
                <c:pt idx="1">
                  <c:v>Old Collection</c:v>
                </c:pt>
                <c:pt idx="2">
                  <c:v>Member Center</c:v>
                </c:pt>
                <c:pt idx="3">
                  <c:v>Brand Information</c:v>
                </c:pt>
                <c:pt idx="4">
                  <c:v>Official Website</c:v>
                </c:pt>
                <c:pt idx="5">
                  <c:v>Online Boutique</c:v>
                </c:pt>
                <c:pt idx="6">
                  <c:v>Sneakers Site</c:v>
                </c:pt>
                <c:pt idx="7">
                  <c:v>Store Locator</c:v>
                </c:pt>
              </c:strCache>
            </c:strRef>
          </c:cat>
          <c:val>
            <c:numRef>
              <c:f>'Public Blog Readership'!$F$34:$F$41</c:f>
              <c:numCache>
                <c:formatCode>General</c:formatCode>
                <c:ptCount val="8"/>
                <c:pt idx="0">
                  <c:v>1001</c:v>
                </c:pt>
                <c:pt idx="1">
                  <c:v>1002</c:v>
                </c:pt>
                <c:pt idx="2">
                  <c:v>1003</c:v>
                </c:pt>
                <c:pt idx="3">
                  <c:v>1004</c:v>
                </c:pt>
                <c:pt idx="4">
                  <c:v>1005</c:v>
                </c:pt>
                <c:pt idx="5">
                  <c:v>1006</c:v>
                </c:pt>
                <c:pt idx="6">
                  <c:v>1007</c:v>
                </c:pt>
                <c:pt idx="7">
                  <c:v>1008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38804384"/>
        <c:axId val="1038800776"/>
      </c:lineChart>
      <c:catAx>
        <c:axId val="149191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491909016"/>
        <c:crosses val="autoZero"/>
        <c:auto val="1"/>
        <c:lblAlgn val="ctr"/>
        <c:lblOffset val="100"/>
        <c:noMultiLvlLbl val="0"/>
      </c:catAx>
      <c:valAx>
        <c:axId val="1491909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491910328"/>
        <c:crosses val="autoZero"/>
        <c:crossBetween val="between"/>
      </c:valAx>
      <c:catAx>
        <c:axId val="1038804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38800776"/>
        <c:crosses val="autoZero"/>
        <c:auto val="1"/>
        <c:lblAlgn val="ctr"/>
        <c:lblOffset val="100"/>
        <c:noMultiLvlLbl val="0"/>
      </c:catAx>
      <c:valAx>
        <c:axId val="10388007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icrosoft YaHei" panose="020B0503020204020204" pitchFamily="34" charset="-122"/>
                <a:ea typeface="Microsoft YaHei" panose="020B0503020204020204" pitchFamily="34" charset="-122"/>
                <a:cs typeface="+mn-cs"/>
              </a:defRPr>
            </a:pPr>
          </a:p>
        </c:txPr>
        <c:crossAx val="103880438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Microsoft YaHei" panose="020B0503020204020204" pitchFamily="34" charset="-122"/>
          <a:ea typeface="Microsoft YaHei" panose="020B0503020204020204" pitchFamily="3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27419</xdr:colOff>
      <xdr:row>17</xdr:row>
      <xdr:rowOff>137103</xdr:rowOff>
    </xdr:from>
    <xdr:to>
      <xdr:col>7</xdr:col>
      <xdr:colOff>202044</xdr:colOff>
      <xdr:row>17</xdr:row>
      <xdr:rowOff>3216853</xdr:rowOff>
    </xdr:to>
    <xdr:graphicFrame>
      <xdr:nvGraphicFramePr>
        <xdr:cNvPr id="10" name="图表 9"/>
        <xdr:cNvGraphicFramePr/>
      </xdr:nvGraphicFramePr>
      <xdr:xfrm>
        <a:off x="713105" y="3474085"/>
        <a:ext cx="10097135" cy="3079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574040</xdr:colOff>
      <xdr:row>25</xdr:row>
      <xdr:rowOff>96520</xdr:rowOff>
    </xdr:from>
    <xdr:to>
      <xdr:col>21</xdr:col>
      <xdr:colOff>415290</xdr:colOff>
      <xdr:row>44</xdr:row>
      <xdr:rowOff>145415</xdr:rowOff>
    </xdr:to>
    <xdr:graphicFrame>
      <xdr:nvGraphicFramePr>
        <xdr:cNvPr id="11" name="图表 10"/>
        <xdr:cNvGraphicFramePr/>
      </xdr:nvGraphicFramePr>
      <xdr:xfrm>
        <a:off x="574040" y="8558530"/>
        <a:ext cx="23146385" cy="3998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66</xdr:row>
      <xdr:rowOff>0</xdr:rowOff>
    </xdr:from>
    <xdr:to>
      <xdr:col>22</xdr:col>
      <xdr:colOff>501652</xdr:colOff>
      <xdr:row>88</xdr:row>
      <xdr:rowOff>203199</xdr:rowOff>
    </xdr:to>
    <xdr:graphicFrame>
      <xdr:nvGraphicFramePr>
        <xdr:cNvPr id="13" name="图表 12"/>
        <xdr:cNvGraphicFramePr/>
      </xdr:nvGraphicFramePr>
      <xdr:xfrm>
        <a:off x="685800" y="17316450"/>
        <a:ext cx="24044910" cy="4812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191943</xdr:colOff>
      <xdr:row>113</xdr:row>
      <xdr:rowOff>132773</xdr:rowOff>
    </xdr:from>
    <xdr:to>
      <xdr:col>22</xdr:col>
      <xdr:colOff>693595</xdr:colOff>
      <xdr:row>144</xdr:row>
      <xdr:rowOff>64365</xdr:rowOff>
    </xdr:to>
    <xdr:graphicFrame>
      <xdr:nvGraphicFramePr>
        <xdr:cNvPr id="14" name="图表 13"/>
        <xdr:cNvGraphicFramePr/>
      </xdr:nvGraphicFramePr>
      <xdr:xfrm>
        <a:off x="877570" y="27532965"/>
        <a:ext cx="24044910" cy="5443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262890</xdr:colOff>
      <xdr:row>0</xdr:row>
      <xdr:rowOff>131445</xdr:rowOff>
    </xdr:from>
    <xdr:to>
      <xdr:col>10</xdr:col>
      <xdr:colOff>44450</xdr:colOff>
      <xdr:row>9</xdr:row>
      <xdr:rowOff>13970</xdr:rowOff>
    </xdr:to>
    <xdr:graphicFrame>
      <xdr:nvGraphicFramePr>
        <xdr:cNvPr id="2" name="图表 1"/>
        <xdr:cNvGraphicFramePr/>
      </xdr:nvGraphicFramePr>
      <xdr:xfrm>
        <a:off x="3663315" y="131445"/>
        <a:ext cx="3896360" cy="17494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200025</xdr:colOff>
      <xdr:row>10</xdr:row>
      <xdr:rowOff>20320</xdr:rowOff>
    </xdr:from>
    <xdr:to>
      <xdr:col>13</xdr:col>
      <xdr:colOff>676275</xdr:colOff>
      <xdr:row>34</xdr:row>
      <xdr:rowOff>6350</xdr:rowOff>
    </xdr:to>
    <xdr:graphicFrame>
      <xdr:nvGraphicFramePr>
        <xdr:cNvPr id="4" name="图表 3"/>
        <xdr:cNvGraphicFramePr/>
      </xdr:nvGraphicFramePr>
      <xdr:xfrm>
        <a:off x="3600450" y="2096770"/>
        <a:ext cx="6648450" cy="4634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36800</xdr:colOff>
      <xdr:row>44</xdr:row>
      <xdr:rowOff>34636</xdr:rowOff>
    </xdr:from>
    <xdr:to>
      <xdr:col>6</xdr:col>
      <xdr:colOff>886112</xdr:colOff>
      <xdr:row>63</xdr:row>
      <xdr:rowOff>80818</xdr:rowOff>
    </xdr:to>
    <xdr:graphicFrame>
      <xdr:nvGraphicFramePr>
        <xdr:cNvPr id="5" name="图表 4"/>
        <xdr:cNvGraphicFramePr/>
      </xdr:nvGraphicFramePr>
      <xdr:xfrm>
        <a:off x="1017270" y="6845300"/>
        <a:ext cx="10892155" cy="40278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L113"/>
  <sheetViews>
    <sheetView showGridLines="0" tabSelected="1" zoomScale="55" zoomScaleNormal="55" topLeftCell="P1" workbookViewId="0">
      <selection activeCell="AF18" sqref="AF18"/>
    </sheetView>
  </sheetViews>
  <sheetFormatPr defaultColWidth="9" defaultRowHeight="14"/>
  <cols>
    <col min="2" max="2" width="61.9666666666667" customWidth="1"/>
    <col min="3" max="3" width="22" customWidth="1"/>
    <col min="4" max="5" width="11" customWidth="1"/>
    <col min="6" max="7" width="12.125" customWidth="1"/>
    <col min="8" max="11" width="11" customWidth="1"/>
    <col min="12" max="14" width="12.125" customWidth="1"/>
    <col min="15" max="15" width="12.5" customWidth="1"/>
    <col min="16" max="16" width="13.125" customWidth="1"/>
    <col min="17" max="32" width="12.125" customWidth="1"/>
    <col min="33" max="33" width="11"/>
  </cols>
  <sheetData>
    <row r="2" s="33" customFormat="1" ht="20" spans="2:10">
      <c r="B2" s="8" t="s">
        <v>0</v>
      </c>
      <c r="J2" s="131"/>
    </row>
    <row r="3" s="33" customFormat="1" ht="16.5" spans="2:2">
      <c r="B3" s="57" t="s">
        <v>1</v>
      </c>
    </row>
    <row r="4" s="33" customFormat="1" ht="6.95" customHeight="1" spans="2:2">
      <c r="B4" s="57"/>
    </row>
    <row r="5" s="33" customFormat="1" ht="6.6" customHeight="1" spans="2:8">
      <c r="B5" s="81"/>
      <c r="C5" s="82"/>
      <c r="D5" s="82"/>
      <c r="E5" s="82"/>
      <c r="F5" s="82"/>
      <c r="G5" s="82"/>
      <c r="H5" s="82"/>
    </row>
    <row r="6" s="33" customFormat="1" ht="17.25" spans="2:21">
      <c r="B6" s="83"/>
      <c r="C6" s="84">
        <v>2021</v>
      </c>
      <c r="D6" s="85"/>
      <c r="E6" s="85"/>
      <c r="F6" s="85"/>
      <c r="G6" s="86"/>
      <c r="H6" s="87">
        <v>2022</v>
      </c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48"/>
    </row>
    <row r="7" s="33" customFormat="1" ht="16.5" spans="2:21">
      <c r="B7" s="36" t="s">
        <v>2</v>
      </c>
      <c r="C7" s="88" t="s">
        <v>3</v>
      </c>
      <c r="D7" s="88" t="s">
        <v>4</v>
      </c>
      <c r="E7" s="88" t="s">
        <v>5</v>
      </c>
      <c r="F7" s="88" t="s">
        <v>6</v>
      </c>
      <c r="G7" s="89" t="s">
        <v>7</v>
      </c>
      <c r="H7" s="90" t="s">
        <v>8</v>
      </c>
      <c r="I7" s="133" t="s">
        <v>9</v>
      </c>
      <c r="J7" s="133" t="s">
        <v>10</v>
      </c>
      <c r="K7" s="133" t="s">
        <v>11</v>
      </c>
      <c r="L7" s="133" t="s">
        <v>12</v>
      </c>
      <c r="M7" s="133" t="s">
        <v>13</v>
      </c>
      <c r="N7" s="133" t="s">
        <v>14</v>
      </c>
      <c r="O7" s="133" t="s">
        <v>3</v>
      </c>
      <c r="P7" s="133" t="s">
        <v>4</v>
      </c>
      <c r="Q7" s="133" t="s">
        <v>5</v>
      </c>
      <c r="R7" s="133" t="s">
        <v>6</v>
      </c>
      <c r="S7" s="133" t="s">
        <v>7</v>
      </c>
      <c r="T7" s="149" t="s">
        <v>15</v>
      </c>
      <c r="U7" s="149" t="s">
        <v>16</v>
      </c>
    </row>
    <row r="8" s="33" customFormat="1" ht="16.5" spans="2:21">
      <c r="B8" s="71" t="s">
        <v>17</v>
      </c>
      <c r="C8" s="91">
        <v>122</v>
      </c>
      <c r="D8" s="91">
        <v>123</v>
      </c>
      <c r="E8" s="91">
        <v>124</v>
      </c>
      <c r="F8" s="91">
        <v>125</v>
      </c>
      <c r="G8" s="91">
        <v>126</v>
      </c>
      <c r="H8" s="91">
        <v>127</v>
      </c>
      <c r="I8" s="91">
        <v>128</v>
      </c>
      <c r="J8" s="91">
        <v>129</v>
      </c>
      <c r="K8" s="91">
        <v>130</v>
      </c>
      <c r="L8" s="91">
        <v>131</v>
      </c>
      <c r="M8" s="91">
        <v>132</v>
      </c>
      <c r="N8" s="91">
        <v>133</v>
      </c>
      <c r="O8" s="91">
        <v>134</v>
      </c>
      <c r="P8" s="134"/>
      <c r="Q8" s="134"/>
      <c r="R8" s="134"/>
      <c r="S8" s="134"/>
      <c r="T8" s="130">
        <f ca="1">HLOOKUP(TEXT(MONTH(EDATE(NOW(),-1))&amp;"-1","mmm"),$C$7:$S$12,2,0)</f>
        <v>127</v>
      </c>
      <c r="U8" s="130">
        <f>AVERAGE(H8:S8)</f>
        <v>130.5</v>
      </c>
    </row>
    <row r="9" s="33" customFormat="1" ht="16.5" spans="2:21">
      <c r="B9" s="71" t="s">
        <v>18</v>
      </c>
      <c r="C9" s="91">
        <v>123</v>
      </c>
      <c r="D9" s="91">
        <v>124</v>
      </c>
      <c r="E9" s="91">
        <v>125</v>
      </c>
      <c r="F9" s="91">
        <v>126</v>
      </c>
      <c r="G9" s="91">
        <v>127</v>
      </c>
      <c r="H9" s="91">
        <v>128</v>
      </c>
      <c r="I9" s="91">
        <v>129</v>
      </c>
      <c r="J9" s="91">
        <v>130</v>
      </c>
      <c r="K9" s="91">
        <v>131</v>
      </c>
      <c r="L9" s="91">
        <v>132</v>
      </c>
      <c r="M9" s="91">
        <v>133</v>
      </c>
      <c r="N9" s="91">
        <v>134</v>
      </c>
      <c r="O9" s="91">
        <v>135</v>
      </c>
      <c r="P9" s="134"/>
      <c r="Q9" s="134"/>
      <c r="R9" s="134"/>
      <c r="S9" s="134"/>
      <c r="T9" s="130">
        <f ca="1">HLOOKUP(TEXT(MONTH(EDATE(NOW(),-1))&amp;"-1","mmm"),$C$7:$S$12,3,0)</f>
        <v>128</v>
      </c>
      <c r="U9" s="130">
        <f>AVERAGE(H9:S9)</f>
        <v>131.5</v>
      </c>
    </row>
    <row r="10" s="33" customFormat="1" ht="16.5" spans="2:21">
      <c r="B10" s="71" t="s">
        <v>19</v>
      </c>
      <c r="C10" s="92">
        <v>0.0382035733864381</v>
      </c>
      <c r="D10" s="92">
        <f>D9/(C12+D8)</f>
        <v>0.0122493332016201</v>
      </c>
      <c r="E10" s="92">
        <f>E9/(D12+E8)</f>
        <v>0.0123456790123457</v>
      </c>
      <c r="F10" s="92">
        <f>F9/(E12+F8)</f>
        <v>0.0124419867680458</v>
      </c>
      <c r="G10" s="93">
        <f>G9/(F12+G8)</f>
        <v>0.0125382564912627</v>
      </c>
      <c r="H10" s="94">
        <f>H9/(G12+H8)</f>
        <v>0.0126344882045208</v>
      </c>
      <c r="I10" s="92">
        <f>IF(ISBLANK(I8)," ",I9/(H12+I8))</f>
        <v>0.0127306819303267</v>
      </c>
      <c r="J10" s="92">
        <f t="shared" ref="J10:S10" si="0">IF(ISBLANK(J8)," ",J9/(I12+J8))</f>
        <v>0.0128268376911692</v>
      </c>
      <c r="K10" s="92">
        <f t="shared" si="0"/>
        <v>0.0129229555095196</v>
      </c>
      <c r="L10" s="92">
        <f t="shared" si="0"/>
        <v>0.0130190354078311</v>
      </c>
      <c r="M10" s="92">
        <f t="shared" si="0"/>
        <v>0.0131150774085396</v>
      </c>
      <c r="N10" s="92">
        <f t="shared" si="0"/>
        <v>0.0132110815340629</v>
      </c>
      <c r="O10" s="92">
        <f t="shared" si="0"/>
        <v>0.0133070478068014</v>
      </c>
      <c r="P10" s="92" t="str">
        <f t="shared" si="0"/>
        <v> </v>
      </c>
      <c r="Q10" s="92" t="str">
        <f t="shared" si="0"/>
        <v> </v>
      </c>
      <c r="R10" s="92" t="str">
        <f t="shared" si="0"/>
        <v> </v>
      </c>
      <c r="S10" s="92" t="str">
        <f t="shared" si="0"/>
        <v> </v>
      </c>
      <c r="T10" s="150" t="str">
        <f ca="1">IF(ISBLANK(S12)," ",S12/(S12+T8))</f>
        <v> </v>
      </c>
      <c r="U10" s="150" t="s">
        <v>20</v>
      </c>
    </row>
    <row r="11" s="33" customFormat="1" ht="16.5" spans="2:21">
      <c r="B11" s="71" t="s">
        <v>21</v>
      </c>
      <c r="C11" s="91">
        <f>C8-C9</f>
        <v>-1</v>
      </c>
      <c r="D11" s="91">
        <f>D8-D9</f>
        <v>-1</v>
      </c>
      <c r="E11" s="91">
        <f>E8-E9</f>
        <v>-1</v>
      </c>
      <c r="F11" s="91">
        <f>F8-F9</f>
        <v>-1</v>
      </c>
      <c r="G11" s="95">
        <f>G8-G9</f>
        <v>-1</v>
      </c>
      <c r="H11" s="96">
        <f t="shared" ref="H11:S11" si="1">IF(H8-H9=0," ",H8-H9)</f>
        <v>-1</v>
      </c>
      <c r="I11" s="134">
        <f t="shared" si="1"/>
        <v>-1</v>
      </c>
      <c r="J11" s="134">
        <f t="shared" si="1"/>
        <v>-1</v>
      </c>
      <c r="K11" s="134">
        <f t="shared" si="1"/>
        <v>-1</v>
      </c>
      <c r="L11" s="134">
        <f t="shared" si="1"/>
        <v>-1</v>
      </c>
      <c r="M11" s="134">
        <f t="shared" si="1"/>
        <v>-1</v>
      </c>
      <c r="N11" s="134">
        <f t="shared" si="1"/>
        <v>-1</v>
      </c>
      <c r="O11" s="134">
        <f t="shared" si="1"/>
        <v>-1</v>
      </c>
      <c r="P11" s="134" t="str">
        <f t="shared" si="1"/>
        <v> </v>
      </c>
      <c r="Q11" s="134" t="str">
        <f t="shared" si="1"/>
        <v> </v>
      </c>
      <c r="R11" s="134" t="str">
        <f t="shared" si="1"/>
        <v> </v>
      </c>
      <c r="S11" s="134" t="str">
        <f t="shared" si="1"/>
        <v> </v>
      </c>
      <c r="T11" s="134">
        <f ca="1">T8-T9</f>
        <v>-1</v>
      </c>
      <c r="U11" s="130">
        <f>AVERAGE(H11:S11)</f>
        <v>-1</v>
      </c>
    </row>
    <row r="12" s="33" customFormat="1" ht="16.5" spans="2:21">
      <c r="B12" s="97" t="s">
        <v>22</v>
      </c>
      <c r="C12" s="98">
        <v>10000</v>
      </c>
      <c r="D12" s="98">
        <v>10001</v>
      </c>
      <c r="E12" s="98">
        <v>10002</v>
      </c>
      <c r="F12" s="98">
        <v>10003</v>
      </c>
      <c r="G12" s="98">
        <v>10004</v>
      </c>
      <c r="H12" s="98">
        <v>10005</v>
      </c>
      <c r="I12" s="98">
        <v>10006</v>
      </c>
      <c r="J12" s="98">
        <v>10007</v>
      </c>
      <c r="K12" s="98">
        <v>10008</v>
      </c>
      <c r="L12" s="98">
        <v>10009</v>
      </c>
      <c r="M12" s="98">
        <v>10010</v>
      </c>
      <c r="N12" s="98">
        <v>10011</v>
      </c>
      <c r="O12" s="98">
        <v>10012</v>
      </c>
      <c r="P12" s="130"/>
      <c r="Q12" s="130"/>
      <c r="R12" s="130"/>
      <c r="S12" s="130"/>
      <c r="T12" s="130">
        <f ca="1">HLOOKUP(TEXT(MONTH(EDATE(NOW(),-1))&amp;"-1","mmm"),$C$7:$S$12,6,0)</f>
        <v>10005</v>
      </c>
      <c r="U12" s="151" t="s">
        <v>20</v>
      </c>
    </row>
    <row r="13" s="33" customFormat="1" ht="16.5" spans="2:21">
      <c r="B13" s="99" t="s">
        <v>23</v>
      </c>
      <c r="C13" s="100">
        <v>0.00819672131147531</v>
      </c>
      <c r="D13" s="101">
        <f t="shared" ref="D13:H14" si="2">D8/C8-1</f>
        <v>0.00819672131147531</v>
      </c>
      <c r="E13" s="101">
        <f t="shared" si="2"/>
        <v>0.00813008130081294</v>
      </c>
      <c r="F13" s="101">
        <f t="shared" si="2"/>
        <v>0.00806451612903225</v>
      </c>
      <c r="G13" s="102">
        <f t="shared" si="2"/>
        <v>0.00800000000000001</v>
      </c>
      <c r="H13" s="103">
        <f t="shared" si="2"/>
        <v>0.00793650793650791</v>
      </c>
      <c r="I13" s="101">
        <f>IF(ISBLANK(I8)," ",I8/H8-1)</f>
        <v>0.00787401574803148</v>
      </c>
      <c r="J13" s="101">
        <f t="shared" ref="J13:S13" si="3">IF(ISBLANK(J8)," ",J8/I8-1)</f>
        <v>0.0078125</v>
      </c>
      <c r="K13" s="101">
        <f t="shared" si="3"/>
        <v>0.00775193798449614</v>
      </c>
      <c r="L13" s="101">
        <f t="shared" si="3"/>
        <v>0.00769230769230766</v>
      </c>
      <c r="M13" s="101">
        <f t="shared" si="3"/>
        <v>0.00763358778625944</v>
      </c>
      <c r="N13" s="101">
        <f t="shared" si="3"/>
        <v>0.00757575757575757</v>
      </c>
      <c r="O13" s="101">
        <f t="shared" si="3"/>
        <v>0.00751879699248126</v>
      </c>
      <c r="P13" s="101" t="str">
        <f t="shared" si="3"/>
        <v> </v>
      </c>
      <c r="Q13" s="101" t="str">
        <f t="shared" si="3"/>
        <v> </v>
      </c>
      <c r="R13" s="101" t="str">
        <f t="shared" si="3"/>
        <v> </v>
      </c>
      <c r="S13" s="101" t="str">
        <f t="shared" si="3"/>
        <v> </v>
      </c>
      <c r="T13" s="152" t="s">
        <v>20</v>
      </c>
      <c r="U13" s="153"/>
    </row>
    <row r="14" s="33" customFormat="1" ht="16.5" spans="2:21">
      <c r="B14" s="99" t="s">
        <v>24</v>
      </c>
      <c r="C14" s="100">
        <v>0.00813008130081294</v>
      </c>
      <c r="D14" s="101">
        <f t="shared" si="2"/>
        <v>0.00813008130081294</v>
      </c>
      <c r="E14" s="101">
        <f t="shared" si="2"/>
        <v>0.00806451612903225</v>
      </c>
      <c r="F14" s="101">
        <f t="shared" si="2"/>
        <v>0.00800000000000001</v>
      </c>
      <c r="G14" s="102">
        <f t="shared" si="2"/>
        <v>0.00793650793650791</v>
      </c>
      <c r="H14" s="103">
        <f t="shared" si="2"/>
        <v>0.00787401574803148</v>
      </c>
      <c r="I14" s="101">
        <f>IF(ISBLANK(I9)," ",I9/H9-1)</f>
        <v>0.0078125</v>
      </c>
      <c r="J14" s="101">
        <f t="shared" ref="J14:S14" si="4">IF(ISBLANK(J9)," ",J9/I9-1)</f>
        <v>0.00775193798449614</v>
      </c>
      <c r="K14" s="101">
        <f t="shared" si="4"/>
        <v>0.00769230769230766</v>
      </c>
      <c r="L14" s="101">
        <f t="shared" si="4"/>
        <v>0.00763358778625944</v>
      </c>
      <c r="M14" s="101">
        <f t="shared" si="4"/>
        <v>0.00757575757575757</v>
      </c>
      <c r="N14" s="101">
        <f t="shared" si="4"/>
        <v>0.00751879699248126</v>
      </c>
      <c r="O14" s="101">
        <f t="shared" si="4"/>
        <v>0.00746268656716409</v>
      </c>
      <c r="P14" s="101" t="str">
        <f t="shared" si="4"/>
        <v> </v>
      </c>
      <c r="Q14" s="101" t="str">
        <f t="shared" si="4"/>
        <v> </v>
      </c>
      <c r="R14" s="101" t="str">
        <f t="shared" si="4"/>
        <v> </v>
      </c>
      <c r="S14" s="101" t="str">
        <f t="shared" si="4"/>
        <v> </v>
      </c>
      <c r="T14" s="154"/>
      <c r="U14" s="153"/>
    </row>
    <row r="15" s="33" customFormat="1" ht="16.5" spans="2:21">
      <c r="B15" s="99" t="s">
        <v>25</v>
      </c>
      <c r="C15" s="100">
        <v>0</v>
      </c>
      <c r="D15" s="101">
        <f>D11/C11-1</f>
        <v>0</v>
      </c>
      <c r="E15" s="101">
        <f>E11/D11-1</f>
        <v>0</v>
      </c>
      <c r="F15" s="101">
        <f>F11/E11-1</f>
        <v>0</v>
      </c>
      <c r="G15" s="102">
        <f>G11/F11-1</f>
        <v>0</v>
      </c>
      <c r="H15" s="103">
        <f>H11/G11-1</f>
        <v>0</v>
      </c>
      <c r="I15" s="101">
        <f>IF(ISNUMBER(I11),I11/H11-1," ")</f>
        <v>0</v>
      </c>
      <c r="J15" s="101">
        <f t="shared" ref="J15:S15" si="5">IF(ISNUMBER(J11),J11/I11-1," ")</f>
        <v>0</v>
      </c>
      <c r="K15" s="101">
        <f t="shared" si="5"/>
        <v>0</v>
      </c>
      <c r="L15" s="101">
        <f t="shared" si="5"/>
        <v>0</v>
      </c>
      <c r="M15" s="101">
        <f t="shared" si="5"/>
        <v>0</v>
      </c>
      <c r="N15" s="101">
        <f t="shared" si="5"/>
        <v>0</v>
      </c>
      <c r="O15" s="101">
        <f t="shared" si="5"/>
        <v>0</v>
      </c>
      <c r="P15" s="101" t="str">
        <f t="shared" si="5"/>
        <v> </v>
      </c>
      <c r="Q15" s="101" t="str">
        <f t="shared" si="5"/>
        <v> </v>
      </c>
      <c r="R15" s="101" t="str">
        <f t="shared" si="5"/>
        <v> </v>
      </c>
      <c r="S15" s="101" t="str">
        <f t="shared" si="5"/>
        <v> </v>
      </c>
      <c r="T15" s="154"/>
      <c r="U15" s="153"/>
    </row>
    <row r="16" s="33" customFormat="1" ht="16.5" spans="2:21">
      <c r="B16" s="99" t="s">
        <v>26</v>
      </c>
      <c r="C16" s="104">
        <v>9.9999999999989e-5</v>
      </c>
      <c r="D16" s="101">
        <f>D12/C12-1</f>
        <v>9.9999999999989e-5</v>
      </c>
      <c r="E16" s="101">
        <f t="shared" ref="E16:H16" si="6">E12/D12-1</f>
        <v>9.99900009999166e-5</v>
      </c>
      <c r="F16" s="101">
        <f t="shared" si="6"/>
        <v>9.99800039991339e-5</v>
      </c>
      <c r="G16" s="102">
        <f t="shared" si="6"/>
        <v>9.99700089971967e-5</v>
      </c>
      <c r="H16" s="103">
        <f t="shared" si="6"/>
        <v>9.99600159936609e-5</v>
      </c>
      <c r="I16" s="135">
        <f>IF(ISBLANK(I12)," ",I12/H12-1)</f>
        <v>9.99500249874163e-5</v>
      </c>
      <c r="J16" s="135">
        <f t="shared" ref="J16:S16" si="7">IF(ISBLANK(J12)," ",J12/I12-1)</f>
        <v>9.9940035978463e-5</v>
      </c>
      <c r="K16" s="135">
        <f t="shared" si="7"/>
        <v>9.99300489656907e-5</v>
      </c>
      <c r="L16" s="135">
        <f t="shared" si="7"/>
        <v>9.99200639488773e-5</v>
      </c>
      <c r="M16" s="135">
        <f t="shared" si="7"/>
        <v>9.99100809271347e-5</v>
      </c>
      <c r="N16" s="135">
        <f t="shared" si="7"/>
        <v>9.99000999000188e-5</v>
      </c>
      <c r="O16" s="101">
        <f t="shared" si="7"/>
        <v>9.98901208670855e-5</v>
      </c>
      <c r="P16" s="101" t="str">
        <f t="shared" si="7"/>
        <v> </v>
      </c>
      <c r="Q16" s="101" t="str">
        <f t="shared" si="7"/>
        <v> </v>
      </c>
      <c r="R16" s="101" t="str">
        <f t="shared" si="7"/>
        <v> </v>
      </c>
      <c r="S16" s="101" t="str">
        <f t="shared" si="7"/>
        <v> </v>
      </c>
      <c r="T16" s="155"/>
      <c r="U16" s="156"/>
    </row>
    <row r="17" ht="16.5" spans="2:2">
      <c r="B17" s="105" t="s">
        <v>27</v>
      </c>
    </row>
    <row r="18" ht="288" customHeight="1"/>
    <row r="19" s="33" customFormat="1" ht="16.5" spans="2:29">
      <c r="B19" s="106"/>
      <c r="C19" s="106"/>
      <c r="D19" s="107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</row>
    <row r="20" s="33" customFormat="1" ht="16.5" spans="2:32">
      <c r="B20" s="108" t="s">
        <v>28</v>
      </c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57"/>
    </row>
    <row r="21" s="33" customFormat="1" ht="16.5" spans="2:33">
      <c r="B21" s="110" t="s">
        <v>29</v>
      </c>
      <c r="C21" s="111">
        <v>44774</v>
      </c>
      <c r="D21" s="111">
        <v>44775</v>
      </c>
      <c r="E21" s="111">
        <v>44776</v>
      </c>
      <c r="F21" s="111">
        <v>44777</v>
      </c>
      <c r="G21" s="111">
        <v>44778</v>
      </c>
      <c r="H21" s="111">
        <v>44779</v>
      </c>
      <c r="I21" s="111">
        <v>44780</v>
      </c>
      <c r="J21" s="111">
        <v>44781</v>
      </c>
      <c r="K21" s="111">
        <v>44782</v>
      </c>
      <c r="L21" s="111">
        <v>44783</v>
      </c>
      <c r="M21" s="111">
        <v>44784</v>
      </c>
      <c r="N21" s="111">
        <v>44785</v>
      </c>
      <c r="O21" s="111">
        <v>44786</v>
      </c>
      <c r="P21" s="111">
        <v>44787</v>
      </c>
      <c r="Q21" s="111">
        <v>44788</v>
      </c>
      <c r="R21" s="111">
        <v>44789</v>
      </c>
      <c r="S21" s="111">
        <v>44790</v>
      </c>
      <c r="T21" s="111">
        <v>44791</v>
      </c>
      <c r="U21" s="111">
        <v>44792</v>
      </c>
      <c r="V21" s="111">
        <v>44793</v>
      </c>
      <c r="W21" s="111">
        <v>44794</v>
      </c>
      <c r="X21" s="111">
        <v>44795</v>
      </c>
      <c r="Y21" s="111">
        <v>44796</v>
      </c>
      <c r="Z21" s="111">
        <v>44797</v>
      </c>
      <c r="AA21" s="111">
        <v>44798</v>
      </c>
      <c r="AB21" s="111">
        <v>44799</v>
      </c>
      <c r="AC21" s="111">
        <v>44800</v>
      </c>
      <c r="AD21" s="111">
        <v>44801</v>
      </c>
      <c r="AE21" s="111">
        <v>44802</v>
      </c>
      <c r="AF21" s="158">
        <v>44803</v>
      </c>
      <c r="AG21" s="158">
        <v>44804</v>
      </c>
    </row>
    <row r="22" s="33" customFormat="1" ht="16.5" spans="2:33">
      <c r="B22" s="112" t="s">
        <v>30</v>
      </c>
      <c r="C22" s="113">
        <v>0</v>
      </c>
      <c r="D22" s="113">
        <v>1</v>
      </c>
      <c r="E22" s="113">
        <v>2</v>
      </c>
      <c r="F22" s="113">
        <v>3</v>
      </c>
      <c r="G22" s="113">
        <v>4</v>
      </c>
      <c r="H22" s="113">
        <v>5</v>
      </c>
      <c r="I22" s="113">
        <v>6</v>
      </c>
      <c r="J22" s="113">
        <v>7</v>
      </c>
      <c r="K22" s="113">
        <v>8</v>
      </c>
      <c r="L22" s="113">
        <v>9</v>
      </c>
      <c r="M22" s="113">
        <v>10</v>
      </c>
      <c r="N22" s="113">
        <v>11</v>
      </c>
      <c r="O22" s="113">
        <v>12</v>
      </c>
      <c r="P22" s="113">
        <v>13</v>
      </c>
      <c r="Q22" s="113">
        <v>14</v>
      </c>
      <c r="R22" s="113">
        <v>15</v>
      </c>
      <c r="S22" s="113">
        <v>16</v>
      </c>
      <c r="T22" s="113">
        <v>17</v>
      </c>
      <c r="U22" s="113">
        <v>18</v>
      </c>
      <c r="V22" s="113">
        <v>19</v>
      </c>
      <c r="W22" s="113">
        <v>20</v>
      </c>
      <c r="X22" s="113">
        <v>21</v>
      </c>
      <c r="Y22" s="113">
        <v>22</v>
      </c>
      <c r="Z22" s="113">
        <v>23</v>
      </c>
      <c r="AA22" s="113">
        <v>24</v>
      </c>
      <c r="AB22" s="113">
        <v>25</v>
      </c>
      <c r="AC22" s="113">
        <v>26</v>
      </c>
      <c r="AD22" s="113">
        <v>27</v>
      </c>
      <c r="AE22" s="113">
        <v>28</v>
      </c>
      <c r="AF22" s="113">
        <v>29</v>
      </c>
      <c r="AG22" s="113">
        <v>30</v>
      </c>
    </row>
    <row r="23" s="33" customFormat="1" ht="16.5" spans="2:33">
      <c r="B23" s="112" t="s">
        <v>31</v>
      </c>
      <c r="C23" s="113">
        <v>1</v>
      </c>
      <c r="D23" s="113">
        <v>2</v>
      </c>
      <c r="E23" s="113">
        <v>3</v>
      </c>
      <c r="F23" s="113">
        <v>4</v>
      </c>
      <c r="G23" s="113">
        <v>5</v>
      </c>
      <c r="H23" s="113">
        <v>6</v>
      </c>
      <c r="I23" s="113">
        <v>7</v>
      </c>
      <c r="J23" s="113">
        <v>8</v>
      </c>
      <c r="K23" s="113">
        <v>9</v>
      </c>
      <c r="L23" s="113">
        <v>10</v>
      </c>
      <c r="M23" s="113">
        <v>11</v>
      </c>
      <c r="N23" s="113">
        <v>12</v>
      </c>
      <c r="O23" s="113">
        <v>13</v>
      </c>
      <c r="P23" s="113">
        <v>14</v>
      </c>
      <c r="Q23" s="113">
        <v>15</v>
      </c>
      <c r="R23" s="113">
        <v>16</v>
      </c>
      <c r="S23" s="113">
        <v>17</v>
      </c>
      <c r="T23" s="113">
        <v>18</v>
      </c>
      <c r="U23" s="113">
        <v>19</v>
      </c>
      <c r="V23" s="113">
        <v>20</v>
      </c>
      <c r="W23" s="113">
        <v>21</v>
      </c>
      <c r="X23" s="113">
        <v>22</v>
      </c>
      <c r="Y23" s="113">
        <v>23</v>
      </c>
      <c r="Z23" s="113">
        <v>24</v>
      </c>
      <c r="AA23" s="113">
        <v>25</v>
      </c>
      <c r="AB23" s="113">
        <v>26</v>
      </c>
      <c r="AC23" s="113">
        <v>27</v>
      </c>
      <c r="AD23" s="113">
        <v>28</v>
      </c>
      <c r="AE23" s="113">
        <v>29</v>
      </c>
      <c r="AF23" s="113">
        <v>30</v>
      </c>
      <c r="AG23" s="113">
        <v>31</v>
      </c>
    </row>
    <row r="24" s="33" customFormat="1" ht="16.5" spans="2:33">
      <c r="B24" s="114" t="s">
        <v>21</v>
      </c>
      <c r="C24" s="113">
        <v>2</v>
      </c>
      <c r="D24" s="113">
        <v>3</v>
      </c>
      <c r="E24" s="113">
        <v>4</v>
      </c>
      <c r="F24" s="113">
        <v>5</v>
      </c>
      <c r="G24" s="113">
        <v>6</v>
      </c>
      <c r="H24" s="113">
        <v>7</v>
      </c>
      <c r="I24" s="113">
        <v>8</v>
      </c>
      <c r="J24" s="113">
        <v>9</v>
      </c>
      <c r="K24" s="113">
        <v>10</v>
      </c>
      <c r="L24" s="113">
        <v>11</v>
      </c>
      <c r="M24" s="113">
        <v>12</v>
      </c>
      <c r="N24" s="113">
        <v>13</v>
      </c>
      <c r="O24" s="113">
        <v>14</v>
      </c>
      <c r="P24" s="113">
        <v>15</v>
      </c>
      <c r="Q24" s="113">
        <v>16</v>
      </c>
      <c r="R24" s="113">
        <v>17</v>
      </c>
      <c r="S24" s="113">
        <v>18</v>
      </c>
      <c r="T24" s="113">
        <v>19</v>
      </c>
      <c r="U24" s="113">
        <v>20</v>
      </c>
      <c r="V24" s="113">
        <v>21</v>
      </c>
      <c r="W24" s="113">
        <v>22</v>
      </c>
      <c r="X24" s="113">
        <v>23</v>
      </c>
      <c r="Y24" s="113">
        <v>24</v>
      </c>
      <c r="Z24" s="113">
        <v>25</v>
      </c>
      <c r="AA24" s="113">
        <v>26</v>
      </c>
      <c r="AB24" s="113">
        <v>27</v>
      </c>
      <c r="AC24" s="113">
        <v>28</v>
      </c>
      <c r="AD24" s="113">
        <v>29</v>
      </c>
      <c r="AE24" s="113">
        <v>30</v>
      </c>
      <c r="AF24" s="113">
        <v>31</v>
      </c>
      <c r="AG24" s="113">
        <v>32</v>
      </c>
    </row>
    <row r="25" s="33" customFormat="1" ht="16.5" spans="2:33">
      <c r="B25" s="115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</row>
    <row r="26" s="33" customFormat="1" ht="16.5" spans="2:33">
      <c r="B26" s="115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</row>
    <row r="27" s="33" customFormat="1" ht="16.5" spans="2:33">
      <c r="B27" s="115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</row>
    <row r="28" s="33" customFormat="1" ht="16.5" spans="2:33">
      <c r="B28" s="115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</row>
    <row r="29" s="33" customFormat="1" ht="16.5" spans="2:33">
      <c r="B29" s="115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</row>
    <row r="30" s="33" customFormat="1" ht="16.5" spans="2:33">
      <c r="B30" s="115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</row>
    <row r="31" s="33" customFormat="1" ht="16.5" spans="2:33">
      <c r="B31" s="115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</row>
    <row r="32" s="33" customFormat="1" ht="16.5" spans="2:33">
      <c r="B32" s="115"/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</row>
    <row r="33" s="33" customFormat="1" ht="16.5" spans="2:33">
      <c r="B33" s="115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</row>
    <row r="34" s="33" customFormat="1" ht="16.5" spans="2:33">
      <c r="B34" s="115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</row>
    <row r="35" s="33" customFormat="1" ht="16.5" spans="2:33">
      <c r="B35" s="115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</row>
    <row r="36" s="33" customFormat="1" ht="16.5" spans="2:33">
      <c r="B36" s="115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</row>
    <row r="37" s="33" customFormat="1" ht="16.5" spans="2:33">
      <c r="B37" s="115"/>
      <c r="C37" s="106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</row>
    <row r="38" s="33" customFormat="1" ht="16.5" spans="2:33">
      <c r="B38" s="115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</row>
    <row r="39" s="33" customFormat="1" ht="16.5" spans="2:33">
      <c r="B39" s="115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</row>
    <row r="40" s="33" customFormat="1" ht="16.5" spans="2:33">
      <c r="B40" s="115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</row>
    <row r="41" s="33" customFormat="1" ht="16.5" spans="2:33">
      <c r="B41" s="115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</row>
    <row r="42" s="33" customFormat="1" ht="16.5" spans="2:33">
      <c r="B42" s="115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</row>
    <row r="43" s="33" customFormat="1" ht="16.5" spans="2:33">
      <c r="B43" s="115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</row>
    <row r="46" s="5" customFormat="1" ht="20" spans="2:5">
      <c r="B46" s="8" t="s">
        <v>32</v>
      </c>
      <c r="C46" s="8"/>
      <c r="D46" s="8"/>
      <c r="E46" s="8"/>
    </row>
    <row r="47" s="33" customFormat="1" ht="16.5" spans="2:2">
      <c r="B47" s="57" t="s">
        <v>33</v>
      </c>
    </row>
    <row r="48" s="33" customFormat="1" ht="17.25" spans="2:2">
      <c r="B48" s="57"/>
    </row>
    <row r="49" s="79" customFormat="1" ht="18.95" customHeight="1" spans="2:37">
      <c r="B49" s="116"/>
      <c r="C49" s="117"/>
      <c r="D49" s="118">
        <v>2021</v>
      </c>
      <c r="E49" s="119"/>
      <c r="F49" s="119"/>
      <c r="G49" s="119"/>
      <c r="H49" s="119"/>
      <c r="I49" s="119"/>
      <c r="J49" s="119"/>
      <c r="K49" s="119"/>
      <c r="L49" s="119"/>
      <c r="M49" s="136"/>
      <c r="N49" s="118">
        <v>2022</v>
      </c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36"/>
    </row>
    <row r="50" s="33" customFormat="1" ht="16.5" spans="2:37">
      <c r="B50" s="120" t="s">
        <v>34</v>
      </c>
      <c r="C50" s="120"/>
      <c r="D50" s="121" t="s">
        <v>35</v>
      </c>
      <c r="E50" s="121"/>
      <c r="F50" s="121" t="s">
        <v>4</v>
      </c>
      <c r="G50" s="121"/>
      <c r="H50" s="121" t="s">
        <v>5</v>
      </c>
      <c r="I50" s="121"/>
      <c r="J50" s="121" t="s">
        <v>6</v>
      </c>
      <c r="K50" s="121"/>
      <c r="L50" s="137" t="s">
        <v>7</v>
      </c>
      <c r="M50" s="138"/>
      <c r="N50" s="139" t="s">
        <v>8</v>
      </c>
      <c r="O50" s="140"/>
      <c r="P50" s="140" t="s">
        <v>9</v>
      </c>
      <c r="Q50" s="140"/>
      <c r="R50" s="140" t="s">
        <v>10</v>
      </c>
      <c r="S50" s="140"/>
      <c r="T50" s="140" t="s">
        <v>11</v>
      </c>
      <c r="U50" s="140"/>
      <c r="V50" s="140" t="s">
        <v>12</v>
      </c>
      <c r="W50" s="140"/>
      <c r="X50" s="140" t="s">
        <v>13</v>
      </c>
      <c r="Y50" s="140"/>
      <c r="Z50" s="140" t="s">
        <v>14</v>
      </c>
      <c r="AA50" s="140"/>
      <c r="AB50" s="140" t="s">
        <v>3</v>
      </c>
      <c r="AC50" s="140"/>
      <c r="AD50" s="140" t="s">
        <v>4</v>
      </c>
      <c r="AE50" s="140"/>
      <c r="AF50" s="140" t="s">
        <v>5</v>
      </c>
      <c r="AG50" s="140"/>
      <c r="AH50" s="140" t="s">
        <v>6</v>
      </c>
      <c r="AI50" s="140"/>
      <c r="AJ50" s="140" t="s">
        <v>7</v>
      </c>
      <c r="AK50" s="140"/>
    </row>
    <row r="51" s="33" customFormat="1" ht="16.5" spans="2:37">
      <c r="B51" s="122" t="s">
        <v>36</v>
      </c>
      <c r="C51" s="122" t="s">
        <v>37</v>
      </c>
      <c r="D51" s="123" t="s">
        <v>38</v>
      </c>
      <c r="E51" s="124" t="s">
        <v>39</v>
      </c>
      <c r="F51" s="123" t="s">
        <v>38</v>
      </c>
      <c r="G51" s="124" t="s">
        <v>39</v>
      </c>
      <c r="H51" s="123" t="s">
        <v>38</v>
      </c>
      <c r="I51" s="124" t="s">
        <v>39</v>
      </c>
      <c r="J51" s="123" t="s">
        <v>38</v>
      </c>
      <c r="K51" s="124" t="s">
        <v>39</v>
      </c>
      <c r="L51" s="141" t="s">
        <v>38</v>
      </c>
      <c r="M51" s="142" t="s">
        <v>39</v>
      </c>
      <c r="N51" s="143" t="s">
        <v>38</v>
      </c>
      <c r="O51" s="144" t="s">
        <v>39</v>
      </c>
      <c r="P51" s="141" t="s">
        <v>38</v>
      </c>
      <c r="Q51" s="144" t="s">
        <v>39</v>
      </c>
      <c r="R51" s="141" t="s">
        <v>38</v>
      </c>
      <c r="S51" s="144" t="s">
        <v>39</v>
      </c>
      <c r="T51" s="141" t="s">
        <v>38</v>
      </c>
      <c r="U51" s="144" t="s">
        <v>39</v>
      </c>
      <c r="V51" s="141" t="s">
        <v>38</v>
      </c>
      <c r="W51" s="144" t="s">
        <v>39</v>
      </c>
      <c r="X51" s="141" t="s">
        <v>38</v>
      </c>
      <c r="Y51" s="144" t="s">
        <v>39</v>
      </c>
      <c r="Z51" s="141" t="s">
        <v>38</v>
      </c>
      <c r="AA51" s="144" t="s">
        <v>39</v>
      </c>
      <c r="AB51" s="141" t="s">
        <v>38</v>
      </c>
      <c r="AC51" s="144" t="s">
        <v>39</v>
      </c>
      <c r="AD51" s="141" t="s">
        <v>38</v>
      </c>
      <c r="AE51" s="144" t="s">
        <v>39</v>
      </c>
      <c r="AF51" s="141" t="s">
        <v>38</v>
      </c>
      <c r="AG51" s="144" t="s">
        <v>39</v>
      </c>
      <c r="AH51" s="141" t="s">
        <v>38</v>
      </c>
      <c r="AI51" s="144" t="s">
        <v>39</v>
      </c>
      <c r="AJ51" s="141" t="s">
        <v>38</v>
      </c>
      <c r="AK51" s="144" t="s">
        <v>39</v>
      </c>
    </row>
    <row r="52" s="33" customFormat="1" ht="16.5" spans="2:37">
      <c r="B52" s="74" t="s">
        <v>40</v>
      </c>
      <c r="C52" s="125" t="s">
        <v>41</v>
      </c>
      <c r="D52" s="126">
        <v>9</v>
      </c>
      <c r="E52" s="127">
        <f>D52/$D$64</f>
        <v>0.0517241379310345</v>
      </c>
      <c r="F52" s="126">
        <v>9</v>
      </c>
      <c r="G52" s="128">
        <f>F52/$F$64</f>
        <v>0.0517241379310345</v>
      </c>
      <c r="H52" s="126">
        <v>9</v>
      </c>
      <c r="I52" s="128">
        <f>H52/$H$64</f>
        <v>0.0517241379310345</v>
      </c>
      <c r="J52" s="126">
        <v>9</v>
      </c>
      <c r="K52" s="128">
        <f>J52/$J$64</f>
        <v>0.0517241379310345</v>
      </c>
      <c r="L52" s="126">
        <v>9</v>
      </c>
      <c r="M52" s="145">
        <f>L52/$L$64</f>
        <v>0.0517241379310345</v>
      </c>
      <c r="N52" s="126">
        <v>9</v>
      </c>
      <c r="O52" s="127">
        <f t="shared" ref="O52:O63" si="8">N52/$N$64</f>
        <v>0.0517241379310345</v>
      </c>
      <c r="P52" s="126">
        <v>9</v>
      </c>
      <c r="Q52" s="127">
        <f>IF(ISNUMBER(P52/$P$64),P52/$P$64," ")</f>
        <v>0.0517241379310345</v>
      </c>
      <c r="R52" s="126">
        <v>9</v>
      </c>
      <c r="S52" s="127">
        <f>IF(ISNUMBER(R52/$R$64),R52/$R$64," ")</f>
        <v>0.0517241379310345</v>
      </c>
      <c r="T52" s="126">
        <v>9</v>
      </c>
      <c r="U52" s="127">
        <f>IF(ISNUMBER(T52/$T$64),T52/$T$64," ")</f>
        <v>0.0517241379310345</v>
      </c>
      <c r="V52" s="126">
        <v>9</v>
      </c>
      <c r="W52" s="127">
        <f>IF(ISNUMBER(V52/$V$64),V52/$V$64," ")</f>
        <v>0.0517241379310345</v>
      </c>
      <c r="X52" s="126">
        <v>9</v>
      </c>
      <c r="Y52" s="127">
        <f>IF(ISNUMBER(X52/$X$64),X52/$X$64," ")</f>
        <v>0.0517241379310345</v>
      </c>
      <c r="Z52" s="126">
        <v>9</v>
      </c>
      <c r="AA52" s="127">
        <f>IF(ISNUMBER(Z52/$Z$64),Z52/$Z$64," ")</f>
        <v>0.0517241379310345</v>
      </c>
      <c r="AB52" s="126">
        <v>9</v>
      </c>
      <c r="AC52" s="127">
        <f>IF(ISNUMBER(AB52/$AB$64),AB52/$AB$64," ")</f>
        <v>0.0517241379310345</v>
      </c>
      <c r="AD52" s="159"/>
      <c r="AE52" s="127" t="str">
        <f>IF(ISNUMBER(AD52/$AD$64),AD52/$AD$64," ")</f>
        <v> </v>
      </c>
      <c r="AF52" s="159"/>
      <c r="AG52" s="127" t="str">
        <f>IF(ISNUMBER(AF52/$AF$64),AF52/$AF$64," ")</f>
        <v> </v>
      </c>
      <c r="AH52" s="159"/>
      <c r="AI52" s="127" t="str">
        <f>IF(ISNUMBER(AH52/$AH$64),AH52/$AH$64," ")</f>
        <v> </v>
      </c>
      <c r="AJ52" s="159"/>
      <c r="AK52" s="127" t="str">
        <f>IF(ISNUMBER(AJ52/$AJ$64),AJ52/$AJ$64," ")</f>
        <v> </v>
      </c>
    </row>
    <row r="53" s="33" customFormat="1" ht="16.5" spans="2:37">
      <c r="B53" s="74" t="s">
        <v>42</v>
      </c>
      <c r="C53" s="125" t="s">
        <v>43</v>
      </c>
      <c r="D53" s="126">
        <v>10</v>
      </c>
      <c r="E53" s="127">
        <f t="shared" ref="E53:E60" si="9">D53/$D$64</f>
        <v>0.0574712643678161</v>
      </c>
      <c r="F53" s="126">
        <v>10</v>
      </c>
      <c r="G53" s="128">
        <f t="shared" ref="G53:G60" si="10">F53/$F$64</f>
        <v>0.0574712643678161</v>
      </c>
      <c r="H53" s="126">
        <v>10</v>
      </c>
      <c r="I53" s="128">
        <f t="shared" ref="I53:I60" si="11">H53/$H$64</f>
        <v>0.0574712643678161</v>
      </c>
      <c r="J53" s="126">
        <v>10</v>
      </c>
      <c r="K53" s="128">
        <f t="shared" ref="K53:K60" si="12">J53/$J$64</f>
        <v>0.0574712643678161</v>
      </c>
      <c r="L53" s="126">
        <v>10</v>
      </c>
      <c r="M53" s="145">
        <f t="shared" ref="M53:M61" si="13">L53/$L$64</f>
        <v>0.0574712643678161</v>
      </c>
      <c r="N53" s="126">
        <v>10</v>
      </c>
      <c r="O53" s="127">
        <f t="shared" si="8"/>
        <v>0.0574712643678161</v>
      </c>
      <c r="P53" s="126">
        <v>10</v>
      </c>
      <c r="Q53" s="127">
        <f t="shared" ref="Q53:Q64" si="14">IF(ISNUMBER(P53/$P$64),P53/$P$64," ")</f>
        <v>0.0574712643678161</v>
      </c>
      <c r="R53" s="126">
        <v>10</v>
      </c>
      <c r="S53" s="127">
        <f t="shared" ref="S53:S64" si="15">IF(ISNUMBER(R53/$R$64),R53/$R$64," ")</f>
        <v>0.0574712643678161</v>
      </c>
      <c r="T53" s="126">
        <v>10</v>
      </c>
      <c r="U53" s="127">
        <f t="shared" ref="U53:U64" si="16">IF(ISNUMBER(T53/$T$64),T53/$T$64," ")</f>
        <v>0.0574712643678161</v>
      </c>
      <c r="V53" s="126">
        <v>10</v>
      </c>
      <c r="W53" s="127">
        <f t="shared" ref="W53:W64" si="17">IF(ISNUMBER(V53/$V$64),V53/$V$64," ")</f>
        <v>0.0574712643678161</v>
      </c>
      <c r="X53" s="126">
        <v>10</v>
      </c>
      <c r="Y53" s="127">
        <f t="shared" ref="Y53:Y64" si="18">IF(ISNUMBER(X53/$X$64),X53/$X$64," ")</f>
        <v>0.0574712643678161</v>
      </c>
      <c r="Z53" s="126">
        <v>10</v>
      </c>
      <c r="AA53" s="127">
        <f t="shared" ref="AA53:AA64" si="19">IF(ISNUMBER(Z53/$Z$64),Z53/$Z$64," ")</f>
        <v>0.0574712643678161</v>
      </c>
      <c r="AB53" s="126">
        <v>10</v>
      </c>
      <c r="AC53" s="127">
        <f t="shared" ref="AC53:AC64" si="20">IF(ISNUMBER(AB53/$AB$64),AB53/$AB$64," ")</f>
        <v>0.0574712643678161</v>
      </c>
      <c r="AD53" s="159"/>
      <c r="AE53" s="127" t="str">
        <f t="shared" ref="AE53:AE64" si="21">IF(ISNUMBER(AD53/$AD$64),AD53/$AD$64," ")</f>
        <v> </v>
      </c>
      <c r="AF53" s="159"/>
      <c r="AG53" s="127" t="str">
        <f t="shared" ref="AG53:AG64" si="22">IF(ISNUMBER(AF53/$AF$64),AF53/$AF$64," ")</f>
        <v> </v>
      </c>
      <c r="AH53" s="159"/>
      <c r="AI53" s="127" t="str">
        <f t="shared" ref="AI53:AI64" si="23">IF(ISNUMBER(AH53/$AH$64),AH53/$AH$64," ")</f>
        <v> </v>
      </c>
      <c r="AJ53" s="159"/>
      <c r="AK53" s="127" t="str">
        <f t="shared" ref="AK53:AK64" si="24">IF(ISNUMBER(AJ53/$AJ$64),AJ53/$AJ$64," ")</f>
        <v> </v>
      </c>
    </row>
    <row r="54" s="33" customFormat="1" ht="16.5" spans="2:37">
      <c r="B54" s="74" t="s">
        <v>44</v>
      </c>
      <c r="C54" s="125" t="s">
        <v>45</v>
      </c>
      <c r="D54" s="126">
        <v>11</v>
      </c>
      <c r="E54" s="127">
        <f t="shared" si="9"/>
        <v>0.0632183908045977</v>
      </c>
      <c r="F54" s="126">
        <v>11</v>
      </c>
      <c r="G54" s="128">
        <f t="shared" si="10"/>
        <v>0.0632183908045977</v>
      </c>
      <c r="H54" s="126">
        <v>11</v>
      </c>
      <c r="I54" s="128">
        <f t="shared" si="11"/>
        <v>0.0632183908045977</v>
      </c>
      <c r="J54" s="126">
        <v>11</v>
      </c>
      <c r="K54" s="128">
        <f t="shared" si="12"/>
        <v>0.0632183908045977</v>
      </c>
      <c r="L54" s="126">
        <v>11</v>
      </c>
      <c r="M54" s="145">
        <f t="shared" si="13"/>
        <v>0.0632183908045977</v>
      </c>
      <c r="N54" s="126">
        <v>11</v>
      </c>
      <c r="O54" s="127">
        <f t="shared" si="8"/>
        <v>0.0632183908045977</v>
      </c>
      <c r="P54" s="126">
        <v>11</v>
      </c>
      <c r="Q54" s="127">
        <f t="shared" si="14"/>
        <v>0.0632183908045977</v>
      </c>
      <c r="R54" s="126">
        <v>11</v>
      </c>
      <c r="S54" s="127">
        <f t="shared" si="15"/>
        <v>0.0632183908045977</v>
      </c>
      <c r="T54" s="126">
        <v>11</v>
      </c>
      <c r="U54" s="127">
        <f t="shared" si="16"/>
        <v>0.0632183908045977</v>
      </c>
      <c r="V54" s="126">
        <v>11</v>
      </c>
      <c r="W54" s="127">
        <f t="shared" si="17"/>
        <v>0.0632183908045977</v>
      </c>
      <c r="X54" s="126">
        <v>11</v>
      </c>
      <c r="Y54" s="127">
        <f t="shared" si="18"/>
        <v>0.0632183908045977</v>
      </c>
      <c r="Z54" s="126">
        <v>11</v>
      </c>
      <c r="AA54" s="127">
        <f t="shared" si="19"/>
        <v>0.0632183908045977</v>
      </c>
      <c r="AB54" s="126">
        <v>11</v>
      </c>
      <c r="AC54" s="127">
        <f t="shared" si="20"/>
        <v>0.0632183908045977</v>
      </c>
      <c r="AD54" s="159"/>
      <c r="AE54" s="127" t="str">
        <f t="shared" si="21"/>
        <v> </v>
      </c>
      <c r="AF54" s="159"/>
      <c r="AG54" s="127" t="str">
        <f t="shared" si="22"/>
        <v> </v>
      </c>
      <c r="AH54" s="159"/>
      <c r="AI54" s="127" t="str">
        <f t="shared" si="23"/>
        <v> </v>
      </c>
      <c r="AJ54" s="159"/>
      <c r="AK54" s="127" t="str">
        <f t="shared" si="24"/>
        <v> </v>
      </c>
    </row>
    <row r="55" s="33" customFormat="1" ht="16.5" spans="2:37">
      <c r="B55" s="74" t="s">
        <v>46</v>
      </c>
      <c r="C55" s="125" t="s">
        <v>47</v>
      </c>
      <c r="D55" s="126">
        <v>12</v>
      </c>
      <c r="E55" s="127">
        <f t="shared" si="9"/>
        <v>0.0689655172413793</v>
      </c>
      <c r="F55" s="126">
        <v>12</v>
      </c>
      <c r="G55" s="128">
        <f t="shared" si="10"/>
        <v>0.0689655172413793</v>
      </c>
      <c r="H55" s="126">
        <v>12</v>
      </c>
      <c r="I55" s="128">
        <f t="shared" si="11"/>
        <v>0.0689655172413793</v>
      </c>
      <c r="J55" s="126">
        <v>12</v>
      </c>
      <c r="K55" s="128">
        <f t="shared" si="12"/>
        <v>0.0689655172413793</v>
      </c>
      <c r="L55" s="126">
        <v>12</v>
      </c>
      <c r="M55" s="145">
        <f t="shared" si="13"/>
        <v>0.0689655172413793</v>
      </c>
      <c r="N55" s="126">
        <v>12</v>
      </c>
      <c r="O55" s="127">
        <f t="shared" si="8"/>
        <v>0.0689655172413793</v>
      </c>
      <c r="P55" s="126">
        <v>12</v>
      </c>
      <c r="Q55" s="127">
        <f t="shared" si="14"/>
        <v>0.0689655172413793</v>
      </c>
      <c r="R55" s="126">
        <v>12</v>
      </c>
      <c r="S55" s="127">
        <f t="shared" si="15"/>
        <v>0.0689655172413793</v>
      </c>
      <c r="T55" s="126">
        <v>12</v>
      </c>
      <c r="U55" s="127">
        <f t="shared" si="16"/>
        <v>0.0689655172413793</v>
      </c>
      <c r="V55" s="126">
        <v>12</v>
      </c>
      <c r="W55" s="127">
        <f t="shared" si="17"/>
        <v>0.0689655172413793</v>
      </c>
      <c r="X55" s="126">
        <v>12</v>
      </c>
      <c r="Y55" s="127">
        <f t="shared" si="18"/>
        <v>0.0689655172413793</v>
      </c>
      <c r="Z55" s="126">
        <v>12</v>
      </c>
      <c r="AA55" s="127">
        <f t="shared" si="19"/>
        <v>0.0689655172413793</v>
      </c>
      <c r="AB55" s="126">
        <v>12</v>
      </c>
      <c r="AC55" s="127">
        <f t="shared" si="20"/>
        <v>0.0689655172413793</v>
      </c>
      <c r="AD55" s="159"/>
      <c r="AE55" s="127" t="str">
        <f t="shared" si="21"/>
        <v> </v>
      </c>
      <c r="AF55" s="159"/>
      <c r="AG55" s="127" t="str">
        <f t="shared" si="22"/>
        <v> </v>
      </c>
      <c r="AH55" s="159"/>
      <c r="AI55" s="127" t="str">
        <f t="shared" si="23"/>
        <v> </v>
      </c>
      <c r="AJ55" s="159"/>
      <c r="AK55" s="127" t="str">
        <f t="shared" si="24"/>
        <v> </v>
      </c>
    </row>
    <row r="56" s="33" customFormat="1" ht="16.5" spans="2:37">
      <c r="B56" s="74" t="s">
        <v>48</v>
      </c>
      <c r="C56" s="125" t="s">
        <v>49</v>
      </c>
      <c r="D56" s="126">
        <v>13</v>
      </c>
      <c r="E56" s="127">
        <f t="shared" si="9"/>
        <v>0.0747126436781609</v>
      </c>
      <c r="F56" s="126">
        <v>13</v>
      </c>
      <c r="G56" s="128">
        <f t="shared" si="10"/>
        <v>0.0747126436781609</v>
      </c>
      <c r="H56" s="126">
        <v>13</v>
      </c>
      <c r="I56" s="128">
        <f t="shared" si="11"/>
        <v>0.0747126436781609</v>
      </c>
      <c r="J56" s="126">
        <v>13</v>
      </c>
      <c r="K56" s="128">
        <f t="shared" si="12"/>
        <v>0.0747126436781609</v>
      </c>
      <c r="L56" s="126">
        <v>13</v>
      </c>
      <c r="M56" s="145">
        <f t="shared" si="13"/>
        <v>0.0747126436781609</v>
      </c>
      <c r="N56" s="126">
        <v>13</v>
      </c>
      <c r="O56" s="127">
        <f t="shared" si="8"/>
        <v>0.0747126436781609</v>
      </c>
      <c r="P56" s="126">
        <v>13</v>
      </c>
      <c r="Q56" s="127">
        <f t="shared" si="14"/>
        <v>0.0747126436781609</v>
      </c>
      <c r="R56" s="126">
        <v>13</v>
      </c>
      <c r="S56" s="127">
        <f t="shared" si="15"/>
        <v>0.0747126436781609</v>
      </c>
      <c r="T56" s="126">
        <v>13</v>
      </c>
      <c r="U56" s="127">
        <f t="shared" si="16"/>
        <v>0.0747126436781609</v>
      </c>
      <c r="V56" s="126">
        <v>13</v>
      </c>
      <c r="W56" s="127">
        <f t="shared" si="17"/>
        <v>0.0747126436781609</v>
      </c>
      <c r="X56" s="126">
        <v>13</v>
      </c>
      <c r="Y56" s="127">
        <f t="shared" si="18"/>
        <v>0.0747126436781609</v>
      </c>
      <c r="Z56" s="126">
        <v>13</v>
      </c>
      <c r="AA56" s="127">
        <f t="shared" si="19"/>
        <v>0.0747126436781609</v>
      </c>
      <c r="AB56" s="126">
        <v>13</v>
      </c>
      <c r="AC56" s="127">
        <f t="shared" si="20"/>
        <v>0.0747126436781609</v>
      </c>
      <c r="AD56" s="159"/>
      <c r="AE56" s="127" t="str">
        <f t="shared" si="21"/>
        <v> </v>
      </c>
      <c r="AF56" s="159"/>
      <c r="AG56" s="127" t="str">
        <f t="shared" si="22"/>
        <v> </v>
      </c>
      <c r="AH56" s="159"/>
      <c r="AI56" s="127" t="str">
        <f t="shared" si="23"/>
        <v> </v>
      </c>
      <c r="AJ56" s="159"/>
      <c r="AK56" s="127" t="str">
        <f t="shared" si="24"/>
        <v> </v>
      </c>
    </row>
    <row r="57" s="33" customFormat="1" ht="16.5" spans="2:37">
      <c r="B57" s="74" t="s">
        <v>50</v>
      </c>
      <c r="C57" s="125" t="s">
        <v>51</v>
      </c>
      <c r="D57" s="126">
        <v>14</v>
      </c>
      <c r="E57" s="127">
        <f t="shared" si="9"/>
        <v>0.0804597701149425</v>
      </c>
      <c r="F57" s="126">
        <v>14</v>
      </c>
      <c r="G57" s="128">
        <f t="shared" si="10"/>
        <v>0.0804597701149425</v>
      </c>
      <c r="H57" s="126">
        <v>14</v>
      </c>
      <c r="I57" s="128">
        <f t="shared" si="11"/>
        <v>0.0804597701149425</v>
      </c>
      <c r="J57" s="126">
        <v>14</v>
      </c>
      <c r="K57" s="128">
        <f t="shared" si="12"/>
        <v>0.0804597701149425</v>
      </c>
      <c r="L57" s="126">
        <v>14</v>
      </c>
      <c r="M57" s="145">
        <f t="shared" si="13"/>
        <v>0.0804597701149425</v>
      </c>
      <c r="N57" s="126">
        <v>14</v>
      </c>
      <c r="O57" s="127">
        <f t="shared" si="8"/>
        <v>0.0804597701149425</v>
      </c>
      <c r="P57" s="126">
        <v>14</v>
      </c>
      <c r="Q57" s="127">
        <f t="shared" si="14"/>
        <v>0.0804597701149425</v>
      </c>
      <c r="R57" s="126">
        <v>14</v>
      </c>
      <c r="S57" s="127">
        <f t="shared" si="15"/>
        <v>0.0804597701149425</v>
      </c>
      <c r="T57" s="126">
        <v>14</v>
      </c>
      <c r="U57" s="127">
        <f t="shared" si="16"/>
        <v>0.0804597701149425</v>
      </c>
      <c r="V57" s="126">
        <v>14</v>
      </c>
      <c r="W57" s="127">
        <f t="shared" si="17"/>
        <v>0.0804597701149425</v>
      </c>
      <c r="X57" s="126">
        <v>14</v>
      </c>
      <c r="Y57" s="127">
        <f t="shared" si="18"/>
        <v>0.0804597701149425</v>
      </c>
      <c r="Z57" s="126">
        <v>14</v>
      </c>
      <c r="AA57" s="127">
        <f t="shared" si="19"/>
        <v>0.0804597701149425</v>
      </c>
      <c r="AB57" s="126">
        <v>14</v>
      </c>
      <c r="AC57" s="127">
        <f t="shared" si="20"/>
        <v>0.0804597701149425</v>
      </c>
      <c r="AD57" s="159"/>
      <c r="AE57" s="127" t="str">
        <f t="shared" si="21"/>
        <v> </v>
      </c>
      <c r="AF57" s="159"/>
      <c r="AG57" s="127" t="str">
        <f t="shared" si="22"/>
        <v> </v>
      </c>
      <c r="AH57" s="159"/>
      <c r="AI57" s="127" t="str">
        <f t="shared" si="23"/>
        <v> </v>
      </c>
      <c r="AJ57" s="159"/>
      <c r="AK57" s="127" t="str">
        <f t="shared" si="24"/>
        <v> </v>
      </c>
    </row>
    <row r="58" s="33" customFormat="1" ht="26" spans="2:37">
      <c r="B58" s="74" t="s">
        <v>52</v>
      </c>
      <c r="C58" s="125" t="s">
        <v>53</v>
      </c>
      <c r="D58" s="126">
        <v>15</v>
      </c>
      <c r="E58" s="127">
        <f t="shared" si="9"/>
        <v>0.0862068965517241</v>
      </c>
      <c r="F58" s="126">
        <v>15</v>
      </c>
      <c r="G58" s="128">
        <f t="shared" si="10"/>
        <v>0.0862068965517241</v>
      </c>
      <c r="H58" s="126">
        <v>15</v>
      </c>
      <c r="I58" s="128">
        <f t="shared" si="11"/>
        <v>0.0862068965517241</v>
      </c>
      <c r="J58" s="126">
        <v>15</v>
      </c>
      <c r="K58" s="128">
        <f t="shared" si="12"/>
        <v>0.0862068965517241</v>
      </c>
      <c r="L58" s="126">
        <v>15</v>
      </c>
      <c r="M58" s="145">
        <f t="shared" si="13"/>
        <v>0.0862068965517241</v>
      </c>
      <c r="N58" s="126">
        <v>15</v>
      </c>
      <c r="O58" s="127">
        <f t="shared" si="8"/>
        <v>0.0862068965517241</v>
      </c>
      <c r="P58" s="126">
        <v>15</v>
      </c>
      <c r="Q58" s="127">
        <f t="shared" si="14"/>
        <v>0.0862068965517241</v>
      </c>
      <c r="R58" s="126">
        <v>15</v>
      </c>
      <c r="S58" s="127">
        <f t="shared" si="15"/>
        <v>0.0862068965517241</v>
      </c>
      <c r="T58" s="126">
        <v>15</v>
      </c>
      <c r="U58" s="127">
        <f t="shared" si="16"/>
        <v>0.0862068965517241</v>
      </c>
      <c r="V58" s="126">
        <v>15</v>
      </c>
      <c r="W58" s="127">
        <f t="shared" si="17"/>
        <v>0.0862068965517241</v>
      </c>
      <c r="X58" s="126">
        <v>15</v>
      </c>
      <c r="Y58" s="127">
        <f t="shared" si="18"/>
        <v>0.0862068965517241</v>
      </c>
      <c r="Z58" s="126">
        <v>15</v>
      </c>
      <c r="AA58" s="127">
        <f t="shared" si="19"/>
        <v>0.0862068965517241</v>
      </c>
      <c r="AB58" s="126">
        <v>15</v>
      </c>
      <c r="AC58" s="127">
        <f t="shared" si="20"/>
        <v>0.0862068965517241</v>
      </c>
      <c r="AD58" s="159"/>
      <c r="AE58" s="127" t="str">
        <f t="shared" si="21"/>
        <v> </v>
      </c>
      <c r="AF58" s="159"/>
      <c r="AG58" s="127" t="str">
        <f t="shared" si="22"/>
        <v> </v>
      </c>
      <c r="AH58" s="159"/>
      <c r="AI58" s="127" t="str">
        <f t="shared" si="23"/>
        <v> </v>
      </c>
      <c r="AJ58" s="159"/>
      <c r="AK58" s="127" t="str">
        <f t="shared" si="24"/>
        <v> </v>
      </c>
    </row>
    <row r="59" s="33" customFormat="1" ht="16.5" spans="2:37">
      <c r="B59" s="74" t="s">
        <v>54</v>
      </c>
      <c r="C59" s="125" t="s">
        <v>55</v>
      </c>
      <c r="D59" s="126">
        <v>16</v>
      </c>
      <c r="E59" s="127">
        <f t="shared" si="9"/>
        <v>0.0919540229885057</v>
      </c>
      <c r="F59" s="126">
        <v>16</v>
      </c>
      <c r="G59" s="128">
        <f t="shared" si="10"/>
        <v>0.0919540229885057</v>
      </c>
      <c r="H59" s="126">
        <v>16</v>
      </c>
      <c r="I59" s="128">
        <f t="shared" si="11"/>
        <v>0.0919540229885057</v>
      </c>
      <c r="J59" s="126">
        <v>16</v>
      </c>
      <c r="K59" s="128">
        <f t="shared" si="12"/>
        <v>0.0919540229885057</v>
      </c>
      <c r="L59" s="126">
        <v>16</v>
      </c>
      <c r="M59" s="145">
        <f t="shared" si="13"/>
        <v>0.0919540229885057</v>
      </c>
      <c r="N59" s="126">
        <v>16</v>
      </c>
      <c r="O59" s="127">
        <f t="shared" si="8"/>
        <v>0.0919540229885057</v>
      </c>
      <c r="P59" s="126">
        <v>16</v>
      </c>
      <c r="Q59" s="127">
        <f t="shared" si="14"/>
        <v>0.0919540229885057</v>
      </c>
      <c r="R59" s="126">
        <v>16</v>
      </c>
      <c r="S59" s="127">
        <f t="shared" si="15"/>
        <v>0.0919540229885057</v>
      </c>
      <c r="T59" s="126">
        <v>16</v>
      </c>
      <c r="U59" s="127">
        <f t="shared" si="16"/>
        <v>0.0919540229885057</v>
      </c>
      <c r="V59" s="126">
        <v>16</v>
      </c>
      <c r="W59" s="127">
        <f t="shared" si="17"/>
        <v>0.0919540229885057</v>
      </c>
      <c r="X59" s="126">
        <v>16</v>
      </c>
      <c r="Y59" s="127">
        <f t="shared" si="18"/>
        <v>0.0919540229885057</v>
      </c>
      <c r="Z59" s="126">
        <v>16</v>
      </c>
      <c r="AA59" s="127">
        <f t="shared" si="19"/>
        <v>0.0919540229885057</v>
      </c>
      <c r="AB59" s="126">
        <v>16</v>
      </c>
      <c r="AC59" s="127">
        <f t="shared" si="20"/>
        <v>0.0919540229885057</v>
      </c>
      <c r="AD59" s="159"/>
      <c r="AE59" s="127" t="str">
        <f t="shared" si="21"/>
        <v> </v>
      </c>
      <c r="AF59" s="159"/>
      <c r="AG59" s="127" t="str">
        <f t="shared" si="22"/>
        <v> </v>
      </c>
      <c r="AH59" s="159"/>
      <c r="AI59" s="127" t="str">
        <f t="shared" si="23"/>
        <v> </v>
      </c>
      <c r="AJ59" s="159"/>
      <c r="AK59" s="127" t="str">
        <f t="shared" si="24"/>
        <v> </v>
      </c>
    </row>
    <row r="60" s="33" customFormat="1" ht="26" spans="2:37">
      <c r="B60" s="74" t="s">
        <v>56</v>
      </c>
      <c r="C60" s="125" t="s">
        <v>57</v>
      </c>
      <c r="D60" s="126">
        <v>17</v>
      </c>
      <c r="E60" s="127">
        <f t="shared" si="9"/>
        <v>0.0977011494252874</v>
      </c>
      <c r="F60" s="126">
        <v>17</v>
      </c>
      <c r="G60" s="128">
        <f t="shared" si="10"/>
        <v>0.0977011494252874</v>
      </c>
      <c r="H60" s="126">
        <v>17</v>
      </c>
      <c r="I60" s="128">
        <f t="shared" si="11"/>
        <v>0.0977011494252874</v>
      </c>
      <c r="J60" s="126">
        <v>17</v>
      </c>
      <c r="K60" s="128">
        <f t="shared" si="12"/>
        <v>0.0977011494252874</v>
      </c>
      <c r="L60" s="126">
        <v>17</v>
      </c>
      <c r="M60" s="145">
        <f t="shared" si="13"/>
        <v>0.0977011494252874</v>
      </c>
      <c r="N60" s="126">
        <v>17</v>
      </c>
      <c r="O60" s="127">
        <f t="shared" si="8"/>
        <v>0.0977011494252874</v>
      </c>
      <c r="P60" s="126">
        <v>17</v>
      </c>
      <c r="Q60" s="127">
        <f t="shared" si="14"/>
        <v>0.0977011494252874</v>
      </c>
      <c r="R60" s="126">
        <v>17</v>
      </c>
      <c r="S60" s="127">
        <f t="shared" si="15"/>
        <v>0.0977011494252874</v>
      </c>
      <c r="T60" s="126">
        <v>17</v>
      </c>
      <c r="U60" s="127">
        <f t="shared" si="16"/>
        <v>0.0977011494252874</v>
      </c>
      <c r="V60" s="126">
        <v>17</v>
      </c>
      <c r="W60" s="127">
        <f t="shared" si="17"/>
        <v>0.0977011494252874</v>
      </c>
      <c r="X60" s="126">
        <v>17</v>
      </c>
      <c r="Y60" s="127">
        <f t="shared" si="18"/>
        <v>0.0977011494252874</v>
      </c>
      <c r="Z60" s="126">
        <v>17</v>
      </c>
      <c r="AA60" s="127">
        <f t="shared" si="19"/>
        <v>0.0977011494252874</v>
      </c>
      <c r="AB60" s="126">
        <v>17</v>
      </c>
      <c r="AC60" s="127">
        <f t="shared" si="20"/>
        <v>0.0977011494252874</v>
      </c>
      <c r="AD60" s="159"/>
      <c r="AE60" s="127" t="str">
        <f t="shared" si="21"/>
        <v> </v>
      </c>
      <c r="AF60" s="159"/>
      <c r="AG60" s="127" t="str">
        <f t="shared" si="22"/>
        <v> </v>
      </c>
      <c r="AH60" s="159"/>
      <c r="AI60" s="127" t="str">
        <f t="shared" si="23"/>
        <v> </v>
      </c>
      <c r="AJ60" s="159"/>
      <c r="AK60" s="127" t="str">
        <f t="shared" si="24"/>
        <v> </v>
      </c>
    </row>
    <row r="61" s="33" customFormat="1" ht="16.5" spans="2:37">
      <c r="B61" s="74" t="s">
        <v>58</v>
      </c>
      <c r="C61" s="125" t="s">
        <v>59</v>
      </c>
      <c r="D61" s="126">
        <v>18</v>
      </c>
      <c r="E61" s="127" t="s">
        <v>20</v>
      </c>
      <c r="F61" s="126">
        <v>18</v>
      </c>
      <c r="G61" s="128" t="s">
        <v>20</v>
      </c>
      <c r="H61" s="126">
        <v>18</v>
      </c>
      <c r="I61" s="128" t="s">
        <v>20</v>
      </c>
      <c r="J61" s="126">
        <v>18</v>
      </c>
      <c r="K61" s="128" t="s">
        <v>20</v>
      </c>
      <c r="L61" s="126">
        <v>18</v>
      </c>
      <c r="M61" s="145">
        <f t="shared" si="13"/>
        <v>0.103448275862069</v>
      </c>
      <c r="N61" s="126">
        <v>18</v>
      </c>
      <c r="O61" s="127">
        <f t="shared" si="8"/>
        <v>0.103448275862069</v>
      </c>
      <c r="P61" s="126">
        <v>18</v>
      </c>
      <c r="Q61" s="127">
        <f t="shared" si="14"/>
        <v>0.103448275862069</v>
      </c>
      <c r="R61" s="126">
        <v>18</v>
      </c>
      <c r="S61" s="127">
        <f t="shared" si="15"/>
        <v>0.103448275862069</v>
      </c>
      <c r="T61" s="126">
        <v>18</v>
      </c>
      <c r="U61" s="127">
        <f t="shared" si="16"/>
        <v>0.103448275862069</v>
      </c>
      <c r="V61" s="126">
        <v>18</v>
      </c>
      <c r="W61" s="127">
        <f t="shared" si="17"/>
        <v>0.103448275862069</v>
      </c>
      <c r="X61" s="126">
        <v>18</v>
      </c>
      <c r="Y61" s="127">
        <f t="shared" si="18"/>
        <v>0.103448275862069</v>
      </c>
      <c r="Z61" s="126">
        <v>18</v>
      </c>
      <c r="AA61" s="127">
        <f t="shared" si="19"/>
        <v>0.103448275862069</v>
      </c>
      <c r="AB61" s="126">
        <v>18</v>
      </c>
      <c r="AC61" s="127">
        <f t="shared" si="20"/>
        <v>0.103448275862069</v>
      </c>
      <c r="AD61" s="159"/>
      <c r="AE61" s="127" t="str">
        <f t="shared" si="21"/>
        <v> </v>
      </c>
      <c r="AF61" s="159"/>
      <c r="AG61" s="127" t="str">
        <f t="shared" si="22"/>
        <v> </v>
      </c>
      <c r="AH61" s="159"/>
      <c r="AI61" s="127" t="str">
        <f t="shared" si="23"/>
        <v> </v>
      </c>
      <c r="AJ61" s="159"/>
      <c r="AK61" s="127" t="str">
        <f t="shared" si="24"/>
        <v> </v>
      </c>
    </row>
    <row r="62" s="33" customFormat="1" ht="16.5" spans="2:37">
      <c r="B62" s="74" t="s">
        <v>60</v>
      </c>
      <c r="C62" s="125" t="s">
        <v>61</v>
      </c>
      <c r="D62" s="126">
        <v>19</v>
      </c>
      <c r="E62" s="127" t="s">
        <v>20</v>
      </c>
      <c r="F62" s="126">
        <v>19</v>
      </c>
      <c r="G62" s="128" t="s">
        <v>20</v>
      </c>
      <c r="H62" s="126">
        <v>19</v>
      </c>
      <c r="I62" s="128" t="s">
        <v>20</v>
      </c>
      <c r="J62" s="126">
        <v>19</v>
      </c>
      <c r="K62" s="128" t="s">
        <v>20</v>
      </c>
      <c r="L62" s="126">
        <v>19</v>
      </c>
      <c r="M62" s="145" t="s">
        <v>20</v>
      </c>
      <c r="N62" s="126">
        <v>19</v>
      </c>
      <c r="O62" s="127">
        <f t="shared" si="8"/>
        <v>0.109195402298851</v>
      </c>
      <c r="P62" s="126">
        <v>19</v>
      </c>
      <c r="Q62" s="127">
        <f t="shared" si="14"/>
        <v>0.109195402298851</v>
      </c>
      <c r="R62" s="126">
        <v>19</v>
      </c>
      <c r="S62" s="127">
        <f t="shared" si="15"/>
        <v>0.109195402298851</v>
      </c>
      <c r="T62" s="126">
        <v>19</v>
      </c>
      <c r="U62" s="127">
        <f t="shared" si="16"/>
        <v>0.109195402298851</v>
      </c>
      <c r="V62" s="126">
        <v>19</v>
      </c>
      <c r="W62" s="127">
        <f t="shared" si="17"/>
        <v>0.109195402298851</v>
      </c>
      <c r="X62" s="126">
        <v>19</v>
      </c>
      <c r="Y62" s="127">
        <f t="shared" si="18"/>
        <v>0.109195402298851</v>
      </c>
      <c r="Z62" s="126">
        <v>19</v>
      </c>
      <c r="AA62" s="127">
        <f t="shared" si="19"/>
        <v>0.109195402298851</v>
      </c>
      <c r="AB62" s="126">
        <v>19</v>
      </c>
      <c r="AC62" s="127">
        <f t="shared" si="20"/>
        <v>0.109195402298851</v>
      </c>
      <c r="AD62" s="159"/>
      <c r="AE62" s="127" t="str">
        <f t="shared" si="21"/>
        <v> </v>
      </c>
      <c r="AF62" s="159"/>
      <c r="AG62" s="127" t="str">
        <f t="shared" si="22"/>
        <v> </v>
      </c>
      <c r="AH62" s="159"/>
      <c r="AI62" s="127" t="str">
        <f t="shared" si="23"/>
        <v> </v>
      </c>
      <c r="AJ62" s="159"/>
      <c r="AK62" s="127" t="str">
        <f t="shared" si="24"/>
        <v> </v>
      </c>
    </row>
    <row r="63" s="33" customFormat="1" ht="16.5" spans="2:37">
      <c r="B63" s="74" t="s">
        <v>62</v>
      </c>
      <c r="C63" s="125" t="s">
        <v>63</v>
      </c>
      <c r="D63" s="126">
        <v>20</v>
      </c>
      <c r="E63" s="127" t="s">
        <v>20</v>
      </c>
      <c r="F63" s="126">
        <v>20</v>
      </c>
      <c r="G63" s="128" t="s">
        <v>20</v>
      </c>
      <c r="H63" s="126">
        <v>20</v>
      </c>
      <c r="I63" s="128" t="s">
        <v>20</v>
      </c>
      <c r="J63" s="126">
        <v>20</v>
      </c>
      <c r="K63" s="128" t="s">
        <v>20</v>
      </c>
      <c r="L63" s="126">
        <v>20</v>
      </c>
      <c r="M63" s="145" t="s">
        <v>20</v>
      </c>
      <c r="N63" s="126">
        <v>20</v>
      </c>
      <c r="O63" s="127">
        <f t="shared" si="8"/>
        <v>0.114942528735632</v>
      </c>
      <c r="P63" s="126">
        <v>20</v>
      </c>
      <c r="Q63" s="127">
        <f t="shared" si="14"/>
        <v>0.114942528735632</v>
      </c>
      <c r="R63" s="126">
        <v>20</v>
      </c>
      <c r="S63" s="127">
        <f t="shared" si="15"/>
        <v>0.114942528735632</v>
      </c>
      <c r="T63" s="126">
        <v>20</v>
      </c>
      <c r="U63" s="127">
        <f t="shared" si="16"/>
        <v>0.114942528735632</v>
      </c>
      <c r="V63" s="126">
        <v>20</v>
      </c>
      <c r="W63" s="127">
        <f t="shared" si="17"/>
        <v>0.114942528735632</v>
      </c>
      <c r="X63" s="126">
        <v>20</v>
      </c>
      <c r="Y63" s="127">
        <f t="shared" si="18"/>
        <v>0.114942528735632</v>
      </c>
      <c r="Z63" s="126">
        <v>20</v>
      </c>
      <c r="AA63" s="127">
        <f t="shared" si="19"/>
        <v>0.114942528735632</v>
      </c>
      <c r="AB63" s="126">
        <v>20</v>
      </c>
      <c r="AC63" s="127">
        <f t="shared" si="20"/>
        <v>0.114942528735632</v>
      </c>
      <c r="AD63" s="159"/>
      <c r="AE63" s="127" t="str">
        <f t="shared" si="21"/>
        <v> </v>
      </c>
      <c r="AF63" s="159"/>
      <c r="AG63" s="127" t="str">
        <f t="shared" si="22"/>
        <v> </v>
      </c>
      <c r="AH63" s="159"/>
      <c r="AI63" s="127" t="str">
        <f t="shared" si="23"/>
        <v> </v>
      </c>
      <c r="AJ63" s="159"/>
      <c r="AK63" s="127" t="str">
        <f t="shared" si="24"/>
        <v> </v>
      </c>
    </row>
    <row r="64" s="33" customFormat="1" ht="16.5" spans="2:37">
      <c r="B64" s="129" t="s">
        <v>64</v>
      </c>
      <c r="C64" s="129"/>
      <c r="D64" s="130">
        <f>SUM(D52:D63)</f>
        <v>174</v>
      </c>
      <c r="E64" s="127">
        <f>D64/$D$64</f>
        <v>1</v>
      </c>
      <c r="F64" s="130">
        <f>SUM(F52:F63)</f>
        <v>174</v>
      </c>
      <c r="G64" s="128">
        <f>F64/$F$64</f>
        <v>1</v>
      </c>
      <c r="H64" s="130">
        <f t="shared" ref="H64" si="25">SUM(H52:H63)</f>
        <v>174</v>
      </c>
      <c r="I64" s="127">
        <f>H64/$L$64</f>
        <v>1</v>
      </c>
      <c r="J64" s="130">
        <f t="shared" ref="J64" si="26">SUM(J52:J63)</f>
        <v>174</v>
      </c>
      <c r="K64" s="128">
        <f>J64/$J$64</f>
        <v>1</v>
      </c>
      <c r="L64" s="130">
        <f>SUM(L52:L63)</f>
        <v>174</v>
      </c>
      <c r="M64" s="145">
        <f>L64/$L$64</f>
        <v>1</v>
      </c>
      <c r="N64" s="146">
        <f>SUM(N52:N63)</f>
        <v>174</v>
      </c>
      <c r="O64" s="147">
        <f>SUM(O52:O63)</f>
        <v>1</v>
      </c>
      <c r="P64" s="130">
        <f>IF(SUM(P52:P63),SUM(P52:P63)," ")</f>
        <v>174</v>
      </c>
      <c r="Q64" s="127">
        <f t="shared" si="14"/>
        <v>1</v>
      </c>
      <c r="R64" s="130">
        <f>IF(SUM(R52:R63),SUM(R52:R63)," ")</f>
        <v>174</v>
      </c>
      <c r="S64" s="127">
        <f t="shared" si="15"/>
        <v>1</v>
      </c>
      <c r="T64" s="130">
        <f>IF(SUM(T52:T63),SUM(T52:T63)," ")</f>
        <v>174</v>
      </c>
      <c r="U64" s="127">
        <f t="shared" si="16"/>
        <v>1</v>
      </c>
      <c r="V64" s="130">
        <f>IF(SUM(V52:V63),SUM(V52:V63)," ")</f>
        <v>174</v>
      </c>
      <c r="W64" s="127">
        <f t="shared" si="17"/>
        <v>1</v>
      </c>
      <c r="X64" s="130">
        <f>IF(SUM(X52:X63),SUM(X52:X63)," ")</f>
        <v>174</v>
      </c>
      <c r="Y64" s="127">
        <f t="shared" si="18"/>
        <v>1</v>
      </c>
      <c r="Z64" s="130">
        <f>IF(SUM(Z52:Z63),SUM(Z52:Z63)," ")</f>
        <v>174</v>
      </c>
      <c r="AA64" s="127">
        <f t="shared" si="19"/>
        <v>1</v>
      </c>
      <c r="AB64" s="130">
        <f>IF(SUM(AB52:AB63),SUM(AB52:AB63)," ")</f>
        <v>174</v>
      </c>
      <c r="AC64" s="127">
        <f t="shared" si="20"/>
        <v>1</v>
      </c>
      <c r="AD64" s="130" t="str">
        <f>IF(SUM(AD52:AD63),SUM(AD52:AD63)," ")</f>
        <v> </v>
      </c>
      <c r="AE64" s="127" t="str">
        <f t="shared" si="21"/>
        <v> </v>
      </c>
      <c r="AF64" s="130" t="str">
        <f>IF(SUM(AF52:AF63),SUM(AF52:AF63)," ")</f>
        <v> </v>
      </c>
      <c r="AG64" s="127" t="str">
        <f t="shared" si="22"/>
        <v> </v>
      </c>
      <c r="AH64" s="130" t="str">
        <f>IF(SUM(AH52:AH63),SUM(AH52:AH63)," ")</f>
        <v> </v>
      </c>
      <c r="AI64" s="127" t="str">
        <f t="shared" si="23"/>
        <v> </v>
      </c>
      <c r="AJ64" s="130" t="str">
        <f>IF(SUM(AJ52:AJ63),SUM(AJ52:AJ63)," ")</f>
        <v> </v>
      </c>
      <c r="AK64" s="127" t="str">
        <f t="shared" si="24"/>
        <v> </v>
      </c>
    </row>
    <row r="65" s="33" customFormat="1" ht="16.5" spans="2:2">
      <c r="B65" s="30"/>
    </row>
    <row r="66" s="33" customFormat="1" ht="16.5" spans="2:2">
      <c r="B66" s="30"/>
    </row>
    <row r="67" s="33" customFormat="1" ht="16.5" spans="2:2">
      <c r="B67" s="30"/>
    </row>
    <row r="68" s="33" customFormat="1" ht="16.5" spans="2:2">
      <c r="B68" s="30"/>
    </row>
    <row r="69" s="33" customFormat="1" ht="16.5" spans="2:2">
      <c r="B69" s="30"/>
    </row>
    <row r="70" s="33" customFormat="1" ht="16.5" spans="2:2">
      <c r="B70" s="30"/>
    </row>
    <row r="71" s="33" customFormat="1" ht="16.5" spans="2:2">
      <c r="B71" s="30"/>
    </row>
    <row r="72" s="33" customFormat="1" ht="16.5" spans="2:2">
      <c r="B72" s="30"/>
    </row>
    <row r="73" s="33" customFormat="1" ht="16.5" spans="2:2">
      <c r="B73" s="30"/>
    </row>
    <row r="74" s="33" customFormat="1" ht="16.5" spans="2:2">
      <c r="B74" s="30"/>
    </row>
    <row r="75" s="33" customFormat="1" ht="16.5" spans="2:2">
      <c r="B75" s="30"/>
    </row>
    <row r="76" s="33" customFormat="1" ht="16.5" spans="2:2">
      <c r="B76" s="30"/>
    </row>
    <row r="77" s="33" customFormat="1" ht="16.5" spans="2:2">
      <c r="B77" s="30"/>
    </row>
    <row r="78" s="33" customFormat="1" ht="16.5" spans="2:2">
      <c r="B78" s="30"/>
    </row>
    <row r="79" s="33" customFormat="1" ht="16.5" spans="2:2">
      <c r="B79" s="30"/>
    </row>
    <row r="80" s="33" customFormat="1" ht="16.5" spans="2:2">
      <c r="B80" s="30"/>
    </row>
    <row r="81" s="33" customFormat="1" ht="16.5" spans="2:2">
      <c r="B81" s="30"/>
    </row>
    <row r="82" s="33" customFormat="1" ht="16.5" spans="2:2">
      <c r="B82" s="30"/>
    </row>
    <row r="83" s="33" customFormat="1" ht="16.5" spans="2:2">
      <c r="B83" s="30"/>
    </row>
    <row r="84" s="33" customFormat="1" ht="16.5" spans="2:2">
      <c r="B84" s="30"/>
    </row>
    <row r="85" s="33" customFormat="1" ht="16.5" spans="2:2">
      <c r="B85" s="30"/>
    </row>
    <row r="86" s="33" customFormat="1" ht="16.5" spans="2:2">
      <c r="B86" s="30"/>
    </row>
    <row r="87" s="33" customFormat="1" ht="16.5" spans="2:2">
      <c r="B87" s="30"/>
    </row>
    <row r="88" s="33" customFormat="1" ht="16.5" spans="2:2">
      <c r="B88" s="30"/>
    </row>
    <row r="89" s="33" customFormat="1" ht="16.5" spans="2:2">
      <c r="B89" s="30"/>
    </row>
    <row r="90" s="33" customFormat="1" ht="16.5" spans="2:2">
      <c r="B90" s="30"/>
    </row>
    <row r="91" s="33" customFormat="1" ht="16.5" spans="2:2">
      <c r="B91" s="30"/>
    </row>
    <row r="92" s="33" customFormat="1" ht="16.5" spans="2:2">
      <c r="B92" s="30"/>
    </row>
    <row r="93" s="33" customFormat="1" ht="16.5" spans="2:2">
      <c r="B93" s="30"/>
    </row>
    <row r="94" s="33" customFormat="1" ht="16.5" spans="2:2">
      <c r="B94" s="57" t="s">
        <v>65</v>
      </c>
    </row>
    <row r="95" s="33" customFormat="1" ht="17.25" spans="2:2">
      <c r="B95" s="30"/>
    </row>
    <row r="96" ht="17.25" spans="3:37">
      <c r="C96" s="5"/>
      <c r="D96" s="118">
        <v>2021</v>
      </c>
      <c r="E96" s="119"/>
      <c r="F96" s="119"/>
      <c r="G96" s="119"/>
      <c r="H96" s="119"/>
      <c r="I96" s="119"/>
      <c r="J96" s="119"/>
      <c r="K96" s="119"/>
      <c r="L96" s="119"/>
      <c r="M96" s="136"/>
      <c r="N96" s="118">
        <v>2022</v>
      </c>
      <c r="O96" s="119"/>
      <c r="P96" s="119"/>
      <c r="Q96" s="119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19"/>
      <c r="AG96" s="119"/>
      <c r="AH96" s="119"/>
      <c r="AI96" s="119"/>
      <c r="AJ96" s="119"/>
      <c r="AK96" s="136"/>
    </row>
    <row r="97" s="80" customFormat="1" ht="16.5" spans="2:38">
      <c r="B97" s="120" t="s">
        <v>66</v>
      </c>
      <c r="C97" s="120"/>
      <c r="D97" s="160" t="s">
        <v>35</v>
      </c>
      <c r="E97" s="161"/>
      <c r="F97" s="160" t="s">
        <v>4</v>
      </c>
      <c r="G97" s="161"/>
      <c r="H97" s="160" t="s">
        <v>5</v>
      </c>
      <c r="I97" s="161"/>
      <c r="J97" s="160" t="s">
        <v>6</v>
      </c>
      <c r="K97" s="161"/>
      <c r="L97" s="160" t="s">
        <v>7</v>
      </c>
      <c r="M97" s="168"/>
      <c r="N97" s="169" t="s">
        <v>8</v>
      </c>
      <c r="O97" s="170"/>
      <c r="P97" s="171" t="s">
        <v>9</v>
      </c>
      <c r="Q97" s="170"/>
      <c r="R97" s="171" t="s">
        <v>10</v>
      </c>
      <c r="S97" s="170"/>
      <c r="T97" s="171" t="s">
        <v>11</v>
      </c>
      <c r="U97" s="170"/>
      <c r="V97" s="171" t="s">
        <v>12</v>
      </c>
      <c r="W97" s="170"/>
      <c r="X97" s="171" t="s">
        <v>13</v>
      </c>
      <c r="Y97" s="170"/>
      <c r="Z97" s="171" t="s">
        <v>14</v>
      </c>
      <c r="AA97" s="170"/>
      <c r="AB97" s="171" t="s">
        <v>3</v>
      </c>
      <c r="AC97" s="170"/>
      <c r="AD97" s="171" t="s">
        <v>4</v>
      </c>
      <c r="AE97" s="170"/>
      <c r="AF97" s="171" t="s">
        <v>5</v>
      </c>
      <c r="AG97" s="170"/>
      <c r="AH97" s="171" t="s">
        <v>6</v>
      </c>
      <c r="AI97" s="170"/>
      <c r="AJ97" s="171" t="s">
        <v>7</v>
      </c>
      <c r="AK97" s="170"/>
      <c r="AL97" s="181" t="s">
        <v>67</v>
      </c>
    </row>
    <row r="98" s="80" customFormat="1" ht="16.5" spans="2:38">
      <c r="B98" s="122" t="s">
        <v>36</v>
      </c>
      <c r="C98" s="122" t="s">
        <v>37</v>
      </c>
      <c r="D98" s="162" t="s">
        <v>38</v>
      </c>
      <c r="E98" s="163" t="s">
        <v>39</v>
      </c>
      <c r="F98" s="162" t="s">
        <v>38</v>
      </c>
      <c r="G98" s="163" t="s">
        <v>39</v>
      </c>
      <c r="H98" s="162" t="s">
        <v>38</v>
      </c>
      <c r="I98" s="163" t="s">
        <v>39</v>
      </c>
      <c r="J98" s="162" t="s">
        <v>38</v>
      </c>
      <c r="K98" s="163" t="s">
        <v>39</v>
      </c>
      <c r="L98" s="162" t="s">
        <v>38</v>
      </c>
      <c r="M98" s="172" t="s">
        <v>39</v>
      </c>
      <c r="N98" s="173" t="s">
        <v>38</v>
      </c>
      <c r="O98" s="174" t="s">
        <v>39</v>
      </c>
      <c r="P98" s="162" t="s">
        <v>38</v>
      </c>
      <c r="Q98" s="174" t="s">
        <v>39</v>
      </c>
      <c r="R98" s="162" t="s">
        <v>38</v>
      </c>
      <c r="S98" s="174" t="s">
        <v>39</v>
      </c>
      <c r="T98" s="162" t="s">
        <v>38</v>
      </c>
      <c r="U98" s="174" t="s">
        <v>39</v>
      </c>
      <c r="V98" s="162" t="s">
        <v>38</v>
      </c>
      <c r="W98" s="174" t="s">
        <v>39</v>
      </c>
      <c r="X98" s="162" t="s">
        <v>38</v>
      </c>
      <c r="Y98" s="174" t="s">
        <v>39</v>
      </c>
      <c r="Z98" s="162" t="s">
        <v>38</v>
      </c>
      <c r="AA98" s="174" t="s">
        <v>39</v>
      </c>
      <c r="AB98" s="162" t="s">
        <v>38</v>
      </c>
      <c r="AC98" s="174" t="s">
        <v>39</v>
      </c>
      <c r="AD98" s="162" t="s">
        <v>38</v>
      </c>
      <c r="AE98" s="174" t="s">
        <v>39</v>
      </c>
      <c r="AF98" s="162" t="s">
        <v>38</v>
      </c>
      <c r="AG98" s="174" t="s">
        <v>39</v>
      </c>
      <c r="AH98" s="162" t="s">
        <v>38</v>
      </c>
      <c r="AI98" s="174" t="s">
        <v>39</v>
      </c>
      <c r="AJ98" s="162" t="s">
        <v>38</v>
      </c>
      <c r="AK98" s="174" t="s">
        <v>39</v>
      </c>
      <c r="AL98" s="182"/>
    </row>
    <row r="99" s="5" customFormat="1" ht="16.5" spans="2:38">
      <c r="B99" s="74" t="s">
        <v>40</v>
      </c>
      <c r="C99" s="125" t="s">
        <v>41</v>
      </c>
      <c r="D99" s="126">
        <v>9</v>
      </c>
      <c r="E99" s="127">
        <f t="shared" ref="E99:E107" si="27">D99/$D$111</f>
        <v>0.0517241379310345</v>
      </c>
      <c r="F99" s="126">
        <v>9</v>
      </c>
      <c r="G99" s="127">
        <f t="shared" ref="G99:G107" si="28">F99/$F$111</f>
        <v>0.0517241379310345</v>
      </c>
      <c r="H99" s="126">
        <v>9</v>
      </c>
      <c r="I99" s="127">
        <f t="shared" ref="I99:I107" si="29">H99/$H$111</f>
        <v>0.0517241379310345</v>
      </c>
      <c r="J99" s="126">
        <v>9</v>
      </c>
      <c r="K99" s="127">
        <f t="shared" ref="K99:K107" si="30">J99/$J$111</f>
        <v>0.0517241379310345</v>
      </c>
      <c r="L99" s="126">
        <v>9</v>
      </c>
      <c r="M99" s="175">
        <f t="shared" ref="M99:M107" si="31">L99/$L$111</f>
        <v>0.0517241379310345</v>
      </c>
      <c r="N99" s="126">
        <v>9</v>
      </c>
      <c r="O99" s="69">
        <f t="shared" ref="O99:O110" si="32">N99/$N$111</f>
        <v>0.0517241379310345</v>
      </c>
      <c r="P99" s="126">
        <v>9</v>
      </c>
      <c r="Q99" s="127">
        <f>IF(ISNUMBER(P99/$P$111),P99/$P$111," ")</f>
        <v>0.0517241379310345</v>
      </c>
      <c r="R99" s="126">
        <v>9</v>
      </c>
      <c r="S99" s="127">
        <f>IF(ISNUMBER(R99/$R$111),R99/$R$111," ")</f>
        <v>0.0517241379310345</v>
      </c>
      <c r="T99" s="126">
        <v>9</v>
      </c>
      <c r="U99" s="127">
        <f>IF(ISNUMBER(T99/$T$111),T99/$T$111," ")</f>
        <v>0.0517241379310345</v>
      </c>
      <c r="V99" s="126">
        <v>9</v>
      </c>
      <c r="W99" s="127">
        <f>IF(ISNUMBER(V99/$V$111),V99/$V$111," ")</f>
        <v>0.0517241379310345</v>
      </c>
      <c r="X99" s="126">
        <v>9</v>
      </c>
      <c r="Y99" s="127">
        <f>IF(ISNUMBER(X99/$X$111),X99/$X$111," ")</f>
        <v>0.0517241379310345</v>
      </c>
      <c r="Z99" s="126">
        <v>9</v>
      </c>
      <c r="AA99" s="127">
        <f>IF(ISNUMBER(Z99/$Z$111),Z99/$Z$111," ")</f>
        <v>0.0517241379310345</v>
      </c>
      <c r="AB99" s="126">
        <v>9</v>
      </c>
      <c r="AC99" s="127">
        <f>IF(ISNUMBER(AB99/$AB$111),AB99/$AB$111," ")</f>
        <v>0.0517241379310345</v>
      </c>
      <c r="AD99" s="178"/>
      <c r="AE99" s="127" t="str">
        <f>IF(ISNUMBER(AD99/$AD$111),AD99/$AD$111," ")</f>
        <v> </v>
      </c>
      <c r="AF99" s="178"/>
      <c r="AG99" s="127" t="str">
        <f>IF(ISNUMBER(AF99/$AF$111),AF99/$AF$111," ")</f>
        <v> </v>
      </c>
      <c r="AH99" s="178"/>
      <c r="AI99" s="127" t="str">
        <f>IF(ISNUMBER(AH99/$AH$111),AH99/$AH$111," ")</f>
        <v> </v>
      </c>
      <c r="AJ99" s="178"/>
      <c r="AK99" s="127" t="str">
        <f>IF(ISNUMBER(AJ99/$AJ$111),AJ99/$AJ$111," ")</f>
        <v> </v>
      </c>
      <c r="AL99" s="183"/>
    </row>
    <row r="100" s="5" customFormat="1" ht="16.5" spans="2:38">
      <c r="B100" s="74" t="s">
        <v>42</v>
      </c>
      <c r="C100" s="125" t="s">
        <v>43</v>
      </c>
      <c r="D100" s="126">
        <v>10</v>
      </c>
      <c r="E100" s="127">
        <f t="shared" si="27"/>
        <v>0.0574712643678161</v>
      </c>
      <c r="F100" s="126">
        <v>10</v>
      </c>
      <c r="G100" s="127">
        <f t="shared" si="28"/>
        <v>0.0574712643678161</v>
      </c>
      <c r="H100" s="126">
        <v>10</v>
      </c>
      <c r="I100" s="127">
        <f t="shared" si="29"/>
        <v>0.0574712643678161</v>
      </c>
      <c r="J100" s="126">
        <v>10</v>
      </c>
      <c r="K100" s="127">
        <f t="shared" si="30"/>
        <v>0.0574712643678161</v>
      </c>
      <c r="L100" s="126">
        <v>10</v>
      </c>
      <c r="M100" s="175">
        <f t="shared" si="31"/>
        <v>0.0574712643678161</v>
      </c>
      <c r="N100" s="126">
        <v>10</v>
      </c>
      <c r="O100" s="69">
        <f t="shared" si="32"/>
        <v>0.0574712643678161</v>
      </c>
      <c r="P100" s="126">
        <v>10</v>
      </c>
      <c r="Q100" s="127">
        <f t="shared" ref="Q100:Q111" si="33">IF(ISNUMBER(P100/$P$111),P100/$P$111," ")</f>
        <v>0.0574712643678161</v>
      </c>
      <c r="R100" s="126">
        <v>10</v>
      </c>
      <c r="S100" s="127">
        <f t="shared" ref="S100:S111" si="34">IF(ISNUMBER(R100/$R$111),R100/$R$111," ")</f>
        <v>0.0574712643678161</v>
      </c>
      <c r="T100" s="126">
        <v>10</v>
      </c>
      <c r="U100" s="127">
        <f t="shared" ref="U100:U111" si="35">IF(ISNUMBER(T100/$T$111),T100/$T$111," ")</f>
        <v>0.0574712643678161</v>
      </c>
      <c r="V100" s="126">
        <v>10</v>
      </c>
      <c r="W100" s="127">
        <f t="shared" ref="W100:W111" si="36">IF(ISNUMBER(V100/$V$111),V100/$V$111," ")</f>
        <v>0.0574712643678161</v>
      </c>
      <c r="X100" s="126">
        <v>10</v>
      </c>
      <c r="Y100" s="127">
        <f t="shared" ref="Y100:Y111" si="37">IF(ISNUMBER(X100/$X$111),X100/$X$111," ")</f>
        <v>0.0574712643678161</v>
      </c>
      <c r="Z100" s="126">
        <v>10</v>
      </c>
      <c r="AA100" s="127">
        <f t="shared" ref="AA100:AA111" si="38">IF(ISNUMBER(Z100/$Z$111),Z100/$Z$111," ")</f>
        <v>0.0574712643678161</v>
      </c>
      <c r="AB100" s="126">
        <v>10</v>
      </c>
      <c r="AC100" s="127">
        <f t="shared" ref="AC100:AC111" si="39">IF(ISNUMBER(AB100/$AB$111),AB100/$AB$111," ")</f>
        <v>0.0574712643678161</v>
      </c>
      <c r="AD100" s="178"/>
      <c r="AE100" s="127" t="str">
        <f t="shared" ref="AE100:AE111" si="40">IF(ISNUMBER(AD100/$AD$111),AD100/$AD$111," ")</f>
        <v> </v>
      </c>
      <c r="AF100" s="178"/>
      <c r="AG100" s="127" t="str">
        <f t="shared" ref="AG100:AG111" si="41">IF(ISNUMBER(AF100/$AF$111),AF100/$AF$111," ")</f>
        <v> </v>
      </c>
      <c r="AH100" s="178"/>
      <c r="AI100" s="127" t="str">
        <f t="shared" ref="AI100:AI111" si="42">IF(ISNUMBER(AH100/$AH$111),AH100/$AH$111," ")</f>
        <v> </v>
      </c>
      <c r="AJ100" s="178"/>
      <c r="AK100" s="127" t="str">
        <f t="shared" ref="AK100:AK111" si="43">IF(ISNUMBER(AJ100/$AJ$111),AJ100/$AJ$111," ")</f>
        <v> </v>
      </c>
      <c r="AL100" s="183"/>
    </row>
    <row r="101" s="5" customFormat="1" ht="16.5" spans="2:38">
      <c r="B101" s="74" t="s">
        <v>44</v>
      </c>
      <c r="C101" s="125" t="s">
        <v>45</v>
      </c>
      <c r="D101" s="126">
        <v>11</v>
      </c>
      <c r="E101" s="127">
        <f t="shared" si="27"/>
        <v>0.0632183908045977</v>
      </c>
      <c r="F101" s="126">
        <v>11</v>
      </c>
      <c r="G101" s="127">
        <f t="shared" si="28"/>
        <v>0.0632183908045977</v>
      </c>
      <c r="H101" s="126">
        <v>11</v>
      </c>
      <c r="I101" s="127">
        <f t="shared" si="29"/>
        <v>0.0632183908045977</v>
      </c>
      <c r="J101" s="126">
        <v>11</v>
      </c>
      <c r="K101" s="127">
        <f t="shared" si="30"/>
        <v>0.0632183908045977</v>
      </c>
      <c r="L101" s="126">
        <v>11</v>
      </c>
      <c r="M101" s="175">
        <f t="shared" si="31"/>
        <v>0.0632183908045977</v>
      </c>
      <c r="N101" s="126">
        <v>11</v>
      </c>
      <c r="O101" s="69">
        <f t="shared" si="32"/>
        <v>0.0632183908045977</v>
      </c>
      <c r="P101" s="126">
        <v>11</v>
      </c>
      <c r="Q101" s="127">
        <f t="shared" si="33"/>
        <v>0.0632183908045977</v>
      </c>
      <c r="R101" s="126">
        <v>11</v>
      </c>
      <c r="S101" s="127">
        <f t="shared" si="34"/>
        <v>0.0632183908045977</v>
      </c>
      <c r="T101" s="126">
        <v>11</v>
      </c>
      <c r="U101" s="127">
        <f t="shared" si="35"/>
        <v>0.0632183908045977</v>
      </c>
      <c r="V101" s="126">
        <v>11</v>
      </c>
      <c r="W101" s="127">
        <f t="shared" si="36"/>
        <v>0.0632183908045977</v>
      </c>
      <c r="X101" s="126">
        <v>11</v>
      </c>
      <c r="Y101" s="127">
        <f t="shared" si="37"/>
        <v>0.0632183908045977</v>
      </c>
      <c r="Z101" s="126">
        <v>11</v>
      </c>
      <c r="AA101" s="127">
        <f t="shared" si="38"/>
        <v>0.0632183908045977</v>
      </c>
      <c r="AB101" s="126">
        <v>11</v>
      </c>
      <c r="AC101" s="127">
        <f t="shared" si="39"/>
        <v>0.0632183908045977</v>
      </c>
      <c r="AD101" s="178"/>
      <c r="AE101" s="127" t="str">
        <f t="shared" si="40"/>
        <v> </v>
      </c>
      <c r="AF101" s="178"/>
      <c r="AG101" s="127" t="str">
        <f t="shared" si="41"/>
        <v> </v>
      </c>
      <c r="AH101" s="178"/>
      <c r="AI101" s="127" t="str">
        <f t="shared" si="42"/>
        <v> </v>
      </c>
      <c r="AJ101" s="178"/>
      <c r="AK101" s="127" t="str">
        <f t="shared" si="43"/>
        <v> </v>
      </c>
      <c r="AL101" s="183"/>
    </row>
    <row r="102" s="5" customFormat="1" ht="16.5" spans="2:38">
      <c r="B102" s="74" t="s">
        <v>46</v>
      </c>
      <c r="C102" s="125" t="s">
        <v>47</v>
      </c>
      <c r="D102" s="126">
        <v>12</v>
      </c>
      <c r="E102" s="127">
        <f t="shared" si="27"/>
        <v>0.0689655172413793</v>
      </c>
      <c r="F102" s="126">
        <v>12</v>
      </c>
      <c r="G102" s="127">
        <f t="shared" si="28"/>
        <v>0.0689655172413793</v>
      </c>
      <c r="H102" s="126">
        <v>12</v>
      </c>
      <c r="I102" s="127">
        <f t="shared" si="29"/>
        <v>0.0689655172413793</v>
      </c>
      <c r="J102" s="126">
        <v>12</v>
      </c>
      <c r="K102" s="127">
        <f t="shared" si="30"/>
        <v>0.0689655172413793</v>
      </c>
      <c r="L102" s="126">
        <v>12</v>
      </c>
      <c r="M102" s="175">
        <f t="shared" si="31"/>
        <v>0.0689655172413793</v>
      </c>
      <c r="N102" s="126">
        <v>12</v>
      </c>
      <c r="O102" s="69">
        <f t="shared" si="32"/>
        <v>0.0689655172413793</v>
      </c>
      <c r="P102" s="126">
        <v>12</v>
      </c>
      <c r="Q102" s="127">
        <f t="shared" si="33"/>
        <v>0.0689655172413793</v>
      </c>
      <c r="R102" s="126">
        <v>12</v>
      </c>
      <c r="S102" s="127">
        <f t="shared" si="34"/>
        <v>0.0689655172413793</v>
      </c>
      <c r="T102" s="126">
        <v>12</v>
      </c>
      <c r="U102" s="127">
        <f t="shared" si="35"/>
        <v>0.0689655172413793</v>
      </c>
      <c r="V102" s="126">
        <v>12</v>
      </c>
      <c r="W102" s="127">
        <f t="shared" si="36"/>
        <v>0.0689655172413793</v>
      </c>
      <c r="X102" s="126">
        <v>12</v>
      </c>
      <c r="Y102" s="127">
        <f t="shared" si="37"/>
        <v>0.0689655172413793</v>
      </c>
      <c r="Z102" s="126">
        <v>12</v>
      </c>
      <c r="AA102" s="127">
        <f t="shared" si="38"/>
        <v>0.0689655172413793</v>
      </c>
      <c r="AB102" s="126">
        <v>12</v>
      </c>
      <c r="AC102" s="127">
        <f t="shared" si="39"/>
        <v>0.0689655172413793</v>
      </c>
      <c r="AD102" s="178"/>
      <c r="AE102" s="127" t="str">
        <f t="shared" si="40"/>
        <v> </v>
      </c>
      <c r="AF102" s="178"/>
      <c r="AG102" s="127" t="str">
        <f t="shared" si="41"/>
        <v> </v>
      </c>
      <c r="AH102" s="178"/>
      <c r="AI102" s="127" t="str">
        <f t="shared" si="42"/>
        <v> </v>
      </c>
      <c r="AJ102" s="178"/>
      <c r="AK102" s="127" t="str">
        <f t="shared" si="43"/>
        <v> </v>
      </c>
      <c r="AL102" s="183"/>
    </row>
    <row r="103" s="5" customFormat="1" ht="16.5" spans="2:38">
      <c r="B103" s="74" t="s">
        <v>48</v>
      </c>
      <c r="C103" s="125" t="s">
        <v>49</v>
      </c>
      <c r="D103" s="126">
        <v>13</v>
      </c>
      <c r="E103" s="127">
        <f t="shared" si="27"/>
        <v>0.0747126436781609</v>
      </c>
      <c r="F103" s="126">
        <v>13</v>
      </c>
      <c r="G103" s="127">
        <f t="shared" si="28"/>
        <v>0.0747126436781609</v>
      </c>
      <c r="H103" s="126">
        <v>13</v>
      </c>
      <c r="I103" s="127">
        <f t="shared" si="29"/>
        <v>0.0747126436781609</v>
      </c>
      <c r="J103" s="126">
        <v>13</v>
      </c>
      <c r="K103" s="127">
        <f t="shared" si="30"/>
        <v>0.0747126436781609</v>
      </c>
      <c r="L103" s="126">
        <v>13</v>
      </c>
      <c r="M103" s="175">
        <f t="shared" si="31"/>
        <v>0.0747126436781609</v>
      </c>
      <c r="N103" s="126">
        <v>13</v>
      </c>
      <c r="O103" s="69">
        <f t="shared" si="32"/>
        <v>0.0747126436781609</v>
      </c>
      <c r="P103" s="126">
        <v>13</v>
      </c>
      <c r="Q103" s="127">
        <f t="shared" si="33"/>
        <v>0.0747126436781609</v>
      </c>
      <c r="R103" s="126">
        <v>13</v>
      </c>
      <c r="S103" s="127">
        <f t="shared" si="34"/>
        <v>0.0747126436781609</v>
      </c>
      <c r="T103" s="126">
        <v>13</v>
      </c>
      <c r="U103" s="127">
        <f t="shared" si="35"/>
        <v>0.0747126436781609</v>
      </c>
      <c r="V103" s="126">
        <v>13</v>
      </c>
      <c r="W103" s="127">
        <f t="shared" si="36"/>
        <v>0.0747126436781609</v>
      </c>
      <c r="X103" s="126">
        <v>13</v>
      </c>
      <c r="Y103" s="127">
        <f t="shared" si="37"/>
        <v>0.0747126436781609</v>
      </c>
      <c r="Z103" s="126">
        <v>13</v>
      </c>
      <c r="AA103" s="127">
        <f t="shared" si="38"/>
        <v>0.0747126436781609</v>
      </c>
      <c r="AB103" s="126">
        <v>13</v>
      </c>
      <c r="AC103" s="127">
        <f t="shared" si="39"/>
        <v>0.0747126436781609</v>
      </c>
      <c r="AD103" s="178"/>
      <c r="AE103" s="127" t="str">
        <f t="shared" si="40"/>
        <v> </v>
      </c>
      <c r="AF103" s="178"/>
      <c r="AG103" s="127" t="str">
        <f t="shared" si="41"/>
        <v> </v>
      </c>
      <c r="AH103" s="178"/>
      <c r="AI103" s="127" t="str">
        <f t="shared" si="42"/>
        <v> </v>
      </c>
      <c r="AJ103" s="178"/>
      <c r="AK103" s="127" t="str">
        <f t="shared" si="43"/>
        <v> </v>
      </c>
      <c r="AL103" s="183"/>
    </row>
    <row r="104" s="5" customFormat="1" ht="16.5" spans="2:38">
      <c r="B104" s="74" t="s">
        <v>50</v>
      </c>
      <c r="C104" s="125" t="s">
        <v>51</v>
      </c>
      <c r="D104" s="126">
        <v>14</v>
      </c>
      <c r="E104" s="127">
        <f t="shared" si="27"/>
        <v>0.0804597701149425</v>
      </c>
      <c r="F104" s="126">
        <v>14</v>
      </c>
      <c r="G104" s="127">
        <f t="shared" si="28"/>
        <v>0.0804597701149425</v>
      </c>
      <c r="H104" s="126">
        <v>14</v>
      </c>
      <c r="I104" s="127">
        <f t="shared" si="29"/>
        <v>0.0804597701149425</v>
      </c>
      <c r="J104" s="126">
        <v>14</v>
      </c>
      <c r="K104" s="127">
        <f t="shared" si="30"/>
        <v>0.0804597701149425</v>
      </c>
      <c r="L104" s="126">
        <v>14</v>
      </c>
      <c r="M104" s="175">
        <f t="shared" si="31"/>
        <v>0.0804597701149425</v>
      </c>
      <c r="N104" s="126">
        <v>14</v>
      </c>
      <c r="O104" s="69">
        <f t="shared" si="32"/>
        <v>0.0804597701149425</v>
      </c>
      <c r="P104" s="126">
        <v>14</v>
      </c>
      <c r="Q104" s="127">
        <f t="shared" si="33"/>
        <v>0.0804597701149425</v>
      </c>
      <c r="R104" s="126">
        <v>14</v>
      </c>
      <c r="S104" s="127">
        <f t="shared" si="34"/>
        <v>0.0804597701149425</v>
      </c>
      <c r="T104" s="126">
        <v>14</v>
      </c>
      <c r="U104" s="127">
        <f t="shared" si="35"/>
        <v>0.0804597701149425</v>
      </c>
      <c r="V104" s="126">
        <v>14</v>
      </c>
      <c r="W104" s="127">
        <f t="shared" si="36"/>
        <v>0.0804597701149425</v>
      </c>
      <c r="X104" s="126">
        <v>14</v>
      </c>
      <c r="Y104" s="127">
        <f t="shared" si="37"/>
        <v>0.0804597701149425</v>
      </c>
      <c r="Z104" s="126">
        <v>14</v>
      </c>
      <c r="AA104" s="127">
        <f t="shared" si="38"/>
        <v>0.0804597701149425</v>
      </c>
      <c r="AB104" s="126">
        <v>14</v>
      </c>
      <c r="AC104" s="127">
        <f t="shared" si="39"/>
        <v>0.0804597701149425</v>
      </c>
      <c r="AD104" s="178"/>
      <c r="AE104" s="127" t="str">
        <f t="shared" si="40"/>
        <v> </v>
      </c>
      <c r="AF104" s="178"/>
      <c r="AG104" s="127" t="str">
        <f t="shared" si="41"/>
        <v> </v>
      </c>
      <c r="AH104" s="178"/>
      <c r="AI104" s="127" t="str">
        <f t="shared" si="42"/>
        <v> </v>
      </c>
      <c r="AJ104" s="178"/>
      <c r="AK104" s="127" t="str">
        <f t="shared" si="43"/>
        <v> </v>
      </c>
      <c r="AL104" s="183"/>
    </row>
    <row r="105" s="5" customFormat="1" ht="26" spans="2:38">
      <c r="B105" s="74" t="s">
        <v>52</v>
      </c>
      <c r="C105" s="125" t="s">
        <v>53</v>
      </c>
      <c r="D105" s="126">
        <v>15</v>
      </c>
      <c r="E105" s="127">
        <f t="shared" si="27"/>
        <v>0.0862068965517241</v>
      </c>
      <c r="F105" s="126">
        <v>15</v>
      </c>
      <c r="G105" s="127">
        <f t="shared" si="28"/>
        <v>0.0862068965517241</v>
      </c>
      <c r="H105" s="126">
        <v>15</v>
      </c>
      <c r="I105" s="127">
        <f t="shared" si="29"/>
        <v>0.0862068965517241</v>
      </c>
      <c r="J105" s="126">
        <v>15</v>
      </c>
      <c r="K105" s="127">
        <f t="shared" si="30"/>
        <v>0.0862068965517241</v>
      </c>
      <c r="L105" s="126">
        <v>15</v>
      </c>
      <c r="M105" s="175">
        <f t="shared" si="31"/>
        <v>0.0862068965517241</v>
      </c>
      <c r="N105" s="126">
        <v>15</v>
      </c>
      <c r="O105" s="69">
        <f t="shared" si="32"/>
        <v>0.0862068965517241</v>
      </c>
      <c r="P105" s="126">
        <v>15</v>
      </c>
      <c r="Q105" s="127">
        <f t="shared" si="33"/>
        <v>0.0862068965517241</v>
      </c>
      <c r="R105" s="126">
        <v>15</v>
      </c>
      <c r="S105" s="127">
        <f t="shared" si="34"/>
        <v>0.0862068965517241</v>
      </c>
      <c r="T105" s="126">
        <v>15</v>
      </c>
      <c r="U105" s="127">
        <f t="shared" si="35"/>
        <v>0.0862068965517241</v>
      </c>
      <c r="V105" s="126">
        <v>15</v>
      </c>
      <c r="W105" s="127">
        <f t="shared" si="36"/>
        <v>0.0862068965517241</v>
      </c>
      <c r="X105" s="126">
        <v>15</v>
      </c>
      <c r="Y105" s="127">
        <f t="shared" si="37"/>
        <v>0.0862068965517241</v>
      </c>
      <c r="Z105" s="126">
        <v>15</v>
      </c>
      <c r="AA105" s="127">
        <f t="shared" si="38"/>
        <v>0.0862068965517241</v>
      </c>
      <c r="AB105" s="126">
        <v>15</v>
      </c>
      <c r="AC105" s="127">
        <f t="shared" si="39"/>
        <v>0.0862068965517241</v>
      </c>
      <c r="AD105" s="178"/>
      <c r="AE105" s="127" t="str">
        <f t="shared" si="40"/>
        <v> </v>
      </c>
      <c r="AF105" s="178"/>
      <c r="AG105" s="127" t="str">
        <f t="shared" si="41"/>
        <v> </v>
      </c>
      <c r="AH105" s="178"/>
      <c r="AI105" s="127" t="str">
        <f t="shared" si="42"/>
        <v> </v>
      </c>
      <c r="AJ105" s="178"/>
      <c r="AK105" s="127" t="str">
        <f t="shared" si="43"/>
        <v> </v>
      </c>
      <c r="AL105" s="183"/>
    </row>
    <row r="106" s="5" customFormat="1" ht="16.5" spans="2:38">
      <c r="B106" s="74" t="s">
        <v>54</v>
      </c>
      <c r="C106" s="125" t="s">
        <v>55</v>
      </c>
      <c r="D106" s="126">
        <v>16</v>
      </c>
      <c r="E106" s="127">
        <f t="shared" si="27"/>
        <v>0.0919540229885057</v>
      </c>
      <c r="F106" s="126">
        <v>16</v>
      </c>
      <c r="G106" s="127">
        <f t="shared" si="28"/>
        <v>0.0919540229885057</v>
      </c>
      <c r="H106" s="126">
        <v>16</v>
      </c>
      <c r="I106" s="127">
        <f t="shared" si="29"/>
        <v>0.0919540229885057</v>
      </c>
      <c r="J106" s="126">
        <v>16</v>
      </c>
      <c r="K106" s="127">
        <f t="shared" si="30"/>
        <v>0.0919540229885057</v>
      </c>
      <c r="L106" s="126">
        <v>16</v>
      </c>
      <c r="M106" s="175">
        <f t="shared" si="31"/>
        <v>0.0919540229885057</v>
      </c>
      <c r="N106" s="126">
        <v>16</v>
      </c>
      <c r="O106" s="69">
        <f t="shared" si="32"/>
        <v>0.0919540229885057</v>
      </c>
      <c r="P106" s="126">
        <v>16</v>
      </c>
      <c r="Q106" s="127">
        <f t="shared" si="33"/>
        <v>0.0919540229885057</v>
      </c>
      <c r="R106" s="126">
        <v>16</v>
      </c>
      <c r="S106" s="127">
        <f t="shared" si="34"/>
        <v>0.0919540229885057</v>
      </c>
      <c r="T106" s="126">
        <v>16</v>
      </c>
      <c r="U106" s="127">
        <f t="shared" si="35"/>
        <v>0.0919540229885057</v>
      </c>
      <c r="V106" s="126">
        <v>16</v>
      </c>
      <c r="W106" s="127">
        <f t="shared" si="36"/>
        <v>0.0919540229885057</v>
      </c>
      <c r="X106" s="126">
        <v>16</v>
      </c>
      <c r="Y106" s="127">
        <f t="shared" si="37"/>
        <v>0.0919540229885057</v>
      </c>
      <c r="Z106" s="126">
        <v>16</v>
      </c>
      <c r="AA106" s="127">
        <f t="shared" si="38"/>
        <v>0.0919540229885057</v>
      </c>
      <c r="AB106" s="126">
        <v>16</v>
      </c>
      <c r="AC106" s="127">
        <f t="shared" si="39"/>
        <v>0.0919540229885057</v>
      </c>
      <c r="AD106" s="179"/>
      <c r="AE106" s="127" t="str">
        <f t="shared" si="40"/>
        <v> </v>
      </c>
      <c r="AF106" s="179"/>
      <c r="AG106" s="127" t="str">
        <f t="shared" si="41"/>
        <v> </v>
      </c>
      <c r="AH106" s="179"/>
      <c r="AI106" s="127" t="str">
        <f t="shared" si="42"/>
        <v> </v>
      </c>
      <c r="AJ106" s="179"/>
      <c r="AK106" s="127" t="str">
        <f t="shared" si="43"/>
        <v> </v>
      </c>
      <c r="AL106" s="183"/>
    </row>
    <row r="107" s="5" customFormat="1" ht="26" spans="2:38">
      <c r="B107" s="74" t="s">
        <v>56</v>
      </c>
      <c r="C107" s="125" t="s">
        <v>57</v>
      </c>
      <c r="D107" s="126">
        <v>17</v>
      </c>
      <c r="E107" s="127">
        <f t="shared" si="27"/>
        <v>0.0977011494252874</v>
      </c>
      <c r="F107" s="126">
        <v>17</v>
      </c>
      <c r="G107" s="127">
        <f t="shared" si="28"/>
        <v>0.0977011494252874</v>
      </c>
      <c r="H107" s="126">
        <v>17</v>
      </c>
      <c r="I107" s="127">
        <f t="shared" si="29"/>
        <v>0.0977011494252874</v>
      </c>
      <c r="J107" s="126">
        <v>17</v>
      </c>
      <c r="K107" s="127">
        <f t="shared" si="30"/>
        <v>0.0977011494252874</v>
      </c>
      <c r="L107" s="126">
        <v>17</v>
      </c>
      <c r="M107" s="175">
        <f t="shared" si="31"/>
        <v>0.0977011494252874</v>
      </c>
      <c r="N107" s="126">
        <v>17</v>
      </c>
      <c r="O107" s="69">
        <f t="shared" si="32"/>
        <v>0.0977011494252874</v>
      </c>
      <c r="P107" s="126">
        <v>17</v>
      </c>
      <c r="Q107" s="127">
        <f t="shared" si="33"/>
        <v>0.0977011494252874</v>
      </c>
      <c r="R107" s="126">
        <v>17</v>
      </c>
      <c r="S107" s="127">
        <f t="shared" si="34"/>
        <v>0.0977011494252874</v>
      </c>
      <c r="T107" s="126">
        <v>17</v>
      </c>
      <c r="U107" s="127">
        <f t="shared" si="35"/>
        <v>0.0977011494252874</v>
      </c>
      <c r="V107" s="126">
        <v>17</v>
      </c>
      <c r="W107" s="127">
        <f t="shared" si="36"/>
        <v>0.0977011494252874</v>
      </c>
      <c r="X107" s="126">
        <v>17</v>
      </c>
      <c r="Y107" s="127">
        <f t="shared" si="37"/>
        <v>0.0977011494252874</v>
      </c>
      <c r="Z107" s="126">
        <v>17</v>
      </c>
      <c r="AA107" s="127">
        <f t="shared" si="38"/>
        <v>0.0977011494252874</v>
      </c>
      <c r="AB107" s="126">
        <v>17</v>
      </c>
      <c r="AC107" s="127">
        <f t="shared" si="39"/>
        <v>0.0977011494252874</v>
      </c>
      <c r="AD107" s="180"/>
      <c r="AE107" s="127" t="str">
        <f t="shared" si="40"/>
        <v> </v>
      </c>
      <c r="AF107" s="180"/>
      <c r="AG107" s="127" t="str">
        <f t="shared" si="41"/>
        <v> </v>
      </c>
      <c r="AH107" s="180"/>
      <c r="AI107" s="127" t="str">
        <f t="shared" si="42"/>
        <v> </v>
      </c>
      <c r="AJ107" s="180"/>
      <c r="AK107" s="127" t="str">
        <f t="shared" si="43"/>
        <v> </v>
      </c>
      <c r="AL107" s="184"/>
    </row>
    <row r="108" s="5" customFormat="1" ht="16.5" spans="2:38">
      <c r="B108" s="74" t="s">
        <v>58</v>
      </c>
      <c r="C108" s="125" t="s">
        <v>59</v>
      </c>
      <c r="D108" s="126">
        <v>18</v>
      </c>
      <c r="E108" s="127" t="s">
        <v>20</v>
      </c>
      <c r="F108" s="126">
        <v>18</v>
      </c>
      <c r="G108" s="127" t="s">
        <v>20</v>
      </c>
      <c r="H108" s="126">
        <v>18</v>
      </c>
      <c r="I108" s="127" t="s">
        <v>20</v>
      </c>
      <c r="J108" s="126">
        <v>18</v>
      </c>
      <c r="K108" s="127" t="s">
        <v>20</v>
      </c>
      <c r="L108" s="126">
        <v>18</v>
      </c>
      <c r="M108" s="145" t="s">
        <v>20</v>
      </c>
      <c r="N108" s="126">
        <v>18</v>
      </c>
      <c r="O108" s="69">
        <f t="shared" si="32"/>
        <v>0.103448275862069</v>
      </c>
      <c r="P108" s="126">
        <v>18</v>
      </c>
      <c r="Q108" s="127">
        <f t="shared" si="33"/>
        <v>0.103448275862069</v>
      </c>
      <c r="R108" s="126">
        <v>18</v>
      </c>
      <c r="S108" s="127">
        <f t="shared" si="34"/>
        <v>0.103448275862069</v>
      </c>
      <c r="T108" s="126">
        <v>18</v>
      </c>
      <c r="U108" s="127">
        <f t="shared" si="35"/>
        <v>0.103448275862069</v>
      </c>
      <c r="V108" s="126">
        <v>18</v>
      </c>
      <c r="W108" s="127">
        <f t="shared" si="36"/>
        <v>0.103448275862069</v>
      </c>
      <c r="X108" s="126">
        <v>18</v>
      </c>
      <c r="Y108" s="127">
        <f t="shared" si="37"/>
        <v>0.103448275862069</v>
      </c>
      <c r="Z108" s="126">
        <v>18</v>
      </c>
      <c r="AA108" s="127">
        <f t="shared" si="38"/>
        <v>0.103448275862069</v>
      </c>
      <c r="AB108" s="126">
        <v>18</v>
      </c>
      <c r="AC108" s="127">
        <f t="shared" si="39"/>
        <v>0.103448275862069</v>
      </c>
      <c r="AD108" s="180"/>
      <c r="AE108" s="127" t="str">
        <f t="shared" si="40"/>
        <v> </v>
      </c>
      <c r="AF108" s="180"/>
      <c r="AG108" s="127" t="str">
        <f t="shared" si="41"/>
        <v> </v>
      </c>
      <c r="AH108" s="180"/>
      <c r="AI108" s="127" t="str">
        <f t="shared" si="42"/>
        <v> </v>
      </c>
      <c r="AJ108" s="180"/>
      <c r="AK108" s="127" t="str">
        <f t="shared" si="43"/>
        <v> </v>
      </c>
      <c r="AL108" s="184"/>
    </row>
    <row r="109" s="5" customFormat="1" ht="16.5" spans="2:38">
      <c r="B109" s="74" t="s">
        <v>60</v>
      </c>
      <c r="C109" s="125" t="s">
        <v>61</v>
      </c>
      <c r="D109" s="126">
        <v>19</v>
      </c>
      <c r="E109" s="127" t="s">
        <v>20</v>
      </c>
      <c r="F109" s="126">
        <v>19</v>
      </c>
      <c r="G109" s="127" t="s">
        <v>20</v>
      </c>
      <c r="H109" s="126">
        <v>19</v>
      </c>
      <c r="I109" s="127" t="s">
        <v>20</v>
      </c>
      <c r="J109" s="126">
        <v>19</v>
      </c>
      <c r="K109" s="127" t="s">
        <v>20</v>
      </c>
      <c r="L109" s="126">
        <v>19</v>
      </c>
      <c r="M109" s="145" t="s">
        <v>20</v>
      </c>
      <c r="N109" s="126">
        <v>19</v>
      </c>
      <c r="O109" s="69">
        <f t="shared" si="32"/>
        <v>0.109195402298851</v>
      </c>
      <c r="P109" s="126">
        <v>19</v>
      </c>
      <c r="Q109" s="127">
        <f t="shared" si="33"/>
        <v>0.109195402298851</v>
      </c>
      <c r="R109" s="126">
        <v>19</v>
      </c>
      <c r="S109" s="127">
        <f t="shared" si="34"/>
        <v>0.109195402298851</v>
      </c>
      <c r="T109" s="126">
        <v>19</v>
      </c>
      <c r="U109" s="127">
        <f t="shared" si="35"/>
        <v>0.109195402298851</v>
      </c>
      <c r="V109" s="126">
        <v>19</v>
      </c>
      <c r="W109" s="127">
        <f t="shared" si="36"/>
        <v>0.109195402298851</v>
      </c>
      <c r="X109" s="126">
        <v>19</v>
      </c>
      <c r="Y109" s="127">
        <f t="shared" si="37"/>
        <v>0.109195402298851</v>
      </c>
      <c r="Z109" s="126">
        <v>19</v>
      </c>
      <c r="AA109" s="127">
        <f t="shared" si="38"/>
        <v>0.109195402298851</v>
      </c>
      <c r="AB109" s="126">
        <v>19</v>
      </c>
      <c r="AC109" s="127">
        <f t="shared" si="39"/>
        <v>0.109195402298851</v>
      </c>
      <c r="AD109" s="180"/>
      <c r="AE109" s="127" t="str">
        <f t="shared" si="40"/>
        <v> </v>
      </c>
      <c r="AF109" s="180"/>
      <c r="AG109" s="127" t="str">
        <f t="shared" si="41"/>
        <v> </v>
      </c>
      <c r="AH109" s="180"/>
      <c r="AI109" s="127" t="str">
        <f t="shared" si="42"/>
        <v> </v>
      </c>
      <c r="AJ109" s="180"/>
      <c r="AK109" s="127" t="str">
        <f t="shared" si="43"/>
        <v> </v>
      </c>
      <c r="AL109" s="184"/>
    </row>
    <row r="110" s="5" customFormat="1" ht="16.5" spans="2:38">
      <c r="B110" s="74" t="s">
        <v>62</v>
      </c>
      <c r="C110" s="125" t="s">
        <v>63</v>
      </c>
      <c r="D110" s="126">
        <v>20</v>
      </c>
      <c r="E110" s="127" t="s">
        <v>20</v>
      </c>
      <c r="F110" s="126">
        <v>20</v>
      </c>
      <c r="G110" s="127" t="s">
        <v>20</v>
      </c>
      <c r="H110" s="126">
        <v>20</v>
      </c>
      <c r="I110" s="127" t="s">
        <v>20</v>
      </c>
      <c r="J110" s="126">
        <v>20</v>
      </c>
      <c r="K110" s="127" t="s">
        <v>20</v>
      </c>
      <c r="L110" s="126">
        <v>20</v>
      </c>
      <c r="M110" s="145" t="s">
        <v>20</v>
      </c>
      <c r="N110" s="126">
        <v>20</v>
      </c>
      <c r="O110" s="69">
        <f t="shared" si="32"/>
        <v>0.114942528735632</v>
      </c>
      <c r="P110" s="126">
        <v>20</v>
      </c>
      <c r="Q110" s="127">
        <f t="shared" si="33"/>
        <v>0.114942528735632</v>
      </c>
      <c r="R110" s="126">
        <v>20</v>
      </c>
      <c r="S110" s="127">
        <f t="shared" si="34"/>
        <v>0.114942528735632</v>
      </c>
      <c r="T110" s="126">
        <v>20</v>
      </c>
      <c r="U110" s="127">
        <f t="shared" si="35"/>
        <v>0.114942528735632</v>
      </c>
      <c r="V110" s="126">
        <v>20</v>
      </c>
      <c r="W110" s="127">
        <f t="shared" si="36"/>
        <v>0.114942528735632</v>
      </c>
      <c r="X110" s="126">
        <v>20</v>
      </c>
      <c r="Y110" s="127">
        <f t="shared" si="37"/>
        <v>0.114942528735632</v>
      </c>
      <c r="Z110" s="126">
        <v>20</v>
      </c>
      <c r="AA110" s="127">
        <f t="shared" si="38"/>
        <v>0.114942528735632</v>
      </c>
      <c r="AB110" s="126">
        <v>20</v>
      </c>
      <c r="AC110" s="127">
        <f t="shared" si="39"/>
        <v>0.114942528735632</v>
      </c>
      <c r="AD110" s="180"/>
      <c r="AE110" s="127" t="str">
        <f t="shared" si="40"/>
        <v> </v>
      </c>
      <c r="AF110" s="180"/>
      <c r="AG110" s="127" t="str">
        <f t="shared" si="41"/>
        <v> </v>
      </c>
      <c r="AH110" s="180"/>
      <c r="AI110" s="127" t="str">
        <f t="shared" si="42"/>
        <v> </v>
      </c>
      <c r="AJ110" s="180"/>
      <c r="AK110" s="127" t="str">
        <f t="shared" si="43"/>
        <v> </v>
      </c>
      <c r="AL110" s="184"/>
    </row>
    <row r="111" s="5" customFormat="1" ht="16.5" spans="2:38">
      <c r="B111" s="164" t="s">
        <v>64</v>
      </c>
      <c r="C111" s="164" t="s">
        <v>64</v>
      </c>
      <c r="D111" s="165">
        <f>SUM(D99:D110)</f>
        <v>174</v>
      </c>
      <c r="E111" s="127">
        <f>D111/$D$111</f>
        <v>1</v>
      </c>
      <c r="F111" s="165">
        <f>SUM(F99:F110)</f>
        <v>174</v>
      </c>
      <c r="G111" s="127">
        <f>F111/$F$111</f>
        <v>1</v>
      </c>
      <c r="H111" s="165">
        <f>SUM(H99:H110)</f>
        <v>174</v>
      </c>
      <c r="I111" s="127">
        <f>H111/$H$111</f>
        <v>1</v>
      </c>
      <c r="J111" s="165">
        <f>SUM(J99:J110)</f>
        <v>174</v>
      </c>
      <c r="K111" s="127">
        <f>J111/$J$111</f>
        <v>1</v>
      </c>
      <c r="L111" s="165">
        <f>SUM(L99:L110)</f>
        <v>174</v>
      </c>
      <c r="M111" s="175">
        <f>L111/$L$111</f>
        <v>1</v>
      </c>
      <c r="N111" s="176">
        <f>SUM(N99:N110)</f>
        <v>174</v>
      </c>
      <c r="O111" s="177">
        <f t="shared" ref="O111" si="44">SUM(O99:O110)</f>
        <v>1</v>
      </c>
      <c r="P111" s="130">
        <f>IF(SUM(P99:P110),SUM(P99:P110)," ")</f>
        <v>174</v>
      </c>
      <c r="Q111" s="127">
        <f t="shared" si="33"/>
        <v>1</v>
      </c>
      <c r="R111" s="130">
        <f t="shared" ref="R111" si="45">IF(SUM(R99:R110),SUM(R99:R110)," ")</f>
        <v>174</v>
      </c>
      <c r="S111" s="127">
        <f t="shared" si="34"/>
        <v>1</v>
      </c>
      <c r="T111" s="130">
        <f t="shared" ref="T111" si="46">IF(SUM(T99:T110),SUM(T99:T110)," ")</f>
        <v>174</v>
      </c>
      <c r="U111" s="127">
        <f t="shared" si="35"/>
        <v>1</v>
      </c>
      <c r="V111" s="130">
        <f t="shared" ref="V111" si="47">IF(SUM(V99:V110),SUM(V99:V110)," ")</f>
        <v>174</v>
      </c>
      <c r="W111" s="127">
        <f t="shared" si="36"/>
        <v>1</v>
      </c>
      <c r="X111" s="130">
        <f>IF(SUM(X99:X110),SUM(X99:X110)," ")</f>
        <v>174</v>
      </c>
      <c r="Y111" s="127">
        <f t="shared" si="37"/>
        <v>1</v>
      </c>
      <c r="Z111" s="130">
        <f t="shared" ref="Z111" si="48">IF(SUM(Z99:Z110),SUM(Z99:Z110)," ")</f>
        <v>174</v>
      </c>
      <c r="AA111" s="127">
        <f t="shared" si="38"/>
        <v>1</v>
      </c>
      <c r="AB111" s="130">
        <f t="shared" ref="AB111" si="49">IF(SUM(AB99:AB110),SUM(AB99:AB110)," ")</f>
        <v>174</v>
      </c>
      <c r="AC111" s="127">
        <f t="shared" si="39"/>
        <v>1</v>
      </c>
      <c r="AD111" s="130" t="str">
        <f t="shared" ref="AD111" si="50">IF(SUM(AD99:AD110),SUM(AD99:AD110)," ")</f>
        <v> </v>
      </c>
      <c r="AE111" s="127" t="str">
        <f t="shared" si="40"/>
        <v> </v>
      </c>
      <c r="AF111" s="130" t="str">
        <f t="shared" ref="AF111" si="51">IF(SUM(AF99:AF110),SUM(AF99:AF110)," ")</f>
        <v> </v>
      </c>
      <c r="AG111" s="127" t="str">
        <f t="shared" si="41"/>
        <v> </v>
      </c>
      <c r="AH111" s="130" t="str">
        <f t="shared" ref="AH111" si="52">IF(SUM(AH99:AH110),SUM(AH99:AH110)," ")</f>
        <v> </v>
      </c>
      <c r="AI111" s="127" t="str">
        <f t="shared" si="42"/>
        <v> </v>
      </c>
      <c r="AJ111" s="130" t="str">
        <f t="shared" ref="AJ111" si="53">IF(SUM(AJ99:AJ110),SUM(AJ99:AJ110)," ")</f>
        <v> </v>
      </c>
      <c r="AK111" s="127" t="str">
        <f t="shared" si="43"/>
        <v> </v>
      </c>
      <c r="AL111" s="184"/>
    </row>
    <row r="112" s="5" customFormat="1" ht="16.5" spans="2:38">
      <c r="B112" s="166" t="s">
        <v>68</v>
      </c>
      <c r="C112" s="166"/>
      <c r="D112" s="167">
        <v>88</v>
      </c>
      <c r="E112" s="69">
        <f>D112/D111</f>
        <v>0.505747126436782</v>
      </c>
      <c r="F112" s="167">
        <v>88</v>
      </c>
      <c r="G112" s="69">
        <f>F112/F111</f>
        <v>0.505747126436782</v>
      </c>
      <c r="H112" s="167">
        <v>88</v>
      </c>
      <c r="I112" s="69">
        <f>H112/H111</f>
        <v>0.505747126436782</v>
      </c>
      <c r="J112" s="167">
        <v>88</v>
      </c>
      <c r="K112" s="69">
        <f>J112/J111</f>
        <v>0.505747126436782</v>
      </c>
      <c r="L112" s="167">
        <v>88</v>
      </c>
      <c r="M112" s="175">
        <f>L112/$L$111</f>
        <v>0.505747126436782</v>
      </c>
      <c r="N112" s="167">
        <v>88</v>
      </c>
      <c r="O112" s="69">
        <f>N112/N111</f>
        <v>0.505747126436782</v>
      </c>
      <c r="P112" s="167">
        <v>88</v>
      </c>
      <c r="Q112" s="69">
        <f>IFERROR(P112/P111," ")</f>
        <v>0.505747126436782</v>
      </c>
      <c r="R112" s="167">
        <v>88</v>
      </c>
      <c r="S112" s="69">
        <f>IFERROR(R112/R111," ")</f>
        <v>0.505747126436782</v>
      </c>
      <c r="T112" s="167">
        <v>88</v>
      </c>
      <c r="U112" s="69">
        <f>IFERROR(T112/T111," ")</f>
        <v>0.505747126436782</v>
      </c>
      <c r="V112" s="167">
        <v>88</v>
      </c>
      <c r="W112" s="69">
        <f>IFERROR(V112/V111," ")</f>
        <v>0.505747126436782</v>
      </c>
      <c r="X112" s="167">
        <v>88</v>
      </c>
      <c r="Y112" s="69">
        <f>IFERROR(X112/X111," ")</f>
        <v>0.505747126436782</v>
      </c>
      <c r="Z112" s="167">
        <v>88</v>
      </c>
      <c r="AA112" s="69">
        <f>IFERROR(Z112/Z111," ")</f>
        <v>0.505747126436782</v>
      </c>
      <c r="AB112" s="167">
        <v>88</v>
      </c>
      <c r="AC112" s="69">
        <f>IFERROR(AB112/AB111," ")</f>
        <v>0.505747126436782</v>
      </c>
      <c r="AD112" s="167"/>
      <c r="AE112" s="69" t="str">
        <f>IFERROR(AD112/AD111," ")</f>
        <v> </v>
      </c>
      <c r="AF112" s="167"/>
      <c r="AG112" s="69" t="str">
        <f>IFERROR(AF112/AF111," ")</f>
        <v> </v>
      </c>
      <c r="AH112" s="167"/>
      <c r="AI112" s="69" t="str">
        <f>IFERROR(AH112/AH111," ")</f>
        <v> </v>
      </c>
      <c r="AJ112" s="167"/>
      <c r="AK112" s="69" t="str">
        <f>IFERROR(AJ112/AJ111," ")</f>
        <v> </v>
      </c>
      <c r="AL112" s="183"/>
    </row>
    <row r="113" ht="14.5" spans="2:2">
      <c r="B113" s="30"/>
    </row>
  </sheetData>
  <mergeCells count="42">
    <mergeCell ref="C6:G6"/>
    <mergeCell ref="H6:U6"/>
    <mergeCell ref="D49:M49"/>
    <mergeCell ref="N49:AK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D96:M96"/>
    <mergeCell ref="N96:AK96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T13:T16"/>
    <mergeCell ref="U12:U16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85"/>
  <sheetViews>
    <sheetView zoomScale="70" zoomScaleNormal="70" topLeftCell="A72" workbookViewId="0">
      <selection activeCell="A14" sqref="A14:A85"/>
    </sheetView>
  </sheetViews>
  <sheetFormatPr defaultColWidth="8.625" defaultRowHeight="16.5"/>
  <cols>
    <col min="1" max="1" width="8.625" style="70"/>
    <col min="2" max="2" width="11.875" style="70" customWidth="1"/>
    <col min="3" max="3" width="8.625" style="70"/>
    <col min="4" max="4" width="11.125" style="70" customWidth="1"/>
    <col min="5" max="16384" width="8.625" style="70"/>
  </cols>
  <sheetData>
    <row r="3" spans="1:9">
      <c r="A3" s="26" t="s">
        <v>69</v>
      </c>
      <c r="B3" s="26"/>
      <c r="C3" s="26"/>
      <c r="D3" s="26"/>
      <c r="E3" s="26"/>
      <c r="F3" s="26"/>
      <c r="G3" s="26"/>
      <c r="H3" s="26"/>
      <c r="I3" s="26"/>
    </row>
    <row r="4" spans="1:9">
      <c r="A4" s="26" t="s">
        <v>70</v>
      </c>
      <c r="B4" s="26" t="s">
        <v>71</v>
      </c>
      <c r="C4" s="26" t="s">
        <v>72</v>
      </c>
      <c r="D4" s="26" t="s">
        <v>73</v>
      </c>
      <c r="E4" s="26" t="s">
        <v>74</v>
      </c>
      <c r="F4" s="26" t="s">
        <v>75</v>
      </c>
      <c r="G4" s="26" t="s">
        <v>76</v>
      </c>
      <c r="H4" s="26" t="s">
        <v>77</v>
      </c>
      <c r="I4" s="26" t="s">
        <v>78</v>
      </c>
    </row>
    <row r="5" spans="1:9">
      <c r="A5" s="26" t="str">
        <f ca="1">TEXT(MONTH(EDATE(NOW(),-6))&amp;"-1","mmm")</f>
        <v>Jan</v>
      </c>
      <c r="B5" s="71" t="s">
        <v>17</v>
      </c>
      <c r="C5" s="72">
        <f ca="1">VLOOKUP(B5,'Public account_Follow and Unfo'!$B$7:$S$12,MATCH(数据源!$A5,'Public account_Follow and Unfo'!$B$7:$S$7,0),0)</f>
        <v>127</v>
      </c>
      <c r="D5" s="71" t="s">
        <v>18</v>
      </c>
      <c r="E5" s="72">
        <f ca="1">VLOOKUP(D5,'Public account_Follow and Unfo'!$B$7:$S$12,MATCH(数据源!$A5,'Public account_Follow and Unfo'!$B$7:$S$7,0),0)</f>
        <v>128</v>
      </c>
      <c r="F5" s="71" t="s">
        <v>21</v>
      </c>
      <c r="G5" s="72">
        <f ca="1">VLOOKUP(F5,'Public account_Follow and Unfo'!$B$7:$S$12,MATCH(数据源!$A5,'Public account_Follow and Unfo'!$B$7:$S$7,0),0)</f>
        <v>-1</v>
      </c>
      <c r="H5" s="71" t="s">
        <v>19</v>
      </c>
      <c r="I5" s="78">
        <f ca="1">VLOOKUP(H5,'Public account_Follow and Unfo'!$B$7:$S$12,MATCH(数据源!$A5,'Public account_Follow and Unfo'!$B$7:$S$7,0),0)</f>
        <v>0.0126344882045208</v>
      </c>
    </row>
    <row r="6" spans="1:9">
      <c r="A6" s="26" t="s">
        <v>9</v>
      </c>
      <c r="B6" s="71" t="s">
        <v>17</v>
      </c>
      <c r="C6" s="72">
        <f>VLOOKUP(B6,'Public account_Follow and Unfo'!$B$7:$S$12,MATCH(数据源!$A6,'Public account_Follow and Unfo'!$B$7:$S$7,0),0)</f>
        <v>128</v>
      </c>
      <c r="D6" s="71" t="s">
        <v>18</v>
      </c>
      <c r="E6" s="72">
        <f>VLOOKUP(D6,'Public account_Follow and Unfo'!$B$7:$S$12,MATCH(数据源!$A6,'Public account_Follow and Unfo'!$B$7:$S$7,0),0)</f>
        <v>129</v>
      </c>
      <c r="F6" s="71" t="s">
        <v>21</v>
      </c>
      <c r="G6" s="72">
        <f>VLOOKUP(F6,'Public account_Follow and Unfo'!$B$7:$S$12,MATCH(数据源!$A6,'Public account_Follow and Unfo'!$B$7:$S$7,0),0)</f>
        <v>-1</v>
      </c>
      <c r="H6" s="71" t="s">
        <v>19</v>
      </c>
      <c r="I6" s="78">
        <f>VLOOKUP(H6,'Public account_Follow and Unfo'!$B$7:$S$12,MATCH(数据源!$A6,'Public account_Follow and Unfo'!$B$7:$S$7,0),0)</f>
        <v>0.0127306819303267</v>
      </c>
    </row>
    <row r="7" spans="1:9">
      <c r="A7" s="26" t="str">
        <f ca="1">TEXT(MONTH(EDATE(NOW(),-6))&amp;"-1","mmm")</f>
        <v>Jan</v>
      </c>
      <c r="B7" s="71" t="s">
        <v>17</v>
      </c>
      <c r="C7" s="72">
        <f ca="1">VLOOKUP(B7,'Public account_Follow and Unfo'!$B$7:$S$12,MATCH(数据源!$A7,'Public account_Follow and Unfo'!$B$7:$S$7,0),0)</f>
        <v>127</v>
      </c>
      <c r="D7" s="71" t="s">
        <v>18</v>
      </c>
      <c r="E7" s="72">
        <f ca="1">VLOOKUP(D7,'Public account_Follow and Unfo'!$B$7:$S$12,MATCH(数据源!$A7,'Public account_Follow and Unfo'!$B$7:$S$7,0),0)</f>
        <v>128</v>
      </c>
      <c r="F7" s="71" t="s">
        <v>21</v>
      </c>
      <c r="G7" s="72">
        <f ca="1">VLOOKUP(F7,'Public account_Follow and Unfo'!$B$7:$S$12,MATCH(数据源!$A7,'Public account_Follow and Unfo'!$B$7:$S$7,0),0)</f>
        <v>-1</v>
      </c>
      <c r="H7" s="71" t="s">
        <v>19</v>
      </c>
      <c r="I7" s="78">
        <f ca="1">VLOOKUP(H7,'Public account_Follow and Unfo'!$B$7:$S$12,MATCH(数据源!$A7,'Public account_Follow and Unfo'!$B$7:$S$7,0),0)</f>
        <v>0.0126344882045208</v>
      </c>
    </row>
    <row r="8" spans="1:9">
      <c r="A8" s="26" t="s">
        <v>10</v>
      </c>
      <c r="B8" s="71" t="s">
        <v>17</v>
      </c>
      <c r="C8" s="72">
        <f>VLOOKUP(B8,'Public account_Follow and Unfo'!$B$7:$S$12,MATCH(数据源!$A8,'Public account_Follow and Unfo'!$B$7:$S$7,0),0)</f>
        <v>129</v>
      </c>
      <c r="D8" s="71" t="s">
        <v>18</v>
      </c>
      <c r="E8" s="72">
        <f>VLOOKUP(D8,'Public account_Follow and Unfo'!$B$7:$S$12,MATCH(数据源!$A8,'Public account_Follow and Unfo'!$B$7:$S$7,0),0)</f>
        <v>130</v>
      </c>
      <c r="F8" s="71" t="s">
        <v>21</v>
      </c>
      <c r="G8" s="72">
        <f>VLOOKUP(F8,'Public account_Follow and Unfo'!$B$7:$S$12,MATCH(数据源!$A8,'Public account_Follow and Unfo'!$B$7:$S$7,0),0)</f>
        <v>-1</v>
      </c>
      <c r="H8" s="71" t="s">
        <v>19</v>
      </c>
      <c r="I8" s="78">
        <f>VLOOKUP(H8,'Public account_Follow and Unfo'!$B$7:$S$12,MATCH(数据源!$A8,'Public account_Follow and Unfo'!$B$7:$S$7,0),0)</f>
        <v>0.0128268376911692</v>
      </c>
    </row>
    <row r="9" spans="1:9">
      <c r="A9" s="26" t="str">
        <f ca="1">TEXT(MONTH(EDATE(NOW(),-6))&amp;"-1","mmm")</f>
        <v>Jan</v>
      </c>
      <c r="B9" s="71" t="s">
        <v>17</v>
      </c>
      <c r="C9" s="72">
        <f ca="1">VLOOKUP(B9,'Public account_Follow and Unfo'!$B$7:$S$12,MATCH(数据源!$A9,'Public account_Follow and Unfo'!$B$7:$S$7,0),0)</f>
        <v>127</v>
      </c>
      <c r="D9" s="71" t="s">
        <v>18</v>
      </c>
      <c r="E9" s="72">
        <f ca="1">VLOOKUP(D9,'Public account_Follow and Unfo'!$B$7:$S$12,MATCH(数据源!$A9,'Public account_Follow and Unfo'!$B$7:$S$7,0),0)</f>
        <v>128</v>
      </c>
      <c r="F9" s="71" t="s">
        <v>21</v>
      </c>
      <c r="G9" s="72">
        <f ca="1">VLOOKUP(F9,'Public account_Follow and Unfo'!$B$7:$S$12,MATCH(数据源!$A9,'Public account_Follow and Unfo'!$B$7:$S$7,0),0)</f>
        <v>-1</v>
      </c>
      <c r="H9" s="71" t="s">
        <v>19</v>
      </c>
      <c r="I9" s="78">
        <f ca="1">VLOOKUP(H9,'Public account_Follow and Unfo'!$B$7:$S$12,MATCH(数据源!$A9,'Public account_Follow and Unfo'!$B$7:$S$7,0),0)</f>
        <v>0.0126344882045208</v>
      </c>
    </row>
    <row r="10" spans="1:9">
      <c r="A10" s="26" t="s">
        <v>11</v>
      </c>
      <c r="B10" s="71" t="s">
        <v>17</v>
      </c>
      <c r="C10" s="72">
        <f>VLOOKUP(B10,'Public account_Follow and Unfo'!$B$7:$S$12,MATCH(数据源!$A10,'Public account_Follow and Unfo'!$D$7:$S$7,0)+2,0)</f>
        <v>130</v>
      </c>
      <c r="D10" s="71" t="s">
        <v>18</v>
      </c>
      <c r="E10" s="72">
        <f>VLOOKUP(D10,'Public account_Follow and Unfo'!$B$7:$S$12,MATCH(数据源!$A10,'Public account_Follow and Unfo'!$D$7:$S$7,0)+2,0)</f>
        <v>131</v>
      </c>
      <c r="F10" s="71" t="s">
        <v>21</v>
      </c>
      <c r="G10" s="72">
        <f>VLOOKUP(F10,'Public account_Follow and Unfo'!$B$7:$S$12,MATCH(数据源!$A10,'Public account_Follow and Unfo'!$D$7:$S$7,0)+2,0)</f>
        <v>-1</v>
      </c>
      <c r="H10" s="71" t="s">
        <v>19</v>
      </c>
      <c r="I10" s="78">
        <f>VLOOKUP(H10,'Public account_Follow and Unfo'!$B$7:$S$12,MATCH(数据源!$A10,'Public account_Follow and Unfo'!$D$7:$S$7,0)+2,0)</f>
        <v>0.0129229555095196</v>
      </c>
    </row>
    <row r="12" spans="1:6">
      <c r="A12" s="26" t="s">
        <v>79</v>
      </c>
      <c r="B12" s="26"/>
      <c r="C12" s="26"/>
      <c r="D12" s="26"/>
      <c r="E12" s="26"/>
      <c r="F12" s="26"/>
    </row>
    <row r="13" spans="1:6">
      <c r="A13" s="26" t="s">
        <v>70</v>
      </c>
      <c r="B13" s="26" t="s">
        <v>80</v>
      </c>
      <c r="C13" s="26" t="s">
        <v>81</v>
      </c>
      <c r="D13" s="26" t="s">
        <v>82</v>
      </c>
      <c r="E13" s="26" t="s">
        <v>83</v>
      </c>
      <c r="F13" s="26" t="s">
        <v>84</v>
      </c>
    </row>
    <row r="14" spans="1:6">
      <c r="A14" s="73" t="str">
        <f ca="1">TEXT(MONTH(EDATE(NOW(),-6))&amp;"-1","mmm")</f>
        <v>Jan</v>
      </c>
      <c r="B14" s="74" t="s">
        <v>40</v>
      </c>
      <c r="C14" s="26">
        <f ca="1">VLOOKUP(B14,'Public account_Follow and Unfo'!B$50:AK$64,MATCH(数据源!$A$14,'Public account_Follow and Unfo'!$B$50:$AK$50,0),0)</f>
        <v>9</v>
      </c>
      <c r="D14" s="75">
        <f ca="1">C14/SUM($C$14:$C$25)</f>
        <v>0.0517241379310345</v>
      </c>
      <c r="E14" s="26">
        <f ca="1">VLOOKUP(B14,'Public account_Follow and Unfo'!B$97:AK$112,MATCH(数据源!$A$14,'Public account_Follow and Unfo'!B$97:AK$97,0),0)</f>
        <v>9</v>
      </c>
      <c r="F14" s="75">
        <f ca="1">E14/SUM($E$14:$E$25)</f>
        <v>0.0517241379310345</v>
      </c>
    </row>
    <row r="15" spans="1:6">
      <c r="A15" s="76"/>
      <c r="B15" s="74" t="s">
        <v>42</v>
      </c>
      <c r="C15" s="26">
        <f ca="1">VLOOKUP(B15,'Public account_Follow and Unfo'!B$50:AK$64,MATCH(数据源!$A$14,'Public account_Follow and Unfo'!$B$50:$AK$50,0),0)</f>
        <v>10</v>
      </c>
      <c r="D15" s="75">
        <f ca="1" t="shared" ref="D15:D25" si="0">C15/SUM($C$14:$C$25)</f>
        <v>0.0574712643678161</v>
      </c>
      <c r="E15" s="26">
        <f ca="1">VLOOKUP(B15,'Public account_Follow and Unfo'!B$97:AK$112,MATCH(数据源!$A$14,'Public account_Follow and Unfo'!B$97:AK$97,0),0)</f>
        <v>10</v>
      </c>
      <c r="F15" s="75">
        <f ca="1" t="shared" ref="F15:F25" si="1">E15/SUM($E$14:$E$25)</f>
        <v>0.0574712643678161</v>
      </c>
    </row>
    <row r="16" spans="1:6">
      <c r="A16" s="76"/>
      <c r="B16" s="74" t="s">
        <v>44</v>
      </c>
      <c r="C16" s="26">
        <f ca="1">VLOOKUP(B16,'Public account_Follow and Unfo'!B$50:AK$64,MATCH(数据源!$A$14,'Public account_Follow and Unfo'!$B$50:$AK$50,0),0)</f>
        <v>11</v>
      </c>
      <c r="D16" s="75">
        <f ca="1" t="shared" si="0"/>
        <v>0.0632183908045977</v>
      </c>
      <c r="E16" s="26">
        <f ca="1">VLOOKUP(B16,'Public account_Follow and Unfo'!B$97:AK$112,MATCH(数据源!$A$14,'Public account_Follow and Unfo'!B$97:AK$97,0),0)</f>
        <v>11</v>
      </c>
      <c r="F16" s="75">
        <f ca="1" t="shared" si="1"/>
        <v>0.0632183908045977</v>
      </c>
    </row>
    <row r="17" spans="1:6">
      <c r="A17" s="76"/>
      <c r="B17" s="74" t="s">
        <v>46</v>
      </c>
      <c r="C17" s="26">
        <f ca="1">VLOOKUP(B17,'Public account_Follow and Unfo'!B$50:AK$64,MATCH(数据源!$A$14,'Public account_Follow and Unfo'!$B$50:$AK$50,0),0)</f>
        <v>12</v>
      </c>
      <c r="D17" s="75">
        <f ca="1" t="shared" si="0"/>
        <v>0.0689655172413793</v>
      </c>
      <c r="E17" s="26">
        <f ca="1">VLOOKUP(B17,'Public account_Follow and Unfo'!B$97:AK$112,MATCH(数据源!$A$14,'Public account_Follow and Unfo'!B$97:AK$97,0),0)</f>
        <v>12</v>
      </c>
      <c r="F17" s="75">
        <f ca="1" t="shared" si="1"/>
        <v>0.0689655172413793</v>
      </c>
    </row>
    <row r="18" spans="1:6">
      <c r="A18" s="76"/>
      <c r="B18" s="74" t="s">
        <v>48</v>
      </c>
      <c r="C18" s="26">
        <f ca="1">VLOOKUP(B18,'Public account_Follow and Unfo'!B$50:AK$64,MATCH(数据源!$A$14,'Public account_Follow and Unfo'!$B$50:$AK$50,0),0)</f>
        <v>13</v>
      </c>
      <c r="D18" s="75">
        <f ca="1" t="shared" si="0"/>
        <v>0.0747126436781609</v>
      </c>
      <c r="E18" s="26">
        <f ca="1">VLOOKUP(B18,'Public account_Follow and Unfo'!B$97:AK$112,MATCH(数据源!$A$14,'Public account_Follow and Unfo'!B$97:AK$97,0),0)</f>
        <v>13</v>
      </c>
      <c r="F18" s="75">
        <f ca="1" t="shared" si="1"/>
        <v>0.0747126436781609</v>
      </c>
    </row>
    <row r="19" spans="1:6">
      <c r="A19" s="76"/>
      <c r="B19" s="74" t="s">
        <v>50</v>
      </c>
      <c r="C19" s="26">
        <f ca="1">VLOOKUP(B19,'Public account_Follow and Unfo'!B$50:AK$64,MATCH(数据源!$A$14,'Public account_Follow and Unfo'!$B$50:$AK$50,0),0)</f>
        <v>14</v>
      </c>
      <c r="D19" s="75">
        <f ca="1" t="shared" si="0"/>
        <v>0.0804597701149425</v>
      </c>
      <c r="E19" s="26">
        <f ca="1">VLOOKUP(B19,'Public account_Follow and Unfo'!B$97:AK$112,MATCH(数据源!$A$14,'Public account_Follow and Unfo'!B$97:AK$97,0),0)</f>
        <v>14</v>
      </c>
      <c r="F19" s="75">
        <f ca="1" t="shared" si="1"/>
        <v>0.0804597701149425</v>
      </c>
    </row>
    <row r="20" spans="1:6">
      <c r="A20" s="76"/>
      <c r="B20" s="74" t="s">
        <v>52</v>
      </c>
      <c r="C20" s="26">
        <f ca="1">VLOOKUP(B20,'Public account_Follow and Unfo'!B$50:AK$64,MATCH(数据源!$A$14,'Public account_Follow and Unfo'!$B$50:$AK$50,0),0)</f>
        <v>15</v>
      </c>
      <c r="D20" s="75">
        <f ca="1" t="shared" si="0"/>
        <v>0.0862068965517241</v>
      </c>
      <c r="E20" s="26">
        <f ca="1">VLOOKUP(B20,'Public account_Follow and Unfo'!B$97:AK$112,MATCH(数据源!$A$14,'Public account_Follow and Unfo'!B$97:AK$97,0),0)</f>
        <v>15</v>
      </c>
      <c r="F20" s="75">
        <f ca="1" t="shared" si="1"/>
        <v>0.0862068965517241</v>
      </c>
    </row>
    <row r="21" spans="1:6">
      <c r="A21" s="76"/>
      <c r="B21" s="74" t="s">
        <v>54</v>
      </c>
      <c r="C21" s="26">
        <f ca="1">VLOOKUP(B21,'Public account_Follow and Unfo'!B$50:AK$64,MATCH(数据源!$A$14,'Public account_Follow and Unfo'!$B$50:$AK$50,0),0)</f>
        <v>16</v>
      </c>
      <c r="D21" s="75">
        <f ca="1" t="shared" si="0"/>
        <v>0.0919540229885057</v>
      </c>
      <c r="E21" s="26">
        <f ca="1">VLOOKUP(B21,'Public account_Follow and Unfo'!B$97:AK$112,MATCH(数据源!$A$14,'Public account_Follow and Unfo'!B$97:AK$97,0),0)</f>
        <v>16</v>
      </c>
      <c r="F21" s="75">
        <f ca="1" t="shared" si="1"/>
        <v>0.0919540229885057</v>
      </c>
    </row>
    <row r="22" spans="1:6">
      <c r="A22" s="76"/>
      <c r="B22" s="74" t="s">
        <v>56</v>
      </c>
      <c r="C22" s="26">
        <f ca="1">VLOOKUP(B22,'Public account_Follow and Unfo'!B$50:AK$64,MATCH(数据源!$A$14,'Public account_Follow and Unfo'!$B$50:$AK$50,0),0)</f>
        <v>17</v>
      </c>
      <c r="D22" s="75">
        <f ca="1" t="shared" si="0"/>
        <v>0.0977011494252874</v>
      </c>
      <c r="E22" s="26">
        <f ca="1">VLOOKUP(B22,'Public account_Follow and Unfo'!B$97:AK$112,MATCH(数据源!$A$14,'Public account_Follow and Unfo'!B$97:AK$97,0),0)</f>
        <v>17</v>
      </c>
      <c r="F22" s="75">
        <f ca="1" t="shared" si="1"/>
        <v>0.0977011494252874</v>
      </c>
    </row>
    <row r="23" spans="1:6">
      <c r="A23" s="76"/>
      <c r="B23" s="74" t="s">
        <v>58</v>
      </c>
      <c r="C23" s="26">
        <f ca="1">VLOOKUP(B23,'Public account_Follow and Unfo'!B$50:AK$64,MATCH(数据源!$A$14,'Public account_Follow and Unfo'!$B$50:$AK$50,0),0)</f>
        <v>18</v>
      </c>
      <c r="D23" s="75">
        <f ca="1" t="shared" si="0"/>
        <v>0.103448275862069</v>
      </c>
      <c r="E23" s="26">
        <f ca="1">VLOOKUP(B23,'Public account_Follow and Unfo'!B$97:AK$112,MATCH(数据源!$A$14,'Public account_Follow and Unfo'!B$97:AK$97,0),0)</f>
        <v>18</v>
      </c>
      <c r="F23" s="75">
        <f ca="1" t="shared" si="1"/>
        <v>0.103448275862069</v>
      </c>
    </row>
    <row r="24" spans="1:6">
      <c r="A24" s="76"/>
      <c r="B24" s="74" t="s">
        <v>60</v>
      </c>
      <c r="C24" s="26">
        <f ca="1">VLOOKUP(B24,'Public account_Follow and Unfo'!B$50:AK$64,MATCH(数据源!$A$14,'Public account_Follow and Unfo'!$B$50:$AK$50,0),0)</f>
        <v>19</v>
      </c>
      <c r="D24" s="75">
        <f ca="1" t="shared" si="0"/>
        <v>0.109195402298851</v>
      </c>
      <c r="E24" s="26">
        <f ca="1">VLOOKUP(B24,'Public account_Follow and Unfo'!B$97:AK$112,MATCH(数据源!$A$14,'Public account_Follow and Unfo'!B$97:AK$97,0),0)</f>
        <v>19</v>
      </c>
      <c r="F24" s="75">
        <f ca="1" t="shared" si="1"/>
        <v>0.109195402298851</v>
      </c>
    </row>
    <row r="25" spans="1:6">
      <c r="A25" s="77"/>
      <c r="B25" s="74" t="s">
        <v>62</v>
      </c>
      <c r="C25" s="26">
        <f ca="1">VLOOKUP(B25,'Public account_Follow and Unfo'!B$50:AK$64,MATCH(数据源!$A$14,'Public account_Follow and Unfo'!$B$50:$AK$50,0),0)</f>
        <v>20</v>
      </c>
      <c r="D25" s="75">
        <f ca="1" t="shared" si="0"/>
        <v>0.114942528735632</v>
      </c>
      <c r="E25" s="26">
        <f ca="1">VLOOKUP(B25,'Public account_Follow and Unfo'!B$97:AK$112,MATCH(数据源!$A$14,'Public account_Follow and Unfo'!B$97:AK$97,0),0)</f>
        <v>20</v>
      </c>
      <c r="F25" s="75">
        <f ca="1" t="shared" si="1"/>
        <v>0.114942528735632</v>
      </c>
    </row>
    <row r="26" spans="1:6">
      <c r="A26" s="73" t="s">
        <v>9</v>
      </c>
      <c r="B26" s="74" t="s">
        <v>40</v>
      </c>
      <c r="C26" s="26">
        <f>VLOOKUP(B26,'Public account_Follow and Unfo'!B$50:AK$64,MATCH(数据源!$A$26,'Public account_Follow and Unfo'!$B$50:$AK$50,0),0)</f>
        <v>9</v>
      </c>
      <c r="D26" s="75">
        <f>C26/SUM($C$26:$C$37)</f>
        <v>0.0517241379310345</v>
      </c>
      <c r="E26" s="26">
        <f>VLOOKUP(B26,'Public account_Follow and Unfo'!B$97:AK$112,MATCH(数据源!$A$26,'Public account_Follow and Unfo'!B$97:AK$97,0),0)</f>
        <v>9</v>
      </c>
      <c r="F26" s="75">
        <f ca="1">E26/SUM($E$26:$E$37)</f>
        <v>0.0517241379310345</v>
      </c>
    </row>
    <row r="27" spans="1:6">
      <c r="A27" s="76"/>
      <c r="B27" s="74" t="s">
        <v>42</v>
      </c>
      <c r="C27" s="26">
        <f>VLOOKUP(B27,'Public account_Follow and Unfo'!B$50:AK$64,MATCH(数据源!$A$26,'Public account_Follow and Unfo'!$B$50:$AK$50,0),0)</f>
        <v>10</v>
      </c>
      <c r="D27" s="75">
        <f t="shared" ref="D27:D37" si="2">C27/SUM($C$26:$C$37)</f>
        <v>0.0574712643678161</v>
      </c>
      <c r="E27" s="26">
        <f>VLOOKUP(B27,'Public account_Follow and Unfo'!B$97:AK$112,MATCH(数据源!$A$26,'Public account_Follow and Unfo'!B$97:AK$97,0),0)</f>
        <v>10</v>
      </c>
      <c r="F27" s="75">
        <f ca="1" t="shared" ref="F27:F37" si="3">E27/SUM($E$26:$E$37)</f>
        <v>0.0574712643678161</v>
      </c>
    </row>
    <row r="28" spans="1:6">
      <c r="A28" s="76"/>
      <c r="B28" s="74" t="s">
        <v>44</v>
      </c>
      <c r="C28" s="26">
        <f>VLOOKUP(B28,'Public account_Follow and Unfo'!B$50:AK$64,MATCH(数据源!$A$26,'Public account_Follow and Unfo'!$B$50:$AK$50,0),0)</f>
        <v>11</v>
      </c>
      <c r="D28" s="75">
        <f t="shared" si="2"/>
        <v>0.0632183908045977</v>
      </c>
      <c r="E28" s="26">
        <f>VLOOKUP(B28,'Public account_Follow and Unfo'!B$97:AK$112,MATCH(数据源!$A$26,'Public account_Follow and Unfo'!B$97:AK$97,0),0)</f>
        <v>11</v>
      </c>
      <c r="F28" s="75">
        <f ca="1" t="shared" si="3"/>
        <v>0.0632183908045977</v>
      </c>
    </row>
    <row r="29" spans="1:6">
      <c r="A29" s="76"/>
      <c r="B29" s="74" t="s">
        <v>46</v>
      </c>
      <c r="C29" s="26">
        <f>VLOOKUP(B29,'Public account_Follow and Unfo'!B$50:AK$64,MATCH(数据源!$A$26,'Public account_Follow and Unfo'!$B$50:$AK$50,0),0)</f>
        <v>12</v>
      </c>
      <c r="D29" s="75">
        <f t="shared" si="2"/>
        <v>0.0689655172413793</v>
      </c>
      <c r="E29" s="26">
        <f>VLOOKUP(B29,'Public account_Follow and Unfo'!B$97:AK$112,MATCH(数据源!$A$26,'Public account_Follow and Unfo'!B$97:AK$97,0),0)</f>
        <v>12</v>
      </c>
      <c r="F29" s="75">
        <f ca="1" t="shared" si="3"/>
        <v>0.0689655172413793</v>
      </c>
    </row>
    <row r="30" spans="1:6">
      <c r="A30" s="76"/>
      <c r="B30" s="74" t="s">
        <v>48</v>
      </c>
      <c r="C30" s="26">
        <f>VLOOKUP(B30,'Public account_Follow and Unfo'!B$50:AK$64,MATCH(数据源!$A$26,'Public account_Follow and Unfo'!$B$50:$AK$50,0),0)</f>
        <v>13</v>
      </c>
      <c r="D30" s="75">
        <f t="shared" si="2"/>
        <v>0.0747126436781609</v>
      </c>
      <c r="E30" s="26">
        <f>VLOOKUP(B30,'Public account_Follow and Unfo'!B$97:AK$112,MATCH(数据源!$A$26,'Public account_Follow and Unfo'!B$97:AK$97,0),0)</f>
        <v>13</v>
      </c>
      <c r="F30" s="75">
        <f ca="1" t="shared" si="3"/>
        <v>0.0747126436781609</v>
      </c>
    </row>
    <row r="31" spans="1:6">
      <c r="A31" s="76"/>
      <c r="B31" s="74" t="s">
        <v>50</v>
      </c>
      <c r="C31" s="26">
        <f>VLOOKUP(B31,'Public account_Follow and Unfo'!B$50:AK$64,MATCH(数据源!$A$26,'Public account_Follow and Unfo'!$B$50:$AK$50,0),0)</f>
        <v>14</v>
      </c>
      <c r="D31" s="75">
        <f t="shared" si="2"/>
        <v>0.0804597701149425</v>
      </c>
      <c r="E31" s="26">
        <f>VLOOKUP(B31,'Public account_Follow and Unfo'!B$97:AK$112,MATCH(数据源!$A$26,'Public account_Follow and Unfo'!B$97:AK$97,0),0)</f>
        <v>14</v>
      </c>
      <c r="F31" s="75">
        <f ca="1" t="shared" si="3"/>
        <v>0.0804597701149425</v>
      </c>
    </row>
    <row r="32" spans="1:6">
      <c r="A32" s="76"/>
      <c r="B32" s="74" t="s">
        <v>52</v>
      </c>
      <c r="C32" s="26">
        <f>VLOOKUP(B32,'Public account_Follow and Unfo'!B$50:AK$64,MATCH(数据源!$A$26,'Public account_Follow and Unfo'!$B$50:$AK$50,0),0)</f>
        <v>15</v>
      </c>
      <c r="D32" s="75">
        <f t="shared" si="2"/>
        <v>0.0862068965517241</v>
      </c>
      <c r="E32" s="26">
        <f>VLOOKUP(B32,'Public account_Follow and Unfo'!B$97:AK$112,MATCH(数据源!$A$26,'Public account_Follow and Unfo'!B$97:AK$97,0),0)</f>
        <v>15</v>
      </c>
      <c r="F32" s="75">
        <f ca="1" t="shared" si="3"/>
        <v>0.0862068965517241</v>
      </c>
    </row>
    <row r="33" spans="1:6">
      <c r="A33" s="76"/>
      <c r="B33" s="74" t="s">
        <v>54</v>
      </c>
      <c r="C33" s="26">
        <f>VLOOKUP(B33,'Public account_Follow and Unfo'!B$50:AK$64,MATCH(数据源!$A$26,'Public account_Follow and Unfo'!$B$50:$AK$50,0),0)</f>
        <v>16</v>
      </c>
      <c r="D33" s="75">
        <f t="shared" si="2"/>
        <v>0.0919540229885057</v>
      </c>
      <c r="E33" s="26">
        <f>VLOOKUP(B33,'Public account_Follow and Unfo'!B$97:AK$112,MATCH(数据源!$A$26,'Public account_Follow and Unfo'!B$97:AK$97,0),0)</f>
        <v>16</v>
      </c>
      <c r="F33" s="75">
        <f ca="1" t="shared" si="3"/>
        <v>0.0919540229885057</v>
      </c>
    </row>
    <row r="34" spans="1:6">
      <c r="A34" s="76"/>
      <c r="B34" s="74" t="s">
        <v>56</v>
      </c>
      <c r="C34" s="26">
        <f>VLOOKUP(B34,'Public account_Follow and Unfo'!B$50:AK$64,MATCH(数据源!$A$26,'Public account_Follow and Unfo'!$B$50:$AK$50,0),0)</f>
        <v>17</v>
      </c>
      <c r="D34" s="75">
        <f t="shared" si="2"/>
        <v>0.0977011494252874</v>
      </c>
      <c r="E34" s="26">
        <f>VLOOKUP(B34,'Public account_Follow and Unfo'!B$97:AK$112,MATCH(数据源!$A$26,'Public account_Follow and Unfo'!B$97:AK$97,0),0)</f>
        <v>17</v>
      </c>
      <c r="F34" s="75">
        <f ca="1" t="shared" si="3"/>
        <v>0.0977011494252874</v>
      </c>
    </row>
    <row r="35" spans="1:6">
      <c r="A35" s="76"/>
      <c r="B35" s="74" t="s">
        <v>58</v>
      </c>
      <c r="C35" s="26">
        <f>VLOOKUP(B35,'Public account_Follow and Unfo'!B$50:AK$64,MATCH(数据源!$A$26,'Public account_Follow and Unfo'!$B$50:$AK$50,0),0)</f>
        <v>18</v>
      </c>
      <c r="D35" s="75">
        <f t="shared" si="2"/>
        <v>0.103448275862069</v>
      </c>
      <c r="E35" s="26">
        <f ca="1">VLOOKUP(B35,'Public account_Follow and Unfo'!B$97:AK$112,MATCH(数据源!$A$14,'Public account_Follow and Unfo'!B$97:AK$97,0),0)</f>
        <v>18</v>
      </c>
      <c r="F35" s="75">
        <f ca="1" t="shared" si="3"/>
        <v>0.103448275862069</v>
      </c>
    </row>
    <row r="36" spans="1:6">
      <c r="A36" s="76"/>
      <c r="B36" s="74" t="s">
        <v>60</v>
      </c>
      <c r="C36" s="26">
        <f>VLOOKUP(B36,'Public account_Follow and Unfo'!B$50:AK$64,MATCH(数据源!$A$26,'Public account_Follow and Unfo'!$B$50:$AK$50,0),0)</f>
        <v>19</v>
      </c>
      <c r="D36" s="75">
        <f t="shared" si="2"/>
        <v>0.109195402298851</v>
      </c>
      <c r="E36" s="26">
        <f ca="1">VLOOKUP(B36,'Public account_Follow and Unfo'!B$97:AK$112,MATCH(数据源!$A$14,'Public account_Follow and Unfo'!B$97:AK$97,0),0)</f>
        <v>19</v>
      </c>
      <c r="F36" s="75">
        <f ca="1" t="shared" si="3"/>
        <v>0.109195402298851</v>
      </c>
    </row>
    <row r="37" spans="1:6">
      <c r="A37" s="77"/>
      <c r="B37" s="74" t="s">
        <v>62</v>
      </c>
      <c r="C37" s="26">
        <f>VLOOKUP(B37,'Public account_Follow and Unfo'!B$50:AK$64,MATCH(数据源!$A$26,'Public account_Follow and Unfo'!$B$50:$AK$50,0),0)</f>
        <v>20</v>
      </c>
      <c r="D37" s="75">
        <f t="shared" si="2"/>
        <v>0.114942528735632</v>
      </c>
      <c r="E37" s="26">
        <f ca="1">VLOOKUP(B37,'Public account_Follow and Unfo'!B$97:AK$112,MATCH(数据源!$A$14,'Public account_Follow and Unfo'!B$97:AK$97,0),0)</f>
        <v>20</v>
      </c>
      <c r="F37" s="75">
        <f ca="1" t="shared" si="3"/>
        <v>0.114942528735632</v>
      </c>
    </row>
    <row r="38" spans="1:6">
      <c r="A38" s="73" t="str">
        <f ca="1">TEXT(MONTH(EDATE(NOW(),-6))&amp;"-1","mmm")</f>
        <v>Jan</v>
      </c>
      <c r="B38" s="74" t="s">
        <v>40</v>
      </c>
      <c r="C38" s="26">
        <f ca="1">VLOOKUP(B38,'Public account_Follow and Unfo'!B$50:AK$64,MATCH(数据源!$A$38,'Public account_Follow and Unfo'!$B$50:$AK$50,0),0)</f>
        <v>9</v>
      </c>
      <c r="D38" s="75">
        <f ca="1">C38/SUM($C$38:$C$49)</f>
        <v>0.0517241379310345</v>
      </c>
      <c r="E38" s="26">
        <f ca="1">VLOOKUP(B38,'Public account_Follow and Unfo'!B$97:AK$112,MATCH(数据源!$A$38,'Public account_Follow and Unfo'!B$97:AK$97,0),0)</f>
        <v>9</v>
      </c>
      <c r="F38" s="75">
        <f ca="1">E38/SUM($E$38:$E$49)</f>
        <v>0.0517241379310345</v>
      </c>
    </row>
    <row r="39" spans="1:6">
      <c r="A39" s="76"/>
      <c r="B39" s="74" t="s">
        <v>42</v>
      </c>
      <c r="C39" s="26">
        <f ca="1">VLOOKUP(B39,'Public account_Follow and Unfo'!B$50:AK$64,MATCH(数据源!$A$38,'Public account_Follow and Unfo'!$B$50:$AK$50,0),0)</f>
        <v>10</v>
      </c>
      <c r="D39" s="75">
        <f ca="1" t="shared" ref="D39:D49" si="4">C39/SUM($C$38:$C$49)</f>
        <v>0.0574712643678161</v>
      </c>
      <c r="E39" s="26">
        <f ca="1">VLOOKUP(B39,'Public account_Follow and Unfo'!B$97:AK$112,MATCH(数据源!$A$38,'Public account_Follow and Unfo'!B$97:AK$97,0),0)</f>
        <v>10</v>
      </c>
      <c r="F39" s="75">
        <f ca="1" t="shared" ref="F39:F49" si="5">E39/SUM($E$38:$E$49)</f>
        <v>0.0574712643678161</v>
      </c>
    </row>
    <row r="40" spans="1:6">
      <c r="A40" s="76"/>
      <c r="B40" s="74" t="s">
        <v>44</v>
      </c>
      <c r="C40" s="26">
        <f ca="1">VLOOKUP(B40,'Public account_Follow and Unfo'!B$50:AK$64,MATCH(数据源!$A$38,'Public account_Follow and Unfo'!$B$50:$AK$50,0),0)</f>
        <v>11</v>
      </c>
      <c r="D40" s="75">
        <f ca="1" t="shared" si="4"/>
        <v>0.0632183908045977</v>
      </c>
      <c r="E40" s="26">
        <f ca="1">VLOOKUP(B40,'Public account_Follow and Unfo'!B$97:AK$112,MATCH(数据源!$A$38,'Public account_Follow and Unfo'!B$97:AK$97,0),0)</f>
        <v>11</v>
      </c>
      <c r="F40" s="75">
        <f ca="1" t="shared" si="5"/>
        <v>0.0632183908045977</v>
      </c>
    </row>
    <row r="41" spans="1:6">
      <c r="A41" s="76"/>
      <c r="B41" s="74" t="s">
        <v>46</v>
      </c>
      <c r="C41" s="26">
        <f ca="1">VLOOKUP(B41,'Public account_Follow and Unfo'!B$50:AK$64,MATCH(数据源!$A$38,'Public account_Follow and Unfo'!$B$50:$AK$50,0),0)</f>
        <v>12</v>
      </c>
      <c r="D41" s="75">
        <f ca="1" t="shared" si="4"/>
        <v>0.0689655172413793</v>
      </c>
      <c r="E41" s="26">
        <f ca="1">VLOOKUP(B41,'Public account_Follow and Unfo'!B$97:AK$112,MATCH(数据源!$A$38,'Public account_Follow and Unfo'!B$97:AK$97,0),0)</f>
        <v>12</v>
      </c>
      <c r="F41" s="75">
        <f ca="1" t="shared" si="5"/>
        <v>0.0689655172413793</v>
      </c>
    </row>
    <row r="42" spans="1:6">
      <c r="A42" s="76"/>
      <c r="B42" s="74" t="s">
        <v>48</v>
      </c>
      <c r="C42" s="26">
        <f ca="1">VLOOKUP(B42,'Public account_Follow and Unfo'!B$50:AK$64,MATCH(数据源!$A$38,'Public account_Follow and Unfo'!$B$50:$AK$50,0),0)</f>
        <v>13</v>
      </c>
      <c r="D42" s="75">
        <f ca="1" t="shared" si="4"/>
        <v>0.0747126436781609</v>
      </c>
      <c r="E42" s="26">
        <f ca="1">VLOOKUP(B42,'Public account_Follow and Unfo'!B$97:AK$112,MATCH(数据源!$A$38,'Public account_Follow and Unfo'!B$97:AK$97,0),0)</f>
        <v>13</v>
      </c>
      <c r="F42" s="75">
        <f ca="1" t="shared" si="5"/>
        <v>0.0747126436781609</v>
      </c>
    </row>
    <row r="43" spans="1:6">
      <c r="A43" s="76"/>
      <c r="B43" s="74" t="s">
        <v>50</v>
      </c>
      <c r="C43" s="26">
        <f ca="1">VLOOKUP(B43,'Public account_Follow and Unfo'!B$50:AK$64,MATCH(数据源!$A$38,'Public account_Follow and Unfo'!$B$50:$AK$50,0),0)</f>
        <v>14</v>
      </c>
      <c r="D43" s="75">
        <f ca="1" t="shared" si="4"/>
        <v>0.0804597701149425</v>
      </c>
      <c r="E43" s="26">
        <f ca="1">VLOOKUP(B43,'Public account_Follow and Unfo'!B$97:AK$112,MATCH(数据源!$A$38,'Public account_Follow and Unfo'!B$97:AK$97,0),0)</f>
        <v>14</v>
      </c>
      <c r="F43" s="75">
        <f ca="1" t="shared" si="5"/>
        <v>0.0804597701149425</v>
      </c>
    </row>
    <row r="44" spans="1:6">
      <c r="A44" s="76"/>
      <c r="B44" s="74" t="s">
        <v>52</v>
      </c>
      <c r="C44" s="26">
        <f ca="1">VLOOKUP(B44,'Public account_Follow and Unfo'!B$50:AK$64,MATCH(数据源!$A$38,'Public account_Follow and Unfo'!$B$50:$AK$50,0),0)</f>
        <v>15</v>
      </c>
      <c r="D44" s="75">
        <f ca="1" t="shared" si="4"/>
        <v>0.0862068965517241</v>
      </c>
      <c r="E44" s="26">
        <f ca="1">VLOOKUP(B44,'Public account_Follow and Unfo'!B$97:AK$112,MATCH(数据源!$A$38,'Public account_Follow and Unfo'!B$97:AK$97,0),0)</f>
        <v>15</v>
      </c>
      <c r="F44" s="75">
        <f ca="1" t="shared" si="5"/>
        <v>0.0862068965517241</v>
      </c>
    </row>
    <row r="45" spans="1:6">
      <c r="A45" s="76"/>
      <c r="B45" s="74" t="s">
        <v>54</v>
      </c>
      <c r="C45" s="26">
        <f ca="1">VLOOKUP(B45,'Public account_Follow and Unfo'!B$50:AK$64,MATCH(数据源!$A$38,'Public account_Follow and Unfo'!$B$50:$AK$50,0),0)</f>
        <v>16</v>
      </c>
      <c r="D45" s="75">
        <f ca="1" t="shared" si="4"/>
        <v>0.0919540229885057</v>
      </c>
      <c r="E45" s="26">
        <f ca="1">VLOOKUP(B45,'Public account_Follow and Unfo'!B$97:AK$112,MATCH(数据源!$A$38,'Public account_Follow and Unfo'!B$97:AK$97,0),0)</f>
        <v>16</v>
      </c>
      <c r="F45" s="75">
        <f ca="1" t="shared" si="5"/>
        <v>0.0919540229885057</v>
      </c>
    </row>
    <row r="46" spans="1:6">
      <c r="A46" s="76"/>
      <c r="B46" s="74" t="s">
        <v>56</v>
      </c>
      <c r="C46" s="26">
        <f ca="1">VLOOKUP(B46,'Public account_Follow and Unfo'!B$50:AK$64,MATCH(数据源!$A$38,'Public account_Follow and Unfo'!$B$50:$AK$50,0),0)</f>
        <v>17</v>
      </c>
      <c r="D46" s="75">
        <f ca="1" t="shared" si="4"/>
        <v>0.0977011494252874</v>
      </c>
      <c r="E46" s="26">
        <f ca="1">VLOOKUP(B46,'Public account_Follow and Unfo'!B$97:AK$112,MATCH(数据源!$A$38,'Public account_Follow and Unfo'!B$97:AK$97,0),0)</f>
        <v>17</v>
      </c>
      <c r="F46" s="75">
        <f ca="1" t="shared" si="5"/>
        <v>0.0977011494252874</v>
      </c>
    </row>
    <row r="47" spans="1:6">
      <c r="A47" s="76"/>
      <c r="B47" s="74" t="s">
        <v>58</v>
      </c>
      <c r="C47" s="26">
        <f ca="1">VLOOKUP(B47,'Public account_Follow and Unfo'!B$50:AK$64,MATCH(数据源!$A$38,'Public account_Follow and Unfo'!$B$50:$AK$50,0),0)</f>
        <v>18</v>
      </c>
      <c r="D47" s="75">
        <f ca="1" t="shared" si="4"/>
        <v>0.103448275862069</v>
      </c>
      <c r="E47" s="26">
        <f ca="1">VLOOKUP(B47,'Public account_Follow and Unfo'!B$97:AK$112,MATCH(数据源!$A$14,'Public account_Follow and Unfo'!B$97:AK$97,0),0)</f>
        <v>18</v>
      </c>
      <c r="F47" s="75">
        <f ca="1" t="shared" si="5"/>
        <v>0.103448275862069</v>
      </c>
    </row>
    <row r="48" spans="1:6">
      <c r="A48" s="76"/>
      <c r="B48" s="74" t="s">
        <v>60</v>
      </c>
      <c r="C48" s="26">
        <f ca="1">VLOOKUP(B48,'Public account_Follow and Unfo'!B$50:AK$64,MATCH(数据源!$A$38,'Public account_Follow and Unfo'!$B$50:$AK$50,0),0)</f>
        <v>19</v>
      </c>
      <c r="D48" s="75">
        <f ca="1" t="shared" si="4"/>
        <v>0.109195402298851</v>
      </c>
      <c r="E48" s="26">
        <f ca="1">VLOOKUP(B48,'Public account_Follow and Unfo'!B$97:AK$112,MATCH(数据源!$A$14,'Public account_Follow and Unfo'!B$97:AK$97,0),0)</f>
        <v>19</v>
      </c>
      <c r="F48" s="75">
        <f ca="1" t="shared" si="5"/>
        <v>0.109195402298851</v>
      </c>
    </row>
    <row r="49" spans="1:6">
      <c r="A49" s="77"/>
      <c r="B49" s="74" t="s">
        <v>62</v>
      </c>
      <c r="C49" s="26">
        <f ca="1">VLOOKUP(B49,'Public account_Follow and Unfo'!B$50:AK$64,MATCH(数据源!$A$38,'Public account_Follow and Unfo'!$B$50:$AK$50,0),0)</f>
        <v>20</v>
      </c>
      <c r="D49" s="75">
        <f ca="1" t="shared" si="4"/>
        <v>0.114942528735632</v>
      </c>
      <c r="E49" s="26">
        <f ca="1">VLOOKUP(B49,'Public account_Follow and Unfo'!B$97:AK$112,MATCH(数据源!$A$14,'Public account_Follow and Unfo'!B$97:AK$97,0),0)</f>
        <v>20</v>
      </c>
      <c r="F49" s="75">
        <f ca="1" t="shared" si="5"/>
        <v>0.114942528735632</v>
      </c>
    </row>
    <row r="50" spans="1:6">
      <c r="A50" s="73" t="s">
        <v>10</v>
      </c>
      <c r="B50" s="74" t="s">
        <v>40</v>
      </c>
      <c r="C50" s="26">
        <f>VLOOKUP(B50,'Public account_Follow and Unfo'!B$50:AK$64,MATCH(数据源!$A$50,'Public account_Follow and Unfo'!$B$50:$AK$50,0),0)</f>
        <v>9</v>
      </c>
      <c r="D50" s="75">
        <f>C50/SUM($C$50:$C$61)</f>
        <v>0.0517241379310345</v>
      </c>
      <c r="E50" s="26">
        <f>VLOOKUP(B50,'Public account_Follow and Unfo'!B$97:AK$112,MATCH(数据源!$A$50,'Public account_Follow and Unfo'!B$97:AK$97,0),0)</f>
        <v>9</v>
      </c>
      <c r="F50" s="75">
        <f ca="1">E50/SUM($E$50:$E$61)</f>
        <v>0.0517241379310345</v>
      </c>
    </row>
    <row r="51" spans="1:6">
      <c r="A51" s="76"/>
      <c r="B51" s="74" t="s">
        <v>42</v>
      </c>
      <c r="C51" s="26">
        <f>VLOOKUP(B51,'Public account_Follow and Unfo'!B$50:AK$64,MATCH(数据源!$A$50,'Public account_Follow and Unfo'!$B$50:$AK$50,0),0)</f>
        <v>10</v>
      </c>
      <c r="D51" s="75">
        <f t="shared" ref="D51:D61" si="6">C51/SUM($C$50:$C$61)</f>
        <v>0.0574712643678161</v>
      </c>
      <c r="E51" s="26">
        <f>VLOOKUP(B51,'Public account_Follow and Unfo'!B$97:AK$112,MATCH(数据源!$A$50,'Public account_Follow and Unfo'!B$97:AK$97,0),0)</f>
        <v>10</v>
      </c>
      <c r="F51" s="75">
        <f ca="1" t="shared" ref="F51:F61" si="7">E51/SUM($E$50:$E$61)</f>
        <v>0.0574712643678161</v>
      </c>
    </row>
    <row r="52" spans="1:6">
      <c r="A52" s="76"/>
      <c r="B52" s="74" t="s">
        <v>44</v>
      </c>
      <c r="C52" s="26">
        <f>VLOOKUP(B52,'Public account_Follow and Unfo'!B$50:AK$64,MATCH(数据源!$A$50,'Public account_Follow and Unfo'!$B$50:$AK$50,0),0)</f>
        <v>11</v>
      </c>
      <c r="D52" s="75">
        <f t="shared" si="6"/>
        <v>0.0632183908045977</v>
      </c>
      <c r="E52" s="26">
        <f>VLOOKUP(B52,'Public account_Follow and Unfo'!B$97:AK$112,MATCH(数据源!$A$50,'Public account_Follow and Unfo'!B$97:AK$97,0),0)</f>
        <v>11</v>
      </c>
      <c r="F52" s="75">
        <f ca="1" t="shared" si="7"/>
        <v>0.0632183908045977</v>
      </c>
    </row>
    <row r="53" spans="1:6">
      <c r="A53" s="76"/>
      <c r="B53" s="74" t="s">
        <v>46</v>
      </c>
      <c r="C53" s="26">
        <f>VLOOKUP(B53,'Public account_Follow and Unfo'!B$50:AK$64,MATCH(数据源!$A$50,'Public account_Follow and Unfo'!$B$50:$AK$50,0),0)</f>
        <v>12</v>
      </c>
      <c r="D53" s="75">
        <f t="shared" si="6"/>
        <v>0.0689655172413793</v>
      </c>
      <c r="E53" s="26">
        <f>VLOOKUP(B53,'Public account_Follow and Unfo'!B$97:AK$112,MATCH(数据源!$A$50,'Public account_Follow and Unfo'!B$97:AK$97,0),0)</f>
        <v>12</v>
      </c>
      <c r="F53" s="75">
        <f ca="1" t="shared" si="7"/>
        <v>0.0689655172413793</v>
      </c>
    </row>
    <row r="54" spans="1:6">
      <c r="A54" s="76"/>
      <c r="B54" s="74" t="s">
        <v>48</v>
      </c>
      <c r="C54" s="26">
        <f>VLOOKUP(B54,'Public account_Follow and Unfo'!B$50:AK$64,MATCH(数据源!$A$50,'Public account_Follow and Unfo'!$B$50:$AK$50,0),0)</f>
        <v>13</v>
      </c>
      <c r="D54" s="75">
        <f t="shared" si="6"/>
        <v>0.0747126436781609</v>
      </c>
      <c r="E54" s="26">
        <f>VLOOKUP(B54,'Public account_Follow and Unfo'!B$97:AK$112,MATCH(数据源!$A$50,'Public account_Follow and Unfo'!B$97:AK$97,0),0)</f>
        <v>13</v>
      </c>
      <c r="F54" s="75">
        <f ca="1" t="shared" si="7"/>
        <v>0.0747126436781609</v>
      </c>
    </row>
    <row r="55" spans="1:6">
      <c r="A55" s="76"/>
      <c r="B55" s="74" t="s">
        <v>50</v>
      </c>
      <c r="C55" s="26">
        <f>VLOOKUP(B55,'Public account_Follow and Unfo'!B$50:AK$64,MATCH(数据源!$A$50,'Public account_Follow and Unfo'!$B$50:$AK$50,0),0)</f>
        <v>14</v>
      </c>
      <c r="D55" s="75">
        <f t="shared" si="6"/>
        <v>0.0804597701149425</v>
      </c>
      <c r="E55" s="26">
        <f>VLOOKUP(B55,'Public account_Follow and Unfo'!B$97:AK$112,MATCH(数据源!$A$50,'Public account_Follow and Unfo'!B$97:AK$97,0),0)</f>
        <v>14</v>
      </c>
      <c r="F55" s="75">
        <f ca="1" t="shared" si="7"/>
        <v>0.0804597701149425</v>
      </c>
    </row>
    <row r="56" spans="1:6">
      <c r="A56" s="76"/>
      <c r="B56" s="74" t="s">
        <v>52</v>
      </c>
      <c r="C56" s="26">
        <f>VLOOKUP(B56,'Public account_Follow and Unfo'!B$50:AK$64,MATCH(数据源!$A$50,'Public account_Follow and Unfo'!$B$50:$AK$50,0),0)</f>
        <v>15</v>
      </c>
      <c r="D56" s="75">
        <f t="shared" si="6"/>
        <v>0.0862068965517241</v>
      </c>
      <c r="E56" s="26">
        <f>VLOOKUP(B56,'Public account_Follow and Unfo'!B$97:AK$112,MATCH(数据源!$A$50,'Public account_Follow and Unfo'!B$97:AK$97,0),0)</f>
        <v>15</v>
      </c>
      <c r="F56" s="75">
        <f ca="1" t="shared" si="7"/>
        <v>0.0862068965517241</v>
      </c>
    </row>
    <row r="57" spans="1:6">
      <c r="A57" s="76"/>
      <c r="B57" s="74" t="s">
        <v>54</v>
      </c>
      <c r="C57" s="26">
        <f>VLOOKUP(B57,'Public account_Follow and Unfo'!B$50:AK$64,MATCH(数据源!$A$50,'Public account_Follow and Unfo'!$B$50:$AK$50,0),0)</f>
        <v>16</v>
      </c>
      <c r="D57" s="75">
        <f t="shared" si="6"/>
        <v>0.0919540229885057</v>
      </c>
      <c r="E57" s="26">
        <f>VLOOKUP(B57,'Public account_Follow and Unfo'!B$97:AK$112,MATCH(数据源!$A$50,'Public account_Follow and Unfo'!B$97:AK$97,0),0)</f>
        <v>16</v>
      </c>
      <c r="F57" s="75">
        <f ca="1" t="shared" si="7"/>
        <v>0.0919540229885057</v>
      </c>
    </row>
    <row r="58" spans="1:6">
      <c r="A58" s="76"/>
      <c r="B58" s="74" t="s">
        <v>56</v>
      </c>
      <c r="C58" s="26">
        <f>VLOOKUP(B58,'Public account_Follow and Unfo'!B$50:AK$64,MATCH(数据源!$A$50,'Public account_Follow and Unfo'!$B$50:$AK$50,0),0)</f>
        <v>17</v>
      </c>
      <c r="D58" s="75">
        <f t="shared" si="6"/>
        <v>0.0977011494252874</v>
      </c>
      <c r="E58" s="26">
        <f>VLOOKUP(B58,'Public account_Follow and Unfo'!B$97:AK$112,MATCH(数据源!$A$50,'Public account_Follow and Unfo'!B$97:AK$97,0),0)</f>
        <v>17</v>
      </c>
      <c r="F58" s="75">
        <f ca="1" t="shared" si="7"/>
        <v>0.0977011494252874</v>
      </c>
    </row>
    <row r="59" spans="1:6">
      <c r="A59" s="76"/>
      <c r="B59" s="74" t="s">
        <v>58</v>
      </c>
      <c r="C59" s="26">
        <f>VLOOKUP(B59,'Public account_Follow and Unfo'!B$50:AK$64,MATCH(数据源!$A$50,'Public account_Follow and Unfo'!$B$50:$AK$50,0),0)</f>
        <v>18</v>
      </c>
      <c r="D59" s="75">
        <f t="shared" si="6"/>
        <v>0.103448275862069</v>
      </c>
      <c r="E59" s="26">
        <f ca="1">VLOOKUP(B59,'Public account_Follow and Unfo'!B$97:AK$112,MATCH(数据源!$A$14,'Public account_Follow and Unfo'!B$97:AK$97,0),0)</f>
        <v>18</v>
      </c>
      <c r="F59" s="75">
        <f ca="1" t="shared" si="7"/>
        <v>0.103448275862069</v>
      </c>
    </row>
    <row r="60" spans="1:6">
      <c r="A60" s="76"/>
      <c r="B60" s="74" t="s">
        <v>60</v>
      </c>
      <c r="C60" s="26">
        <f>VLOOKUP(B60,'Public account_Follow and Unfo'!B$50:AK$64,MATCH(数据源!$A$50,'Public account_Follow and Unfo'!$B$50:$AK$50,0),0)</f>
        <v>19</v>
      </c>
      <c r="D60" s="75">
        <f t="shared" si="6"/>
        <v>0.109195402298851</v>
      </c>
      <c r="E60" s="26">
        <f ca="1">VLOOKUP(B60,'Public account_Follow and Unfo'!B$97:AK$112,MATCH(数据源!$A$14,'Public account_Follow and Unfo'!B$97:AK$97,0),0)</f>
        <v>19</v>
      </c>
      <c r="F60" s="75">
        <f ca="1" t="shared" si="7"/>
        <v>0.109195402298851</v>
      </c>
    </row>
    <row r="61" spans="1:6">
      <c r="A61" s="77"/>
      <c r="B61" s="74" t="s">
        <v>62</v>
      </c>
      <c r="C61" s="26">
        <f>VLOOKUP(B61,'Public account_Follow and Unfo'!B$50:AK$64,MATCH(数据源!$A$50,'Public account_Follow and Unfo'!$B$50:$AK$50,0),0)</f>
        <v>20</v>
      </c>
      <c r="D61" s="75">
        <f t="shared" si="6"/>
        <v>0.114942528735632</v>
      </c>
      <c r="E61" s="26">
        <f ca="1">VLOOKUP(B61,'Public account_Follow and Unfo'!B$97:AK$112,MATCH(数据源!$A$14,'Public account_Follow and Unfo'!B$97:AK$97,0),0)</f>
        <v>20</v>
      </c>
      <c r="F61" s="75">
        <f ca="1" t="shared" si="7"/>
        <v>0.114942528735632</v>
      </c>
    </row>
    <row r="62" spans="1:6">
      <c r="A62" s="73" t="str">
        <f ca="1">TEXT(MONTH(EDATE(NOW(),-6))&amp;"-1","mmm")</f>
        <v>Jan</v>
      </c>
      <c r="B62" s="74" t="s">
        <v>40</v>
      </c>
      <c r="C62" s="26">
        <f ca="1">VLOOKUP(B62,'Public account_Follow and Unfo'!B$50:AK$64,MATCH(数据源!$A$62,'Public account_Follow and Unfo'!$B$50:$AK$50,0),0)</f>
        <v>9</v>
      </c>
      <c r="D62" s="75">
        <f ca="1">C62/SUM($C$62:$C$73)</f>
        <v>0.0517241379310345</v>
      </c>
      <c r="E62" s="26">
        <f ca="1">VLOOKUP(B62,'Public account_Follow and Unfo'!B$97:AK$112,MATCH(数据源!$A$62,'Public account_Follow and Unfo'!B$97:AK$97,0),0)</f>
        <v>9</v>
      </c>
      <c r="F62" s="75">
        <f ca="1">E62/SUM($E$62:$E$73)</f>
        <v>0.0517241379310345</v>
      </c>
    </row>
    <row r="63" spans="1:6">
      <c r="A63" s="76"/>
      <c r="B63" s="74" t="s">
        <v>42</v>
      </c>
      <c r="C63" s="26">
        <f ca="1">VLOOKUP(B63,'Public account_Follow and Unfo'!B$50:AK$64,MATCH(数据源!$A$62,'Public account_Follow and Unfo'!$B$50:$AK$50,0),0)</f>
        <v>10</v>
      </c>
      <c r="D63" s="75">
        <f ca="1" t="shared" ref="D63:D73" si="8">C63/SUM($C$62:$C$73)</f>
        <v>0.0574712643678161</v>
      </c>
      <c r="E63" s="26">
        <f ca="1">VLOOKUP(B63,'Public account_Follow and Unfo'!B$97:AK$112,MATCH(数据源!$A$62,'Public account_Follow and Unfo'!B$97:AK$97,0),0)</f>
        <v>10</v>
      </c>
      <c r="F63" s="75">
        <f ca="1" t="shared" ref="F63:F73" si="9">E63/SUM($E$62:$E$73)</f>
        <v>0.0574712643678161</v>
      </c>
    </row>
    <row r="64" spans="1:6">
      <c r="A64" s="76"/>
      <c r="B64" s="74" t="s">
        <v>44</v>
      </c>
      <c r="C64" s="26">
        <f ca="1">VLOOKUP(B64,'Public account_Follow and Unfo'!B$50:AK$64,MATCH(数据源!$A$62,'Public account_Follow and Unfo'!$B$50:$AK$50,0),0)</f>
        <v>11</v>
      </c>
      <c r="D64" s="75">
        <f ca="1" t="shared" si="8"/>
        <v>0.0632183908045977</v>
      </c>
      <c r="E64" s="26">
        <f ca="1">VLOOKUP(B64,'Public account_Follow and Unfo'!B$97:AK$112,MATCH(数据源!$A$62,'Public account_Follow and Unfo'!B$97:AK$97,0),0)</f>
        <v>11</v>
      </c>
      <c r="F64" s="75">
        <f ca="1" t="shared" si="9"/>
        <v>0.0632183908045977</v>
      </c>
    </row>
    <row r="65" spans="1:6">
      <c r="A65" s="76"/>
      <c r="B65" s="74" t="s">
        <v>46</v>
      </c>
      <c r="C65" s="26">
        <f ca="1">VLOOKUP(B65,'Public account_Follow and Unfo'!B$50:AK$64,MATCH(数据源!$A$62,'Public account_Follow and Unfo'!$B$50:$AK$50,0),0)</f>
        <v>12</v>
      </c>
      <c r="D65" s="75">
        <f ca="1" t="shared" si="8"/>
        <v>0.0689655172413793</v>
      </c>
      <c r="E65" s="26">
        <f ca="1">VLOOKUP(B65,'Public account_Follow and Unfo'!B$97:AK$112,MATCH(数据源!$A$62,'Public account_Follow and Unfo'!B$97:AK$97,0),0)</f>
        <v>12</v>
      </c>
      <c r="F65" s="75">
        <f ca="1" t="shared" si="9"/>
        <v>0.0689655172413793</v>
      </c>
    </row>
    <row r="66" spans="1:6">
      <c r="A66" s="76"/>
      <c r="B66" s="74" t="s">
        <v>48</v>
      </c>
      <c r="C66" s="26">
        <f ca="1">VLOOKUP(B66,'Public account_Follow and Unfo'!B$50:AK$64,MATCH(数据源!$A$62,'Public account_Follow and Unfo'!$B$50:$AK$50,0),0)</f>
        <v>13</v>
      </c>
      <c r="D66" s="75">
        <f ca="1" t="shared" si="8"/>
        <v>0.0747126436781609</v>
      </c>
      <c r="E66" s="26">
        <f ca="1">VLOOKUP(B66,'Public account_Follow and Unfo'!B$97:AK$112,MATCH(数据源!$A$62,'Public account_Follow and Unfo'!B$97:AK$97,0),0)</f>
        <v>13</v>
      </c>
      <c r="F66" s="75">
        <f ca="1" t="shared" si="9"/>
        <v>0.0747126436781609</v>
      </c>
    </row>
    <row r="67" spans="1:6">
      <c r="A67" s="76"/>
      <c r="B67" s="74" t="s">
        <v>50</v>
      </c>
      <c r="C67" s="26">
        <f ca="1">VLOOKUP(B67,'Public account_Follow and Unfo'!B$50:AK$64,MATCH(数据源!$A$62,'Public account_Follow and Unfo'!$B$50:$AK$50,0),0)</f>
        <v>14</v>
      </c>
      <c r="D67" s="75">
        <f ca="1" t="shared" si="8"/>
        <v>0.0804597701149425</v>
      </c>
      <c r="E67" s="26">
        <f ca="1">VLOOKUP(B67,'Public account_Follow and Unfo'!B$97:AK$112,MATCH(数据源!$A$62,'Public account_Follow and Unfo'!B$97:AK$97,0),0)</f>
        <v>14</v>
      </c>
      <c r="F67" s="75">
        <f ca="1" t="shared" si="9"/>
        <v>0.0804597701149425</v>
      </c>
    </row>
    <row r="68" spans="1:6">
      <c r="A68" s="76"/>
      <c r="B68" s="74" t="s">
        <v>52</v>
      </c>
      <c r="C68" s="26">
        <f ca="1">VLOOKUP(B68,'Public account_Follow and Unfo'!B$50:AK$64,MATCH(数据源!$A$62,'Public account_Follow and Unfo'!$B$50:$AK$50,0),0)</f>
        <v>15</v>
      </c>
      <c r="D68" s="75">
        <f ca="1" t="shared" si="8"/>
        <v>0.0862068965517241</v>
      </c>
      <c r="E68" s="26">
        <f ca="1">VLOOKUP(B68,'Public account_Follow and Unfo'!B$97:AK$112,MATCH(数据源!$A$62,'Public account_Follow and Unfo'!B$97:AK$97,0),0)</f>
        <v>15</v>
      </c>
      <c r="F68" s="75">
        <f ca="1" t="shared" si="9"/>
        <v>0.0862068965517241</v>
      </c>
    </row>
    <row r="69" spans="1:6">
      <c r="A69" s="76"/>
      <c r="B69" s="74" t="s">
        <v>54</v>
      </c>
      <c r="C69" s="26">
        <f ca="1">VLOOKUP(B69,'Public account_Follow and Unfo'!B$50:AK$64,MATCH(数据源!$A$62,'Public account_Follow and Unfo'!$B$50:$AK$50,0),0)</f>
        <v>16</v>
      </c>
      <c r="D69" s="75">
        <f ca="1" t="shared" si="8"/>
        <v>0.0919540229885057</v>
      </c>
      <c r="E69" s="26">
        <f ca="1">VLOOKUP(B69,'Public account_Follow and Unfo'!B$97:AK$112,MATCH(数据源!$A$62,'Public account_Follow and Unfo'!B$97:AK$97,0),0)</f>
        <v>16</v>
      </c>
      <c r="F69" s="75">
        <f ca="1" t="shared" si="9"/>
        <v>0.0919540229885057</v>
      </c>
    </row>
    <row r="70" spans="1:6">
      <c r="A70" s="76"/>
      <c r="B70" s="74" t="s">
        <v>56</v>
      </c>
      <c r="C70" s="26">
        <f ca="1">VLOOKUP(B70,'Public account_Follow and Unfo'!B$50:AK$64,MATCH(数据源!$A$62,'Public account_Follow and Unfo'!$B$50:$AK$50,0),0)</f>
        <v>17</v>
      </c>
      <c r="D70" s="75">
        <f ca="1" t="shared" si="8"/>
        <v>0.0977011494252874</v>
      </c>
      <c r="E70" s="26">
        <f ca="1">VLOOKUP(B70,'Public account_Follow and Unfo'!B$97:AK$112,MATCH(数据源!$A$62,'Public account_Follow and Unfo'!B$97:AK$97,0),0)</f>
        <v>17</v>
      </c>
      <c r="F70" s="75">
        <f ca="1" t="shared" si="9"/>
        <v>0.0977011494252874</v>
      </c>
    </row>
    <row r="71" spans="1:6">
      <c r="A71" s="76"/>
      <c r="B71" s="74" t="s">
        <v>58</v>
      </c>
      <c r="C71" s="26">
        <f ca="1">VLOOKUP(B71,'Public account_Follow and Unfo'!B$50:AK$64,MATCH(数据源!$A$62,'Public account_Follow and Unfo'!$B$50:$AK$50,0),0)</f>
        <v>18</v>
      </c>
      <c r="D71" s="75">
        <f ca="1" t="shared" si="8"/>
        <v>0.103448275862069</v>
      </c>
      <c r="E71" s="26">
        <f ca="1">VLOOKUP(B71,'Public account_Follow and Unfo'!B$97:AK$112,MATCH(数据源!$A$14,'Public account_Follow and Unfo'!B$97:AK$97,0),0)</f>
        <v>18</v>
      </c>
      <c r="F71" s="75">
        <f ca="1" t="shared" si="9"/>
        <v>0.103448275862069</v>
      </c>
    </row>
    <row r="72" spans="1:6">
      <c r="A72" s="76"/>
      <c r="B72" s="74" t="s">
        <v>60</v>
      </c>
      <c r="C72" s="26">
        <f ca="1">VLOOKUP(B72,'Public account_Follow and Unfo'!B$50:AK$64,MATCH(数据源!$A$62,'Public account_Follow and Unfo'!$B$50:$AK$50,0),0)</f>
        <v>19</v>
      </c>
      <c r="D72" s="75">
        <f ca="1" t="shared" si="8"/>
        <v>0.109195402298851</v>
      </c>
      <c r="E72" s="26">
        <f ca="1">VLOOKUP(B72,'Public account_Follow and Unfo'!B$97:AK$112,MATCH(数据源!$A$14,'Public account_Follow and Unfo'!B$97:AK$97,0),0)</f>
        <v>19</v>
      </c>
      <c r="F72" s="75">
        <f ca="1" t="shared" si="9"/>
        <v>0.109195402298851</v>
      </c>
    </row>
    <row r="73" spans="1:6">
      <c r="A73" s="77"/>
      <c r="B73" s="74" t="s">
        <v>62</v>
      </c>
      <c r="C73" s="26">
        <f ca="1">VLOOKUP(B73,'Public account_Follow and Unfo'!B$50:AK$64,MATCH(数据源!$A$62,'Public account_Follow and Unfo'!$B$50:$AK$50,0),0)</f>
        <v>20</v>
      </c>
      <c r="D73" s="75">
        <f ca="1" t="shared" si="8"/>
        <v>0.114942528735632</v>
      </c>
      <c r="E73" s="26">
        <f ca="1">VLOOKUP(B73,'Public account_Follow and Unfo'!B$97:AK$112,MATCH(数据源!$A$14,'Public account_Follow and Unfo'!B$97:AK$97,0),0)</f>
        <v>20</v>
      </c>
      <c r="F73" s="75">
        <f ca="1" t="shared" si="9"/>
        <v>0.114942528735632</v>
      </c>
    </row>
    <row r="74" spans="1:6">
      <c r="A74" s="73" t="s">
        <v>11</v>
      </c>
      <c r="B74" s="74" t="s">
        <v>40</v>
      </c>
      <c r="C74" s="26">
        <f>VLOOKUP(B74,'Public account_Follow and Unfo'!B$50:AK$64,MATCH(数据源!$A$74,'Public account_Follow and Unfo'!$B$50:$AK$50,0),0)</f>
        <v>9</v>
      </c>
      <c r="D74" s="75">
        <f>C74/SUM($C$74:$C$85)</f>
        <v>0.0517241379310345</v>
      </c>
      <c r="E74" s="26">
        <f>VLOOKUP(B74,'Public account_Follow and Unfo'!B$97:AK$112,MATCH(数据源!$A$74,'Public account_Follow and Unfo'!B$97:AK$97,0),0)</f>
        <v>9</v>
      </c>
      <c r="F74" s="75">
        <f>E74/SUM($E$74:$E$85)</f>
        <v>0.0517241379310345</v>
      </c>
    </row>
    <row r="75" spans="1:6">
      <c r="A75" s="76"/>
      <c r="B75" s="74" t="s">
        <v>42</v>
      </c>
      <c r="C75" s="26">
        <f>VLOOKUP(B75,'Public account_Follow and Unfo'!B$50:AK$64,MATCH(数据源!$A$74,'Public account_Follow and Unfo'!$B$50:$AK$50,0),0)</f>
        <v>10</v>
      </c>
      <c r="D75" s="75">
        <f t="shared" ref="D75:D85" si="10">C75/SUM($C$74:$C$85)</f>
        <v>0.0574712643678161</v>
      </c>
      <c r="E75" s="26">
        <f>VLOOKUP(B75,'Public account_Follow and Unfo'!B$97:AK$112,MATCH(数据源!$A$74,'Public account_Follow and Unfo'!B$97:AK$97,0),0)</f>
        <v>10</v>
      </c>
      <c r="F75" s="75">
        <f t="shared" ref="F75:F85" si="11">E75/SUM($E$74:$E$85)</f>
        <v>0.0574712643678161</v>
      </c>
    </row>
    <row r="76" spans="1:6">
      <c r="A76" s="76"/>
      <c r="B76" s="74" t="s">
        <v>44</v>
      </c>
      <c r="C76" s="26">
        <f>VLOOKUP(B76,'Public account_Follow and Unfo'!B$50:AK$64,MATCH(数据源!$A$74,'Public account_Follow and Unfo'!$B$50:$AK$50,0),0)</f>
        <v>11</v>
      </c>
      <c r="D76" s="75">
        <f t="shared" si="10"/>
        <v>0.0632183908045977</v>
      </c>
      <c r="E76" s="26">
        <f>VLOOKUP(B76,'Public account_Follow and Unfo'!B$97:AK$112,MATCH(数据源!$A$74,'Public account_Follow and Unfo'!B$97:AK$97,0),0)</f>
        <v>11</v>
      </c>
      <c r="F76" s="75">
        <f t="shared" si="11"/>
        <v>0.0632183908045977</v>
      </c>
    </row>
    <row r="77" spans="1:6">
      <c r="A77" s="76"/>
      <c r="B77" s="74" t="s">
        <v>46</v>
      </c>
      <c r="C77" s="26">
        <f>VLOOKUP(B77,'Public account_Follow and Unfo'!B$50:AK$64,MATCH(数据源!$A$74,'Public account_Follow and Unfo'!$B$50:$AK$50,0),0)</f>
        <v>12</v>
      </c>
      <c r="D77" s="75">
        <f t="shared" si="10"/>
        <v>0.0689655172413793</v>
      </c>
      <c r="E77" s="26">
        <f>VLOOKUP(B77,'Public account_Follow and Unfo'!B$97:AK$112,MATCH(数据源!$A$74,'Public account_Follow and Unfo'!B$97:AK$97,0),0)</f>
        <v>12</v>
      </c>
      <c r="F77" s="75">
        <f t="shared" si="11"/>
        <v>0.0689655172413793</v>
      </c>
    </row>
    <row r="78" spans="1:6">
      <c r="A78" s="76"/>
      <c r="B78" s="74" t="s">
        <v>48</v>
      </c>
      <c r="C78" s="26">
        <f>VLOOKUP(B78,'Public account_Follow and Unfo'!B$50:AK$64,MATCH(数据源!$A$74,'Public account_Follow and Unfo'!$B$50:$AK$50,0),0)</f>
        <v>13</v>
      </c>
      <c r="D78" s="75">
        <f t="shared" si="10"/>
        <v>0.0747126436781609</v>
      </c>
      <c r="E78" s="26">
        <f>VLOOKUP(B78,'Public account_Follow and Unfo'!B$97:AK$112,MATCH(数据源!$A$74,'Public account_Follow and Unfo'!B$97:AK$97,0),0)</f>
        <v>13</v>
      </c>
      <c r="F78" s="75">
        <f t="shared" si="11"/>
        <v>0.0747126436781609</v>
      </c>
    </row>
    <row r="79" spans="1:6">
      <c r="A79" s="76"/>
      <c r="B79" s="74" t="s">
        <v>50</v>
      </c>
      <c r="C79" s="26">
        <f>VLOOKUP(B79,'Public account_Follow and Unfo'!B$50:AK$64,MATCH(数据源!$A$74,'Public account_Follow and Unfo'!$B$50:$AK$50,0),0)</f>
        <v>14</v>
      </c>
      <c r="D79" s="75">
        <f t="shared" si="10"/>
        <v>0.0804597701149425</v>
      </c>
      <c r="E79" s="26">
        <f>VLOOKUP(B79,'Public account_Follow and Unfo'!B$97:AK$112,MATCH(数据源!$A$74,'Public account_Follow and Unfo'!B$97:AK$97,0),0)</f>
        <v>14</v>
      </c>
      <c r="F79" s="75">
        <f t="shared" si="11"/>
        <v>0.0804597701149425</v>
      </c>
    </row>
    <row r="80" spans="1:6">
      <c r="A80" s="76"/>
      <c r="B80" s="74" t="s">
        <v>52</v>
      </c>
      <c r="C80" s="26">
        <f>VLOOKUP(B80,'Public account_Follow and Unfo'!B$50:AK$64,MATCH(数据源!$A$74,'Public account_Follow and Unfo'!$B$50:$AK$50,0),0)</f>
        <v>15</v>
      </c>
      <c r="D80" s="75">
        <f t="shared" si="10"/>
        <v>0.0862068965517241</v>
      </c>
      <c r="E80" s="26">
        <f>VLOOKUP(B80,'Public account_Follow and Unfo'!B$97:AK$112,MATCH(数据源!$A$74,'Public account_Follow and Unfo'!B$97:AK$97,0),0)</f>
        <v>15</v>
      </c>
      <c r="F80" s="75">
        <f t="shared" si="11"/>
        <v>0.0862068965517241</v>
      </c>
    </row>
    <row r="81" spans="1:6">
      <c r="A81" s="76"/>
      <c r="B81" s="74" t="s">
        <v>54</v>
      </c>
      <c r="C81" s="26">
        <f>VLOOKUP(B81,'Public account_Follow and Unfo'!B$50:AK$64,MATCH(数据源!$A$74,'Public account_Follow and Unfo'!$B$50:$AK$50,0),0)</f>
        <v>16</v>
      </c>
      <c r="D81" s="75">
        <f t="shared" si="10"/>
        <v>0.0919540229885057</v>
      </c>
      <c r="E81" s="26">
        <f>VLOOKUP(B81,'Public account_Follow and Unfo'!B$97:AK$112,MATCH(数据源!$A$74,'Public account_Follow and Unfo'!B$97:AK$97,0),0)</f>
        <v>16</v>
      </c>
      <c r="F81" s="75">
        <f t="shared" si="11"/>
        <v>0.0919540229885057</v>
      </c>
    </row>
    <row r="82" spans="1:6">
      <c r="A82" s="76"/>
      <c r="B82" s="74" t="s">
        <v>56</v>
      </c>
      <c r="C82" s="26">
        <f>VLOOKUP(B82,'Public account_Follow and Unfo'!B$50:AK$64,MATCH(数据源!$A$74,'Public account_Follow and Unfo'!$B$50:$AK$50,0),0)</f>
        <v>17</v>
      </c>
      <c r="D82" s="75">
        <f t="shared" si="10"/>
        <v>0.0977011494252874</v>
      </c>
      <c r="E82" s="26">
        <f>VLOOKUP(B82,'Public account_Follow and Unfo'!B$97:AK$112,MATCH(数据源!$A$74,'Public account_Follow and Unfo'!B$97:AK$97,0),0)</f>
        <v>17</v>
      </c>
      <c r="F82" s="75">
        <f t="shared" si="11"/>
        <v>0.0977011494252874</v>
      </c>
    </row>
    <row r="83" spans="1:6">
      <c r="A83" s="76"/>
      <c r="B83" s="74" t="s">
        <v>58</v>
      </c>
      <c r="C83" s="26">
        <f>VLOOKUP(B83,'Public account_Follow and Unfo'!B$50:AK$64,MATCH(数据源!$A$74,'Public account_Follow and Unfo'!$B$50:$AK$50,0),0)</f>
        <v>18</v>
      </c>
      <c r="D83" s="75">
        <f t="shared" si="10"/>
        <v>0.103448275862069</v>
      </c>
      <c r="E83" s="26">
        <f>VLOOKUP(B83,'Public account_Follow and Unfo'!B$97:AK$112,MATCH(数据源!$A$74,'Public account_Follow and Unfo'!B$97:AK$97,0),0)</f>
        <v>18</v>
      </c>
      <c r="F83" s="75">
        <f t="shared" si="11"/>
        <v>0.103448275862069</v>
      </c>
    </row>
    <row r="84" spans="1:6">
      <c r="A84" s="76"/>
      <c r="B84" s="74" t="s">
        <v>60</v>
      </c>
      <c r="C84" s="26">
        <f>VLOOKUP(B84,'Public account_Follow and Unfo'!B$50:AK$64,MATCH(数据源!$A$74,'Public account_Follow and Unfo'!$B$50:$AK$50,0),0)</f>
        <v>19</v>
      </c>
      <c r="D84" s="75">
        <f t="shared" si="10"/>
        <v>0.109195402298851</v>
      </c>
      <c r="E84" s="26">
        <f>VLOOKUP(B84,'Public account_Follow and Unfo'!B$97:AK$112,MATCH(数据源!$A$74,'Public account_Follow and Unfo'!B$97:AK$97,0),0)</f>
        <v>19</v>
      </c>
      <c r="F84" s="75">
        <f t="shared" si="11"/>
        <v>0.109195402298851</v>
      </c>
    </row>
    <row r="85" spans="1:6">
      <c r="A85" s="77"/>
      <c r="B85" s="74" t="s">
        <v>62</v>
      </c>
      <c r="C85" s="26">
        <f>VLOOKUP(B85,'Public account_Follow and Unfo'!B$50:AK$64,MATCH(数据源!$A$74,'Public account_Follow and Unfo'!$B$50:$AK$50,0),0)</f>
        <v>20</v>
      </c>
      <c r="D85" s="75">
        <f t="shared" si="10"/>
        <v>0.114942528735632</v>
      </c>
      <c r="E85" s="26">
        <f>VLOOKUP(B85,'Public account_Follow and Unfo'!B$97:AK$112,MATCH(数据源!$A$74,'Public account_Follow and Unfo'!B$97:AK$97,0),0)</f>
        <v>20</v>
      </c>
      <c r="F85" s="75">
        <f t="shared" si="11"/>
        <v>0.114942528735632</v>
      </c>
    </row>
  </sheetData>
  <mergeCells count="6">
    <mergeCell ref="A14:A25"/>
    <mergeCell ref="A26:A37"/>
    <mergeCell ref="A38:A49"/>
    <mergeCell ref="A50:A61"/>
    <mergeCell ref="A62:A73"/>
    <mergeCell ref="A74:A8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D22"/>
  <sheetViews>
    <sheetView showGridLines="0" zoomScale="70" zoomScaleNormal="70" workbookViewId="0">
      <selection activeCell="N7" sqref="N7"/>
    </sheetView>
  </sheetViews>
  <sheetFormatPr defaultColWidth="9" defaultRowHeight="14" outlineLevelCol="3"/>
  <cols>
    <col min="2" max="2" width="11.875" customWidth="1"/>
    <col min="4" max="4" width="14.75"/>
  </cols>
  <sheetData>
    <row r="2" ht="20" spans="2:4">
      <c r="B2" s="8" t="s">
        <v>85</v>
      </c>
      <c r="C2" s="8"/>
      <c r="D2" s="33"/>
    </row>
    <row r="3" ht="16.5" spans="2:4">
      <c r="B3" s="57" t="s">
        <v>86</v>
      </c>
      <c r="C3" s="33"/>
      <c r="D3" s="33"/>
    </row>
    <row r="4" ht="16.5" spans="2:4">
      <c r="B4" s="58" t="s">
        <v>87</v>
      </c>
      <c r="C4" s="59" t="s">
        <v>88</v>
      </c>
      <c r="D4" s="59" t="s">
        <v>39</v>
      </c>
    </row>
    <row r="5" ht="16.5" spans="2:4">
      <c r="B5" s="59" t="s">
        <v>89</v>
      </c>
      <c r="C5" s="60">
        <v>1</v>
      </c>
      <c r="D5" s="61">
        <f>C5/'Public account_Follow and Unfo'!$K$12</f>
        <v>9.99200639488409e-5</v>
      </c>
    </row>
    <row r="6" ht="16.5" spans="2:4">
      <c r="B6" s="59" t="s">
        <v>90</v>
      </c>
      <c r="C6" s="60">
        <v>2</v>
      </c>
      <c r="D6" s="61">
        <f>C6/'Public account_Follow and Unfo'!$K$12</f>
        <v>0.000199840127897682</v>
      </c>
    </row>
    <row r="7" ht="16.5" spans="2:4">
      <c r="B7" s="59" t="s">
        <v>91</v>
      </c>
      <c r="C7" s="60">
        <v>3</v>
      </c>
      <c r="D7" s="61">
        <f>C7/'Public account_Follow and Unfo'!$K$12</f>
        <v>0.000299760191846523</v>
      </c>
    </row>
    <row r="8" ht="16.5" spans="2:4">
      <c r="B8" s="62" t="s">
        <v>92</v>
      </c>
      <c r="C8" s="63"/>
      <c r="D8" s="64"/>
    </row>
    <row r="9" spans="2:4">
      <c r="B9" s="65"/>
      <c r="C9" s="65"/>
      <c r="D9" s="65"/>
    </row>
    <row r="10" ht="16.5" spans="2:4">
      <c r="B10" s="66" t="s">
        <v>93</v>
      </c>
      <c r="C10" s="65"/>
      <c r="D10" s="64"/>
    </row>
    <row r="11" ht="16.5" spans="2:4">
      <c r="B11" s="58" t="s">
        <v>94</v>
      </c>
      <c r="C11" s="59" t="s">
        <v>88</v>
      </c>
      <c r="D11" s="59" t="s">
        <v>39</v>
      </c>
    </row>
    <row r="12" ht="16.5" spans="2:4">
      <c r="B12" s="67"/>
      <c r="C12" s="68">
        <v>1</v>
      </c>
      <c r="D12" s="69">
        <f>C12/'Public account_Follow and Unfo'!$K$12</f>
        <v>9.99200639488409e-5</v>
      </c>
    </row>
    <row r="13" ht="16.5" spans="2:4">
      <c r="B13" s="67" t="s">
        <v>95</v>
      </c>
      <c r="C13" s="68">
        <v>2</v>
      </c>
      <c r="D13" s="69">
        <f>C13/'Public account_Follow and Unfo'!$K$12</f>
        <v>0.000199840127897682</v>
      </c>
    </row>
    <row r="14" ht="16.5" spans="2:4">
      <c r="B14" s="67" t="s">
        <v>96</v>
      </c>
      <c r="C14" s="68">
        <v>3</v>
      </c>
      <c r="D14" s="69">
        <f>C14/'Public account_Follow and Unfo'!$K$12</f>
        <v>0.000299760191846523</v>
      </c>
    </row>
    <row r="15" ht="16.5" spans="2:4">
      <c r="B15" s="67" t="s">
        <v>97</v>
      </c>
      <c r="C15" s="68">
        <v>4</v>
      </c>
      <c r="D15" s="69">
        <f>C15/'Public account_Follow and Unfo'!$K$12</f>
        <v>0.000399680255795364</v>
      </c>
    </row>
    <row r="16" ht="16.5" spans="2:4">
      <c r="B16" s="67" t="s">
        <v>98</v>
      </c>
      <c r="C16" s="68">
        <v>5</v>
      </c>
      <c r="D16" s="69">
        <f>C16/'Public account_Follow and Unfo'!$K$12</f>
        <v>0.000499600319744205</v>
      </c>
    </row>
    <row r="17" ht="16.5" spans="2:4">
      <c r="B17" s="67" t="s">
        <v>99</v>
      </c>
      <c r="C17" s="68">
        <v>6</v>
      </c>
      <c r="D17" s="69">
        <f>C17/'Public account_Follow and Unfo'!$K$12</f>
        <v>0.000599520383693046</v>
      </c>
    </row>
    <row r="18" ht="16.5" spans="2:4">
      <c r="B18" s="67" t="s">
        <v>100</v>
      </c>
      <c r="C18" s="68">
        <v>7</v>
      </c>
      <c r="D18" s="69">
        <f>C18/'Public account_Follow and Unfo'!$K$12</f>
        <v>0.000699440447641887</v>
      </c>
    </row>
    <row r="19" ht="16.5" spans="2:4">
      <c r="B19" s="67" t="s">
        <v>101</v>
      </c>
      <c r="C19" s="68">
        <v>8</v>
      </c>
      <c r="D19" s="69">
        <f>C19/'Public account_Follow and Unfo'!$K$12</f>
        <v>0.000799360511590727</v>
      </c>
    </row>
    <row r="20" ht="16.5" spans="2:4">
      <c r="B20" s="67" t="s">
        <v>102</v>
      </c>
      <c r="C20" s="68">
        <v>9</v>
      </c>
      <c r="D20" s="69">
        <f>C20/'Public account_Follow and Unfo'!$K$12</f>
        <v>0.000899280575539568</v>
      </c>
    </row>
    <row r="21" ht="16.5" spans="2:4">
      <c r="B21" s="67" t="s">
        <v>103</v>
      </c>
      <c r="C21" s="68">
        <v>10</v>
      </c>
      <c r="D21" s="69">
        <f>C21/'Public account_Follow and Unfo'!$K$12</f>
        <v>0.000999200639488409</v>
      </c>
    </row>
    <row r="22" ht="16.5" spans="2:4">
      <c r="B22" s="62" t="s">
        <v>92</v>
      </c>
      <c r="D22" s="64"/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showGridLines="0" zoomScale="55" zoomScaleNormal="55" workbookViewId="0">
      <selection activeCell="I49" sqref="I49"/>
    </sheetView>
  </sheetViews>
  <sheetFormatPr defaultColWidth="8.875" defaultRowHeight="16.5"/>
  <cols>
    <col min="1" max="1" width="12.875" style="5" customWidth="1"/>
    <col min="2" max="2" width="41.6666666666667" style="5" customWidth="1"/>
    <col min="3" max="3" width="21" style="5" customWidth="1"/>
    <col min="4" max="4" width="34.5" style="5" customWidth="1"/>
    <col min="5" max="5" width="18.5" style="5" customWidth="1"/>
    <col min="6" max="6" width="16.125" style="5" customWidth="1"/>
    <col min="7" max="7" width="15.25" style="5" customWidth="1"/>
    <col min="8" max="8" width="24.375" style="5" customWidth="1"/>
    <col min="9" max="9" width="22.5" style="5" customWidth="1"/>
    <col min="10" max="10" width="22.625" style="5" customWidth="1"/>
    <col min="11" max="11" width="15.875" style="5" customWidth="1"/>
    <col min="12" max="12" width="31.875" style="5" customWidth="1"/>
    <col min="13" max="13" width="24" style="5" customWidth="1"/>
    <col min="14" max="14" width="25.125" style="5" customWidth="1"/>
    <col min="15" max="15" width="12.875" style="5" customWidth="1"/>
    <col min="16" max="16384" width="8.875" style="5"/>
  </cols>
  <sheetData>
    <row r="1" ht="14.5" spans="1:11">
      <c r="A1" s="6"/>
      <c r="B1" s="7"/>
      <c r="C1" s="6"/>
      <c r="D1" s="6"/>
      <c r="E1" s="6"/>
      <c r="F1" s="6"/>
      <c r="G1" s="6"/>
      <c r="H1" s="6"/>
      <c r="I1" s="6"/>
      <c r="J1" s="6"/>
      <c r="K1" s="6"/>
    </row>
    <row r="2" ht="20" spans="1:11">
      <c r="A2" s="6"/>
      <c r="B2" s="8" t="s">
        <v>104</v>
      </c>
      <c r="C2" s="6"/>
      <c r="D2" s="6"/>
      <c r="E2" s="6"/>
      <c r="F2" s="6"/>
      <c r="G2" s="6"/>
      <c r="H2" s="6"/>
      <c r="I2" s="6"/>
      <c r="J2" s="6"/>
      <c r="K2" s="6"/>
    </row>
    <row r="3" spans="1:8">
      <c r="A3" s="6"/>
      <c r="B3" s="9"/>
      <c r="C3" s="10"/>
      <c r="H3" s="11"/>
    </row>
    <row r="4" spans="1:2">
      <c r="A4" s="6"/>
      <c r="B4" s="12" t="s">
        <v>105</v>
      </c>
    </row>
    <row r="5" spans="1:11">
      <c r="A5" s="6"/>
      <c r="B5" s="13" t="s">
        <v>106</v>
      </c>
      <c r="C5" s="14" t="s">
        <v>107</v>
      </c>
      <c r="D5" s="15" t="s">
        <v>108</v>
      </c>
      <c r="E5" s="16"/>
      <c r="F5" s="17" t="s">
        <v>109</v>
      </c>
      <c r="G5" s="18"/>
      <c r="H5" s="15" t="s">
        <v>110</v>
      </c>
      <c r="I5" s="16"/>
      <c r="J5" s="14" t="s">
        <v>111</v>
      </c>
      <c r="K5" s="14" t="s">
        <v>112</v>
      </c>
    </row>
    <row r="6" ht="23.1" hidden="1" customHeight="1" spans="1:11">
      <c r="A6" s="6"/>
      <c r="B6" s="19" t="s">
        <v>113</v>
      </c>
      <c r="C6" s="20">
        <v>44501</v>
      </c>
      <c r="D6" s="21">
        <v>892</v>
      </c>
      <c r="E6" s="22">
        <f>D6/$K$6</f>
        <v>0.00249491646784718</v>
      </c>
      <c r="F6" s="23">
        <v>1033</v>
      </c>
      <c r="G6" s="24">
        <f>F6/D6</f>
        <v>1.15807174887892</v>
      </c>
      <c r="H6" s="21">
        <v>42</v>
      </c>
      <c r="I6" s="22">
        <f>H6/D6</f>
        <v>0.047085201793722</v>
      </c>
      <c r="J6" s="23">
        <v>52</v>
      </c>
      <c r="K6" s="51">
        <v>357527</v>
      </c>
    </row>
    <row r="7" ht="23.1" hidden="1" customHeight="1" spans="1:11">
      <c r="A7" s="6"/>
      <c r="B7" s="19" t="s">
        <v>114</v>
      </c>
      <c r="C7" s="20">
        <v>44501</v>
      </c>
      <c r="D7" s="21">
        <v>308</v>
      </c>
      <c r="E7" s="22">
        <f t="shared" ref="E7:E8" si="0">D7/$K$6</f>
        <v>0.000861473399211808</v>
      </c>
      <c r="F7" s="23">
        <v>341</v>
      </c>
      <c r="G7" s="24">
        <f t="shared" ref="G7:G27" si="1">F7/D7</f>
        <v>1.10714285714286</v>
      </c>
      <c r="H7" s="21">
        <v>2</v>
      </c>
      <c r="I7" s="22">
        <f t="shared" ref="I7:I27" si="2">H7/D7</f>
        <v>0.00649350649350649</v>
      </c>
      <c r="J7" s="23">
        <v>2</v>
      </c>
      <c r="K7" s="52"/>
    </row>
    <row r="8" ht="23.1" hidden="1" customHeight="1" spans="2:14">
      <c r="B8" s="25" t="s">
        <v>115</v>
      </c>
      <c r="C8" s="20">
        <v>44501</v>
      </c>
      <c r="D8" s="21">
        <v>27617</v>
      </c>
      <c r="E8" s="22">
        <f t="shared" si="0"/>
        <v>0.0772445157988068</v>
      </c>
      <c r="F8" s="23">
        <v>28808</v>
      </c>
      <c r="G8" s="24">
        <f t="shared" si="1"/>
        <v>1.04312561103668</v>
      </c>
      <c r="H8" s="21">
        <v>235</v>
      </c>
      <c r="I8" s="22">
        <f t="shared" si="2"/>
        <v>0.00850925154795959</v>
      </c>
      <c r="J8" s="23">
        <v>280</v>
      </c>
      <c r="K8" s="53"/>
      <c r="M8" s="31"/>
      <c r="N8" s="31"/>
    </row>
    <row r="9" ht="23.1" hidden="1" customHeight="1" spans="2:14">
      <c r="B9" s="25" t="s">
        <v>116</v>
      </c>
      <c r="C9" s="20">
        <v>44509</v>
      </c>
      <c r="D9" s="21">
        <v>26729</v>
      </c>
      <c r="E9" s="22">
        <f>D9/$K9</f>
        <v>0.0753247851204734</v>
      </c>
      <c r="F9" s="23">
        <v>27134</v>
      </c>
      <c r="G9" s="24">
        <f t="shared" si="1"/>
        <v>1.01515208200831</v>
      </c>
      <c r="H9" s="21">
        <v>162</v>
      </c>
      <c r="I9" s="22">
        <f t="shared" si="2"/>
        <v>0.00606083280332223</v>
      </c>
      <c r="J9" s="23">
        <v>200</v>
      </c>
      <c r="K9" s="23">
        <v>354850</v>
      </c>
      <c r="M9" s="31"/>
      <c r="N9" s="31"/>
    </row>
    <row r="10" ht="23.1" hidden="1" customHeight="1" spans="2:14">
      <c r="B10" s="25" t="s">
        <v>117</v>
      </c>
      <c r="C10" s="20">
        <v>44518</v>
      </c>
      <c r="D10" s="21">
        <v>26185</v>
      </c>
      <c r="E10" s="22">
        <f>D10/$K10</f>
        <v>0.0732839083258468</v>
      </c>
      <c r="F10" s="23">
        <v>26652</v>
      </c>
      <c r="G10" s="24">
        <f t="shared" si="1"/>
        <v>1.01783463815161</v>
      </c>
      <c r="H10" s="21">
        <v>123</v>
      </c>
      <c r="I10" s="22">
        <f t="shared" si="2"/>
        <v>0.00469734580866909</v>
      </c>
      <c r="J10" s="23">
        <v>135</v>
      </c>
      <c r="K10" s="23">
        <v>357309</v>
      </c>
      <c r="M10" s="31"/>
      <c r="N10" s="31"/>
    </row>
    <row r="11" ht="23.1" hidden="1" customHeight="1" spans="2:14">
      <c r="B11" s="25" t="s">
        <v>118</v>
      </c>
      <c r="C11" s="20">
        <v>44526</v>
      </c>
      <c r="D11" s="21">
        <v>81917</v>
      </c>
      <c r="E11" s="22">
        <f>D11/$K$11</f>
        <v>0.227830111277058</v>
      </c>
      <c r="F11" s="23">
        <v>84195</v>
      </c>
      <c r="G11" s="24">
        <f t="shared" si="1"/>
        <v>1.02780863557015</v>
      </c>
      <c r="H11" s="21">
        <v>570</v>
      </c>
      <c r="I11" s="22">
        <f t="shared" si="2"/>
        <v>0.00695826263168817</v>
      </c>
      <c r="J11" s="23">
        <v>676</v>
      </c>
      <c r="K11" s="51">
        <v>359553</v>
      </c>
      <c r="M11" s="31"/>
      <c r="N11" s="31"/>
    </row>
    <row r="12" ht="23.1" hidden="1" customHeight="1" spans="2:14">
      <c r="B12" s="25" t="s">
        <v>119</v>
      </c>
      <c r="C12" s="20">
        <v>44526</v>
      </c>
      <c r="D12" s="21">
        <v>162610</v>
      </c>
      <c r="E12" s="22">
        <f>D12/$K$11</f>
        <v>0.45225599563903</v>
      </c>
      <c r="F12" s="23">
        <v>166948</v>
      </c>
      <c r="G12" s="24">
        <f t="shared" si="1"/>
        <v>1.0266773261177</v>
      </c>
      <c r="H12" s="21">
        <v>1086</v>
      </c>
      <c r="I12" s="22">
        <f t="shared" si="2"/>
        <v>0.0066785560543632</v>
      </c>
      <c r="J12" s="23">
        <v>1286</v>
      </c>
      <c r="K12" s="53"/>
      <c r="L12" s="31"/>
      <c r="M12" s="31"/>
      <c r="N12" s="31"/>
    </row>
    <row r="13" ht="23.1" hidden="1" customHeight="1" spans="2:14">
      <c r="B13" s="25" t="s">
        <v>120</v>
      </c>
      <c r="C13" s="20">
        <v>44533</v>
      </c>
      <c r="D13" s="21">
        <v>28715</v>
      </c>
      <c r="E13" s="22">
        <f>D13/$K$13</f>
        <v>0.0794353355150502</v>
      </c>
      <c r="F13" s="23">
        <v>29185</v>
      </c>
      <c r="G13" s="24">
        <f t="shared" si="1"/>
        <v>1.01636775204597</v>
      </c>
      <c r="H13" s="21">
        <v>114</v>
      </c>
      <c r="I13" s="22">
        <f t="shared" si="2"/>
        <v>0.00397005049625631</v>
      </c>
      <c r="J13" s="23">
        <v>128</v>
      </c>
      <c r="K13" s="23">
        <v>361489</v>
      </c>
      <c r="L13" s="31"/>
      <c r="M13" s="31"/>
      <c r="N13" s="31"/>
    </row>
    <row r="14" ht="23.1" hidden="1" customHeight="1" spans="2:14">
      <c r="B14" s="25" t="s">
        <v>121</v>
      </c>
      <c r="C14" s="20">
        <v>44533</v>
      </c>
      <c r="D14" s="21">
        <v>5664</v>
      </c>
      <c r="E14" s="22">
        <f>D14/$K$13</f>
        <v>0.0156685265665069</v>
      </c>
      <c r="F14" s="23">
        <v>5824</v>
      </c>
      <c r="G14" s="24">
        <f t="shared" si="1"/>
        <v>1.02824858757062</v>
      </c>
      <c r="H14" s="21">
        <v>62</v>
      </c>
      <c r="I14" s="22">
        <f t="shared" si="2"/>
        <v>0.0109463276836158</v>
      </c>
      <c r="J14" s="23">
        <v>71</v>
      </c>
      <c r="K14" s="23"/>
      <c r="L14" s="31"/>
      <c r="M14" s="31"/>
      <c r="N14" s="31"/>
    </row>
    <row r="15" ht="23.1" hidden="1" customHeight="1" spans="2:14">
      <c r="B15" s="25" t="s">
        <v>122</v>
      </c>
      <c r="C15" s="20">
        <v>44537</v>
      </c>
      <c r="D15" s="21">
        <v>31275</v>
      </c>
      <c r="E15" s="22">
        <f>D15/$K$15</f>
        <v>0.0862789562108434</v>
      </c>
      <c r="F15" s="23">
        <v>31861</v>
      </c>
      <c r="G15" s="24">
        <f t="shared" si="1"/>
        <v>1.01873701039169</v>
      </c>
      <c r="H15" s="21">
        <v>69</v>
      </c>
      <c r="I15" s="22">
        <f t="shared" si="2"/>
        <v>0.00220623501199041</v>
      </c>
      <c r="J15" s="23">
        <v>83</v>
      </c>
      <c r="K15" s="23">
        <v>362487</v>
      </c>
      <c r="L15" s="31"/>
      <c r="M15" s="31"/>
      <c r="N15" s="31"/>
    </row>
    <row r="16" ht="23.1" hidden="1" customHeight="1" spans="2:14">
      <c r="B16" s="25" t="s">
        <v>123</v>
      </c>
      <c r="C16" s="20">
        <v>44537</v>
      </c>
      <c r="D16" s="21">
        <v>5147</v>
      </c>
      <c r="E16" s="22">
        <f>D16/$K$15</f>
        <v>0.0141991298998309</v>
      </c>
      <c r="F16" s="23">
        <v>5353</v>
      </c>
      <c r="G16" s="24">
        <f t="shared" si="1"/>
        <v>1.04002331455217</v>
      </c>
      <c r="H16" s="21">
        <v>81</v>
      </c>
      <c r="I16" s="22">
        <f t="shared" si="2"/>
        <v>0.0157373227122596</v>
      </c>
      <c r="J16" s="23">
        <v>96</v>
      </c>
      <c r="K16" s="23"/>
      <c r="L16" s="31"/>
      <c r="M16" s="31"/>
      <c r="N16" s="31"/>
    </row>
    <row r="17" ht="23.1" hidden="1" customHeight="1" spans="2:14">
      <c r="B17" s="25" t="s">
        <v>124</v>
      </c>
      <c r="C17" s="20">
        <v>44552</v>
      </c>
      <c r="D17" s="21">
        <v>28450</v>
      </c>
      <c r="E17" s="22">
        <f>D17/$K$17</f>
        <v>0.0770543307513136</v>
      </c>
      <c r="F17" s="23">
        <v>29008</v>
      </c>
      <c r="G17" s="24">
        <f t="shared" si="1"/>
        <v>1.01961335676626</v>
      </c>
      <c r="H17" s="21">
        <v>126</v>
      </c>
      <c r="I17" s="22">
        <f t="shared" si="2"/>
        <v>0.00442882249560633</v>
      </c>
      <c r="J17" s="23">
        <v>149</v>
      </c>
      <c r="K17" s="23">
        <v>369220</v>
      </c>
      <c r="L17" s="31"/>
      <c r="M17" s="31"/>
      <c r="N17" s="31"/>
    </row>
    <row r="18" ht="23.1" hidden="1" customHeight="1" spans="2:14">
      <c r="B18" s="25" t="s">
        <v>125</v>
      </c>
      <c r="C18" s="20">
        <v>44552</v>
      </c>
      <c r="D18" s="21">
        <v>6053</v>
      </c>
      <c r="E18" s="22">
        <f>D18/$K$17</f>
        <v>0.0163940198255782</v>
      </c>
      <c r="F18" s="23">
        <v>6335</v>
      </c>
      <c r="G18" s="24">
        <f t="shared" si="1"/>
        <v>1.046588468528</v>
      </c>
      <c r="H18" s="21">
        <v>70</v>
      </c>
      <c r="I18" s="22">
        <f t="shared" si="2"/>
        <v>0.0115645134643978</v>
      </c>
      <c r="J18" s="23">
        <v>92</v>
      </c>
      <c r="K18" s="23"/>
      <c r="L18" s="31"/>
      <c r="M18" s="31"/>
      <c r="N18" s="31"/>
    </row>
    <row r="19" ht="23.1" hidden="1" customHeight="1" spans="2:14">
      <c r="B19" s="26" t="s">
        <v>126</v>
      </c>
      <c r="C19" s="27">
        <v>44561</v>
      </c>
      <c r="D19" s="21">
        <v>35745</v>
      </c>
      <c r="E19" s="22">
        <f>D19/$K$19</f>
        <v>0.0935238434126457</v>
      </c>
      <c r="F19" s="23">
        <v>37908</v>
      </c>
      <c r="G19" s="24">
        <f t="shared" si="1"/>
        <v>1.06051195971465</v>
      </c>
      <c r="H19" s="21">
        <v>486</v>
      </c>
      <c r="I19" s="22">
        <f t="shared" si="2"/>
        <v>0.0135963071758288</v>
      </c>
      <c r="J19" s="23">
        <v>625</v>
      </c>
      <c r="K19" s="23">
        <v>382202</v>
      </c>
      <c r="L19" s="31"/>
      <c r="M19" s="31"/>
      <c r="N19" s="31"/>
    </row>
    <row r="20" ht="23.1" hidden="1" customHeight="1" spans="2:14">
      <c r="B20" s="26" t="s">
        <v>127</v>
      </c>
      <c r="C20" s="27">
        <v>44561</v>
      </c>
      <c r="D20" s="21">
        <v>5383</v>
      </c>
      <c r="E20" s="22">
        <f>D20/$K$19</f>
        <v>0.0140841753836976</v>
      </c>
      <c r="F20" s="23">
        <v>5576</v>
      </c>
      <c r="G20" s="24">
        <f t="shared" si="1"/>
        <v>1.03585361322683</v>
      </c>
      <c r="H20" s="21">
        <v>35</v>
      </c>
      <c r="I20" s="22">
        <f t="shared" si="2"/>
        <v>0.00650195058517555</v>
      </c>
      <c r="J20" s="23">
        <v>48</v>
      </c>
      <c r="K20" s="23"/>
      <c r="L20" s="31"/>
      <c r="M20" s="31"/>
      <c r="N20" s="31"/>
    </row>
    <row r="21" ht="23.1" customHeight="1" spans="2:14">
      <c r="B21" s="26" t="s">
        <v>128</v>
      </c>
      <c r="C21" s="27">
        <v>44778</v>
      </c>
      <c r="D21" s="21">
        <v>8000</v>
      </c>
      <c r="E21" s="28">
        <f>D21/$K21</f>
        <v>0.1</v>
      </c>
      <c r="F21" s="23">
        <v>8000</v>
      </c>
      <c r="G21" s="24">
        <f t="shared" si="1"/>
        <v>1</v>
      </c>
      <c r="H21" s="21">
        <v>8000</v>
      </c>
      <c r="I21" s="22">
        <f t="shared" si="2"/>
        <v>1</v>
      </c>
      <c r="J21" s="54">
        <v>8000</v>
      </c>
      <c r="K21" s="55">
        <v>80000</v>
      </c>
      <c r="L21" s="31"/>
      <c r="M21" s="31"/>
      <c r="N21" s="31"/>
    </row>
    <row r="22" ht="23.1" customHeight="1" spans="2:14">
      <c r="B22" s="26" t="s">
        <v>129</v>
      </c>
      <c r="C22" s="27">
        <v>44779</v>
      </c>
      <c r="D22" s="21">
        <v>8001</v>
      </c>
      <c r="E22" s="29">
        <f>D22/$K21</f>
        <v>0.1000125</v>
      </c>
      <c r="F22" s="23">
        <v>8001</v>
      </c>
      <c r="G22" s="24">
        <f t="shared" si="1"/>
        <v>1</v>
      </c>
      <c r="H22" s="21">
        <v>8001</v>
      </c>
      <c r="I22" s="22">
        <f t="shared" si="2"/>
        <v>1</v>
      </c>
      <c r="J22" s="54">
        <v>8001</v>
      </c>
      <c r="K22" s="55"/>
      <c r="L22" s="31"/>
      <c r="M22" s="31"/>
      <c r="N22" s="31"/>
    </row>
    <row r="23" ht="23.1" customHeight="1" spans="2:14">
      <c r="B23" s="26" t="s">
        <v>130</v>
      </c>
      <c r="C23" s="27">
        <v>44780</v>
      </c>
      <c r="D23" s="21">
        <v>8002</v>
      </c>
      <c r="E23" s="28">
        <f>D23/$K23</f>
        <v>0.100025</v>
      </c>
      <c r="F23" s="23">
        <v>8002</v>
      </c>
      <c r="G23" s="24">
        <f t="shared" si="1"/>
        <v>1</v>
      </c>
      <c r="H23" s="21">
        <v>8002</v>
      </c>
      <c r="I23" s="22">
        <f t="shared" si="2"/>
        <v>1</v>
      </c>
      <c r="J23" s="54">
        <v>8002</v>
      </c>
      <c r="K23" s="55">
        <v>80000</v>
      </c>
      <c r="L23" s="56"/>
      <c r="M23" s="31"/>
      <c r="N23" s="31"/>
    </row>
    <row r="24" ht="23.1" customHeight="1" spans="2:14">
      <c r="B24" s="26" t="s">
        <v>131</v>
      </c>
      <c r="C24" s="27">
        <v>44781</v>
      </c>
      <c r="D24" s="21">
        <v>8003</v>
      </c>
      <c r="E24" s="28">
        <f>D24/K23</f>
        <v>0.1000375</v>
      </c>
      <c r="F24" s="23">
        <v>8003</v>
      </c>
      <c r="G24" s="24">
        <f t="shared" si="1"/>
        <v>1</v>
      </c>
      <c r="H24" s="21">
        <v>8003</v>
      </c>
      <c r="I24" s="22">
        <f t="shared" si="2"/>
        <v>1</v>
      </c>
      <c r="J24" s="54">
        <v>8003</v>
      </c>
      <c r="K24" s="55"/>
      <c r="L24" s="56"/>
      <c r="M24" s="31"/>
      <c r="N24" s="31"/>
    </row>
    <row r="25" ht="23.1" customHeight="1" spans="2:14">
      <c r="B25" s="26" t="s">
        <v>132</v>
      </c>
      <c r="C25" s="27">
        <v>44782</v>
      </c>
      <c r="D25" s="21">
        <v>8004</v>
      </c>
      <c r="E25" s="28">
        <f>D25/K25</f>
        <v>0.10005</v>
      </c>
      <c r="F25" s="23">
        <v>8004</v>
      </c>
      <c r="G25" s="24">
        <f t="shared" si="1"/>
        <v>1</v>
      </c>
      <c r="H25" s="21">
        <v>8004</v>
      </c>
      <c r="I25" s="22">
        <f t="shared" si="2"/>
        <v>1</v>
      </c>
      <c r="J25" s="54">
        <v>8004</v>
      </c>
      <c r="K25" s="55">
        <v>80000</v>
      </c>
      <c r="L25" s="56"/>
      <c r="M25" s="31"/>
      <c r="N25" s="31"/>
    </row>
    <row r="26" ht="23.1" customHeight="1" spans="2:14">
      <c r="B26" s="26" t="s">
        <v>133</v>
      </c>
      <c r="C26" s="27">
        <v>44783</v>
      </c>
      <c r="D26" s="21">
        <v>8005</v>
      </c>
      <c r="E26" s="28">
        <f>D26/$K25</f>
        <v>0.1000625</v>
      </c>
      <c r="F26" s="23">
        <v>8005</v>
      </c>
      <c r="G26" s="24">
        <f t="shared" si="1"/>
        <v>1</v>
      </c>
      <c r="H26" s="21">
        <v>8005</v>
      </c>
      <c r="I26" s="22">
        <f t="shared" si="2"/>
        <v>1</v>
      </c>
      <c r="J26" s="54">
        <v>8005</v>
      </c>
      <c r="K26" s="55"/>
      <c r="L26" s="56"/>
      <c r="M26" s="31"/>
      <c r="N26" s="31"/>
    </row>
    <row r="27" ht="23.1" customHeight="1" spans="2:14">
      <c r="B27" s="26" t="s">
        <v>134</v>
      </c>
      <c r="C27" s="27">
        <v>44784</v>
      </c>
      <c r="D27" s="21">
        <v>8006</v>
      </c>
      <c r="E27" s="29">
        <f>D27/K27</f>
        <v>0.0100075</v>
      </c>
      <c r="F27" s="23">
        <v>8006</v>
      </c>
      <c r="G27" s="24">
        <f t="shared" si="1"/>
        <v>1</v>
      </c>
      <c r="H27" s="21">
        <v>8006</v>
      </c>
      <c r="I27" s="22">
        <f t="shared" si="2"/>
        <v>1</v>
      </c>
      <c r="J27" s="54">
        <v>8006</v>
      </c>
      <c r="K27" s="55">
        <v>800000</v>
      </c>
      <c r="L27" s="56"/>
      <c r="M27" s="31"/>
      <c r="N27" s="31"/>
    </row>
    <row r="28" ht="23.1" customHeight="1" spans="2:14">
      <c r="B28" s="30" t="s">
        <v>135</v>
      </c>
      <c r="C28" s="31"/>
      <c r="D28" s="31"/>
      <c r="E28" s="31"/>
      <c r="F28" s="31"/>
      <c r="G28" s="31"/>
      <c r="H28" s="31"/>
      <c r="I28" s="31"/>
      <c r="J28" s="31"/>
      <c r="K28" s="31"/>
      <c r="L28" s="56"/>
      <c r="M28" s="31"/>
      <c r="N28" s="31"/>
    </row>
    <row r="29" spans="2:17">
      <c r="B29" s="30"/>
      <c r="C29" s="31"/>
      <c r="D29" s="31"/>
      <c r="E29" s="31"/>
      <c r="F29" s="32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spans="2:17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ht="20" spans="2:17">
      <c r="B31" s="8" t="s">
        <v>136</v>
      </c>
      <c r="C31" s="8"/>
      <c r="D31" s="33"/>
      <c r="E31" s="33"/>
      <c r="F31" s="33"/>
      <c r="G31" s="34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2:17">
      <c r="B32" s="12" t="s">
        <v>137</v>
      </c>
      <c r="C32" s="33"/>
      <c r="D32" s="33"/>
      <c r="E32" s="33"/>
      <c r="F32" s="33"/>
      <c r="G32" s="34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2:17">
      <c r="B33" s="35" t="s">
        <v>138</v>
      </c>
      <c r="C33" s="35" t="s">
        <v>139</v>
      </c>
      <c r="D33" s="35" t="s">
        <v>140</v>
      </c>
      <c r="E33" s="35" t="s">
        <v>141</v>
      </c>
      <c r="F33" s="35" t="s">
        <v>142</v>
      </c>
      <c r="G33" s="35" t="s">
        <v>143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2:17">
      <c r="B34" s="36" t="s">
        <v>144</v>
      </c>
      <c r="C34" s="36"/>
      <c r="D34" s="37" t="s">
        <v>145</v>
      </c>
      <c r="E34" s="37">
        <v>1000</v>
      </c>
      <c r="F34" s="37">
        <v>1001</v>
      </c>
      <c r="G34" s="38">
        <f>E34/F34</f>
        <v>0.999000999000999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spans="2:17">
      <c r="B35" s="36"/>
      <c r="C35" s="36"/>
      <c r="D35" s="37" t="s">
        <v>146</v>
      </c>
      <c r="E35" s="37">
        <v>1001</v>
      </c>
      <c r="F35" s="37">
        <v>1002</v>
      </c>
      <c r="G35" s="38">
        <f t="shared" ref="G35:G41" si="3">E35/F35</f>
        <v>0.999001996007984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2:17">
      <c r="B36" s="36"/>
      <c r="C36" s="36"/>
      <c r="D36" s="39" t="s">
        <v>147</v>
      </c>
      <c r="E36" s="39">
        <v>1002</v>
      </c>
      <c r="F36" s="39">
        <v>1003</v>
      </c>
      <c r="G36" s="40">
        <f t="shared" si="3"/>
        <v>0.999002991026919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spans="2:17">
      <c r="B37" s="36"/>
      <c r="C37" s="36"/>
      <c r="D37" s="39" t="s">
        <v>148</v>
      </c>
      <c r="E37" s="39">
        <v>1003</v>
      </c>
      <c r="F37" s="39">
        <v>1004</v>
      </c>
      <c r="G37" s="40">
        <f t="shared" si="3"/>
        <v>0.999003984063745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2:17">
      <c r="B38" s="36"/>
      <c r="C38" s="36"/>
      <c r="D38" s="41" t="s">
        <v>149</v>
      </c>
      <c r="E38" s="41">
        <v>1004</v>
      </c>
      <c r="F38" s="41">
        <v>1005</v>
      </c>
      <c r="G38" s="42">
        <f t="shared" si="3"/>
        <v>0.999004975124378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 spans="2:17">
      <c r="B39" s="36"/>
      <c r="C39" s="36"/>
      <c r="D39" s="43" t="s">
        <v>150</v>
      </c>
      <c r="E39" s="43">
        <v>1005</v>
      </c>
      <c r="F39" s="43">
        <v>1006</v>
      </c>
      <c r="G39" s="44">
        <f t="shared" si="3"/>
        <v>0.999005964214712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2:17">
      <c r="B40" s="36"/>
      <c r="C40" s="36"/>
      <c r="D40" s="37" t="s">
        <v>151</v>
      </c>
      <c r="E40" s="37">
        <v>1006</v>
      </c>
      <c r="F40" s="37">
        <v>1007</v>
      </c>
      <c r="G40" s="38">
        <f t="shared" si="3"/>
        <v>0.999006951340616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spans="2:17">
      <c r="B41" s="36"/>
      <c r="C41" s="36"/>
      <c r="D41" s="39" t="s">
        <v>152</v>
      </c>
      <c r="E41" s="39">
        <v>1007</v>
      </c>
      <c r="F41" s="39">
        <v>1008</v>
      </c>
      <c r="G41" s="40">
        <f t="shared" si="3"/>
        <v>0.999007936507937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spans="2:17">
      <c r="B42" s="36"/>
      <c r="C42" s="36"/>
      <c r="D42" s="37"/>
      <c r="E42" s="45"/>
      <c r="F42" s="45"/>
      <c r="G42" s="46"/>
      <c r="H42" s="47"/>
      <c r="J42" s="31"/>
      <c r="K42" s="31"/>
      <c r="L42" s="31"/>
      <c r="M42" s="31"/>
      <c r="N42" s="31"/>
      <c r="O42" s="31"/>
      <c r="P42" s="31"/>
      <c r="Q42" s="31"/>
    </row>
    <row r="43" spans="2:17">
      <c r="B43" s="36"/>
      <c r="C43" s="36"/>
      <c r="D43" s="37"/>
      <c r="E43" s="45"/>
      <c r="F43" s="45"/>
      <c r="G43" s="38"/>
      <c r="H43" s="47"/>
      <c r="J43" s="31"/>
      <c r="K43" s="31"/>
      <c r="L43" s="31"/>
      <c r="M43" s="31"/>
      <c r="N43" s="31"/>
      <c r="O43" s="31"/>
      <c r="P43" s="31"/>
      <c r="Q43" s="31"/>
    </row>
    <row r="44" spans="2:17">
      <c r="B44" s="30" t="s">
        <v>153</v>
      </c>
      <c r="C44" s="48"/>
      <c r="D44" s="49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45" spans="2:17">
      <c r="B45" s="50"/>
      <c r="C45" s="48"/>
      <c r="D45" s="49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</row>
    <row r="46" spans="2:17"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</row>
    <row r="47" spans="2:17"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</row>
    <row r="48" spans="2:17"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</row>
    <row r="49" spans="2:17"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</row>
    <row r="50" spans="2:17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</row>
    <row r="51" spans="2:17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</row>
    <row r="52" spans="2:17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  <row r="53" spans="2:17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2:17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spans="2:17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  <row r="56" spans="2:17"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</row>
    <row r="57" spans="2:17"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</row>
    <row r="58" spans="2:17"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</row>
    <row r="59" spans="2:17"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</row>
    <row r="60" spans="2:17"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</row>
    <row r="61" spans="2:17"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</row>
    <row r="62" spans="2:17"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  <row r="63" spans="2:15"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</row>
    <row r="64" spans="12:13">
      <c r="L64" s="31"/>
      <c r="M64" s="31"/>
    </row>
  </sheetData>
  <mergeCells count="13">
    <mergeCell ref="D5:E5"/>
    <mergeCell ref="F5:G5"/>
    <mergeCell ref="H5:I5"/>
    <mergeCell ref="K6:K8"/>
    <mergeCell ref="K11:K12"/>
    <mergeCell ref="K13:K14"/>
    <mergeCell ref="K15:K16"/>
    <mergeCell ref="K17:K18"/>
    <mergeCell ref="K19:K20"/>
    <mergeCell ref="K21:K22"/>
    <mergeCell ref="K23:K24"/>
    <mergeCell ref="K25:K26"/>
    <mergeCell ref="B34:C43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zoomScale="85" zoomScaleNormal="85" topLeftCell="A34" workbookViewId="0">
      <selection activeCell="F54" sqref="F54"/>
    </sheetView>
  </sheetViews>
  <sheetFormatPr defaultColWidth="9" defaultRowHeight="14" outlineLevelCol="5"/>
  <cols>
    <col min="1" max="1" width="11" customWidth="1"/>
    <col min="2" max="2" width="37.25" customWidth="1"/>
    <col min="3" max="3" width="19.125" customWidth="1"/>
    <col min="4" max="4" width="18.5" customWidth="1"/>
    <col min="5" max="6" width="12.875" customWidth="1"/>
  </cols>
  <sheetData>
    <row r="1" ht="16.5" spans="3:6">
      <c r="C1" s="1" t="s">
        <v>154</v>
      </c>
      <c r="D1" s="2" t="s">
        <v>155</v>
      </c>
      <c r="E1" s="3" t="s">
        <v>156</v>
      </c>
      <c r="F1" s="2" t="s">
        <v>157</v>
      </c>
    </row>
    <row r="2" spans="1:6">
      <c r="A2" s="4">
        <v>44561</v>
      </c>
      <c r="B2" t="s">
        <v>126</v>
      </c>
      <c r="C2">
        <v>9115</v>
      </c>
      <c r="D2">
        <v>10687</v>
      </c>
      <c r="E2">
        <v>382</v>
      </c>
      <c r="F2">
        <v>498</v>
      </c>
    </row>
    <row r="3" spans="3:6">
      <c r="C3">
        <v>1124</v>
      </c>
      <c r="D3">
        <v>1290</v>
      </c>
      <c r="E3">
        <v>38</v>
      </c>
      <c r="F3">
        <v>51</v>
      </c>
    </row>
    <row r="4" spans="3:6">
      <c r="C4">
        <v>349</v>
      </c>
      <c r="D4">
        <v>396</v>
      </c>
      <c r="E4">
        <v>6</v>
      </c>
      <c r="F4">
        <v>7</v>
      </c>
    </row>
    <row r="5" spans="3:6">
      <c r="C5">
        <v>238</v>
      </c>
      <c r="D5">
        <v>255</v>
      </c>
      <c r="E5">
        <v>12</v>
      </c>
      <c r="F5">
        <v>14</v>
      </c>
    </row>
    <row r="6" spans="3:6">
      <c r="C6">
        <v>24366</v>
      </c>
      <c r="D6">
        <v>24594</v>
      </c>
      <c r="E6">
        <v>24</v>
      </c>
      <c r="F6">
        <v>25</v>
      </c>
    </row>
    <row r="7" spans="3:6">
      <c r="C7">
        <v>267</v>
      </c>
      <c r="D7">
        <v>339</v>
      </c>
      <c r="E7">
        <v>12</v>
      </c>
      <c r="F7">
        <v>16</v>
      </c>
    </row>
    <row r="8" ht="15" customHeight="1" spans="3:6">
      <c r="C8">
        <v>286</v>
      </c>
      <c r="D8">
        <v>347</v>
      </c>
      <c r="E8">
        <v>12</v>
      </c>
      <c r="F8">
        <v>14</v>
      </c>
    </row>
    <row r="9" ht="15" customHeight="1" spans="3:6">
      <c r="C9">
        <f>SUM(C2:C8)</f>
        <v>35745</v>
      </c>
      <c r="D9">
        <f>SUM(D2:D8)</f>
        <v>37908</v>
      </c>
      <c r="E9">
        <f>SUM(E2:E8)</f>
        <v>486</v>
      </c>
      <c r="F9">
        <f>SUM(F2:F8)</f>
        <v>625</v>
      </c>
    </row>
    <row r="10" spans="2:6">
      <c r="B10" t="s">
        <v>127</v>
      </c>
      <c r="C10">
        <v>741</v>
      </c>
      <c r="D10">
        <v>819</v>
      </c>
      <c r="E10">
        <v>18</v>
      </c>
      <c r="F10">
        <v>23</v>
      </c>
    </row>
    <row r="11" spans="3:6">
      <c r="C11">
        <v>292</v>
      </c>
      <c r="D11">
        <v>331</v>
      </c>
      <c r="E11">
        <v>6</v>
      </c>
      <c r="F11">
        <v>12</v>
      </c>
    </row>
    <row r="12" spans="3:6">
      <c r="C12">
        <v>82</v>
      </c>
      <c r="D12">
        <v>97</v>
      </c>
      <c r="E12">
        <v>5</v>
      </c>
      <c r="F12">
        <v>6</v>
      </c>
    </row>
    <row r="13" spans="3:6">
      <c r="C13">
        <v>65</v>
      </c>
      <c r="D13">
        <v>73</v>
      </c>
      <c r="E13">
        <v>1</v>
      </c>
      <c r="F13">
        <v>1</v>
      </c>
    </row>
    <row r="14" spans="3:6">
      <c r="C14">
        <v>4039</v>
      </c>
      <c r="D14">
        <v>4065</v>
      </c>
      <c r="E14">
        <v>4</v>
      </c>
      <c r="F14">
        <v>5</v>
      </c>
    </row>
    <row r="15" spans="3:6">
      <c r="C15">
        <v>96</v>
      </c>
      <c r="D15">
        <v>118</v>
      </c>
      <c r="E15">
        <v>1</v>
      </c>
      <c r="F15">
        <v>1</v>
      </c>
    </row>
    <row r="16" spans="3:6">
      <c r="C16">
        <v>68</v>
      </c>
      <c r="D16">
        <v>73</v>
      </c>
      <c r="E16">
        <v>0</v>
      </c>
      <c r="F16">
        <v>0</v>
      </c>
    </row>
    <row r="17" spans="3:6">
      <c r="C17">
        <f>SUM(C10:C16)</f>
        <v>5383</v>
      </c>
      <c r="D17">
        <f>SUM(D10:D16)</f>
        <v>5576</v>
      </c>
      <c r="E17">
        <f>SUM(E10:E16)</f>
        <v>35</v>
      </c>
      <c r="F17">
        <f>SUM(F10:F16)</f>
        <v>48</v>
      </c>
    </row>
    <row r="18" spans="1:6">
      <c r="A18" s="4">
        <v>44568</v>
      </c>
      <c r="B18" t="s">
        <v>158</v>
      </c>
      <c r="C18">
        <v>9365</v>
      </c>
      <c r="D18">
        <v>10738</v>
      </c>
      <c r="E18">
        <v>387</v>
      </c>
      <c r="F18">
        <v>498</v>
      </c>
    </row>
    <row r="19" spans="3:6">
      <c r="C19">
        <v>3773</v>
      </c>
      <c r="D19">
        <v>4261</v>
      </c>
      <c r="E19">
        <v>83</v>
      </c>
      <c r="F19">
        <v>93</v>
      </c>
    </row>
    <row r="20" spans="3:6">
      <c r="C20">
        <v>737</v>
      </c>
      <c r="D20">
        <v>821</v>
      </c>
      <c r="E20">
        <v>19</v>
      </c>
      <c r="F20">
        <v>20</v>
      </c>
    </row>
    <row r="21" spans="3:6">
      <c r="C21">
        <v>24640</v>
      </c>
      <c r="D21">
        <v>24804</v>
      </c>
      <c r="E21">
        <v>28</v>
      </c>
      <c r="F21">
        <v>34</v>
      </c>
    </row>
    <row r="22" spans="3:6">
      <c r="C22">
        <v>438</v>
      </c>
      <c r="D22">
        <v>492</v>
      </c>
      <c r="E22">
        <v>14</v>
      </c>
      <c r="F22">
        <v>16</v>
      </c>
    </row>
    <row r="23" spans="3:6">
      <c r="C23">
        <v>392</v>
      </c>
      <c r="D23">
        <v>462</v>
      </c>
      <c r="E23">
        <v>12</v>
      </c>
      <c r="F23">
        <v>15</v>
      </c>
    </row>
    <row r="24" spans="3:6">
      <c r="C24">
        <v>1105</v>
      </c>
      <c r="D24">
        <v>1266</v>
      </c>
      <c r="E24">
        <v>22</v>
      </c>
      <c r="F24">
        <v>30</v>
      </c>
    </row>
    <row r="25" spans="3:6">
      <c r="C25">
        <f>SUM(C18:C24)</f>
        <v>40450</v>
      </c>
      <c r="D25">
        <f>SUM(D18:D24)</f>
        <v>42844</v>
      </c>
      <c r="E25">
        <f>SUM(E18:E24)</f>
        <v>565</v>
      </c>
      <c r="F25">
        <f>SUM(F18:F24)</f>
        <v>706</v>
      </c>
    </row>
    <row r="26" spans="1:6">
      <c r="A26" s="4">
        <v>44574</v>
      </c>
      <c r="B26" t="s">
        <v>159</v>
      </c>
      <c r="C26">
        <v>10811</v>
      </c>
      <c r="D26">
        <v>13696</v>
      </c>
      <c r="E26">
        <v>389</v>
      </c>
      <c r="F26">
        <v>484</v>
      </c>
    </row>
    <row r="27" spans="3:6">
      <c r="C27">
        <v>19871</v>
      </c>
      <c r="D27">
        <v>21615</v>
      </c>
      <c r="E27">
        <v>126</v>
      </c>
      <c r="F27">
        <v>145</v>
      </c>
    </row>
    <row r="28" spans="3:6">
      <c r="C28">
        <v>1676</v>
      </c>
      <c r="D28">
        <v>2171</v>
      </c>
      <c r="E28">
        <v>75</v>
      </c>
      <c r="F28">
        <v>89</v>
      </c>
    </row>
    <row r="29" spans="3:6">
      <c r="C29">
        <v>904</v>
      </c>
      <c r="D29">
        <v>1150</v>
      </c>
      <c r="E29">
        <v>44</v>
      </c>
      <c r="F29">
        <v>55</v>
      </c>
    </row>
    <row r="30" spans="3:6">
      <c r="C30">
        <v>1577</v>
      </c>
      <c r="D30">
        <v>2192</v>
      </c>
      <c r="E30">
        <v>65</v>
      </c>
      <c r="F30">
        <v>87</v>
      </c>
    </row>
    <row r="31" spans="3:6">
      <c r="C31">
        <v>1364</v>
      </c>
      <c r="D31">
        <v>1675</v>
      </c>
      <c r="E31">
        <v>129</v>
      </c>
      <c r="F31">
        <v>163</v>
      </c>
    </row>
    <row r="32" spans="3:6">
      <c r="C32">
        <v>1358</v>
      </c>
      <c r="D32">
        <v>1680</v>
      </c>
      <c r="E32">
        <v>105</v>
      </c>
      <c r="F32">
        <v>125</v>
      </c>
    </row>
    <row r="33" spans="3:6">
      <c r="C33">
        <f>SUM(C26:C32)</f>
        <v>37561</v>
      </c>
      <c r="D33">
        <f>SUM(D26:D32)</f>
        <v>44179</v>
      </c>
      <c r="E33">
        <f>SUM(E26:E32)</f>
        <v>933</v>
      </c>
      <c r="F33">
        <f>SUM(F26:F32)</f>
        <v>1148</v>
      </c>
    </row>
    <row r="35" spans="1:6">
      <c r="A35" s="4">
        <v>44588</v>
      </c>
      <c r="B35" t="s">
        <v>160</v>
      </c>
      <c r="C35">
        <v>2854</v>
      </c>
      <c r="D35">
        <v>3068</v>
      </c>
      <c r="E35">
        <v>87</v>
      </c>
      <c r="F35">
        <v>95</v>
      </c>
    </row>
    <row r="36" spans="3:6">
      <c r="C36">
        <v>3234</v>
      </c>
      <c r="D36">
        <v>3558</v>
      </c>
      <c r="E36">
        <v>83</v>
      </c>
      <c r="F36">
        <v>92</v>
      </c>
    </row>
    <row r="37" spans="3:6">
      <c r="C37">
        <v>265</v>
      </c>
      <c r="D37">
        <v>287</v>
      </c>
      <c r="E37">
        <v>9</v>
      </c>
      <c r="F37">
        <v>10</v>
      </c>
    </row>
    <row r="38" spans="3:6">
      <c r="C38">
        <v>152</v>
      </c>
      <c r="D38">
        <v>172</v>
      </c>
      <c r="E38">
        <v>5</v>
      </c>
      <c r="F38">
        <v>5</v>
      </c>
    </row>
    <row r="39" spans="3:6">
      <c r="C39">
        <v>22959</v>
      </c>
      <c r="D39">
        <v>23532</v>
      </c>
      <c r="E39">
        <v>17</v>
      </c>
      <c r="F39">
        <v>18</v>
      </c>
    </row>
    <row r="40" spans="3:6">
      <c r="C40">
        <v>61</v>
      </c>
      <c r="D40">
        <v>63</v>
      </c>
      <c r="E40">
        <v>1</v>
      </c>
      <c r="F40">
        <v>1</v>
      </c>
    </row>
    <row r="41" spans="3:6">
      <c r="C41">
        <v>31</v>
      </c>
      <c r="D41">
        <v>36</v>
      </c>
      <c r="E41">
        <v>0</v>
      </c>
      <c r="F41">
        <v>0</v>
      </c>
    </row>
    <row r="42" spans="3:6">
      <c r="C42">
        <f>SUM(C35:C41)</f>
        <v>29556</v>
      </c>
      <c r="D42">
        <f>SUM(D35:D41)</f>
        <v>30716</v>
      </c>
      <c r="E42">
        <f>SUM(E35:E41)</f>
        <v>202</v>
      </c>
      <c r="F42">
        <f>SUM(F35:F41)</f>
        <v>221</v>
      </c>
    </row>
    <row r="43" spans="2:6">
      <c r="B43" t="s">
        <v>161</v>
      </c>
      <c r="C43">
        <v>1799</v>
      </c>
      <c r="D43">
        <v>1996</v>
      </c>
      <c r="E43">
        <v>105</v>
      </c>
      <c r="F43">
        <v>141</v>
      </c>
    </row>
    <row r="44" spans="3:6">
      <c r="C44">
        <v>1367</v>
      </c>
      <c r="D44">
        <v>1571</v>
      </c>
      <c r="E44">
        <v>46</v>
      </c>
      <c r="F44">
        <v>52</v>
      </c>
    </row>
    <row r="45" spans="3:6">
      <c r="C45">
        <v>200</v>
      </c>
      <c r="D45">
        <v>226</v>
      </c>
      <c r="E45">
        <v>11</v>
      </c>
      <c r="F45">
        <v>12</v>
      </c>
    </row>
    <row r="46" spans="3:6">
      <c r="C46">
        <v>170</v>
      </c>
      <c r="D46">
        <v>182</v>
      </c>
      <c r="E46">
        <v>11</v>
      </c>
      <c r="F46">
        <v>12</v>
      </c>
    </row>
    <row r="47" spans="3:6">
      <c r="C47">
        <v>4046</v>
      </c>
      <c r="D47">
        <v>4074</v>
      </c>
      <c r="E47">
        <v>22</v>
      </c>
      <c r="F47">
        <v>22</v>
      </c>
    </row>
    <row r="48" spans="3:6">
      <c r="C48">
        <v>28</v>
      </c>
      <c r="D48">
        <v>35</v>
      </c>
      <c r="E48">
        <v>1</v>
      </c>
      <c r="F48">
        <v>3</v>
      </c>
    </row>
    <row r="49" spans="3:6">
      <c r="C49">
        <v>15</v>
      </c>
      <c r="D49">
        <v>17</v>
      </c>
      <c r="E49">
        <v>0</v>
      </c>
      <c r="F49">
        <v>0</v>
      </c>
    </row>
    <row r="50" spans="3:6">
      <c r="C50">
        <f>SUM(C43:C49)</f>
        <v>7625</v>
      </c>
      <c r="D50">
        <f>SUM(D43:D49)</f>
        <v>8101</v>
      </c>
      <c r="E50">
        <f>SUM(E43:E49)</f>
        <v>196</v>
      </c>
      <c r="F50">
        <f>SUM(F43:F49)</f>
        <v>242</v>
      </c>
    </row>
    <row r="52" spans="1:6">
      <c r="A52" s="4">
        <v>44592</v>
      </c>
      <c r="B52" t="s">
        <v>162</v>
      </c>
      <c r="C52">
        <v>32568</v>
      </c>
      <c r="D52">
        <v>34982</v>
      </c>
      <c r="E52">
        <v>611</v>
      </c>
      <c r="F52">
        <v>725</v>
      </c>
    </row>
    <row r="53" spans="3:6">
      <c r="C53">
        <v>1205</v>
      </c>
      <c r="D53">
        <v>1410</v>
      </c>
      <c r="E53">
        <v>74</v>
      </c>
      <c r="F53">
        <v>94</v>
      </c>
    </row>
    <row r="54" spans="3:6">
      <c r="C54">
        <v>242</v>
      </c>
      <c r="D54">
        <v>285</v>
      </c>
      <c r="E54">
        <v>9</v>
      </c>
      <c r="F54">
        <v>10</v>
      </c>
    </row>
    <row r="55" spans="3:6">
      <c r="C55">
        <f>SUM(C52:C54)</f>
        <v>34015</v>
      </c>
      <c r="D55">
        <f>SUM(D52:D54)</f>
        <v>36677</v>
      </c>
      <c r="E55">
        <f>SUM(E52:E54)</f>
        <v>694</v>
      </c>
      <c r="F55">
        <f>SUM(F52:F54)</f>
        <v>829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Public account_Follow and Unfo</vt:lpstr>
      <vt:lpstr>数据源</vt:lpstr>
      <vt:lpstr>Follower Profile</vt:lpstr>
      <vt:lpstr>Public Blog Readership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</dc:creator>
  <cp:lastModifiedBy>tonyxu</cp:lastModifiedBy>
  <dcterms:created xsi:type="dcterms:W3CDTF">2021-11-10T03:09:00Z</dcterms:created>
  <dcterms:modified xsi:type="dcterms:W3CDTF">2023-12-14T20:54:45Z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3D3FC02DD2154296AD631998E3D6621B_13</vt:lpwstr>
  </property>
  <property fmtid="{D5CDD505-2E9C-101B-9397-08002B2CF9AE}" pid="3" name="KSOProductBuildVer">
    <vt:lpwstr>2052-12.1.0.15990</vt:lpwstr>
  </property>
</Properties>
</file>