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xuyou\Desktop\"/>
    </mc:Choice>
  </mc:AlternateContent>
  <xr:revisionPtr revIDLastSave="0" documentId="13_ncr:1_{FC4E57CE-7A1D-4AD2-B9CE-656DF46195E7}" xr6:coauthVersionLast="45" xr6:coauthVersionMax="45" xr10:uidLastSave="{00000000-0000-0000-0000-000000000000}"/>
  <bookViews>
    <workbookView xWindow="-98" yWindow="-98" windowWidth="20715" windowHeight="13276" firstSheet="1" activeTab="4" xr2:uid="{00000000-000D-0000-FFFF-FFFF00000000}"/>
  </bookViews>
  <sheets>
    <sheet name="目录" sheetId="1" state="hidden" r:id="rId1"/>
    <sheet name="上海" sheetId="2" r:id="rId2"/>
    <sheet name="南京" sheetId="3" r:id="rId3"/>
    <sheet name="苏州" sheetId="4" r:id="rId4"/>
    <sheet name="无锡" sheetId="5" r:id="rId5"/>
    <sheet name="南通" sheetId="6" r:id="rId6"/>
    <sheet name="常州" sheetId="7" r:id="rId7"/>
    <sheet name="徐州" sheetId="8" r:id="rId8"/>
    <sheet name="杭州" sheetId="9" r:id="rId9"/>
    <sheet name="宁波" sheetId="10" r:id="rId10"/>
    <sheet name="合肥" sheetId="11" r:id="rId11"/>
    <sheet name="总结" sheetId="12" r:id="rId12"/>
  </sheets>
  <definedNames>
    <definedName name="_xlnm._FilterDatabase" localSheetId="1" hidden="1">上海!$A$1:$O$1</definedName>
    <definedName name="_xlnm._FilterDatabase" localSheetId="3" hidden="1">苏州!$A$1:$O$1</definedName>
    <definedName name="_xlnm._FilterDatabase" localSheetId="4" hidden="1">无锡!$A$1:$O$1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4" l="1"/>
  <c r="C2" i="9"/>
  <c r="C2" i="3"/>
  <c r="C42" i="2"/>
  <c r="M15" i="11" l="1"/>
  <c r="N15" i="11"/>
  <c r="M17" i="11"/>
  <c r="N17" i="11"/>
  <c r="M20" i="11"/>
  <c r="N20" i="11"/>
  <c r="M22" i="11"/>
  <c r="N22" i="11"/>
  <c r="M23" i="11"/>
  <c r="N23" i="11"/>
  <c r="M24" i="11"/>
  <c r="N24" i="11"/>
  <c r="M25" i="11"/>
  <c r="N25" i="11"/>
  <c r="M26" i="11"/>
  <c r="N26" i="11"/>
  <c r="M3" i="11"/>
  <c r="N3" i="11"/>
  <c r="M4" i="11"/>
  <c r="N4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O11" i="11" s="1"/>
  <c r="M12" i="11"/>
  <c r="N12" i="11"/>
  <c r="O12" i="11"/>
  <c r="M13" i="11"/>
  <c r="N13" i="11"/>
  <c r="M14" i="11"/>
  <c r="N14" i="11"/>
  <c r="N2" i="11"/>
  <c r="M2" i="11"/>
  <c r="J14" i="11"/>
  <c r="K14" i="11" s="1"/>
  <c r="J13" i="11"/>
  <c r="K13" i="11" s="1"/>
  <c r="J12" i="11"/>
  <c r="K12" i="11" s="1"/>
  <c r="J11" i="11"/>
  <c r="K11" i="11" s="1"/>
  <c r="J10" i="11"/>
  <c r="K10" i="11" s="1"/>
  <c r="J9" i="11"/>
  <c r="K9" i="11" s="1"/>
  <c r="J8" i="11"/>
  <c r="K8" i="11" s="1"/>
  <c r="J7" i="11"/>
  <c r="K7" i="11" s="1"/>
  <c r="J6" i="11"/>
  <c r="K6" i="11" s="1"/>
  <c r="J5" i="11"/>
  <c r="K5" i="11" s="1"/>
  <c r="J4" i="11"/>
  <c r="K4" i="11" s="1"/>
  <c r="O4" i="11" s="1"/>
  <c r="J3" i="11"/>
  <c r="K3" i="11" s="1"/>
  <c r="J2" i="11"/>
  <c r="K2" i="11" s="1"/>
  <c r="F3" i="11"/>
  <c r="G3" i="11"/>
  <c r="F4" i="11"/>
  <c r="G4" i="11"/>
  <c r="F5" i="11"/>
  <c r="G5" i="11"/>
  <c r="F6" i="11"/>
  <c r="G6" i="11"/>
  <c r="O6" i="11" s="1"/>
  <c r="F7" i="11"/>
  <c r="G7" i="11"/>
  <c r="F8" i="11"/>
  <c r="G8" i="11"/>
  <c r="F9" i="11"/>
  <c r="G9" i="11"/>
  <c r="F10" i="11"/>
  <c r="G10" i="11"/>
  <c r="O10" i="11" s="1"/>
  <c r="F11" i="11"/>
  <c r="G11" i="11"/>
  <c r="F12" i="11"/>
  <c r="G12" i="11"/>
  <c r="F13" i="11"/>
  <c r="G13" i="11"/>
  <c r="F14" i="11"/>
  <c r="G14" i="11"/>
  <c r="O14" i="11" s="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4" i="11"/>
  <c r="G34" i="11"/>
  <c r="F39" i="11"/>
  <c r="F41" i="11"/>
  <c r="G2" i="11"/>
  <c r="F2" i="11"/>
  <c r="C3" i="11"/>
  <c r="D3" i="11" s="1"/>
  <c r="C4" i="11"/>
  <c r="D4" i="11" s="1"/>
  <c r="C5" i="11"/>
  <c r="D5" i="11" s="1"/>
  <c r="C6" i="11"/>
  <c r="D6" i="11"/>
  <c r="C7" i="11"/>
  <c r="D7" i="11" s="1"/>
  <c r="C8" i="11"/>
  <c r="D8" i="11" s="1"/>
  <c r="C9" i="11"/>
  <c r="D9" i="11" s="1"/>
  <c r="C10" i="11"/>
  <c r="D10" i="11"/>
  <c r="C11" i="11"/>
  <c r="D11" i="11" s="1"/>
  <c r="C12" i="11"/>
  <c r="D12" i="11" s="1"/>
  <c r="C13" i="11"/>
  <c r="D13" i="11" s="1"/>
  <c r="C14" i="11"/>
  <c r="D14" i="11"/>
  <c r="C15" i="11"/>
  <c r="D15" i="11" s="1"/>
  <c r="C16" i="11"/>
  <c r="D16" i="11" s="1"/>
  <c r="C17" i="11"/>
  <c r="D17" i="11" s="1"/>
  <c r="C18" i="11"/>
  <c r="D18" i="1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4" i="11"/>
  <c r="D34" i="11"/>
  <c r="C39" i="11"/>
  <c r="D39" i="11" s="1"/>
  <c r="C40" i="11"/>
  <c r="D40" i="11" s="1"/>
  <c r="C41" i="11"/>
  <c r="D41" i="11" s="1"/>
  <c r="C2" i="11"/>
  <c r="D2" i="11" s="1"/>
  <c r="C3" i="10"/>
  <c r="C4" i="10"/>
  <c r="D4" i="10" s="1"/>
  <c r="C5" i="10"/>
  <c r="D5" i="10" s="1"/>
  <c r="C6" i="10"/>
  <c r="D6" i="10" s="1"/>
  <c r="O6" i="10" s="1"/>
  <c r="C7" i="10"/>
  <c r="D7" i="10" s="1"/>
  <c r="O7" i="10" s="1"/>
  <c r="C8" i="10"/>
  <c r="D8" i="10" s="1"/>
  <c r="C9" i="10"/>
  <c r="C10" i="10"/>
  <c r="C11" i="10"/>
  <c r="C12" i="10"/>
  <c r="D12" i="10" s="1"/>
  <c r="C13" i="10"/>
  <c r="C14" i="10"/>
  <c r="D14" i="10" s="1"/>
  <c r="O14" i="10" s="1"/>
  <c r="C15" i="10"/>
  <c r="D15" i="10" s="1"/>
  <c r="C16" i="10"/>
  <c r="D16" i="10" s="1"/>
  <c r="C17" i="10"/>
  <c r="D17" i="10" s="1"/>
  <c r="C18" i="10"/>
  <c r="C19" i="10"/>
  <c r="C20" i="10"/>
  <c r="D20" i="10" s="1"/>
  <c r="C21" i="10"/>
  <c r="C22" i="10"/>
  <c r="C23" i="10"/>
  <c r="C24" i="10"/>
  <c r="D24" i="10" s="1"/>
  <c r="C25" i="10"/>
  <c r="D25" i="10" s="1"/>
  <c r="C26" i="10"/>
  <c r="C27" i="10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C34" i="10"/>
  <c r="C35" i="10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C2" i="10"/>
  <c r="D2" i="10" s="1"/>
  <c r="C42" i="9"/>
  <c r="D42" i="9" s="1"/>
  <c r="C4" i="9"/>
  <c r="C5" i="9"/>
  <c r="D5" i="9" s="1"/>
  <c r="O5" i="9" s="1"/>
  <c r="C6" i="9"/>
  <c r="D6" i="9" s="1"/>
  <c r="C7" i="9"/>
  <c r="D7" i="9" s="1"/>
  <c r="C8" i="9"/>
  <c r="C9" i="9"/>
  <c r="C10" i="9"/>
  <c r="C11" i="9"/>
  <c r="C12" i="9"/>
  <c r="C13" i="9"/>
  <c r="D13" i="9" s="1"/>
  <c r="C14" i="9"/>
  <c r="D14" i="9" s="1"/>
  <c r="C15" i="9"/>
  <c r="D15" i="9" s="1"/>
  <c r="C16" i="9"/>
  <c r="C17" i="9"/>
  <c r="C18" i="9"/>
  <c r="C19" i="9"/>
  <c r="C20" i="9"/>
  <c r="C21" i="9"/>
  <c r="D21" i="9" s="1"/>
  <c r="C22" i="9"/>
  <c r="D22" i="9" s="1"/>
  <c r="C23" i="9"/>
  <c r="D23" i="9" s="1"/>
  <c r="C24" i="9"/>
  <c r="C25" i="9"/>
  <c r="C26" i="9"/>
  <c r="C27" i="9"/>
  <c r="C28" i="9"/>
  <c r="C29" i="9"/>
  <c r="D29" i="9" s="1"/>
  <c r="C30" i="9"/>
  <c r="D30" i="9" s="1"/>
  <c r="C31" i="9"/>
  <c r="D31" i="9" s="1"/>
  <c r="C32" i="9"/>
  <c r="C33" i="9"/>
  <c r="C34" i="9"/>
  <c r="C35" i="9"/>
  <c r="C36" i="9"/>
  <c r="C37" i="9"/>
  <c r="D37" i="9" s="1"/>
  <c r="C38" i="9"/>
  <c r="D38" i="9" s="1"/>
  <c r="C39" i="9"/>
  <c r="D39" i="9" s="1"/>
  <c r="C40" i="9"/>
  <c r="C41" i="9"/>
  <c r="C3" i="9"/>
  <c r="C3" i="8"/>
  <c r="D3" i="8" s="1"/>
  <c r="C4" i="8"/>
  <c r="D4" i="8" s="1"/>
  <c r="C5" i="8"/>
  <c r="D5" i="8" s="1"/>
  <c r="C6" i="8"/>
  <c r="D6" i="8" s="1"/>
  <c r="C7" i="8"/>
  <c r="D7" i="8" s="1"/>
  <c r="C8" i="8"/>
  <c r="C9" i="8"/>
  <c r="D9" i="8" s="1"/>
  <c r="C10" i="8"/>
  <c r="D10" i="8" s="1"/>
  <c r="C11" i="8"/>
  <c r="D11" i="8" s="1"/>
  <c r="C12" i="8"/>
  <c r="C13" i="8"/>
  <c r="C14" i="8"/>
  <c r="D14" i="8" s="1"/>
  <c r="C15" i="8"/>
  <c r="D15" i="8" s="1"/>
  <c r="C16" i="8"/>
  <c r="C17" i="8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C25" i="8"/>
  <c r="D25" i="8" s="1"/>
  <c r="C26" i="8"/>
  <c r="D26" i="8" s="1"/>
  <c r="C27" i="8"/>
  <c r="D27" i="8" s="1"/>
  <c r="C28" i="8"/>
  <c r="C29" i="8"/>
  <c r="C30" i="8"/>
  <c r="D30" i="8" s="1"/>
  <c r="C31" i="8"/>
  <c r="D31" i="8" s="1"/>
  <c r="C32" i="8"/>
  <c r="C33" i="8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C41" i="8"/>
  <c r="D41" i="8" s="1"/>
  <c r="C2" i="8"/>
  <c r="D2" i="8" s="1"/>
  <c r="C3" i="7"/>
  <c r="D3" i="7" s="1"/>
  <c r="C4" i="7"/>
  <c r="C5" i="7"/>
  <c r="C6" i="7"/>
  <c r="C7" i="7"/>
  <c r="D7" i="7" s="1"/>
  <c r="C8" i="7"/>
  <c r="C9" i="7"/>
  <c r="D9" i="7" s="1"/>
  <c r="C10" i="7"/>
  <c r="C11" i="7"/>
  <c r="D11" i="7" s="1"/>
  <c r="C12" i="7"/>
  <c r="D12" i="7" s="1"/>
  <c r="C13" i="7"/>
  <c r="D13" i="7" s="1"/>
  <c r="C14" i="7"/>
  <c r="D14" i="7" s="1"/>
  <c r="O14" i="7" s="1"/>
  <c r="C15" i="7"/>
  <c r="D15" i="7" s="1"/>
  <c r="C16" i="7"/>
  <c r="C17" i="7"/>
  <c r="C18" i="7"/>
  <c r="C19" i="7"/>
  <c r="D19" i="7" s="1"/>
  <c r="C20" i="7"/>
  <c r="D20" i="7" s="1"/>
  <c r="C21" i="7"/>
  <c r="D21" i="7" s="1"/>
  <c r="C22" i="7"/>
  <c r="D22" i="7" s="1"/>
  <c r="C23" i="7"/>
  <c r="D23" i="7" s="1"/>
  <c r="C24" i="7"/>
  <c r="C25" i="7"/>
  <c r="C26" i="7"/>
  <c r="C27" i="7"/>
  <c r="D27" i="7" s="1"/>
  <c r="C28" i="7"/>
  <c r="C29" i="7"/>
  <c r="C30" i="7"/>
  <c r="D30" i="7" s="1"/>
  <c r="C31" i="7"/>
  <c r="D31" i="7" s="1"/>
  <c r="C32" i="7"/>
  <c r="C33" i="7"/>
  <c r="D33" i="7" s="1"/>
  <c r="C34" i="7"/>
  <c r="C35" i="7"/>
  <c r="D35" i="7" s="1"/>
  <c r="C36" i="7"/>
  <c r="C37" i="7"/>
  <c r="C38" i="7"/>
  <c r="C39" i="7"/>
  <c r="D39" i="7" s="1"/>
  <c r="C40" i="7"/>
  <c r="C41" i="7"/>
  <c r="D41" i="7" s="1"/>
  <c r="C2" i="7"/>
  <c r="M15" i="10"/>
  <c r="N15" i="10"/>
  <c r="M16" i="10"/>
  <c r="N16" i="10"/>
  <c r="M17" i="10"/>
  <c r="N17" i="10"/>
  <c r="M18" i="10"/>
  <c r="N18" i="10"/>
  <c r="M19" i="10"/>
  <c r="N19" i="10"/>
  <c r="M20" i="10"/>
  <c r="N20" i="10"/>
  <c r="M22" i="10"/>
  <c r="N22" i="10"/>
  <c r="M23" i="10"/>
  <c r="N23" i="10"/>
  <c r="M24" i="10"/>
  <c r="N24" i="10"/>
  <c r="M25" i="10"/>
  <c r="N25" i="10"/>
  <c r="M26" i="10"/>
  <c r="N26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N2" i="10"/>
  <c r="M2" i="10"/>
  <c r="J3" i="10"/>
  <c r="K3" i="10" s="1"/>
  <c r="J4" i="10"/>
  <c r="K4" i="10" s="1"/>
  <c r="J5" i="10"/>
  <c r="K5" i="10"/>
  <c r="J6" i="10"/>
  <c r="K6" i="10"/>
  <c r="J7" i="10"/>
  <c r="K7" i="10" s="1"/>
  <c r="J8" i="10"/>
  <c r="K8" i="10" s="1"/>
  <c r="J9" i="10"/>
  <c r="K9" i="10"/>
  <c r="J10" i="10"/>
  <c r="K10" i="10"/>
  <c r="J11" i="10"/>
  <c r="K11" i="10" s="1"/>
  <c r="J12" i="10"/>
  <c r="K12" i="10" s="1"/>
  <c r="J13" i="10"/>
  <c r="K13" i="10"/>
  <c r="J14" i="10"/>
  <c r="K14" i="10"/>
  <c r="J2" i="10"/>
  <c r="K2" i="10" s="1"/>
  <c r="F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O10" i="10" s="1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F39" i="10"/>
  <c r="F40" i="10"/>
  <c r="F41" i="10"/>
  <c r="D3" i="10"/>
  <c r="D9" i="10"/>
  <c r="D10" i="10"/>
  <c r="D11" i="10"/>
  <c r="D13" i="10"/>
  <c r="D18" i="10"/>
  <c r="D19" i="10"/>
  <c r="D21" i="10"/>
  <c r="D22" i="10"/>
  <c r="D23" i="10"/>
  <c r="D26" i="10"/>
  <c r="D27" i="10"/>
  <c r="D33" i="10"/>
  <c r="D34" i="10"/>
  <c r="D35" i="10"/>
  <c r="D41" i="10"/>
  <c r="F2" i="10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N3" i="9"/>
  <c r="M3" i="9"/>
  <c r="J4" i="9"/>
  <c r="K4" i="9" s="1"/>
  <c r="J5" i="9"/>
  <c r="K5" i="9" s="1"/>
  <c r="J6" i="9"/>
  <c r="K6" i="9"/>
  <c r="J7" i="9"/>
  <c r="K7" i="9"/>
  <c r="J8" i="9"/>
  <c r="K8" i="9" s="1"/>
  <c r="J9" i="9"/>
  <c r="K9" i="9" s="1"/>
  <c r="J10" i="9"/>
  <c r="K10" i="9" s="1"/>
  <c r="J11" i="9"/>
  <c r="K11" i="9"/>
  <c r="J12" i="9"/>
  <c r="K12" i="9" s="1"/>
  <c r="J13" i="9"/>
  <c r="K13" i="9" s="1"/>
  <c r="J14" i="9"/>
  <c r="K14" i="9" s="1"/>
  <c r="J15" i="9"/>
  <c r="K15" i="9" s="1"/>
  <c r="J3" i="9"/>
  <c r="K3" i="9" s="1"/>
  <c r="F4" i="9"/>
  <c r="F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F42" i="9"/>
  <c r="F3" i="9"/>
  <c r="D4" i="9"/>
  <c r="D8" i="9"/>
  <c r="D9" i="9"/>
  <c r="D10" i="9"/>
  <c r="D11" i="9"/>
  <c r="O11" i="9" s="1"/>
  <c r="D12" i="9"/>
  <c r="O12" i="9" s="1"/>
  <c r="D16" i="9"/>
  <c r="D17" i="9"/>
  <c r="D18" i="9"/>
  <c r="D19" i="9"/>
  <c r="D20" i="9"/>
  <c r="D24" i="9"/>
  <c r="D25" i="9"/>
  <c r="D26" i="9"/>
  <c r="D27" i="9"/>
  <c r="D28" i="9"/>
  <c r="D32" i="9"/>
  <c r="D33" i="9"/>
  <c r="D34" i="9"/>
  <c r="D35" i="9"/>
  <c r="D36" i="9"/>
  <c r="D40" i="9"/>
  <c r="D41" i="9"/>
  <c r="D3" i="9"/>
  <c r="M3" i="8"/>
  <c r="N3" i="8"/>
  <c r="M4" i="8"/>
  <c r="N4" i="8"/>
  <c r="M5" i="8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N2" i="8"/>
  <c r="M2" i="8"/>
  <c r="J13" i="8"/>
  <c r="K13" i="8"/>
  <c r="J3" i="8"/>
  <c r="K3" i="8" s="1"/>
  <c r="J4" i="8"/>
  <c r="K4" i="8" s="1"/>
  <c r="J5" i="8"/>
  <c r="K5" i="8"/>
  <c r="J6" i="8"/>
  <c r="K6" i="8"/>
  <c r="J7" i="8"/>
  <c r="K7" i="8" s="1"/>
  <c r="J8" i="8"/>
  <c r="K8" i="8" s="1"/>
  <c r="J9" i="8"/>
  <c r="K9" i="8"/>
  <c r="J10" i="8"/>
  <c r="K10" i="8"/>
  <c r="J11" i="8"/>
  <c r="K11" i="8" s="1"/>
  <c r="J12" i="8"/>
  <c r="K12" i="8" s="1"/>
  <c r="J2" i="8"/>
  <c r="K2" i="8" s="1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F36" i="8"/>
  <c r="F37" i="8"/>
  <c r="F38" i="8"/>
  <c r="F39" i="8"/>
  <c r="F40" i="8"/>
  <c r="F41" i="8"/>
  <c r="G2" i="8"/>
  <c r="F2" i="8"/>
  <c r="D8" i="8"/>
  <c r="D12" i="8"/>
  <c r="D13" i="8"/>
  <c r="D16" i="8"/>
  <c r="D17" i="8"/>
  <c r="D24" i="8"/>
  <c r="D28" i="8"/>
  <c r="D29" i="8"/>
  <c r="D32" i="8"/>
  <c r="D33" i="8"/>
  <c r="D40" i="8"/>
  <c r="M3" i="7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J7" i="7"/>
  <c r="K7" i="7"/>
  <c r="J8" i="7"/>
  <c r="K8" i="7" s="1"/>
  <c r="J9" i="7"/>
  <c r="K9" i="7" s="1"/>
  <c r="J10" i="7"/>
  <c r="K10" i="7"/>
  <c r="J11" i="7"/>
  <c r="K11" i="7"/>
  <c r="J12" i="7"/>
  <c r="K12" i="7"/>
  <c r="J13" i="7"/>
  <c r="K13" i="7" s="1"/>
  <c r="J14" i="7"/>
  <c r="K14" i="7" s="1"/>
  <c r="J6" i="7"/>
  <c r="K6" i="7"/>
  <c r="J5" i="7"/>
  <c r="K5" i="7" s="1"/>
  <c r="J4" i="7"/>
  <c r="K4" i="7"/>
  <c r="J3" i="7"/>
  <c r="K3" i="7"/>
  <c r="G5" i="7"/>
  <c r="G6" i="7"/>
  <c r="G7" i="7"/>
  <c r="G8" i="7"/>
  <c r="O8" i="7" s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D4" i="7"/>
  <c r="D5" i="7"/>
  <c r="D6" i="7"/>
  <c r="O6" i="7" s="1"/>
  <c r="D8" i="7"/>
  <c r="D10" i="7"/>
  <c r="D16" i="7"/>
  <c r="D17" i="7"/>
  <c r="D18" i="7"/>
  <c r="D24" i="7"/>
  <c r="D25" i="7"/>
  <c r="D26" i="7"/>
  <c r="D28" i="7"/>
  <c r="D29" i="7"/>
  <c r="D32" i="7"/>
  <c r="D34" i="7"/>
  <c r="D36" i="7"/>
  <c r="D37" i="7"/>
  <c r="D38" i="7"/>
  <c r="D40" i="7"/>
  <c r="N2" i="7"/>
  <c r="M2" i="7"/>
  <c r="J2" i="7"/>
  <c r="K2" i="7" s="1"/>
  <c r="F2" i="7"/>
  <c r="D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2" i="6"/>
  <c r="N23" i="6"/>
  <c r="N24" i="6"/>
  <c r="N25" i="6"/>
  <c r="N26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2" i="6"/>
  <c r="M23" i="6"/>
  <c r="M24" i="6"/>
  <c r="M25" i="6"/>
  <c r="M26" i="6"/>
  <c r="M2" i="6"/>
  <c r="K4" i="6"/>
  <c r="K5" i="6"/>
  <c r="K6" i="6"/>
  <c r="K7" i="6"/>
  <c r="K8" i="6"/>
  <c r="O8" i="6" s="1"/>
  <c r="K12" i="6"/>
  <c r="K13" i="6"/>
  <c r="K14" i="6"/>
  <c r="K2" i="6"/>
  <c r="J3" i="6"/>
  <c r="K3" i="6" s="1"/>
  <c r="O3" i="6" s="1"/>
  <c r="J4" i="6"/>
  <c r="J5" i="6"/>
  <c r="J6" i="6"/>
  <c r="J7" i="6"/>
  <c r="J8" i="6"/>
  <c r="J9" i="6"/>
  <c r="K9" i="6" s="1"/>
  <c r="O9" i="6" s="1"/>
  <c r="J10" i="6"/>
  <c r="K10" i="6" s="1"/>
  <c r="O10" i="6" s="1"/>
  <c r="J11" i="6"/>
  <c r="K11" i="6" s="1"/>
  <c r="O11" i="6" s="1"/>
  <c r="J12" i="6"/>
  <c r="J13" i="6"/>
  <c r="J14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2" i="6"/>
  <c r="O2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" i="6"/>
  <c r="D4" i="6"/>
  <c r="D12" i="6"/>
  <c r="D20" i="6"/>
  <c r="D24" i="6"/>
  <c r="C3" i="6"/>
  <c r="D3" i="6" s="1"/>
  <c r="C4" i="6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C21" i="6"/>
  <c r="D21" i="6" s="1"/>
  <c r="C22" i="6"/>
  <c r="D22" i="6" s="1"/>
  <c r="C23" i="6"/>
  <c r="D23" i="6" s="1"/>
  <c r="C24" i="6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2" i="6"/>
  <c r="D2" i="6" s="1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1" i="5"/>
  <c r="N20" i="5"/>
  <c r="N19" i="5"/>
  <c r="N18" i="5"/>
  <c r="N17" i="5"/>
  <c r="N41" i="5"/>
  <c r="M20" i="5"/>
  <c r="M19" i="5"/>
  <c r="M18" i="5"/>
  <c r="M17" i="5"/>
  <c r="M2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41" i="5"/>
  <c r="K37" i="5"/>
  <c r="K36" i="5"/>
  <c r="O36" i="5" s="1"/>
  <c r="K41" i="5"/>
  <c r="J40" i="5"/>
  <c r="K40" i="5" s="1"/>
  <c r="J39" i="5"/>
  <c r="K39" i="5" s="1"/>
  <c r="J38" i="5"/>
  <c r="K38" i="5" s="1"/>
  <c r="O38" i="5" s="1"/>
  <c r="J37" i="5"/>
  <c r="J36" i="5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J29" i="5"/>
  <c r="K29" i="5" s="1"/>
  <c r="J41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41" i="5"/>
  <c r="D13" i="5"/>
  <c r="D5" i="5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C4" i="5"/>
  <c r="D4" i="5" s="1"/>
  <c r="C3" i="5"/>
  <c r="D3" i="5" s="1"/>
  <c r="C2" i="5"/>
  <c r="D2" i="5" s="1"/>
  <c r="C41" i="5"/>
  <c r="D41" i="5" s="1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41" i="4"/>
  <c r="K38" i="4"/>
  <c r="K30" i="4"/>
  <c r="K5" i="3"/>
  <c r="K6" i="3"/>
  <c r="K7" i="3"/>
  <c r="K8" i="3"/>
  <c r="K9" i="3"/>
  <c r="O9" i="3" s="1"/>
  <c r="K11" i="3"/>
  <c r="K13" i="3"/>
  <c r="K14" i="3"/>
  <c r="K15" i="3"/>
  <c r="J40" i="4"/>
  <c r="K40" i="4" s="1"/>
  <c r="J39" i="4"/>
  <c r="K39" i="4" s="1"/>
  <c r="J38" i="4"/>
  <c r="J37" i="4"/>
  <c r="K37" i="4" s="1"/>
  <c r="J36" i="4"/>
  <c r="K36" i="4" s="1"/>
  <c r="J35" i="4"/>
  <c r="K35" i="4" s="1"/>
  <c r="O35" i="4" s="1"/>
  <c r="J34" i="4"/>
  <c r="K34" i="4" s="1"/>
  <c r="J33" i="4"/>
  <c r="K33" i="4" s="1"/>
  <c r="J32" i="4"/>
  <c r="K32" i="4" s="1"/>
  <c r="J31" i="4"/>
  <c r="K31" i="4" s="1"/>
  <c r="J30" i="4"/>
  <c r="J29" i="4"/>
  <c r="K29" i="4" s="1"/>
  <c r="J41" i="4"/>
  <c r="K41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8" i="2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1" i="4"/>
  <c r="D40" i="4"/>
  <c r="D39" i="4"/>
  <c r="D34" i="4"/>
  <c r="D26" i="4"/>
  <c r="D20" i="4"/>
  <c r="D18" i="4"/>
  <c r="D12" i="4"/>
  <c r="D10" i="4"/>
  <c r="D8" i="4"/>
  <c r="D7" i="4"/>
  <c r="D2" i="4"/>
  <c r="C40" i="4"/>
  <c r="C39" i="4"/>
  <c r="C38" i="4"/>
  <c r="D38" i="4" s="1"/>
  <c r="C37" i="4"/>
  <c r="D37" i="4" s="1"/>
  <c r="O37" i="4" s="1"/>
  <c r="C36" i="4"/>
  <c r="D36" i="4" s="1"/>
  <c r="C35" i="4"/>
  <c r="D35" i="4" s="1"/>
  <c r="C34" i="4"/>
  <c r="C33" i="4"/>
  <c r="D33" i="4" s="1"/>
  <c r="C32" i="4"/>
  <c r="D32" i="4" s="1"/>
  <c r="C31" i="4"/>
  <c r="D31" i="4" s="1"/>
  <c r="C30" i="4"/>
  <c r="D30" i="4" s="1"/>
  <c r="C29" i="4"/>
  <c r="D29" i="4" s="1"/>
  <c r="O29" i="4" s="1"/>
  <c r="C28" i="4"/>
  <c r="D28" i="4" s="1"/>
  <c r="C27" i="4"/>
  <c r="D27" i="4" s="1"/>
  <c r="C26" i="4"/>
  <c r="C25" i="4"/>
  <c r="D25" i="4" s="1"/>
  <c r="C24" i="4"/>
  <c r="D24" i="4" s="1"/>
  <c r="C23" i="4"/>
  <c r="D23" i="4" s="1"/>
  <c r="C22" i="4"/>
  <c r="D22" i="4" s="1"/>
  <c r="C21" i="4"/>
  <c r="D21" i="4" s="1"/>
  <c r="C20" i="4"/>
  <c r="C19" i="4"/>
  <c r="D19" i="4" s="1"/>
  <c r="C18" i="4"/>
  <c r="C17" i="4"/>
  <c r="D17" i="4" s="1"/>
  <c r="C16" i="4"/>
  <c r="D16" i="4" s="1"/>
  <c r="C15" i="4"/>
  <c r="D15" i="4" s="1"/>
  <c r="C14" i="4"/>
  <c r="D14" i="4" s="1"/>
  <c r="C13" i="4"/>
  <c r="D13" i="4" s="1"/>
  <c r="C12" i="4"/>
  <c r="C11" i="4"/>
  <c r="D11" i="4" s="1"/>
  <c r="C10" i="4"/>
  <c r="C9" i="4"/>
  <c r="D9" i="4" s="1"/>
  <c r="C8" i="4"/>
  <c r="C7" i="4"/>
  <c r="C6" i="4"/>
  <c r="D6" i="4" s="1"/>
  <c r="C5" i="4"/>
  <c r="D5" i="4" s="1"/>
  <c r="C4" i="4"/>
  <c r="D4" i="4" s="1"/>
  <c r="C3" i="4"/>
  <c r="D3" i="4" s="1"/>
  <c r="C2" i="4"/>
  <c r="C41" i="4"/>
  <c r="D41" i="4" s="1"/>
  <c r="N4" i="3"/>
  <c r="N5" i="3"/>
  <c r="N6" i="3"/>
  <c r="N7" i="3"/>
  <c r="N8" i="3"/>
  <c r="N9" i="3"/>
  <c r="N10" i="3"/>
  <c r="N11" i="3"/>
  <c r="N12" i="3"/>
  <c r="N13" i="3"/>
  <c r="N14" i="3"/>
  <c r="N15" i="3"/>
  <c r="N3" i="3"/>
  <c r="N41" i="2"/>
  <c r="M4" i="3"/>
  <c r="M5" i="3"/>
  <c r="M6" i="3"/>
  <c r="M7" i="3"/>
  <c r="M8" i="3"/>
  <c r="M9" i="3"/>
  <c r="M10" i="3"/>
  <c r="M11" i="3"/>
  <c r="M12" i="3"/>
  <c r="M13" i="3"/>
  <c r="M14" i="3"/>
  <c r="M15" i="3"/>
  <c r="M3" i="3"/>
  <c r="J4" i="3"/>
  <c r="K4" i="3" s="1"/>
  <c r="O4" i="3" s="1"/>
  <c r="J5" i="3"/>
  <c r="J6" i="3"/>
  <c r="J7" i="3"/>
  <c r="J8" i="3"/>
  <c r="J9" i="3"/>
  <c r="J10" i="3"/>
  <c r="K10" i="3" s="1"/>
  <c r="O10" i="3" s="1"/>
  <c r="J11" i="3"/>
  <c r="J12" i="3"/>
  <c r="K12" i="3" s="1"/>
  <c r="J13" i="3"/>
  <c r="J14" i="3"/>
  <c r="J15" i="3"/>
  <c r="J3" i="3"/>
  <c r="K3" i="3" s="1"/>
  <c r="O3" i="3" s="1"/>
  <c r="G6" i="3"/>
  <c r="O6" i="3" s="1"/>
  <c r="G7" i="3"/>
  <c r="O7" i="3" s="1"/>
  <c r="G8" i="3"/>
  <c r="O8" i="3" s="1"/>
  <c r="G9" i="3"/>
  <c r="G10" i="3"/>
  <c r="G11" i="3"/>
  <c r="G12" i="3"/>
  <c r="O12" i="3" s="1"/>
  <c r="G13" i="3"/>
  <c r="G14" i="3"/>
  <c r="O14" i="3" s="1"/>
  <c r="G15" i="3"/>
  <c r="O15" i="3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39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  <c r="D6" i="3"/>
  <c r="D14" i="3"/>
  <c r="D22" i="3"/>
  <c r="D30" i="3"/>
  <c r="C4" i="3"/>
  <c r="D4" i="3" s="1"/>
  <c r="C5" i="3"/>
  <c r="D5" i="3" s="1"/>
  <c r="C6" i="3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3" i="3"/>
  <c r="D3" i="3"/>
  <c r="O30" i="5" l="1"/>
  <c r="O31" i="5"/>
  <c r="O39" i="5"/>
  <c r="O41" i="4"/>
  <c r="O38" i="4"/>
  <c r="O31" i="4"/>
  <c r="O39" i="4"/>
  <c r="O36" i="4"/>
  <c r="O32" i="4"/>
  <c r="O40" i="4"/>
  <c r="O14" i="6"/>
  <c r="O5" i="6"/>
  <c r="O30" i="4"/>
  <c r="O32" i="5"/>
  <c r="O40" i="5"/>
  <c r="O37" i="5"/>
  <c r="O12" i="6"/>
  <c r="O33" i="5"/>
  <c r="O41" i="5"/>
  <c r="O34" i="4"/>
  <c r="O29" i="5"/>
  <c r="O6" i="6"/>
  <c r="O4" i="6"/>
  <c r="O34" i="5"/>
  <c r="O13" i="9"/>
  <c r="O13" i="6"/>
  <c r="O33" i="4"/>
  <c r="O35" i="5"/>
  <c r="O7" i="6"/>
  <c r="O8" i="9"/>
  <c r="O8" i="11"/>
  <c r="O13" i="3"/>
  <c r="O7" i="11"/>
  <c r="O2" i="7"/>
  <c r="O6" i="8"/>
  <c r="O9" i="10"/>
  <c r="O5" i="3"/>
  <c r="O2" i="8"/>
  <c r="O10" i="8"/>
  <c r="O7" i="8"/>
  <c r="O9" i="11"/>
  <c r="O5" i="11"/>
  <c r="O10" i="7"/>
  <c r="O4" i="7"/>
  <c r="O2" i="11"/>
  <c r="O11" i="3"/>
  <c r="O4" i="8"/>
  <c r="O13" i="11"/>
  <c r="O3" i="11"/>
  <c r="O12" i="7"/>
  <c r="O13" i="10"/>
  <c r="O3" i="10"/>
  <c r="O11" i="10"/>
  <c r="O8" i="10"/>
  <c r="O5" i="10"/>
  <c r="O4" i="10"/>
  <c r="O12" i="10"/>
  <c r="O2" i="10"/>
  <c r="O15" i="9"/>
  <c r="O14" i="9"/>
  <c r="O4" i="9"/>
  <c r="O7" i="9"/>
  <c r="O10" i="9"/>
  <c r="O6" i="9"/>
  <c r="O9" i="9"/>
  <c r="O3" i="9"/>
  <c r="O3" i="8"/>
  <c r="O13" i="8"/>
  <c r="O9" i="8"/>
  <c r="O12" i="8"/>
  <c r="O8" i="8"/>
  <c r="O5" i="8"/>
  <c r="O11" i="8"/>
  <c r="O13" i="7"/>
  <c r="O3" i="7"/>
  <c r="O9" i="7"/>
  <c r="O5" i="7"/>
  <c r="O11" i="7"/>
  <c r="O7" i="7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4" i="2"/>
  <c r="N3" i="2"/>
  <c r="N2" i="2"/>
  <c r="C40" i="2" l="1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41" i="2"/>
  <c r="D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J41" i="2"/>
  <c r="K41" i="2" s="1"/>
  <c r="O4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O26" i="2" l="1"/>
  <c r="O18" i="2"/>
  <c r="O10" i="2"/>
  <c r="O19" i="2"/>
  <c r="O34" i="2"/>
  <c r="O33" i="2"/>
  <c r="O25" i="2"/>
  <c r="O17" i="2"/>
  <c r="O9" i="2"/>
  <c r="O11" i="2"/>
  <c r="O16" i="2"/>
  <c r="O8" i="2"/>
  <c r="O31" i="2"/>
  <c r="O15" i="2"/>
  <c r="O7" i="2"/>
  <c r="O35" i="2"/>
  <c r="O24" i="2"/>
  <c r="O2" i="2"/>
  <c r="O30" i="2"/>
  <c r="O22" i="2"/>
  <c r="O14" i="2"/>
  <c r="O6" i="2"/>
  <c r="O27" i="2"/>
  <c r="O40" i="2"/>
  <c r="O32" i="2"/>
  <c r="O23" i="2"/>
  <c r="O37" i="2"/>
  <c r="O29" i="2"/>
  <c r="O21" i="2"/>
  <c r="O13" i="2"/>
  <c r="O5" i="2"/>
  <c r="O38" i="2"/>
  <c r="O3" i="2"/>
  <c r="O36" i="2"/>
  <c r="O28" i="2"/>
  <c r="O20" i="2"/>
  <c r="O12" i="2"/>
  <c r="O4" i="2"/>
  <c r="O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祝昊泽</author>
  </authors>
  <commentList>
    <comment ref="E3" authorId="0" shapeId="0" xr:uid="{295FE8DE-7E4E-4814-AAD9-F00E6D95FFD2}">
      <text>
        <r>
          <rPr>
            <b/>
            <sz val="9"/>
            <color indexed="81"/>
            <rFont val="宋体"/>
            <family val="3"/>
            <charset val="134"/>
          </rPr>
          <t>祝昊泽:</t>
        </r>
        <r>
          <rPr>
            <sz val="9"/>
            <color indexed="81"/>
            <rFont val="宋体"/>
            <family val="3"/>
            <charset val="134"/>
          </rPr>
          <t xml:space="preserve">
就业人口与常住人口之比替代老年抚养比具有合理性 (Zhang &amp; Wan g, 2019; Modigliani, 2004)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祝昊泽</author>
  </authors>
  <commentList>
    <comment ref="K1" authorId="0" shapeId="0" xr:uid="{D4288640-1180-4F71-9E75-33A91CC8CD58}">
      <text>
        <r>
          <rPr>
            <b/>
            <sz val="9"/>
            <color indexed="81"/>
            <rFont val="宋体"/>
            <family val="3"/>
            <charset val="134"/>
          </rPr>
          <t>祝昊泽:</t>
        </r>
        <r>
          <rPr>
            <sz val="9"/>
            <color indexed="81"/>
            <rFont val="宋体"/>
            <family val="3"/>
            <charset val="134"/>
          </rPr>
          <t xml:space="preserve">
标准化基准：
最大：95.86%
最小：36.76%
根据世界银行的数据计算得出（2014年）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祝昊泽</author>
  </authors>
  <commentList>
    <comment ref="H11" authorId="0" shapeId="0" xr:uid="{BE4FA2F1-C2CD-4A9B-AA41-ED08DE7A7A34}">
      <text>
        <r>
          <rPr>
            <b/>
            <sz val="9"/>
            <color indexed="81"/>
            <rFont val="宋体"/>
            <family val="3"/>
            <charset val="134"/>
          </rPr>
          <t>祝昊泽:总人口</t>
        </r>
      </text>
    </comment>
    <comment ref="H12" authorId="0" shapeId="0" xr:uid="{6B637151-8C01-4F5B-BFD9-F2DE47C4871F}">
      <text>
        <r>
          <rPr>
            <b/>
            <sz val="9"/>
            <color indexed="81"/>
            <rFont val="宋体"/>
            <family val="3"/>
            <charset val="134"/>
          </rPr>
          <t>祝昊泽:</t>
        </r>
        <r>
          <rPr>
            <sz val="9"/>
            <color indexed="81"/>
            <rFont val="宋体"/>
            <family val="3"/>
            <charset val="134"/>
          </rPr>
          <t xml:space="preserve">
总人口</t>
        </r>
      </text>
    </comment>
    <comment ref="H13" authorId="0" shapeId="0" xr:uid="{EC9DED4F-A2D3-420B-A646-9F9FEBC02D7C}">
      <text>
        <r>
          <rPr>
            <b/>
            <sz val="9"/>
            <color indexed="81"/>
            <rFont val="宋体"/>
            <family val="3"/>
            <charset val="134"/>
          </rPr>
          <t>祝昊泽:</t>
        </r>
        <r>
          <rPr>
            <sz val="9"/>
            <color indexed="81"/>
            <rFont val="宋体"/>
            <family val="3"/>
            <charset val="134"/>
          </rPr>
          <t xml:space="preserve">
总人口</t>
        </r>
      </text>
    </comment>
  </commentList>
</comments>
</file>

<file path=xl/sharedStrings.xml><?xml version="1.0" encoding="utf-8"?>
<sst xmlns="http://schemas.openxmlformats.org/spreadsheetml/2006/main" count="240" uniqueCount="114">
  <si>
    <t>生产力指数（P）</t>
    <phoneticPr fontId="1" type="noConversion"/>
  </si>
  <si>
    <t>1. 经济实力（ES）</t>
    <phoneticPr fontId="1" type="noConversion"/>
  </si>
  <si>
    <t>2. 经济集聚（EA）</t>
    <phoneticPr fontId="1" type="noConversion"/>
  </si>
  <si>
    <t>3. 就业（E）</t>
    <phoneticPr fontId="1" type="noConversion"/>
  </si>
  <si>
    <t xml:space="preserve">1.1. 城市人均产值  </t>
  </si>
  <si>
    <t xml:space="preserve">1.3. 平均家庭收入 </t>
  </si>
  <si>
    <t xml:space="preserve">2.1. 经济密度 </t>
  </si>
  <si>
    <t xml:space="preserve">2.2. 经济专业化 </t>
  </si>
  <si>
    <t xml:space="preserve">3.1. 失业率 </t>
  </si>
  <si>
    <t xml:space="preserve">3.2. 就业人口比例 </t>
  </si>
  <si>
    <t xml:space="preserve">3.3. 非正式就业 </t>
  </si>
  <si>
    <t xml:space="preserve">基础设施开发（ID） </t>
  </si>
  <si>
    <t xml:space="preserve">1.5充足的居住面积 </t>
  </si>
  <si>
    <t xml:space="preserve">2.2公共图书馆数量 </t>
  </si>
  <si>
    <t xml:space="preserve">生活质量（QOL） </t>
  </si>
  <si>
    <t xml:space="preserve">4.1开放公共区域的可达性 </t>
  </si>
  <si>
    <t xml:space="preserve">1.3公民参与 </t>
  </si>
  <si>
    <t xml:space="preserve">2.3地方债务 </t>
  </si>
  <si>
    <t xml:space="preserve">1. 住房基础设施（HI） </t>
  </si>
  <si>
    <t xml:space="preserve">1.1经改善的住所 </t>
  </si>
  <si>
    <t xml:space="preserve">1.2获得经改善的用水 </t>
  </si>
  <si>
    <t xml:space="preserve">1.3获得经改善的卫生设施 </t>
  </si>
  <si>
    <t xml:space="preserve">1.4获得电力 </t>
  </si>
  <si>
    <t xml:space="preserve">1.6居住人口密度 </t>
  </si>
  <si>
    <t xml:space="preserve">2. 社会基础设施（SI） </t>
  </si>
  <si>
    <t xml:space="preserve">2.1医生密度 </t>
  </si>
  <si>
    <t xml:space="preserve">3.1互联网接入 </t>
  </si>
  <si>
    <t xml:space="preserve">3.2家庭计算机访问 </t>
  </si>
  <si>
    <t xml:space="preserve">3.3平均宽带速度 </t>
  </si>
  <si>
    <t xml:space="preserve">4. 城市交通（UM） </t>
  </si>
  <si>
    <t xml:space="preserve">4.1公共交通的使用 </t>
  </si>
  <si>
    <t xml:space="preserve">4.2平均每日出行的时间 </t>
  </si>
  <si>
    <t xml:space="preserve">4.3公共交通网络长度 </t>
  </si>
  <si>
    <t xml:space="preserve">4.4交通意外死亡人数 </t>
  </si>
  <si>
    <t xml:space="preserve">4.5交通费用负担能力 </t>
  </si>
  <si>
    <t xml:space="preserve">5. 城市形态（UF） </t>
  </si>
  <si>
    <t xml:space="preserve">5.1街道交叉路口密度 </t>
  </si>
  <si>
    <t xml:space="preserve">5.2街道密度 </t>
  </si>
  <si>
    <t xml:space="preserve">5.3分配给街道的土地 </t>
  </si>
  <si>
    <t xml:space="preserve">1. 健康（H） </t>
  </si>
  <si>
    <t xml:space="preserve">1.1出生时的预期寿命 </t>
  </si>
  <si>
    <t xml:space="preserve">1.2五岁以下死亡率 </t>
  </si>
  <si>
    <t xml:space="preserve">1.3疫苗接种覆盖率 </t>
  </si>
  <si>
    <t xml:space="preserve">1.4孕产妇死亡率 </t>
  </si>
  <si>
    <t xml:space="preserve">2. 教育（E） </t>
  </si>
  <si>
    <t xml:space="preserve">2.1识字率 </t>
  </si>
  <si>
    <t xml:space="preserve">2.2平均受教育年限 </t>
  </si>
  <si>
    <t xml:space="preserve">2.3幼儿教育 </t>
  </si>
  <si>
    <t xml:space="preserve">2.4高等教育招生率 </t>
  </si>
  <si>
    <t xml:space="preserve">3. 安全和保障（SS） </t>
  </si>
  <si>
    <t xml:space="preserve">3.1凶杀案率 </t>
  </si>
  <si>
    <t xml:space="preserve">3.2盗窃案率 </t>
  </si>
  <si>
    <t xml:space="preserve">4. 公共空间（PS） </t>
  </si>
  <si>
    <t xml:space="preserve">4.2人均绿地面积 </t>
  </si>
  <si>
    <t xml:space="preserve">3. 信息和通信技术（ICT） </t>
    <phoneticPr fontId="1" type="noConversion"/>
  </si>
  <si>
    <t xml:space="preserve">公平与社会包容（ESI） </t>
  </si>
  <si>
    <t xml:space="preserve">1. 经济公平（EE） </t>
  </si>
  <si>
    <t xml:space="preserve">1.1基尼系数 </t>
  </si>
  <si>
    <t xml:space="preserve">1.2贫困率 </t>
  </si>
  <si>
    <t xml:space="preserve">2. 社会包容（SI） </t>
  </si>
  <si>
    <t xml:space="preserve">2.1贫民窟户数 </t>
  </si>
  <si>
    <t xml:space="preserve">2.2青年失业率 </t>
  </si>
  <si>
    <t xml:space="preserve">3. 性别包容（GI） </t>
  </si>
  <si>
    <t xml:space="preserve">3.1公平中学入学率 </t>
  </si>
  <si>
    <t xml:space="preserve">3.2女性在地方政府任职率 </t>
  </si>
  <si>
    <t xml:space="preserve">3.3女性劳动力占比 </t>
  </si>
  <si>
    <t xml:space="preserve">4. 城市多样性（UD） </t>
  </si>
  <si>
    <t xml:space="preserve">4.1土地混合使用 </t>
  </si>
  <si>
    <t xml:space="preserve">环境可持续性（ES） </t>
  </si>
  <si>
    <t xml:space="preserve">1. 空气质量（AQ） </t>
  </si>
  <si>
    <t xml:space="preserve">1.1监测站数量 </t>
  </si>
  <si>
    <t xml:space="preserve">1.2 PM2.5浓度 </t>
  </si>
  <si>
    <t xml:space="preserve">1.3二氧化碳排放 </t>
  </si>
  <si>
    <t xml:space="preserve">2. 废物管理（WM） </t>
  </si>
  <si>
    <t xml:space="preserve">2.1固体废物收集 </t>
  </si>
  <si>
    <t xml:space="preserve">2.2废水处理 </t>
  </si>
  <si>
    <t xml:space="preserve">2.3固体废物回收利用 </t>
  </si>
  <si>
    <t xml:space="preserve">3. 合适的能源（SE）  </t>
  </si>
  <si>
    <t xml:space="preserve">3.1可再生能源的占比 </t>
  </si>
  <si>
    <t xml:space="preserve">城市治理与立法（UGL） </t>
  </si>
  <si>
    <t xml:space="preserve">1. 参与（P） </t>
  </si>
  <si>
    <t xml:space="preserve">1.1选民投票率 </t>
  </si>
  <si>
    <t xml:space="preserve">1.2可获取公共信息 </t>
  </si>
  <si>
    <t xml:space="preserve">2. 市政融资与制度能力（MFIC） </t>
  </si>
  <si>
    <t xml:space="preserve">2.1征税 </t>
  </si>
  <si>
    <t xml:space="preserve">2.2企业注册手续时间 </t>
  </si>
  <si>
    <t xml:space="preserve">2.4地方财政支出效率 </t>
  </si>
  <si>
    <t xml:space="preserve">3. 城市化治理（GU） </t>
  </si>
  <si>
    <t>3.1土地利用效率</t>
  </si>
  <si>
    <t>GDP（亿元）</t>
    <phoneticPr fontId="1" type="noConversion"/>
  </si>
  <si>
    <t>人均GDP（元）</t>
    <phoneticPr fontId="1" type="noConversion"/>
  </si>
  <si>
    <t>城市人均产值（S）</t>
    <phoneticPr fontId="5" type="noConversion"/>
  </si>
  <si>
    <t>ln(城市人均产值)</t>
    <phoneticPr fontId="5" type="noConversion"/>
  </si>
  <si>
    <t>常住人口（万人）</t>
    <phoneticPr fontId="5" type="noConversion"/>
  </si>
  <si>
    <t>就业人口（万人）</t>
    <phoneticPr fontId="5" type="noConversion"/>
  </si>
  <si>
    <t>就业人口占比</t>
    <phoneticPr fontId="5" type="noConversion"/>
  </si>
  <si>
    <t>就业人口占比（S）</t>
    <phoneticPr fontId="5" type="noConversion"/>
  </si>
  <si>
    <t>经济密度</t>
    <phoneticPr fontId="5" type="noConversion"/>
  </si>
  <si>
    <t>经济密度（S）</t>
    <phoneticPr fontId="5" type="noConversion"/>
  </si>
  <si>
    <t>登记失业率</t>
    <phoneticPr fontId="5" type="noConversion"/>
  </si>
  <si>
    <t>失业率（S）</t>
    <phoneticPr fontId="5" type="noConversion"/>
  </si>
  <si>
    <t>失业率^1/4</t>
    <phoneticPr fontId="5" type="noConversion"/>
  </si>
  <si>
    <t>PI</t>
    <phoneticPr fontId="5" type="noConversion"/>
  </si>
  <si>
    <t xml:space="preserve">1.2. 老龄人口抚养率  </t>
    <phoneticPr fontId="1" type="noConversion"/>
  </si>
  <si>
    <t>Shanghai</t>
    <phoneticPr fontId="1" type="noConversion"/>
  </si>
  <si>
    <t>Nanjing</t>
    <phoneticPr fontId="1" type="noConversion"/>
  </si>
  <si>
    <t>Suzhou</t>
    <phoneticPr fontId="1" type="noConversion"/>
  </si>
  <si>
    <t>Wuxi</t>
    <phoneticPr fontId="1" type="noConversion"/>
  </si>
  <si>
    <t>Nantong</t>
    <phoneticPr fontId="1" type="noConversion"/>
  </si>
  <si>
    <t>Changzhou</t>
    <phoneticPr fontId="1" type="noConversion"/>
  </si>
  <si>
    <t>Xuzhou</t>
    <phoneticPr fontId="1" type="noConversion"/>
  </si>
  <si>
    <t>Hangzhou</t>
    <phoneticPr fontId="1" type="noConversion"/>
  </si>
  <si>
    <t>Ningbo</t>
    <phoneticPr fontId="1" type="noConversion"/>
  </si>
  <si>
    <t>Hefei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</si>
</sst>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_);[Red]\(0.0000\)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等线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3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Border="1"/>
    <xf numFmtId="0" fontId="7" fillId="0" borderId="0" xfId="0" applyFont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 applyFill="1" applyBorder="1"/>
    <xf numFmtId="0" fontId="10" fillId="0" borderId="0" xfId="0" applyFont="1" applyBorder="1"/>
    <xf numFmtId="0" fontId="13" fillId="0" borderId="0" xfId="0" applyFont="1"/>
    <xf numFmtId="176" fontId="8" fillId="0" borderId="0" xfId="0" applyNumberFormat="1" applyFont="1" applyBorder="1" applyAlignment="1">
      <alignment horizontal="right" vertical="center"/>
    </xf>
    <xf numFmtId="176" fontId="11" fillId="0" borderId="0" xfId="0" applyNumberFormat="1" applyFont="1"/>
    <xf numFmtId="176" fontId="8" fillId="0" borderId="0" xfId="1" applyNumberFormat="1" applyFont="1" applyFill="1" applyBorder="1" applyAlignment="1">
      <alignment horizontal="right" vertical="center"/>
    </xf>
    <xf numFmtId="176" fontId="6" fillId="0" borderId="0" xfId="0" applyNumberFormat="1" applyFont="1"/>
    <xf numFmtId="176" fontId="8" fillId="0" borderId="0" xfId="0" applyNumberFormat="1" applyFont="1" applyAlignment="1">
      <alignment horizontal="right" vertical="center"/>
    </xf>
    <xf numFmtId="176" fontId="8" fillId="0" borderId="0" xfId="1" applyNumberFormat="1" applyFont="1" applyFill="1" applyAlignment="1">
      <alignment horizontal="right" vertical="center"/>
    </xf>
    <xf numFmtId="0" fontId="0" fillId="0" borderId="0" xfId="0" applyNumberFormat="1"/>
    <xf numFmtId="176" fontId="0" fillId="0" borderId="0" xfId="0" applyNumberFormat="1"/>
    <xf numFmtId="176" fontId="13" fillId="0" borderId="0" xfId="0" applyNumberFormat="1" applyFont="1"/>
    <xf numFmtId="176" fontId="15" fillId="0" borderId="0" xfId="0" applyNumberFormat="1" applyFont="1"/>
    <xf numFmtId="177" fontId="0" fillId="0" borderId="0" xfId="0" applyNumberFormat="1"/>
    <xf numFmtId="178" fontId="0" fillId="0" borderId="0" xfId="0" applyNumberFormat="1"/>
    <xf numFmtId="177" fontId="0" fillId="0" borderId="0" xfId="0" applyNumberFormat="1" applyFill="1" applyBorder="1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76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</cellXfs>
  <cellStyles count="2">
    <cellStyle name="常规" xfId="0" builtinId="0"/>
    <cellStyle name="常规 2" xfId="1" xr:uid="{A39924EE-8614-4070-B5D0-9B9CE83AC3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 Index of Top Cities in the Yangtze River Delta Region (Average </a:t>
            </a:r>
            <a:r>
              <a:rPr lang="en-US" altLang="zh-CN" sz="1400" b="0" i="0" u="none" strike="noStrike" baseline="0">
                <a:effectLst/>
              </a:rPr>
              <a:t>2005-2017)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总结!$A$1:$A$10</c:f>
              <c:strCache>
                <c:ptCount val="10"/>
                <c:pt idx="0">
                  <c:v>Wuxi</c:v>
                </c:pt>
                <c:pt idx="1">
                  <c:v>Suzhou</c:v>
                </c:pt>
                <c:pt idx="2">
                  <c:v>Hangzhou</c:v>
                </c:pt>
                <c:pt idx="3">
                  <c:v>Shanghai</c:v>
                </c:pt>
                <c:pt idx="4">
                  <c:v>Changzhou</c:v>
                </c:pt>
                <c:pt idx="5">
                  <c:v>Ningbo</c:v>
                </c:pt>
                <c:pt idx="6">
                  <c:v>Nanjing</c:v>
                </c:pt>
                <c:pt idx="7">
                  <c:v>Nantong</c:v>
                </c:pt>
                <c:pt idx="8">
                  <c:v>Xuzhou</c:v>
                </c:pt>
                <c:pt idx="9">
                  <c:v>Hefei</c:v>
                </c:pt>
              </c:strCache>
            </c:strRef>
          </c:cat>
          <c:val>
            <c:numRef>
              <c:f>总结!$B$1:$B$10</c:f>
              <c:numCache>
                <c:formatCode>General</c:formatCode>
                <c:ptCount val="10"/>
                <c:pt idx="0">
                  <c:v>56.09</c:v>
                </c:pt>
                <c:pt idx="1">
                  <c:v>56.01</c:v>
                </c:pt>
                <c:pt idx="2">
                  <c:v>55.92</c:v>
                </c:pt>
                <c:pt idx="3">
                  <c:v>55.64</c:v>
                </c:pt>
                <c:pt idx="4">
                  <c:v>53.55</c:v>
                </c:pt>
                <c:pt idx="5">
                  <c:v>53.39</c:v>
                </c:pt>
                <c:pt idx="6">
                  <c:v>52.02</c:v>
                </c:pt>
                <c:pt idx="7">
                  <c:v>51.97</c:v>
                </c:pt>
                <c:pt idx="8">
                  <c:v>49.03</c:v>
                </c:pt>
                <c:pt idx="9">
                  <c:v>48.36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443-9201-B5237CCCBE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030384"/>
        <c:axId val="1094464496"/>
      </c:barChart>
      <c:catAx>
        <c:axId val="10680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464496"/>
        <c:crosses val="autoZero"/>
        <c:auto val="1"/>
        <c:lblAlgn val="ctr"/>
        <c:lblOffset val="100"/>
        <c:noMultiLvlLbl val="0"/>
      </c:catAx>
      <c:valAx>
        <c:axId val="10944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0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8</xdr:row>
      <xdr:rowOff>33337</xdr:rowOff>
    </xdr:from>
    <xdr:to>
      <xdr:col>12</xdr:col>
      <xdr:colOff>388143</xdr:colOff>
      <xdr:row>23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147F93-B73C-4BCB-AE8B-7819BDFB1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3"/>
  <sheetViews>
    <sheetView workbookViewId="0">
      <selection activeCell="E3" sqref="E3:F3"/>
    </sheetView>
  </sheetViews>
  <sheetFormatPr defaultRowHeight="13.9" x14ac:dyDescent="0.4"/>
  <cols>
    <col min="1" max="1" width="10" style="1" customWidth="1"/>
    <col min="2" max="2" width="10.33203125" style="1" customWidth="1"/>
    <col min="3" max="3" width="11.73046875" style="1" customWidth="1"/>
    <col min="4" max="4" width="14.1328125" style="1" customWidth="1"/>
    <col min="5" max="5" width="8.6640625" style="1"/>
    <col min="6" max="6" width="12.9296875" style="1" customWidth="1"/>
  </cols>
  <sheetData>
    <row r="2" spans="1:6" s="11" customFormat="1" x14ac:dyDescent="0.4">
      <c r="A2" s="29" t="s">
        <v>0</v>
      </c>
      <c r="B2" s="29"/>
      <c r="C2" s="28" t="s">
        <v>1</v>
      </c>
      <c r="D2" s="28"/>
      <c r="E2" s="30" t="s">
        <v>4</v>
      </c>
      <c r="F2" s="30"/>
    </row>
    <row r="3" spans="1:6" s="11" customFormat="1" x14ac:dyDescent="0.4">
      <c r="A3" s="29"/>
      <c r="B3" s="29"/>
      <c r="C3" s="28"/>
      <c r="D3" s="28"/>
      <c r="E3" s="30" t="s">
        <v>103</v>
      </c>
      <c r="F3" s="30"/>
    </row>
    <row r="4" spans="1:6" s="11" customFormat="1" x14ac:dyDescent="0.4">
      <c r="A4" s="29"/>
      <c r="B4" s="29"/>
      <c r="C4" s="28"/>
      <c r="D4" s="28"/>
      <c r="E4" s="28" t="s">
        <v>5</v>
      </c>
      <c r="F4" s="28"/>
    </row>
    <row r="5" spans="1:6" s="11" customFormat="1" x14ac:dyDescent="0.4">
      <c r="A5" s="29"/>
      <c r="B5" s="29"/>
      <c r="C5" s="28" t="s">
        <v>2</v>
      </c>
      <c r="D5" s="28"/>
      <c r="E5" s="30" t="s">
        <v>6</v>
      </c>
      <c r="F5" s="30"/>
    </row>
    <row r="6" spans="1:6" s="11" customFormat="1" x14ac:dyDescent="0.4">
      <c r="A6" s="29"/>
      <c r="B6" s="29"/>
      <c r="C6" s="28"/>
      <c r="D6" s="28"/>
      <c r="E6" s="28" t="s">
        <v>7</v>
      </c>
      <c r="F6" s="28"/>
    </row>
    <row r="7" spans="1:6" s="11" customFormat="1" x14ac:dyDescent="0.4">
      <c r="A7" s="29"/>
      <c r="B7" s="29"/>
      <c r="C7" s="28" t="s">
        <v>3</v>
      </c>
      <c r="D7" s="28"/>
      <c r="E7" s="30" t="s">
        <v>8</v>
      </c>
      <c r="F7" s="30"/>
    </row>
    <row r="8" spans="1:6" s="11" customFormat="1" x14ac:dyDescent="0.4">
      <c r="A8" s="29"/>
      <c r="B8" s="29"/>
      <c r="C8" s="28"/>
      <c r="D8" s="28"/>
      <c r="E8" s="28" t="s">
        <v>9</v>
      </c>
      <c r="F8" s="28"/>
    </row>
    <row r="9" spans="1:6" s="11" customFormat="1" x14ac:dyDescent="0.4">
      <c r="A9" s="29"/>
      <c r="B9" s="29"/>
      <c r="C9" s="28"/>
      <c r="D9" s="28"/>
      <c r="E9" s="28" t="s">
        <v>10</v>
      </c>
      <c r="F9" s="28"/>
    </row>
    <row r="10" spans="1:6" x14ac:dyDescent="0.4">
      <c r="A10" s="27" t="s">
        <v>11</v>
      </c>
      <c r="B10" s="27"/>
      <c r="C10" s="27" t="s">
        <v>18</v>
      </c>
      <c r="D10" s="27"/>
      <c r="E10" s="26" t="s">
        <v>19</v>
      </c>
      <c r="F10" s="26"/>
    </row>
    <row r="11" spans="1:6" x14ac:dyDescent="0.4">
      <c r="A11" s="27"/>
      <c r="B11" s="27"/>
      <c r="C11" s="27"/>
      <c r="D11" s="27"/>
      <c r="E11" s="26" t="s">
        <v>20</v>
      </c>
      <c r="F11" s="26"/>
    </row>
    <row r="12" spans="1:6" x14ac:dyDescent="0.4">
      <c r="A12" s="27"/>
      <c r="B12" s="27"/>
      <c r="C12" s="27"/>
      <c r="D12" s="27"/>
      <c r="E12" s="27" t="s">
        <v>21</v>
      </c>
      <c r="F12" s="27"/>
    </row>
    <row r="13" spans="1:6" x14ac:dyDescent="0.4">
      <c r="A13" s="27"/>
      <c r="B13" s="27"/>
      <c r="C13" s="27"/>
      <c r="D13" s="27"/>
      <c r="E13" s="27" t="s">
        <v>22</v>
      </c>
      <c r="F13" s="27"/>
    </row>
    <row r="14" spans="1:6" x14ac:dyDescent="0.4">
      <c r="A14" s="27"/>
      <c r="B14" s="27"/>
      <c r="C14" s="27"/>
      <c r="D14" s="27"/>
      <c r="E14" s="27" t="s">
        <v>12</v>
      </c>
      <c r="F14" s="27"/>
    </row>
    <row r="15" spans="1:6" x14ac:dyDescent="0.4">
      <c r="A15" s="27"/>
      <c r="B15" s="27"/>
      <c r="C15" s="27"/>
      <c r="D15" s="27"/>
      <c r="E15" s="27" t="s">
        <v>23</v>
      </c>
      <c r="F15" s="27"/>
    </row>
    <row r="16" spans="1:6" x14ac:dyDescent="0.4">
      <c r="A16" s="27"/>
      <c r="B16" s="27"/>
      <c r="C16" s="27" t="s">
        <v>24</v>
      </c>
      <c r="D16" s="27"/>
      <c r="E16" s="26" t="s">
        <v>25</v>
      </c>
      <c r="F16" s="26"/>
    </row>
    <row r="17" spans="1:6" x14ac:dyDescent="0.4">
      <c r="A17" s="27"/>
      <c r="B17" s="27"/>
      <c r="C17" s="27"/>
      <c r="D17" s="27"/>
      <c r="E17" s="27" t="s">
        <v>13</v>
      </c>
      <c r="F17" s="27"/>
    </row>
    <row r="18" spans="1:6" x14ac:dyDescent="0.4">
      <c r="A18" s="27"/>
      <c r="B18" s="27"/>
      <c r="C18" s="27" t="s">
        <v>54</v>
      </c>
      <c r="D18" s="27"/>
      <c r="E18" s="26" t="s">
        <v>26</v>
      </c>
      <c r="F18" s="26"/>
    </row>
    <row r="19" spans="1:6" x14ac:dyDescent="0.4">
      <c r="A19" s="27"/>
      <c r="B19" s="27"/>
      <c r="C19" s="27"/>
      <c r="D19" s="27"/>
      <c r="E19" s="27" t="s">
        <v>27</v>
      </c>
      <c r="F19" s="27"/>
    </row>
    <row r="20" spans="1:6" x14ac:dyDescent="0.4">
      <c r="A20" s="27"/>
      <c r="B20" s="27"/>
      <c r="C20" s="27"/>
      <c r="D20" s="27"/>
      <c r="E20" s="27" t="s">
        <v>28</v>
      </c>
      <c r="F20" s="27"/>
    </row>
    <row r="21" spans="1:6" x14ac:dyDescent="0.4">
      <c r="A21" s="27"/>
      <c r="B21" s="27"/>
      <c r="C21" s="27" t="s">
        <v>29</v>
      </c>
      <c r="D21" s="27"/>
      <c r="E21" s="26" t="s">
        <v>30</v>
      </c>
      <c r="F21" s="26"/>
    </row>
    <row r="22" spans="1:6" x14ac:dyDescent="0.4">
      <c r="A22" s="27"/>
      <c r="B22" s="27"/>
      <c r="C22" s="27"/>
      <c r="D22" s="27"/>
      <c r="E22" s="26" t="s">
        <v>31</v>
      </c>
      <c r="F22" s="26"/>
    </row>
    <row r="23" spans="1:6" x14ac:dyDescent="0.4">
      <c r="A23" s="27"/>
      <c r="B23" s="27"/>
      <c r="C23" s="27"/>
      <c r="D23" s="27"/>
      <c r="E23" s="27" t="s">
        <v>32</v>
      </c>
      <c r="F23" s="27"/>
    </row>
    <row r="24" spans="1:6" x14ac:dyDescent="0.4">
      <c r="A24" s="27"/>
      <c r="B24" s="27"/>
      <c r="C24" s="27"/>
      <c r="D24" s="27"/>
      <c r="E24" s="27" t="s">
        <v>33</v>
      </c>
      <c r="F24" s="27"/>
    </row>
    <row r="25" spans="1:6" x14ac:dyDescent="0.4">
      <c r="A25" s="27"/>
      <c r="B25" s="27"/>
      <c r="C25" s="27"/>
      <c r="D25" s="27"/>
      <c r="E25" s="27" t="s">
        <v>34</v>
      </c>
      <c r="F25" s="27"/>
    </row>
    <row r="26" spans="1:6" x14ac:dyDescent="0.4">
      <c r="A26" s="27"/>
      <c r="B26" s="27"/>
      <c r="C26" s="27" t="s">
        <v>35</v>
      </c>
      <c r="D26" s="27"/>
      <c r="E26" s="26" t="s">
        <v>36</v>
      </c>
      <c r="F26" s="26"/>
    </row>
    <row r="27" spans="1:6" x14ac:dyDescent="0.4">
      <c r="A27" s="27"/>
      <c r="B27" s="27"/>
      <c r="C27" s="27"/>
      <c r="D27" s="27"/>
      <c r="E27" s="26" t="s">
        <v>37</v>
      </c>
      <c r="F27" s="26"/>
    </row>
    <row r="28" spans="1:6" x14ac:dyDescent="0.4">
      <c r="A28" s="27"/>
      <c r="B28" s="27"/>
      <c r="C28" s="27"/>
      <c r="D28" s="27"/>
      <c r="E28" s="26" t="s">
        <v>38</v>
      </c>
      <c r="F28" s="26"/>
    </row>
    <row r="29" spans="1:6" x14ac:dyDescent="0.4">
      <c r="A29" s="27" t="s">
        <v>14</v>
      </c>
      <c r="B29" s="27"/>
      <c r="C29" s="27" t="s">
        <v>39</v>
      </c>
      <c r="D29" s="27"/>
      <c r="E29" s="26" t="s">
        <v>40</v>
      </c>
      <c r="F29" s="26"/>
    </row>
    <row r="30" spans="1:6" x14ac:dyDescent="0.4">
      <c r="A30" s="27"/>
      <c r="B30" s="27"/>
      <c r="C30" s="27"/>
      <c r="D30" s="27"/>
      <c r="E30" s="26" t="s">
        <v>41</v>
      </c>
      <c r="F30" s="26"/>
    </row>
    <row r="31" spans="1:6" x14ac:dyDescent="0.4">
      <c r="A31" s="27"/>
      <c r="B31" s="27"/>
      <c r="C31" s="27"/>
      <c r="D31" s="27"/>
      <c r="E31" s="27" t="s">
        <v>42</v>
      </c>
      <c r="F31" s="27"/>
    </row>
    <row r="32" spans="1:6" x14ac:dyDescent="0.4">
      <c r="A32" s="27"/>
      <c r="B32" s="27"/>
      <c r="C32" s="27"/>
      <c r="D32" s="27"/>
      <c r="E32" s="27" t="s">
        <v>43</v>
      </c>
      <c r="F32" s="27"/>
    </row>
    <row r="33" spans="1:6" x14ac:dyDescent="0.4">
      <c r="A33" s="27"/>
      <c r="B33" s="27"/>
      <c r="C33" s="27" t="s">
        <v>44</v>
      </c>
      <c r="D33" s="27"/>
      <c r="E33" s="26" t="s">
        <v>45</v>
      </c>
      <c r="F33" s="26"/>
    </row>
    <row r="34" spans="1:6" x14ac:dyDescent="0.4">
      <c r="A34" s="27"/>
      <c r="B34" s="27"/>
      <c r="C34" s="27"/>
      <c r="D34" s="27"/>
      <c r="E34" s="27" t="s">
        <v>46</v>
      </c>
      <c r="F34" s="27"/>
    </row>
    <row r="35" spans="1:6" x14ac:dyDescent="0.4">
      <c r="A35" s="27"/>
      <c r="B35" s="27"/>
      <c r="C35" s="27"/>
      <c r="D35" s="27"/>
      <c r="E35" s="27" t="s">
        <v>47</v>
      </c>
      <c r="F35" s="27"/>
    </row>
    <row r="36" spans="1:6" x14ac:dyDescent="0.4">
      <c r="A36" s="27"/>
      <c r="B36" s="27"/>
      <c r="C36" s="27"/>
      <c r="D36" s="27"/>
      <c r="E36" s="27" t="s">
        <v>48</v>
      </c>
      <c r="F36" s="27"/>
    </row>
    <row r="37" spans="1:6" x14ac:dyDescent="0.4">
      <c r="A37" s="27"/>
      <c r="B37" s="27"/>
      <c r="C37" s="27" t="s">
        <v>49</v>
      </c>
      <c r="D37" s="27"/>
      <c r="E37" s="26" t="s">
        <v>50</v>
      </c>
      <c r="F37" s="26"/>
    </row>
    <row r="38" spans="1:6" x14ac:dyDescent="0.4">
      <c r="A38" s="27"/>
      <c r="B38" s="27"/>
      <c r="C38" s="27"/>
      <c r="D38" s="27"/>
      <c r="E38" s="26" t="s">
        <v>51</v>
      </c>
      <c r="F38" s="26"/>
    </row>
    <row r="39" spans="1:6" x14ac:dyDescent="0.4">
      <c r="A39" s="27"/>
      <c r="B39" s="27"/>
      <c r="C39" s="27" t="s">
        <v>52</v>
      </c>
      <c r="D39" s="27"/>
      <c r="E39" s="27" t="s">
        <v>15</v>
      </c>
      <c r="F39" s="27"/>
    </row>
    <row r="40" spans="1:6" x14ac:dyDescent="0.4">
      <c r="A40" s="27"/>
      <c r="B40" s="27"/>
      <c r="C40" s="27"/>
      <c r="D40" s="27"/>
      <c r="E40" s="26" t="s">
        <v>53</v>
      </c>
      <c r="F40" s="26"/>
    </row>
    <row r="41" spans="1:6" x14ac:dyDescent="0.4">
      <c r="A41" s="27" t="s">
        <v>55</v>
      </c>
      <c r="B41" s="27"/>
      <c r="C41" s="27" t="s">
        <v>56</v>
      </c>
      <c r="D41" s="27"/>
      <c r="E41" s="26" t="s">
        <v>57</v>
      </c>
      <c r="F41" s="26"/>
    </row>
    <row r="42" spans="1:6" x14ac:dyDescent="0.4">
      <c r="A42" s="27"/>
      <c r="B42" s="27"/>
      <c r="C42" s="27"/>
      <c r="D42" s="27"/>
      <c r="E42" s="26" t="s">
        <v>58</v>
      </c>
      <c r="F42" s="26"/>
    </row>
    <row r="43" spans="1:6" x14ac:dyDescent="0.4">
      <c r="A43" s="27"/>
      <c r="B43" s="27"/>
      <c r="C43" s="27" t="s">
        <v>59</v>
      </c>
      <c r="D43" s="27"/>
      <c r="E43" s="26" t="s">
        <v>60</v>
      </c>
      <c r="F43" s="26"/>
    </row>
    <row r="44" spans="1:6" x14ac:dyDescent="0.4">
      <c r="A44" s="27"/>
      <c r="B44" s="27"/>
      <c r="C44" s="27"/>
      <c r="D44" s="27"/>
      <c r="E44" s="26" t="s">
        <v>61</v>
      </c>
      <c r="F44" s="26"/>
    </row>
    <row r="45" spans="1:6" x14ac:dyDescent="0.4">
      <c r="A45" s="27"/>
      <c r="B45" s="27"/>
      <c r="C45" s="27" t="s">
        <v>62</v>
      </c>
      <c r="D45" s="27"/>
      <c r="E45" s="26" t="s">
        <v>63</v>
      </c>
      <c r="F45" s="26"/>
    </row>
    <row r="46" spans="1:6" x14ac:dyDescent="0.4">
      <c r="A46" s="27"/>
      <c r="B46" s="27"/>
      <c r="C46" s="27"/>
      <c r="D46" s="27"/>
      <c r="E46" s="27" t="s">
        <v>64</v>
      </c>
      <c r="F46" s="27"/>
    </row>
    <row r="47" spans="1:6" x14ac:dyDescent="0.4">
      <c r="A47" s="27"/>
      <c r="B47" s="27"/>
      <c r="C47" s="27"/>
      <c r="D47" s="27"/>
      <c r="E47" s="27" t="s">
        <v>65</v>
      </c>
      <c r="F47" s="27"/>
    </row>
    <row r="48" spans="1:6" x14ac:dyDescent="0.4">
      <c r="A48" s="27"/>
      <c r="B48" s="27"/>
      <c r="C48" s="27" t="s">
        <v>66</v>
      </c>
      <c r="D48" s="27"/>
      <c r="E48" s="27" t="s">
        <v>67</v>
      </c>
      <c r="F48" s="27"/>
    </row>
    <row r="49" spans="1:6" x14ac:dyDescent="0.4">
      <c r="A49" s="27" t="s">
        <v>68</v>
      </c>
      <c r="B49" s="27"/>
      <c r="C49" s="27" t="s">
        <v>69</v>
      </c>
      <c r="D49" s="27"/>
      <c r="E49" s="26" t="s">
        <v>70</v>
      </c>
      <c r="F49" s="26"/>
    </row>
    <row r="50" spans="1:6" x14ac:dyDescent="0.4">
      <c r="A50" s="27"/>
      <c r="B50" s="27"/>
      <c r="C50" s="27"/>
      <c r="D50" s="27"/>
      <c r="E50" s="26" t="s">
        <v>71</v>
      </c>
      <c r="F50" s="26"/>
    </row>
    <row r="51" spans="1:6" x14ac:dyDescent="0.4">
      <c r="A51" s="27"/>
      <c r="B51" s="27"/>
      <c r="C51" s="27"/>
      <c r="D51" s="27"/>
      <c r="E51" s="27" t="s">
        <v>72</v>
      </c>
      <c r="F51" s="27"/>
    </row>
    <row r="52" spans="1:6" x14ac:dyDescent="0.4">
      <c r="A52" s="27"/>
      <c r="B52" s="27"/>
      <c r="C52" s="27" t="s">
        <v>73</v>
      </c>
      <c r="D52" s="27"/>
      <c r="E52" s="26" t="s">
        <v>74</v>
      </c>
      <c r="F52" s="26"/>
    </row>
    <row r="53" spans="1:6" x14ac:dyDescent="0.4">
      <c r="A53" s="27"/>
      <c r="B53" s="27"/>
      <c r="C53" s="27"/>
      <c r="D53" s="27"/>
      <c r="E53" s="26" t="s">
        <v>75</v>
      </c>
      <c r="F53" s="26"/>
    </row>
    <row r="54" spans="1:6" x14ac:dyDescent="0.4">
      <c r="A54" s="27"/>
      <c r="B54" s="27"/>
      <c r="C54" s="27"/>
      <c r="D54" s="27"/>
      <c r="E54" s="27" t="s">
        <v>76</v>
      </c>
      <c r="F54" s="27"/>
    </row>
    <row r="55" spans="1:6" x14ac:dyDescent="0.4">
      <c r="A55" s="27"/>
      <c r="B55" s="27"/>
      <c r="C55" s="27" t="s">
        <v>77</v>
      </c>
      <c r="D55" s="27"/>
      <c r="E55" s="26" t="s">
        <v>78</v>
      </c>
      <c r="F55" s="26"/>
    </row>
    <row r="56" spans="1:6" x14ac:dyDescent="0.4">
      <c r="A56" s="27" t="s">
        <v>79</v>
      </c>
      <c r="B56" s="27"/>
      <c r="C56" s="27" t="s">
        <v>80</v>
      </c>
      <c r="D56" s="27"/>
      <c r="E56" s="26" t="s">
        <v>81</v>
      </c>
      <c r="F56" s="26"/>
    </row>
    <row r="57" spans="1:6" x14ac:dyDescent="0.4">
      <c r="A57" s="27"/>
      <c r="B57" s="27"/>
      <c r="C57" s="27"/>
      <c r="D57" s="27"/>
      <c r="E57" s="27" t="s">
        <v>82</v>
      </c>
      <c r="F57" s="27"/>
    </row>
    <row r="58" spans="1:6" x14ac:dyDescent="0.4">
      <c r="A58" s="27"/>
      <c r="B58" s="27"/>
      <c r="C58" s="27"/>
      <c r="D58" s="27"/>
      <c r="E58" s="27" t="s">
        <v>16</v>
      </c>
      <c r="F58" s="27"/>
    </row>
    <row r="59" spans="1:6" x14ac:dyDescent="0.4">
      <c r="A59" s="27"/>
      <c r="B59" s="27"/>
      <c r="C59" s="27" t="s">
        <v>83</v>
      </c>
      <c r="D59" s="27"/>
      <c r="E59" s="26" t="s">
        <v>84</v>
      </c>
      <c r="F59" s="26"/>
    </row>
    <row r="60" spans="1:6" x14ac:dyDescent="0.4">
      <c r="A60" s="27"/>
      <c r="B60" s="27"/>
      <c r="C60" s="27"/>
      <c r="D60" s="27"/>
      <c r="E60" s="26" t="s">
        <v>85</v>
      </c>
      <c r="F60" s="26"/>
    </row>
    <row r="61" spans="1:6" x14ac:dyDescent="0.4">
      <c r="A61" s="27"/>
      <c r="B61" s="27"/>
      <c r="C61" s="27"/>
      <c r="D61" s="27"/>
      <c r="E61" s="27" t="s">
        <v>17</v>
      </c>
      <c r="F61" s="27"/>
    </row>
    <row r="62" spans="1:6" x14ac:dyDescent="0.4">
      <c r="A62" s="27"/>
      <c r="B62" s="27"/>
      <c r="C62" s="27"/>
      <c r="D62" s="27"/>
      <c r="E62" s="27" t="s">
        <v>86</v>
      </c>
      <c r="F62" s="27"/>
    </row>
    <row r="63" spans="1:6" x14ac:dyDescent="0.4">
      <c r="A63" s="27"/>
      <c r="B63" s="27"/>
      <c r="C63" s="27" t="s">
        <v>87</v>
      </c>
      <c r="D63" s="27"/>
      <c r="E63" s="26" t="s">
        <v>88</v>
      </c>
      <c r="F63" s="26"/>
    </row>
  </sheetData>
  <mergeCells count="90">
    <mergeCell ref="E7:F7"/>
    <mergeCell ref="E2:F2"/>
    <mergeCell ref="E3:F3"/>
    <mergeCell ref="E4:F4"/>
    <mergeCell ref="E5:F5"/>
    <mergeCell ref="E6:F6"/>
    <mergeCell ref="A10:B28"/>
    <mergeCell ref="C10:D15"/>
    <mergeCell ref="C16:D17"/>
    <mergeCell ref="A2:B9"/>
    <mergeCell ref="C2:D4"/>
    <mergeCell ref="C5:D6"/>
    <mergeCell ref="C7:D9"/>
    <mergeCell ref="E15:F15"/>
    <mergeCell ref="C18:D20"/>
    <mergeCell ref="C21:D25"/>
    <mergeCell ref="C26:D28"/>
    <mergeCell ref="E8:F8"/>
    <mergeCell ref="E9:F9"/>
    <mergeCell ref="E10:F10"/>
    <mergeCell ref="E11:F11"/>
    <mergeCell ref="E12:F12"/>
    <mergeCell ref="E13:F13"/>
    <mergeCell ref="E14:F14"/>
    <mergeCell ref="E27:F27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8:F28"/>
    <mergeCell ref="E29:F29"/>
    <mergeCell ref="E30:F30"/>
    <mergeCell ref="E31:F31"/>
    <mergeCell ref="E32:F32"/>
    <mergeCell ref="E40:F40"/>
    <mergeCell ref="A29:B40"/>
    <mergeCell ref="C29:D32"/>
    <mergeCell ref="C33:D36"/>
    <mergeCell ref="C37:D38"/>
    <mergeCell ref="C39:D40"/>
    <mergeCell ref="E34:F34"/>
    <mergeCell ref="E35:F35"/>
    <mergeCell ref="E36:F36"/>
    <mergeCell ref="E37:F37"/>
    <mergeCell ref="E38:F38"/>
    <mergeCell ref="E39:F39"/>
    <mergeCell ref="E33:F33"/>
    <mergeCell ref="A41:B48"/>
    <mergeCell ref="A56:B63"/>
    <mergeCell ref="A49:B55"/>
    <mergeCell ref="C41:D42"/>
    <mergeCell ref="C43:D44"/>
    <mergeCell ref="C45:D47"/>
    <mergeCell ref="C48:D48"/>
    <mergeCell ref="C49:D51"/>
    <mergeCell ref="C52:D54"/>
    <mergeCell ref="C55:D55"/>
    <mergeCell ref="C56:D58"/>
    <mergeCell ref="C59:D62"/>
    <mergeCell ref="C63:D63"/>
    <mergeCell ref="E63:F63"/>
    <mergeCell ref="E42:F42"/>
    <mergeCell ref="E43:F43"/>
    <mergeCell ref="E44:F44"/>
    <mergeCell ref="E45:F45"/>
    <mergeCell ref="E46:F46"/>
    <mergeCell ref="E47:F47"/>
    <mergeCell ref="E60:F60"/>
    <mergeCell ref="E61:F61"/>
    <mergeCell ref="E62:F62"/>
    <mergeCell ref="E58:F58"/>
    <mergeCell ref="E59:F59"/>
    <mergeCell ref="E41:F41"/>
    <mergeCell ref="E54:F54"/>
    <mergeCell ref="E55:F55"/>
    <mergeCell ref="E56:F56"/>
    <mergeCell ref="E57:F57"/>
    <mergeCell ref="E48:F48"/>
    <mergeCell ref="E49:F49"/>
    <mergeCell ref="E50:F50"/>
    <mergeCell ref="E51:F51"/>
    <mergeCell ref="E52:F52"/>
    <mergeCell ref="E53:F5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D7DB-FBF6-4FD5-B3CD-7E41567EBF33}">
  <dimension ref="A1:O41"/>
  <sheetViews>
    <sheetView workbookViewId="0">
      <selection activeCell="O2" sqref="O2:O14"/>
    </sheetView>
  </sheetViews>
  <sheetFormatPr defaultRowHeight="13.9" x14ac:dyDescent="0.4"/>
  <sheetData>
    <row r="1" spans="1:15" s="3" customFormat="1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x14ac:dyDescent="0.4">
      <c r="A2">
        <v>2017</v>
      </c>
      <c r="B2" s="18">
        <v>9846.9</v>
      </c>
      <c r="C2" s="23">
        <f>B2/9714.65</f>
        <v>1.0136134600834821</v>
      </c>
      <c r="D2" s="22">
        <f>100*(1-ABS((C2-8.5737)/8.5737))</f>
        <v>11.822357442918252</v>
      </c>
      <c r="E2" s="18">
        <v>124017</v>
      </c>
      <c r="F2" s="22">
        <f t="shared" ref="F2:F41" si="0">LN(E2)</f>
        <v>11.728173931964463</v>
      </c>
      <c r="G2" s="22">
        <v>100</v>
      </c>
      <c r="H2" s="18">
        <v>800.5</v>
      </c>
      <c r="I2" s="18">
        <v>532</v>
      </c>
      <c r="J2" s="22">
        <f>I2/H2</f>
        <v>0.66458463460337291</v>
      </c>
      <c r="K2" s="22">
        <f>100*(LN(J2)-LN(36.76%))/(LN(95.86%)-LN(36.76%))</f>
        <v>61.781964616421888</v>
      </c>
      <c r="L2" s="18">
        <v>2</v>
      </c>
      <c r="M2" s="22">
        <f>L2^(1/4)</f>
        <v>1.189207115002721</v>
      </c>
      <c r="N2" s="22">
        <f>100*(1-(L2^(1/4)-1)/(2.3-1))</f>
        <v>85.445606538252221</v>
      </c>
      <c r="O2" s="22">
        <f>(1/6)*G2+(1/6)*K2+(1/3)*D2+(1/3)*N2</f>
        <v>59.386315429793797</v>
      </c>
    </row>
    <row r="3" spans="1:15" x14ac:dyDescent="0.4">
      <c r="A3">
        <v>2016</v>
      </c>
      <c r="B3" s="18">
        <v>8686.49</v>
      </c>
      <c r="C3" s="23">
        <f t="shared" ref="C3:C41" si="1">B3/9714.65</f>
        <v>0.89416396885116811</v>
      </c>
      <c r="D3" s="22">
        <f t="shared" ref="D3:D41" si="2">100*(1-ABS((C3-8.5737)/8.5737))</f>
        <v>10.429149245380264</v>
      </c>
      <c r="E3" s="18">
        <v>147537</v>
      </c>
      <c r="F3" s="22">
        <f t="shared" si="0"/>
        <v>11.901834270762675</v>
      </c>
      <c r="G3" s="22">
        <v>100</v>
      </c>
      <c r="H3" s="18">
        <v>787.5</v>
      </c>
      <c r="I3" s="18">
        <v>520</v>
      </c>
      <c r="J3" s="22">
        <f t="shared" ref="J3:J14" si="3">I3/H3</f>
        <v>0.6603174603174603</v>
      </c>
      <c r="K3" s="22">
        <f t="shared" ref="K3:K14" si="4">100*(LN(J3)-LN(36.76%))/(LN(95.86%)-LN(36.76%))</f>
        <v>61.109908221371555</v>
      </c>
      <c r="L3" s="18">
        <v>2.0099999999999998</v>
      </c>
      <c r="M3" s="22">
        <f t="shared" ref="M3:M26" si="5">L3^(1/4)</f>
        <v>1.1906908447938038</v>
      </c>
      <c r="N3" s="22">
        <f t="shared" ref="N3:N14" si="6">100*(1-(L3^(1/4)-1)/(2.3-1))</f>
        <v>85.331473477399697</v>
      </c>
      <c r="O3" s="22">
        <f t="shared" ref="O3:O14" si="7">(1/6)*G3+(1/6)*K3+(1/3)*D3+(1/3)*N3</f>
        <v>58.771858944488571</v>
      </c>
    </row>
    <row r="4" spans="1:15" x14ac:dyDescent="0.4">
      <c r="A4">
        <v>2015</v>
      </c>
      <c r="B4" s="18">
        <v>8003.6</v>
      </c>
      <c r="C4" s="23">
        <f t="shared" si="1"/>
        <v>0.82386910490856602</v>
      </c>
      <c r="D4" s="22">
        <f t="shared" si="2"/>
        <v>9.6092597700941909</v>
      </c>
      <c r="E4" s="18">
        <v>102374</v>
      </c>
      <c r="F4" s="22">
        <f t="shared" si="0"/>
        <v>11.536388053097895</v>
      </c>
      <c r="G4" s="22">
        <f t="shared" ref="G4:G37" si="8">100*((LN(E4)-6.57)/(11.6-6.57))</f>
        <v>98.735348968149012</v>
      </c>
      <c r="H4">
        <v>782.5</v>
      </c>
      <c r="I4" s="18">
        <v>509.5</v>
      </c>
      <c r="J4" s="22">
        <f t="shared" si="3"/>
        <v>0.65111821086261978</v>
      </c>
      <c r="K4" s="22">
        <f t="shared" si="4"/>
        <v>59.646181003474496</v>
      </c>
      <c r="L4" s="18">
        <v>2.0099999999999998</v>
      </c>
      <c r="M4" s="22">
        <f t="shared" si="5"/>
        <v>1.1906908447938038</v>
      </c>
      <c r="N4" s="22">
        <f t="shared" si="6"/>
        <v>85.331473477399697</v>
      </c>
      <c r="O4" s="22">
        <f t="shared" si="7"/>
        <v>58.043832744435207</v>
      </c>
    </row>
    <row r="5" spans="1:15" x14ac:dyDescent="0.4">
      <c r="A5">
        <v>2014</v>
      </c>
      <c r="B5" s="18">
        <v>7610.28</v>
      </c>
      <c r="C5" s="23">
        <f t="shared" si="1"/>
        <v>0.78338179965310129</v>
      </c>
      <c r="D5" s="22">
        <f t="shared" si="2"/>
        <v>9.1370330155370656</v>
      </c>
      <c r="E5" s="18">
        <v>97430.3</v>
      </c>
      <c r="F5" s="22">
        <f t="shared" si="0"/>
        <v>11.486892529548383</v>
      </c>
      <c r="G5" s="22">
        <f t="shared" si="8"/>
        <v>97.751342535753153</v>
      </c>
      <c r="H5" s="18">
        <v>781.1</v>
      </c>
      <c r="I5" s="18">
        <v>511.5</v>
      </c>
      <c r="J5" s="22">
        <f t="shared" si="3"/>
        <v>0.65484573038023297</v>
      </c>
      <c r="K5" s="22">
        <f t="shared" si="4"/>
        <v>60.241757487383971</v>
      </c>
      <c r="L5" s="18">
        <v>1.95</v>
      </c>
      <c r="M5" s="22">
        <f t="shared" si="5"/>
        <v>1.1817038564618862</v>
      </c>
      <c r="N5" s="22">
        <f t="shared" si="6"/>
        <v>86.022780272162592</v>
      </c>
      <c r="O5" s="22">
        <f t="shared" si="7"/>
        <v>58.052121099756071</v>
      </c>
    </row>
    <row r="6" spans="1:15" x14ac:dyDescent="0.4">
      <c r="A6">
        <v>2013</v>
      </c>
      <c r="B6" s="18">
        <v>7164.51</v>
      </c>
      <c r="C6" s="23">
        <f t="shared" si="1"/>
        <v>0.7374954321565883</v>
      </c>
      <c r="D6" s="22">
        <f t="shared" si="2"/>
        <v>8.6018338891795665</v>
      </c>
      <c r="E6" s="18">
        <v>93176</v>
      </c>
      <c r="F6" s="22">
        <f t="shared" si="0"/>
        <v>11.442245456782487</v>
      </c>
      <c r="G6" s="22">
        <f t="shared" si="8"/>
        <v>96.863726774999748</v>
      </c>
      <c r="H6" s="18">
        <v>766.3</v>
      </c>
      <c r="I6" s="18">
        <v>503.36</v>
      </c>
      <c r="J6" s="22">
        <f t="shared" si="3"/>
        <v>0.65687067728043858</v>
      </c>
      <c r="K6" s="22">
        <f t="shared" si="4"/>
        <v>60.563880428088851</v>
      </c>
      <c r="L6" s="18">
        <v>2.16</v>
      </c>
      <c r="M6" s="22">
        <f t="shared" si="5"/>
        <v>1.2123093028059742</v>
      </c>
      <c r="N6" s="22">
        <f t="shared" si="6"/>
        <v>83.668515168771222</v>
      </c>
      <c r="O6" s="22">
        <f t="shared" si="7"/>
        <v>56.994717553165025</v>
      </c>
    </row>
    <row r="7" spans="1:15" x14ac:dyDescent="0.4">
      <c r="A7">
        <v>2012</v>
      </c>
      <c r="B7" s="18">
        <v>6601.21</v>
      </c>
      <c r="C7" s="23">
        <f t="shared" si="1"/>
        <v>0.67951084187284161</v>
      </c>
      <c r="D7" s="22">
        <f t="shared" si="2"/>
        <v>7.9255262240671032</v>
      </c>
      <c r="E7" s="18">
        <v>86228</v>
      </c>
      <c r="F7" s="22">
        <f t="shared" si="0"/>
        <v>11.364750229893325</v>
      </c>
      <c r="G7" s="22">
        <f t="shared" si="8"/>
        <v>95.323066200662524</v>
      </c>
      <c r="H7" s="18">
        <v>763.9</v>
      </c>
      <c r="I7" s="18">
        <v>503.4</v>
      </c>
      <c r="J7" s="22">
        <f t="shared" si="3"/>
        <v>0.65898677837413278</v>
      </c>
      <c r="K7" s="22">
        <f t="shared" si="4"/>
        <v>60.899444582417892</v>
      </c>
      <c r="L7" s="18">
        <v>2.5499999999999998</v>
      </c>
      <c r="M7" s="22">
        <f t="shared" si="5"/>
        <v>1.2636739857523107</v>
      </c>
      <c r="N7" s="22">
        <f t="shared" si="6"/>
        <v>79.717385711360706</v>
      </c>
      <c r="O7" s="22">
        <f t="shared" si="7"/>
        <v>55.251389108989343</v>
      </c>
    </row>
    <row r="8" spans="1:15" x14ac:dyDescent="0.4">
      <c r="A8">
        <v>2011</v>
      </c>
      <c r="B8" s="18">
        <v>6074.94</v>
      </c>
      <c r="C8" s="23">
        <f t="shared" si="1"/>
        <v>0.62533802041246977</v>
      </c>
      <c r="D8" s="22">
        <f t="shared" si="2"/>
        <v>7.2936774136308724</v>
      </c>
      <c r="E8" s="18">
        <v>78884</v>
      </c>
      <c r="F8" s="22">
        <f t="shared" si="0"/>
        <v>11.27573369792996</v>
      </c>
      <c r="G8" s="22">
        <f t="shared" si="8"/>
        <v>93.553353835585682</v>
      </c>
      <c r="H8" s="18">
        <v>762.8</v>
      </c>
      <c r="I8" s="18">
        <v>493.83</v>
      </c>
      <c r="J8" s="22">
        <f t="shared" si="3"/>
        <v>0.64739119035133719</v>
      </c>
      <c r="K8" s="22">
        <f t="shared" si="4"/>
        <v>59.04726557760663</v>
      </c>
      <c r="L8" s="18">
        <v>3.4</v>
      </c>
      <c r="M8" s="22">
        <f t="shared" si="5"/>
        <v>1.3579060687170439</v>
      </c>
      <c r="N8" s="22">
        <f t="shared" si="6"/>
        <v>72.468763944842777</v>
      </c>
      <c r="O8" s="22">
        <f t="shared" si="7"/>
        <v>52.020917021689925</v>
      </c>
    </row>
    <row r="9" spans="1:15" x14ac:dyDescent="0.4">
      <c r="A9">
        <v>2010</v>
      </c>
      <c r="B9" s="18">
        <v>5181</v>
      </c>
      <c r="C9" s="23">
        <f t="shared" si="1"/>
        <v>0.53331823586027294</v>
      </c>
      <c r="D9" s="22">
        <f t="shared" si="2"/>
        <v>6.2203976796514127</v>
      </c>
      <c r="E9" s="18">
        <v>90175</v>
      </c>
      <c r="F9" s="22">
        <f t="shared" si="0"/>
        <v>11.409507505771741</v>
      </c>
      <c r="G9" s="22">
        <f t="shared" si="8"/>
        <v>96.212872878165825</v>
      </c>
      <c r="H9" s="18">
        <v>761.1</v>
      </c>
      <c r="I9" s="18">
        <v>476.5</v>
      </c>
      <c r="J9" s="22">
        <f t="shared" si="3"/>
        <v>0.62606753383261071</v>
      </c>
      <c r="K9" s="22">
        <f t="shared" si="4"/>
        <v>55.552926686209908</v>
      </c>
      <c r="L9" s="18">
        <v>5.7</v>
      </c>
      <c r="M9" s="22">
        <f t="shared" si="5"/>
        <v>1.5451431251708252</v>
      </c>
      <c r="N9" s="22">
        <f t="shared" si="6"/>
        <v>58.065913448398057</v>
      </c>
      <c r="O9" s="22">
        <f t="shared" si="7"/>
        <v>46.723070303412442</v>
      </c>
    </row>
    <row r="10" spans="1:15" x14ac:dyDescent="0.4">
      <c r="A10">
        <v>2009</v>
      </c>
      <c r="B10" s="18">
        <v>4334.33</v>
      </c>
      <c r="C10" s="23">
        <f t="shared" si="1"/>
        <v>0.44616429825058029</v>
      </c>
      <c r="D10" s="22">
        <f t="shared" si="2"/>
        <v>5.2038711204098753</v>
      </c>
      <c r="E10" s="18">
        <v>73998</v>
      </c>
      <c r="F10" s="22">
        <f t="shared" si="0"/>
        <v>11.211793344794042</v>
      </c>
      <c r="G10" s="22">
        <f t="shared" si="8"/>
        <v>92.282173852764274</v>
      </c>
      <c r="H10" s="18">
        <v>719</v>
      </c>
      <c r="I10" s="18">
        <v>443.9</v>
      </c>
      <c r="J10" s="22">
        <f t="shared" si="3"/>
        <v>0.61738525730180804</v>
      </c>
      <c r="K10" s="22">
        <f t="shared" si="4"/>
        <v>54.095928562966364</v>
      </c>
      <c r="L10" s="18">
        <v>3.16</v>
      </c>
      <c r="M10" s="22">
        <f t="shared" si="5"/>
        <v>1.333281246947964</v>
      </c>
      <c r="N10" s="22">
        <f t="shared" si="6"/>
        <v>74.362981004002762</v>
      </c>
      <c r="O10" s="22">
        <f t="shared" si="7"/>
        <v>50.918634444092646</v>
      </c>
    </row>
    <row r="11" spans="1:15" x14ac:dyDescent="0.4">
      <c r="A11">
        <v>2008</v>
      </c>
      <c r="B11" s="18">
        <v>3946.52</v>
      </c>
      <c r="C11" s="23">
        <f t="shared" si="1"/>
        <v>0.4062441776080456</v>
      </c>
      <c r="D11" s="22">
        <f t="shared" si="2"/>
        <v>4.7382597665890476</v>
      </c>
      <c r="E11" s="18">
        <v>69997</v>
      </c>
      <c r="F11" s="22">
        <f t="shared" si="0"/>
        <v>11.156207662970246</v>
      </c>
      <c r="G11" s="22">
        <f t="shared" si="8"/>
        <v>91.177090715114247</v>
      </c>
      <c r="H11" s="18">
        <v>707</v>
      </c>
      <c r="I11" s="18">
        <v>440</v>
      </c>
      <c r="J11" s="22">
        <f t="shared" si="3"/>
        <v>0.6223479490806223</v>
      </c>
      <c r="K11" s="22">
        <f t="shared" si="4"/>
        <v>54.931221887559957</v>
      </c>
      <c r="L11" s="18">
        <v>3.31</v>
      </c>
      <c r="M11" s="22">
        <f t="shared" si="5"/>
        <v>1.3488293219922323</v>
      </c>
      <c r="N11" s="22">
        <f t="shared" si="6"/>
        <v>73.166975231366749</v>
      </c>
      <c r="O11" s="22">
        <f t="shared" si="7"/>
        <v>50.319797099764294</v>
      </c>
    </row>
    <row r="12" spans="1:15" x14ac:dyDescent="0.4">
      <c r="A12">
        <v>2007</v>
      </c>
      <c r="B12" s="18">
        <v>3418.57</v>
      </c>
      <c r="C12" s="23">
        <f t="shared" si="1"/>
        <v>0.35189842145625422</v>
      </c>
      <c r="D12" s="22">
        <f t="shared" si="2"/>
        <v>4.1043939192677019</v>
      </c>
      <c r="E12" s="18">
        <v>61067</v>
      </c>
      <c r="F12" s="22">
        <f t="shared" si="0"/>
        <v>11.019726901054444</v>
      </c>
      <c r="G12" s="22">
        <f t="shared" si="8"/>
        <v>88.463755488159919</v>
      </c>
      <c r="H12" s="18">
        <v>690</v>
      </c>
      <c r="I12" s="18">
        <v>438</v>
      </c>
      <c r="J12" s="22">
        <f t="shared" si="3"/>
        <v>0.63478260869565217</v>
      </c>
      <c r="K12" s="22">
        <f t="shared" si="4"/>
        <v>56.99524855554801</v>
      </c>
      <c r="L12" s="18">
        <v>3.2</v>
      </c>
      <c r="M12" s="22">
        <f t="shared" si="5"/>
        <v>1.337480609952844</v>
      </c>
      <c r="N12" s="22">
        <f t="shared" si="6"/>
        <v>74.039953080550461</v>
      </c>
      <c r="O12" s="22">
        <f t="shared" si="7"/>
        <v>50.291283007224038</v>
      </c>
    </row>
    <row r="13" spans="1:15" x14ac:dyDescent="0.4">
      <c r="A13">
        <v>2006</v>
      </c>
      <c r="B13" s="18">
        <v>2874.42</v>
      </c>
      <c r="C13" s="23">
        <f t="shared" si="1"/>
        <v>0.29588508078005898</v>
      </c>
      <c r="D13" s="22">
        <f t="shared" si="2"/>
        <v>3.451078073411229</v>
      </c>
      <c r="E13" s="18">
        <v>51460</v>
      </c>
      <c r="F13" s="22">
        <f t="shared" si="0"/>
        <v>10.848560085835736</v>
      </c>
      <c r="G13" s="22">
        <f t="shared" si="8"/>
        <v>85.060836696535517</v>
      </c>
      <c r="H13" s="18">
        <v>672</v>
      </c>
      <c r="I13" s="18">
        <v>430</v>
      </c>
      <c r="J13" s="22">
        <f t="shared" si="3"/>
        <v>0.63988095238095233</v>
      </c>
      <c r="K13" s="22">
        <f t="shared" si="4"/>
        <v>57.829858347073376</v>
      </c>
      <c r="L13" s="18">
        <v>3.31</v>
      </c>
      <c r="M13" s="22">
        <f t="shared" si="5"/>
        <v>1.3488293219922323</v>
      </c>
      <c r="N13" s="22">
        <f t="shared" si="6"/>
        <v>73.166975231366749</v>
      </c>
      <c r="O13" s="22">
        <f t="shared" si="7"/>
        <v>49.354466942194136</v>
      </c>
    </row>
    <row r="14" spans="1:15" x14ac:dyDescent="0.4">
      <c r="A14">
        <v>2005</v>
      </c>
      <c r="B14" s="18">
        <v>2447.3200000000002</v>
      </c>
      <c r="C14" s="23">
        <f t="shared" si="1"/>
        <v>0.2519205529792633</v>
      </c>
      <c r="D14" s="22">
        <f t="shared" si="2"/>
        <v>2.9382944700568348</v>
      </c>
      <c r="E14" s="18">
        <v>44156</v>
      </c>
      <c r="F14" s="22">
        <f t="shared" si="0"/>
        <v>10.695484097138243</v>
      </c>
      <c r="G14" s="22">
        <f t="shared" si="8"/>
        <v>82.017576483861689</v>
      </c>
      <c r="H14" s="18">
        <v>656</v>
      </c>
      <c r="I14" s="18">
        <v>415.1</v>
      </c>
      <c r="J14" s="22">
        <f t="shared" si="3"/>
        <v>0.63277439024390247</v>
      </c>
      <c r="K14" s="22">
        <f t="shared" si="4"/>
        <v>56.664657239972954</v>
      </c>
      <c r="L14" s="18">
        <v>3.5</v>
      </c>
      <c r="M14" s="22">
        <f t="shared" si="5"/>
        <v>1.3677823998673806</v>
      </c>
      <c r="N14" s="22">
        <f t="shared" si="6"/>
        <v>71.709046164047635</v>
      </c>
      <c r="O14" s="22">
        <f t="shared" si="7"/>
        <v>47.996152498673929</v>
      </c>
    </row>
    <row r="15" spans="1:15" x14ac:dyDescent="0.4">
      <c r="A15">
        <v>2004</v>
      </c>
      <c r="B15" s="18">
        <v>2109.4499999999998</v>
      </c>
      <c r="C15" s="23">
        <f t="shared" si="1"/>
        <v>0.21714112191381058</v>
      </c>
      <c r="D15" s="22">
        <f t="shared" si="2"/>
        <v>2.5326419388806531</v>
      </c>
      <c r="E15" s="18">
        <v>39174</v>
      </c>
      <c r="F15" s="22">
        <f t="shared" si="0"/>
        <v>10.575768540414689</v>
      </c>
      <c r="G15" s="22">
        <f t="shared" si="8"/>
        <v>79.637545535083291</v>
      </c>
      <c r="I15" s="18">
        <v>395.5</v>
      </c>
      <c r="L15" s="18">
        <v>4.2</v>
      </c>
      <c r="M15" s="22">
        <f t="shared" si="5"/>
        <v>1.4315691227432645</v>
      </c>
      <c r="N15" s="22">
        <f t="shared" ref="N15:N26" si="9">100*(1-(L15^(1/4)-1)/(2.3-1))</f>
        <v>66.802375173595024</v>
      </c>
    </row>
    <row r="16" spans="1:15" x14ac:dyDescent="0.4">
      <c r="A16">
        <v>2003</v>
      </c>
      <c r="B16" s="18">
        <v>1749.27</v>
      </c>
      <c r="C16" s="23">
        <f t="shared" si="1"/>
        <v>0.18006515932123135</v>
      </c>
      <c r="D16" s="22">
        <f t="shared" si="2"/>
        <v>2.1002036381169265</v>
      </c>
      <c r="E16" s="18">
        <v>32639</v>
      </c>
      <c r="F16" s="22">
        <f t="shared" si="0"/>
        <v>10.39326317135381</v>
      </c>
      <c r="G16" s="22">
        <f t="shared" si="8"/>
        <v>76.009208178008151</v>
      </c>
      <c r="I16" s="18">
        <v>386.2</v>
      </c>
      <c r="L16" s="18">
        <v>4.0199999999999996</v>
      </c>
      <c r="M16" s="22">
        <f t="shared" si="5"/>
        <v>1.4159780243973923</v>
      </c>
      <c r="N16" s="22">
        <f t="shared" si="9"/>
        <v>68.001690430969816</v>
      </c>
    </row>
    <row r="17" spans="1:14" x14ac:dyDescent="0.4">
      <c r="A17">
        <v>2002</v>
      </c>
      <c r="B17" s="18">
        <v>1453.34</v>
      </c>
      <c r="C17" s="23">
        <f t="shared" si="1"/>
        <v>0.14960291930229086</v>
      </c>
      <c r="D17" s="22">
        <f t="shared" si="2"/>
        <v>1.7449049920371662</v>
      </c>
      <c r="E17" s="18">
        <v>27541</v>
      </c>
      <c r="F17" s="22">
        <f t="shared" si="0"/>
        <v>10.223431082444048</v>
      </c>
      <c r="G17" s="22">
        <f t="shared" si="8"/>
        <v>72.632824700676906</v>
      </c>
      <c r="I17" s="18">
        <v>377.9</v>
      </c>
      <c r="L17" s="18">
        <v>3.97</v>
      </c>
      <c r="M17" s="22">
        <f t="shared" si="5"/>
        <v>1.4115544213798941</v>
      </c>
      <c r="N17" s="22">
        <f t="shared" si="9"/>
        <v>68.341967586161985</v>
      </c>
    </row>
    <row r="18" spans="1:14" x14ac:dyDescent="0.4">
      <c r="A18">
        <v>2001</v>
      </c>
      <c r="B18" s="18">
        <v>1278.75</v>
      </c>
      <c r="C18" s="23">
        <f t="shared" si="1"/>
        <v>0.13163109324576799</v>
      </c>
      <c r="D18" s="22">
        <f t="shared" si="2"/>
        <v>1.5352892362196835</v>
      </c>
      <c r="E18" s="18">
        <v>24213</v>
      </c>
      <c r="F18" s="22">
        <f t="shared" si="0"/>
        <v>10.094644957992482</v>
      </c>
      <c r="G18" s="22">
        <f t="shared" si="8"/>
        <v>70.072464373608</v>
      </c>
      <c r="I18" s="18">
        <v>377.8</v>
      </c>
      <c r="L18" s="18">
        <v>3.8</v>
      </c>
      <c r="M18" s="22">
        <f t="shared" si="5"/>
        <v>1.3961944237683348</v>
      </c>
      <c r="N18" s="22">
        <f t="shared" si="9"/>
        <v>69.52350586397425</v>
      </c>
    </row>
    <row r="19" spans="1:14" x14ac:dyDescent="0.4">
      <c r="A19">
        <v>2000</v>
      </c>
      <c r="B19" s="18">
        <v>1144.57</v>
      </c>
      <c r="C19" s="23">
        <f t="shared" si="1"/>
        <v>0.11781896414178586</v>
      </c>
      <c r="D19" s="22">
        <f t="shared" si="2"/>
        <v>1.374190421192556</v>
      </c>
      <c r="E19" s="18">
        <v>21208</v>
      </c>
      <c r="F19" s="22">
        <f t="shared" si="0"/>
        <v>9.9621337479688616</v>
      </c>
      <c r="G19" s="22">
        <f t="shared" si="8"/>
        <v>67.438046679301422</v>
      </c>
      <c r="I19" s="18">
        <v>355</v>
      </c>
      <c r="L19" s="18">
        <v>3.5</v>
      </c>
      <c r="M19" s="22">
        <f t="shared" si="5"/>
        <v>1.3677823998673806</v>
      </c>
      <c r="N19" s="22">
        <f t="shared" si="9"/>
        <v>71.709046164047635</v>
      </c>
    </row>
    <row r="20" spans="1:14" x14ac:dyDescent="0.4">
      <c r="A20">
        <v>1999</v>
      </c>
      <c r="B20" s="18">
        <v>1017.08</v>
      </c>
      <c r="C20" s="23">
        <f t="shared" si="1"/>
        <v>0.10469548568399274</v>
      </c>
      <c r="D20" s="22">
        <f t="shared" si="2"/>
        <v>1.2211237351900772</v>
      </c>
      <c r="E20" s="18">
        <v>18946</v>
      </c>
      <c r="F20" s="22">
        <f t="shared" si="0"/>
        <v>9.84934810643548</v>
      </c>
      <c r="G20" s="22">
        <f t="shared" si="8"/>
        <v>65.195787404283905</v>
      </c>
      <c r="I20" s="18">
        <v>345.9</v>
      </c>
      <c r="L20" s="18">
        <v>3</v>
      </c>
      <c r="M20" s="22">
        <f t="shared" si="5"/>
        <v>1.3160740129524926</v>
      </c>
      <c r="N20" s="22">
        <f t="shared" si="9"/>
        <v>75.686614388269803</v>
      </c>
    </row>
    <row r="21" spans="1:14" x14ac:dyDescent="0.4">
      <c r="A21">
        <v>1998</v>
      </c>
      <c r="B21" s="18">
        <v>952.79</v>
      </c>
      <c r="C21" s="23">
        <f t="shared" si="1"/>
        <v>9.8077645617701104E-2</v>
      </c>
      <c r="D21" s="22">
        <f t="shared" si="2"/>
        <v>1.1439360558183953</v>
      </c>
      <c r="E21" s="18">
        <v>17832</v>
      </c>
      <c r="F21" s="22">
        <f t="shared" si="0"/>
        <v>9.7887498750657045</v>
      </c>
      <c r="G21" s="22">
        <f t="shared" si="8"/>
        <v>63.991051194149193</v>
      </c>
      <c r="I21" s="18">
        <v>357.6</v>
      </c>
      <c r="M21" s="22"/>
      <c r="N21" s="22"/>
    </row>
    <row r="22" spans="1:14" x14ac:dyDescent="0.4">
      <c r="A22">
        <v>1997</v>
      </c>
      <c r="B22" s="18">
        <v>879.1</v>
      </c>
      <c r="C22" s="23">
        <f t="shared" si="1"/>
        <v>9.0492194777989948E-2</v>
      </c>
      <c r="D22" s="22">
        <f t="shared" si="2"/>
        <v>1.0554625748275592</v>
      </c>
      <c r="E22" s="18">
        <v>16534</v>
      </c>
      <c r="F22" s="22">
        <f t="shared" si="0"/>
        <v>9.7131741458126211</v>
      </c>
      <c r="G22" s="22">
        <f t="shared" si="8"/>
        <v>62.488551606612752</v>
      </c>
      <c r="I22" s="18">
        <v>412</v>
      </c>
      <c r="L22" s="18">
        <v>3</v>
      </c>
      <c r="M22" s="22">
        <f t="shared" si="5"/>
        <v>1.3160740129524926</v>
      </c>
      <c r="N22" s="22">
        <f t="shared" si="9"/>
        <v>75.686614388269803</v>
      </c>
    </row>
    <row r="23" spans="1:14" x14ac:dyDescent="0.4">
      <c r="A23">
        <v>1996</v>
      </c>
      <c r="B23" s="18">
        <v>784.07</v>
      </c>
      <c r="C23" s="23">
        <f t="shared" si="1"/>
        <v>8.071006160798383E-2</v>
      </c>
      <c r="D23" s="22">
        <f t="shared" si="2"/>
        <v>0.94136792292690563</v>
      </c>
      <c r="E23" s="18">
        <v>14846</v>
      </c>
      <c r="F23" s="22">
        <f t="shared" si="0"/>
        <v>9.6054857476774931</v>
      </c>
      <c r="G23" s="22">
        <f t="shared" si="8"/>
        <v>60.347629178478989</v>
      </c>
      <c r="I23" s="18">
        <v>415.5</v>
      </c>
      <c r="L23" s="18">
        <v>2.5</v>
      </c>
      <c r="M23" s="22">
        <f t="shared" si="5"/>
        <v>1.2574334296829355</v>
      </c>
      <c r="N23" s="22">
        <f t="shared" si="9"/>
        <v>80.197428485928029</v>
      </c>
    </row>
    <row r="24" spans="1:14" x14ac:dyDescent="0.4">
      <c r="A24">
        <v>1995</v>
      </c>
      <c r="B24" s="18">
        <v>602.65</v>
      </c>
      <c r="C24" s="23">
        <f t="shared" si="1"/>
        <v>6.203517368098696E-2</v>
      </c>
      <c r="D24" s="22">
        <f t="shared" si="2"/>
        <v>0.72355195167765896</v>
      </c>
      <c r="E24" s="18">
        <v>12024</v>
      </c>
      <c r="F24" s="22">
        <f t="shared" si="0"/>
        <v>9.3946599314328108</v>
      </c>
      <c r="G24" s="22">
        <f t="shared" si="8"/>
        <v>56.156261062282518</v>
      </c>
      <c r="I24" s="18">
        <v>414.1</v>
      </c>
      <c r="L24" s="18">
        <v>2.2000000000000002</v>
      </c>
      <c r="M24" s="22">
        <f t="shared" si="5"/>
        <v>1.2178832856309068</v>
      </c>
      <c r="N24" s="22">
        <f t="shared" si="9"/>
        <v>83.239747259161007</v>
      </c>
    </row>
    <row r="25" spans="1:14" x14ac:dyDescent="0.4">
      <c r="A25">
        <v>1994</v>
      </c>
      <c r="B25" s="18">
        <v>459.66</v>
      </c>
      <c r="C25" s="23">
        <f t="shared" si="1"/>
        <v>4.7316166820214833E-2</v>
      </c>
      <c r="D25" s="22">
        <f t="shared" si="2"/>
        <v>0.55187569917556356</v>
      </c>
      <c r="E25" s="18">
        <v>8815</v>
      </c>
      <c r="F25" s="22">
        <f t="shared" si="0"/>
        <v>9.0842100948319704</v>
      </c>
      <c r="G25" s="22">
        <f t="shared" si="8"/>
        <v>49.98429611991989</v>
      </c>
      <c r="I25" s="18">
        <v>386.4</v>
      </c>
      <c r="L25" s="18">
        <v>2.1</v>
      </c>
      <c r="M25" s="22">
        <f t="shared" si="5"/>
        <v>1.2038013435027159</v>
      </c>
      <c r="N25" s="22">
        <f t="shared" si="9"/>
        <v>84.322973576714162</v>
      </c>
    </row>
    <row r="26" spans="1:14" x14ac:dyDescent="0.4">
      <c r="A26">
        <v>1993</v>
      </c>
      <c r="B26" s="18">
        <v>315.11</v>
      </c>
      <c r="C26" s="23">
        <f t="shared" si="1"/>
        <v>3.243657774598159E-2</v>
      </c>
      <c r="D26" s="22">
        <f t="shared" si="2"/>
        <v>0.37832648385156542</v>
      </c>
      <c r="E26" s="18">
        <v>6079</v>
      </c>
      <c r="F26" s="22">
        <f t="shared" si="0"/>
        <v>8.7125954877487217</v>
      </c>
      <c r="G26" s="22">
        <f t="shared" si="8"/>
        <v>42.596331764388104</v>
      </c>
      <c r="I26" s="18">
        <v>370.8</v>
      </c>
      <c r="L26" s="18">
        <v>1.7</v>
      </c>
      <c r="M26" s="22">
        <f t="shared" si="5"/>
        <v>1.1418583454354265</v>
      </c>
      <c r="N26" s="22">
        <f t="shared" si="9"/>
        <v>89.087819581890273</v>
      </c>
    </row>
    <row r="27" spans="1:14" x14ac:dyDescent="0.4">
      <c r="A27">
        <v>1992</v>
      </c>
      <c r="B27" s="18">
        <v>213.05</v>
      </c>
      <c r="C27" s="23">
        <f t="shared" si="1"/>
        <v>2.193079524223724E-2</v>
      </c>
      <c r="D27" s="22">
        <f t="shared" si="2"/>
        <v>0.25579149308043725</v>
      </c>
      <c r="E27" s="18">
        <v>4516</v>
      </c>
      <c r="F27" s="22">
        <f t="shared" si="0"/>
        <v>8.4153819252695534</v>
      </c>
      <c r="G27" s="22">
        <f t="shared" si="8"/>
        <v>36.687513424842017</v>
      </c>
      <c r="I27" s="18">
        <v>342.6</v>
      </c>
    </row>
    <row r="28" spans="1:14" x14ac:dyDescent="0.4">
      <c r="A28">
        <v>1991</v>
      </c>
      <c r="B28" s="18">
        <v>169.87</v>
      </c>
      <c r="C28" s="23">
        <f t="shared" si="1"/>
        <v>1.7485961923486695E-2</v>
      </c>
      <c r="D28" s="22">
        <f t="shared" si="2"/>
        <v>0.20394884266404789</v>
      </c>
      <c r="E28" s="18">
        <v>3315</v>
      </c>
      <c r="F28" s="22">
        <f t="shared" si="0"/>
        <v>8.1062129026199621</v>
      </c>
      <c r="G28" s="22">
        <f t="shared" si="8"/>
        <v>30.541011980516142</v>
      </c>
      <c r="I28" s="18">
        <v>332.4</v>
      </c>
    </row>
    <row r="29" spans="1:14" x14ac:dyDescent="0.4">
      <c r="A29">
        <v>1990</v>
      </c>
      <c r="B29" s="18">
        <v>141.4</v>
      </c>
      <c r="C29" s="23">
        <f t="shared" si="1"/>
        <v>1.4555336527821384E-2</v>
      </c>
      <c r="D29" s="22">
        <f t="shared" si="2"/>
        <v>0.16976727116440049</v>
      </c>
      <c r="E29" s="18">
        <v>2777</v>
      </c>
      <c r="F29" s="22">
        <f t="shared" si="0"/>
        <v>7.9291264873067995</v>
      </c>
      <c r="G29" s="22">
        <f t="shared" si="8"/>
        <v>27.020407302322052</v>
      </c>
      <c r="I29" s="18">
        <v>325.10000000000002</v>
      </c>
    </row>
    <row r="30" spans="1:14" x14ac:dyDescent="0.4">
      <c r="A30">
        <v>1989</v>
      </c>
      <c r="B30" s="18">
        <v>137.25</v>
      </c>
      <c r="C30" s="23">
        <f t="shared" si="1"/>
        <v>1.4128146665088295E-2</v>
      </c>
      <c r="D30" s="22">
        <f t="shared" si="2"/>
        <v>0.16478470981126092</v>
      </c>
      <c r="E30" s="18">
        <v>2702</v>
      </c>
      <c r="F30" s="22">
        <f t="shared" si="0"/>
        <v>7.9017475185201445</v>
      </c>
      <c r="G30" s="22">
        <f t="shared" si="8"/>
        <v>26.476093807557543</v>
      </c>
    </row>
    <row r="31" spans="1:14" x14ac:dyDescent="0.4">
      <c r="A31">
        <v>1988</v>
      </c>
      <c r="B31" s="18">
        <v>118.62</v>
      </c>
      <c r="C31" s="23">
        <f t="shared" si="1"/>
        <v>1.2210424462023851E-2</v>
      </c>
      <c r="D31" s="22">
        <f t="shared" si="2"/>
        <v>0.14241721149590436</v>
      </c>
      <c r="E31" s="18">
        <v>2356</v>
      </c>
      <c r="F31" s="22">
        <f t="shared" si="0"/>
        <v>7.7647205447714773</v>
      </c>
      <c r="G31" s="22">
        <f t="shared" si="8"/>
        <v>23.75189949843891</v>
      </c>
    </row>
    <row r="32" spans="1:14" x14ac:dyDescent="0.4">
      <c r="A32">
        <v>1987</v>
      </c>
      <c r="B32" s="18">
        <v>95.99</v>
      </c>
      <c r="C32" s="23">
        <f t="shared" si="1"/>
        <v>9.8809529936745022E-3</v>
      </c>
      <c r="D32" s="22">
        <f t="shared" si="2"/>
        <v>0.11524724440642453</v>
      </c>
      <c r="E32" s="18">
        <v>1928</v>
      </c>
      <c r="F32" s="22">
        <f t="shared" si="0"/>
        <v>7.564238475170491</v>
      </c>
      <c r="G32" s="22">
        <f t="shared" si="8"/>
        <v>19.766172468598228</v>
      </c>
    </row>
    <row r="33" spans="1:7" x14ac:dyDescent="0.4">
      <c r="A33">
        <v>1986</v>
      </c>
      <c r="B33" s="18">
        <v>80.22</v>
      </c>
      <c r="C33" s="23">
        <f t="shared" si="1"/>
        <v>8.2576315152887644E-3</v>
      </c>
      <c r="D33" s="22">
        <f t="shared" si="2"/>
        <v>9.6313511264545237E-2</v>
      </c>
      <c r="E33" s="18">
        <v>1626</v>
      </c>
      <c r="F33" s="22">
        <f t="shared" si="0"/>
        <v>7.3938782901077555</v>
      </c>
      <c r="G33" s="22">
        <f t="shared" si="8"/>
        <v>16.379290061784403</v>
      </c>
    </row>
    <row r="34" spans="1:7" x14ac:dyDescent="0.4">
      <c r="A34">
        <v>1985</v>
      </c>
      <c r="B34" s="18">
        <v>71.05</v>
      </c>
      <c r="C34" s="23">
        <f t="shared" si="1"/>
        <v>7.3136963246231207E-3</v>
      </c>
      <c r="D34" s="22">
        <f t="shared" si="2"/>
        <v>8.530385159992715E-2</v>
      </c>
      <c r="E34" s="18">
        <v>1455</v>
      </c>
      <c r="F34" s="22">
        <f t="shared" si="0"/>
        <v>7.2827611796055933</v>
      </c>
      <c r="G34" s="22">
        <f t="shared" si="8"/>
        <v>14.170202377844793</v>
      </c>
    </row>
    <row r="35" spans="1:7" x14ac:dyDescent="0.4">
      <c r="A35">
        <v>1984</v>
      </c>
      <c r="B35" s="18">
        <v>53.17</v>
      </c>
      <c r="C35" s="23">
        <f t="shared" si="1"/>
        <v>5.473177108799597E-3</v>
      </c>
      <c r="D35" s="22">
        <f t="shared" si="2"/>
        <v>6.3836816179696498E-2</v>
      </c>
      <c r="E35" s="18">
        <v>1096</v>
      </c>
      <c r="F35" s="22">
        <f t="shared" si="0"/>
        <v>6.9994224675079613</v>
      </c>
      <c r="G35" s="22">
        <f t="shared" si="8"/>
        <v>8.5372259941940563</v>
      </c>
    </row>
    <row r="36" spans="1:7" x14ac:dyDescent="0.4">
      <c r="A36">
        <v>1983</v>
      </c>
      <c r="B36" s="18">
        <v>41.68</v>
      </c>
      <c r="C36" s="23">
        <f t="shared" si="1"/>
        <v>4.2904273442687076E-3</v>
      </c>
      <c r="D36" s="22">
        <f t="shared" si="2"/>
        <v>5.0041724626115336E-2</v>
      </c>
      <c r="E36" s="18">
        <v>864</v>
      </c>
      <c r="F36" s="22">
        <f t="shared" si="0"/>
        <v>6.7615727688040552</v>
      </c>
      <c r="G36" s="22">
        <f t="shared" si="8"/>
        <v>3.808603753559741</v>
      </c>
    </row>
    <row r="37" spans="1:7" x14ac:dyDescent="0.4">
      <c r="A37">
        <v>1982</v>
      </c>
      <c r="B37" s="18">
        <v>36.880000000000003</v>
      </c>
      <c r="C37" s="23">
        <f t="shared" si="1"/>
        <v>3.7963282259268222E-3</v>
      </c>
      <c r="D37" s="22">
        <f t="shared" si="2"/>
        <v>4.427876209720516E-2</v>
      </c>
      <c r="E37" s="18">
        <v>776</v>
      </c>
      <c r="F37" s="22">
        <f t="shared" si="0"/>
        <v>6.654152520183219</v>
      </c>
      <c r="G37" s="22">
        <f t="shared" si="8"/>
        <v>1.6730123296862571</v>
      </c>
    </row>
    <row r="38" spans="1:7" x14ac:dyDescent="0.4">
      <c r="A38">
        <v>1981</v>
      </c>
      <c r="B38" s="18">
        <v>31.99</v>
      </c>
      <c r="C38" s="23">
        <f t="shared" si="1"/>
        <v>3.2929647491160259E-3</v>
      </c>
      <c r="D38" s="22">
        <f t="shared" si="2"/>
        <v>3.8407744020851897E-2</v>
      </c>
      <c r="E38" s="18">
        <v>680</v>
      </c>
      <c r="F38" s="22">
        <f t="shared" si="0"/>
        <v>6.522092798170152</v>
      </c>
      <c r="G38" s="22">
        <v>0</v>
      </c>
    </row>
    <row r="39" spans="1:7" x14ac:dyDescent="0.4">
      <c r="A39">
        <v>1980</v>
      </c>
      <c r="B39" s="18">
        <v>29.53</v>
      </c>
      <c r="C39" s="23">
        <f t="shared" si="1"/>
        <v>3.0397389509658097E-3</v>
      </c>
      <c r="D39" s="22">
        <f t="shared" si="2"/>
        <v>3.5454225724784738E-2</v>
      </c>
      <c r="E39" s="18">
        <v>634</v>
      </c>
      <c r="F39" s="22">
        <f t="shared" si="0"/>
        <v>6.4520489544372257</v>
      </c>
      <c r="G39" s="22">
        <v>0</v>
      </c>
    </row>
    <row r="40" spans="1:7" x14ac:dyDescent="0.4">
      <c r="A40">
        <v>1979</v>
      </c>
      <c r="B40" s="18">
        <v>24.15</v>
      </c>
      <c r="C40" s="23">
        <f t="shared" si="1"/>
        <v>2.4859361891576125E-3</v>
      </c>
      <c r="D40" s="22">
        <f t="shared" si="2"/>
        <v>2.8994905223633793E-2</v>
      </c>
      <c r="E40" s="18">
        <v>522</v>
      </c>
      <c r="F40" s="22">
        <f t="shared" si="0"/>
        <v>6.2576675878826391</v>
      </c>
      <c r="G40" s="22">
        <v>0</v>
      </c>
    </row>
    <row r="41" spans="1:7" x14ac:dyDescent="0.4">
      <c r="A41">
        <v>1978</v>
      </c>
      <c r="B41" s="18">
        <v>20.170000000000002</v>
      </c>
      <c r="C41" s="23">
        <f t="shared" si="1"/>
        <v>2.0762456701991323E-3</v>
      </c>
      <c r="D41" s="22">
        <f t="shared" si="2"/>
        <v>2.4216448793401568E-2</v>
      </c>
      <c r="E41" s="18">
        <v>437</v>
      </c>
      <c r="F41" s="22">
        <f t="shared" si="0"/>
        <v>6.0799331950955899</v>
      </c>
      <c r="G41" s="22">
        <v>0</v>
      </c>
    </row>
  </sheetData>
  <phoneticPr fontId="1" type="noConversion"/>
  <hyperlinks>
    <hyperlink ref="B2" display="place" xr:uid="{00974034-53A8-41B6-A469-0A9AE602107B}"/>
    <hyperlink ref="E2" display="place" xr:uid="{6D4F1292-58FB-400A-805E-94F8F0CE1B64}"/>
    <hyperlink ref="H2" display="place" xr:uid="{E07618CF-1E55-4CD9-8D34-FBCF18CF7076}"/>
    <hyperlink ref="I2" display="place" xr:uid="{BDE3E8BC-B40D-48D7-B7ED-7084651CA857}"/>
    <hyperlink ref="L2" display="place" xr:uid="{D42D68DD-5456-464F-9C04-6A002F1264F7}"/>
    <hyperlink ref="B3" display="place" xr:uid="{BBB67254-9803-4EE2-88C2-5BB3BD0FF174}"/>
    <hyperlink ref="E3" display="place" xr:uid="{70846FEE-5739-4A44-991D-919DDFFE74CD}"/>
    <hyperlink ref="H3" display="place" xr:uid="{97898C41-2EFA-4442-A2C3-1D410D4A1C96}"/>
    <hyperlink ref="I3" display="place" xr:uid="{FBFC87C6-00D6-4DE9-B172-941DADF02DA7}"/>
    <hyperlink ref="L3" display="place" xr:uid="{8F6FCDFC-9801-4899-BCE5-72BA1A268C3A}"/>
    <hyperlink ref="B4" display="place" xr:uid="{7DD12929-8AB3-44C7-A0A6-5D2924F7EC6D}"/>
    <hyperlink ref="E4" display="place" xr:uid="{567E298E-6FBF-46EE-BEA2-2FDFC34B47A9}"/>
    <hyperlink ref="I4" display="place" xr:uid="{C6C7DEE0-96AA-468C-AB7B-8ECDA4B8ADA6}"/>
    <hyperlink ref="L4" display="place" xr:uid="{6125016C-798E-4E02-9F53-2AF1AB2DB691}"/>
    <hyperlink ref="B5" display="place" xr:uid="{8E0219C0-2294-4760-8C3B-AE25B006B378}"/>
    <hyperlink ref="E5" display="place" xr:uid="{75BCB1C1-616E-44CC-BFE1-9EA0FC8F64D4}"/>
    <hyperlink ref="H5" display="place" xr:uid="{1511A6DE-F156-4CF6-96D6-559EDCA7F5CF}"/>
    <hyperlink ref="I5" display="place" xr:uid="{1E22144F-CEFF-4151-ACFC-E29DEFA3517F}"/>
    <hyperlink ref="L5" display="place" xr:uid="{8AB78899-3691-40AA-BF29-A2EAF8173CD7}"/>
    <hyperlink ref="B6" display="place" xr:uid="{4212A046-BADD-4DC4-9E77-5797198BED14}"/>
    <hyperlink ref="E6" display="place" xr:uid="{1FB73A67-C94C-462B-ABC3-8CA70B367FA4}"/>
    <hyperlink ref="H6" display="place" xr:uid="{98C7DD8D-3E5F-4D72-872C-3AF641685A87}"/>
    <hyperlink ref="I6" display="place" xr:uid="{48DCA5F4-3533-44F3-8DA3-3D2FA620B9DC}"/>
    <hyperlink ref="L6" display="place" xr:uid="{7AAA4F98-764F-422A-96D4-C23042F4AEE8}"/>
    <hyperlink ref="B7" display="place" xr:uid="{B69C1952-CB45-4E8A-85C8-CE8F3C355416}"/>
    <hyperlink ref="E7" display="place" xr:uid="{5E305402-FB50-4A45-95B9-296F3705D4BD}"/>
    <hyperlink ref="H7" display="place" xr:uid="{99FA17EF-2971-455D-840A-C493B8F63080}"/>
    <hyperlink ref="I7" display="place" xr:uid="{BBA5FC4A-2E11-401B-97C8-064CC5F45CFD}"/>
    <hyperlink ref="L7" display="place" xr:uid="{5C2BF25C-4AC8-4B60-BF57-BF1A414EE450}"/>
    <hyperlink ref="B8" display="place" xr:uid="{350C7FE8-DCC6-43EE-B92D-45FC4376AE53}"/>
    <hyperlink ref="E8" display="place" xr:uid="{882D4785-F2F5-43FF-8754-80C00863FDBF}"/>
    <hyperlink ref="H8" display="place" xr:uid="{751BEC3D-5565-4DE0-81B6-2D105BA0BA6E}"/>
    <hyperlink ref="I8" display="place" xr:uid="{91184700-3F36-46F2-9044-72572214639C}"/>
    <hyperlink ref="L8" display="place" xr:uid="{F5918D16-D9BA-4AA5-8724-56BB3CBD5253}"/>
    <hyperlink ref="B9" display="place" xr:uid="{F1C16EE6-C296-4FB4-8A09-40AB9499C1F4}"/>
    <hyperlink ref="E9" display="place" xr:uid="{F7B6D2EC-4A5E-4334-BDAD-79B76BA3A173}"/>
    <hyperlink ref="H9" display="place" xr:uid="{F7375BAB-FAF5-4587-90D2-A97F5AF0DCBA}"/>
    <hyperlink ref="I9" display="place" xr:uid="{43A63A7D-45BA-46B6-B4B5-C6F87BAD2E23}"/>
    <hyperlink ref="L9" display="place" xr:uid="{C83390B3-5F05-48D1-8DE1-CA5FB0623E68}"/>
    <hyperlink ref="B10" display="place" xr:uid="{16243575-D718-4AF1-BD02-1E411842AA8E}"/>
    <hyperlink ref="E10" display="place" xr:uid="{7F695D5F-1AF5-482B-AD89-0AAB57B7259A}"/>
    <hyperlink ref="H10" display="place" xr:uid="{45246D85-1080-4714-9102-F1F84AA53ABD}"/>
    <hyperlink ref="I10" display="place" xr:uid="{CAE2BF05-D1A7-4860-B532-BEFD4E07712C}"/>
    <hyperlink ref="L10" display="place" xr:uid="{503C768A-480E-4209-AD22-D7BC282DC449}"/>
    <hyperlink ref="B11" display="place" xr:uid="{C9CE56DE-1C46-4DEC-BE33-CB5E3E11AA1E}"/>
    <hyperlink ref="E11" display="place" xr:uid="{338F7903-EF63-4F72-BA41-6277842CAD86}"/>
    <hyperlink ref="H11" display="place" xr:uid="{805CE688-5400-41E3-B87A-D2210D4A097F}"/>
    <hyperlink ref="I11" display="place" xr:uid="{8BB69D39-1C5A-439B-8E33-7E719ED2A144}"/>
    <hyperlink ref="L11" display="place" xr:uid="{3096F582-ADF4-45F4-9399-5CBE8ECDE773}"/>
    <hyperlink ref="B12" display="place" xr:uid="{65771737-7F74-414C-95EB-8DEA2AE24B1E}"/>
    <hyperlink ref="E12" display="place" xr:uid="{04A99216-4406-4C66-A69F-084CCD2756DD}"/>
    <hyperlink ref="H12" display="place" xr:uid="{2ADB27B1-227C-4BEF-93B5-729F26620B4E}"/>
    <hyperlink ref="I12" display="place" xr:uid="{852C6E63-B9CB-465C-A2FA-48BB4595DB4A}"/>
    <hyperlink ref="L12" display="place" xr:uid="{5FD8354D-0E86-413C-9CB4-5F87FDC8E649}"/>
    <hyperlink ref="B13" display="place" xr:uid="{987726D1-6B23-4AA0-88D6-804FB04A2192}"/>
    <hyperlink ref="E13" display="place" xr:uid="{39C6F0D2-6C66-4B2D-B1A3-C2078AC59C14}"/>
    <hyperlink ref="H13" display="place" xr:uid="{8FA868A7-4A93-42BB-927D-B35C76EBEDEF}"/>
    <hyperlink ref="I13" display="place" xr:uid="{1CDC1068-8274-43B0-92B8-0AA9BF749050}"/>
    <hyperlink ref="L13" display="place" xr:uid="{C17B7AEC-523C-44C2-A21E-4F74AB7B35D2}"/>
    <hyperlink ref="B14" display="place" xr:uid="{375E0F62-C33E-4E36-BAD3-37FFBF987FE3}"/>
    <hyperlink ref="E14" display="place" xr:uid="{C8923086-CEF7-4897-8DFD-40D59BA86F3F}"/>
    <hyperlink ref="H14" display="place" xr:uid="{F603929F-8921-4E35-95C8-5DD76C747959}"/>
    <hyperlink ref="I14" display="place" xr:uid="{91414935-708D-4E9E-91C4-EF6D6CDB9055}"/>
    <hyperlink ref="L14" display="place" xr:uid="{5EE47FAA-63D0-4932-AE1D-AAFF0A4084B6}"/>
    <hyperlink ref="B15" display="place" xr:uid="{EFFBA196-BFCC-43CA-9E5D-3DD91AD16B34}"/>
    <hyperlink ref="E15" display="place" xr:uid="{B97B289C-4705-40CC-A4BE-EF181004F158}"/>
    <hyperlink ref="I15" display="place" xr:uid="{06BD0CC2-2A2E-46B1-9E51-0DDFCD157B4C}"/>
    <hyperlink ref="L15" display="place" xr:uid="{14853260-7F93-4755-B33A-9655623D2A7B}"/>
    <hyperlink ref="B16" display="place" xr:uid="{C14BAC15-3AD7-44F2-983D-09D5F6F11F4A}"/>
    <hyperlink ref="E16" display="place" xr:uid="{733F6254-1B9C-4B05-9C8E-01734C3EC27E}"/>
    <hyperlink ref="I16" display="place" xr:uid="{BC21DCEF-88D3-40A0-8A46-21A5364C43E2}"/>
    <hyperlink ref="L16" display="place" xr:uid="{053FFB99-60C3-4A8C-9910-970144F63C7F}"/>
    <hyperlink ref="B17" display="place" xr:uid="{E7AC74DE-E8B9-4A4E-9855-0DB6F2D0BBAB}"/>
    <hyperlink ref="E17" display="place" xr:uid="{2BBA6FEE-EF75-4FF2-9F6D-A552071CB4C8}"/>
    <hyperlink ref="I17" display="place" xr:uid="{34E281CB-2681-4C6C-BD72-A00CA26B3DAB}"/>
    <hyperlink ref="L17" display="place" xr:uid="{AA474488-45C2-4512-9312-60CD519A2067}"/>
    <hyperlink ref="B18" display="place" xr:uid="{3605CB4D-5023-46BD-BF95-0FE17D0E90BF}"/>
    <hyperlink ref="E18" display="place" xr:uid="{E2280FA9-5347-487C-9808-E3C404AA5884}"/>
    <hyperlink ref="I18" display="place" xr:uid="{3EE1678C-E091-4DDD-AF47-6EDC0F53709D}"/>
    <hyperlink ref="L18" display="place" xr:uid="{5D697E1A-78CA-458B-B023-CCF19086F9AB}"/>
    <hyperlink ref="B19" display="place" xr:uid="{803D3879-A9BF-4328-862B-4BC5304234C2}"/>
    <hyperlink ref="E19" display="place" xr:uid="{33CAB259-A9CE-4C50-A759-E44203676C0F}"/>
    <hyperlink ref="I19" display="place" xr:uid="{EE3E1293-689A-4C12-8ABF-351DA79FF630}"/>
    <hyperlink ref="L19" display="place" xr:uid="{0344D108-ED9B-4B2D-8B57-D26DEA683F6D}"/>
    <hyperlink ref="B20" display="place" xr:uid="{15EBE29C-A618-4094-BAF0-DD1BF80A56B8}"/>
    <hyperlink ref="E20" display="place" xr:uid="{F725D26B-9855-4C21-B89B-53A49BA01158}"/>
    <hyperlink ref="I20" display="place" xr:uid="{2A3A0B22-500A-4045-9ADE-D5BF7337915F}"/>
    <hyperlink ref="L20" display="place" xr:uid="{3D109C09-3473-4280-B2A5-D54CE3F175D8}"/>
    <hyperlink ref="B21" display="place" xr:uid="{8305B5A4-1948-4444-8640-2F7EA329A68D}"/>
    <hyperlink ref="E21" display="place" xr:uid="{6BAC1565-977D-4042-958E-B21124C93DCD}"/>
    <hyperlink ref="I21" display="place" xr:uid="{71FD6048-2323-492C-992A-6AF4A90E4F6B}"/>
    <hyperlink ref="B22" display="place" xr:uid="{5E1A5C7E-5083-42CE-93BC-FDC8AF1146C1}"/>
    <hyperlink ref="E22" display="place" xr:uid="{AB009E78-086D-4479-AE66-BE4357D7BBA6}"/>
    <hyperlink ref="I22" display="place" xr:uid="{69732F86-86C0-4927-8A4A-4D1FA35D1128}"/>
    <hyperlink ref="L22" display="place" xr:uid="{B888CACD-6679-4496-ABDA-53935A0F45F6}"/>
    <hyperlink ref="B23" display="place" xr:uid="{584A5393-8168-43B0-A024-CE5C447A21E3}"/>
    <hyperlink ref="E23" display="place" xr:uid="{8381B371-0138-45D8-B141-287EA7B90393}"/>
    <hyperlink ref="I23" display="place" xr:uid="{6EB9B23C-5D61-40C7-85B1-A82623F5EB6D}"/>
    <hyperlink ref="L23" display="place" xr:uid="{765C3E27-27C7-44B0-880C-06A665737473}"/>
    <hyperlink ref="B24" display="place" xr:uid="{4DCE12FE-3E90-4845-B36F-36262B68F282}"/>
    <hyperlink ref="E24" display="place" xr:uid="{85EB65D5-C13A-4B04-97F7-07E265E1544F}"/>
    <hyperlink ref="I24" display="place" xr:uid="{86F4345E-FCCF-4270-B176-4D7632452C21}"/>
    <hyperlink ref="L24" display="place" xr:uid="{543D6317-1306-4AC1-AA7C-5B40436E518B}"/>
    <hyperlink ref="B25" display="place" xr:uid="{AC392B65-981B-431E-89C9-F5623EA85220}"/>
    <hyperlink ref="E25" display="place" xr:uid="{C36E8390-5FA1-411F-80B8-1AB9AA7E97F0}"/>
    <hyperlink ref="I25" display="place" xr:uid="{5F173C3D-C580-4205-A61D-8BB1547F8E40}"/>
    <hyperlink ref="L25" display="place" xr:uid="{3D531CF6-C060-49A4-8C4A-B395791270CD}"/>
    <hyperlink ref="B26" display="place" xr:uid="{0CBFE41A-2FC5-4713-AD2C-1DDFE991293F}"/>
    <hyperlink ref="E26" display="place" xr:uid="{A0063749-9CC8-4420-8DDD-56F06312B9C4}"/>
    <hyperlink ref="I26" display="place" xr:uid="{F73AC95C-5132-4153-8725-EF204DD371F1}"/>
    <hyperlink ref="L26" display="place" xr:uid="{7A77BE68-82FC-437F-9FB0-A562C80D0F77}"/>
    <hyperlink ref="B27" display="place" xr:uid="{606C296B-9F0F-4F91-935E-95119F3EA69C}"/>
    <hyperlink ref="E27" display="place" xr:uid="{0B99E1E6-CA88-4BF5-958F-79E93D45C129}"/>
    <hyperlink ref="I27" display="place" xr:uid="{C93704A3-123E-4EA4-AC7B-748E74ABA4AA}"/>
    <hyperlink ref="B28" display="place" xr:uid="{F678599C-9FD6-4BE3-8A9C-31E304D5B71F}"/>
    <hyperlink ref="E28" display="place" xr:uid="{65266B0E-B585-45B1-8EDA-F1412D6DE429}"/>
    <hyperlink ref="I28" display="place" xr:uid="{62CF0B6B-324E-4794-93A3-083E41A36DB6}"/>
    <hyperlink ref="B29" display="place" xr:uid="{63C88121-634E-4475-BFCA-0C3176E21E01}"/>
    <hyperlink ref="E29" display="place" xr:uid="{E1C8F364-C7CC-487F-AB5C-FFCF887B7709}"/>
    <hyperlink ref="I29" display="place" xr:uid="{A32B6249-EF6D-4734-8891-BB846182FA5F}"/>
    <hyperlink ref="B30" display="place" xr:uid="{A058FF7E-0576-409D-939E-9EBA0241050C}"/>
    <hyperlink ref="E30" display="place" xr:uid="{3E79E5DB-AA4F-44D5-AC50-04F803D4A2EF}"/>
    <hyperlink ref="B31" display="place" xr:uid="{9B41D4D0-2D8C-46AD-8A92-DDDC9585837B}"/>
    <hyperlink ref="E31" display="place" xr:uid="{4BC35B58-5DA1-499B-8275-588C36B589DC}"/>
    <hyperlink ref="B32" display="place" xr:uid="{1BCF9EE5-4B60-42F0-8B4B-6DEE4BD0D000}"/>
    <hyperlink ref="E32" display="place" xr:uid="{4EC4B9DC-9C8B-4958-BE30-9344F12917D8}"/>
    <hyperlink ref="B33" display="place" xr:uid="{DCCCD0D1-D991-4D3D-965C-F6001085D17D}"/>
    <hyperlink ref="E33" display="place" xr:uid="{FA580A34-4E0D-4985-A621-2D2D30EE8596}"/>
    <hyperlink ref="B34" display="place" xr:uid="{23F0F683-FCFC-425D-A5DF-5EC3C249974B}"/>
    <hyperlink ref="E34" display="place" xr:uid="{690AC2B9-1ABC-4993-BB0B-0B3D2CE130EF}"/>
    <hyperlink ref="B35" display="place" xr:uid="{B142BFDF-A6A0-4C51-8FBB-EC07C32937DA}"/>
    <hyperlink ref="E35" display="place" xr:uid="{813650EA-9F27-46AE-AA8A-D673FFC389F5}"/>
    <hyperlink ref="B36" display="place" xr:uid="{D7234BD4-AFED-438D-BE49-9D97D1536503}"/>
    <hyperlink ref="E36" display="place" xr:uid="{3A6D7B85-D64E-420D-B921-935AECBD7DB8}"/>
    <hyperlink ref="B37" display="place" xr:uid="{C25527E6-DA28-4C99-B754-C501BD19C372}"/>
    <hyperlink ref="E37" display="place" xr:uid="{1A7F8DEA-F172-42B0-94EE-1866057D92BA}"/>
    <hyperlink ref="B38" display="place" xr:uid="{52E41C1A-DC35-4A5C-A3E9-30FB8309C5B1}"/>
    <hyperlink ref="E38" display="place" xr:uid="{1A2EADE8-8347-45ED-90DD-5CB3E38694F6}"/>
    <hyperlink ref="B39" display="place" xr:uid="{110E4B6F-4F26-4E0C-8847-30B46076AC36}"/>
    <hyperlink ref="E39" display="place" xr:uid="{763042A6-3689-4A32-982C-A7B803F340C1}"/>
    <hyperlink ref="B40" display="place" xr:uid="{957FF920-988F-417D-B840-01D8C1145708}"/>
    <hyperlink ref="E40" display="place" xr:uid="{5FA94036-40E6-4B31-AF49-AD9889094EAD}"/>
    <hyperlink ref="B41" display="place" xr:uid="{F1B20A21-2A07-450D-8555-343484E7FABF}"/>
    <hyperlink ref="E41" display="place" xr:uid="{548E18F8-36CD-4561-A52E-D60DF7E5E67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F684-C0C7-415A-A2A4-12AD47FD22E2}">
  <dimension ref="A1:O41"/>
  <sheetViews>
    <sheetView workbookViewId="0">
      <selection activeCell="O2" sqref="O2:O14"/>
    </sheetView>
  </sheetViews>
  <sheetFormatPr defaultRowHeight="13.9" x14ac:dyDescent="0.4"/>
  <sheetData>
    <row r="1" spans="1:15" s="3" customFormat="1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x14ac:dyDescent="0.4">
      <c r="A2">
        <v>2017</v>
      </c>
      <c r="B2" s="18">
        <v>7003.05</v>
      </c>
      <c r="C2" s="23">
        <f>B2/9714.65</f>
        <v>0.72087517306336313</v>
      </c>
      <c r="D2" s="22">
        <f>100*(1-ABS((C2-8.5737)/8.5737))</f>
        <v>8.4079822371130657</v>
      </c>
      <c r="E2" s="18">
        <v>91113</v>
      </c>
      <c r="F2" s="22">
        <f t="shared" ref="F2:F41" si="0">LN(E2)</f>
        <v>11.419855773396634</v>
      </c>
      <c r="G2" s="22">
        <f t="shared" ref="G2" si="1">100*((LN(E2)-6.57)/(11.6-6.57))</f>
        <v>96.418603844863497</v>
      </c>
      <c r="H2" s="18">
        <v>796.53</v>
      </c>
      <c r="I2" s="18">
        <v>538.1</v>
      </c>
      <c r="J2" s="22">
        <f>I2/H2</f>
        <v>0.67555522077009034</v>
      </c>
      <c r="K2" s="22">
        <f>100*(LN(J2)-LN(36.76%))/(LN(95.86%)-LN(36.76%))</f>
        <v>63.490157990652847</v>
      </c>
      <c r="L2" s="18">
        <v>2.86</v>
      </c>
      <c r="M2" s="22">
        <f>L2^(1/4)</f>
        <v>1.3004435599166833</v>
      </c>
      <c r="N2" s="22">
        <f>100*(1-(L2^(1/4)-1)/(2.3-1))</f>
        <v>76.8889569294859</v>
      </c>
      <c r="O2" s="22">
        <f>(1/6)*G2+(1/6)*K2+(1/3)*D2+(1/3)*N2</f>
        <v>55.083773361452373</v>
      </c>
    </row>
    <row r="3" spans="1:15" x14ac:dyDescent="0.4">
      <c r="A3">
        <v>2016</v>
      </c>
      <c r="B3" s="18">
        <v>6274.38</v>
      </c>
      <c r="C3" s="23">
        <f t="shared" ref="C3:C41" si="2">B3/9714.65</f>
        <v>0.64586783877957521</v>
      </c>
      <c r="D3" s="22">
        <f t="shared" ref="D3:D41" si="3">100*(1-ABS((C3-8.5737)/8.5737))</f>
        <v>7.5331285067074312</v>
      </c>
      <c r="E3" s="18">
        <v>80136</v>
      </c>
      <c r="F3" s="22">
        <f t="shared" si="0"/>
        <v>11.291480470291599</v>
      </c>
      <c r="G3" s="22">
        <f t="shared" ref="G3:G34" si="4">100*((LN(E3)-6.57)/(11.6-6.57))</f>
        <v>93.866410940190846</v>
      </c>
      <c r="H3" s="18">
        <v>787</v>
      </c>
      <c r="I3" s="18">
        <v>530.29999999999995</v>
      </c>
      <c r="J3" s="22">
        <f t="shared" ref="J3:J14" si="5">I3/H3</f>
        <v>0.67382465057179153</v>
      </c>
      <c r="K3" s="22">
        <f t="shared" ref="K3:K14" si="6">100*(LN(J3)-LN(36.76%))/(LN(95.86%)-LN(36.76%))</f>
        <v>63.222547673309883</v>
      </c>
      <c r="L3" s="18">
        <v>3.03</v>
      </c>
      <c r="M3" s="22">
        <f t="shared" ref="M3:M26" si="7">L3^(1/4)</f>
        <v>1.3193519312726687</v>
      </c>
      <c r="N3" s="22">
        <f t="shared" ref="N3:N14" si="8">100*(1-(L3^(1/4)-1)/(2.3-1))</f>
        <v>75.434466825179328</v>
      </c>
      <c r="O3" s="22">
        <f t="shared" ref="O3:O14" si="9">(1/6)*G3+(1/6)*K3+(1/3)*D3+(1/3)*N3</f>
        <v>53.837358212879039</v>
      </c>
    </row>
    <row r="4" spans="1:15" x14ac:dyDescent="0.4">
      <c r="A4">
        <v>2015</v>
      </c>
      <c r="B4" s="18">
        <v>5660.27</v>
      </c>
      <c r="C4" s="23">
        <f t="shared" si="2"/>
        <v>0.58265300345354698</v>
      </c>
      <c r="D4" s="22">
        <f t="shared" si="3"/>
        <v>6.7958174819919943</v>
      </c>
      <c r="E4" s="18">
        <v>73102</v>
      </c>
      <c r="F4" s="22">
        <f t="shared" si="0"/>
        <v>11.199611005144719</v>
      </c>
      <c r="G4" s="22">
        <f t="shared" si="4"/>
        <v>92.039980221565003</v>
      </c>
      <c r="H4" s="18">
        <v>779</v>
      </c>
      <c r="I4" s="18">
        <v>523.79999999999995</v>
      </c>
      <c r="J4" s="22">
        <f t="shared" si="5"/>
        <v>0.67240051347881891</v>
      </c>
      <c r="K4" s="22">
        <f t="shared" si="6"/>
        <v>63.001807246570131</v>
      </c>
      <c r="L4" s="18">
        <v>2.8</v>
      </c>
      <c r="M4" s="22">
        <f t="shared" si="7"/>
        <v>1.2935687276168015</v>
      </c>
      <c r="N4" s="22">
        <f t="shared" si="8"/>
        <v>77.41779018332295</v>
      </c>
      <c r="O4" s="22">
        <f t="shared" si="9"/>
        <v>53.911500466460836</v>
      </c>
    </row>
    <row r="5" spans="1:15" x14ac:dyDescent="0.4">
      <c r="A5">
        <v>2014</v>
      </c>
      <c r="B5" s="18">
        <v>5157.97</v>
      </c>
      <c r="C5" s="23">
        <f t="shared" si="2"/>
        <v>0.53094758946539511</v>
      </c>
      <c r="D5" s="22">
        <f t="shared" si="3"/>
        <v>6.1927474656845334</v>
      </c>
      <c r="E5" s="18">
        <v>67394</v>
      </c>
      <c r="F5" s="22">
        <f t="shared" si="0"/>
        <v>11.1183112721663</v>
      </c>
      <c r="G5" s="22">
        <f t="shared" si="4"/>
        <v>90.423683343266418</v>
      </c>
      <c r="H5" s="18">
        <v>770</v>
      </c>
      <c r="I5" s="18">
        <v>513.9</v>
      </c>
      <c r="J5" s="22">
        <f t="shared" si="5"/>
        <v>0.66740259740259733</v>
      </c>
      <c r="K5" s="22">
        <f t="shared" si="6"/>
        <v>62.223416590791707</v>
      </c>
      <c r="L5" s="18">
        <v>2.96</v>
      </c>
      <c r="M5" s="22">
        <f t="shared" si="7"/>
        <v>1.3116649928272559</v>
      </c>
      <c r="N5" s="22">
        <f t="shared" si="8"/>
        <v>76.025769782518765</v>
      </c>
      <c r="O5" s="22">
        <f t="shared" si="9"/>
        <v>52.847355738410783</v>
      </c>
    </row>
    <row r="6" spans="1:15" x14ac:dyDescent="0.4">
      <c r="A6">
        <v>2013</v>
      </c>
      <c r="B6" s="18">
        <v>4672.8999999999996</v>
      </c>
      <c r="C6" s="23">
        <f t="shared" si="2"/>
        <v>0.48101578543745782</v>
      </c>
      <c r="D6" s="22">
        <f t="shared" si="3"/>
        <v>5.6103640836215218</v>
      </c>
      <c r="E6" s="18">
        <v>61555</v>
      </c>
      <c r="F6" s="22">
        <f t="shared" si="0"/>
        <v>11.027686363081715</v>
      </c>
      <c r="G6" s="22">
        <f t="shared" si="4"/>
        <v>88.62199528989494</v>
      </c>
      <c r="H6" s="18">
        <v>761</v>
      </c>
      <c r="I6" s="18">
        <v>504.4</v>
      </c>
      <c r="J6" s="22">
        <f t="shared" si="5"/>
        <v>0.66281208935611036</v>
      </c>
      <c r="K6" s="22">
        <f t="shared" si="6"/>
        <v>61.503323970203731</v>
      </c>
      <c r="L6" s="18">
        <v>3.25</v>
      </c>
      <c r="M6" s="22">
        <f t="shared" si="7"/>
        <v>1.3426748071413253</v>
      </c>
      <c r="N6" s="22">
        <f t="shared" si="8"/>
        <v>73.640399450667289</v>
      </c>
      <c r="O6" s="22">
        <f t="shared" si="9"/>
        <v>51.437807721446049</v>
      </c>
    </row>
    <row r="7" spans="1:15" x14ac:dyDescent="0.4">
      <c r="A7">
        <v>2012</v>
      </c>
      <c r="B7" s="18">
        <v>4164.3</v>
      </c>
      <c r="C7" s="23">
        <f t="shared" si="2"/>
        <v>0.42866186635648224</v>
      </c>
      <c r="D7" s="22">
        <f t="shared" si="3"/>
        <v>4.9997301789948541</v>
      </c>
      <c r="E7" s="18">
        <v>55186</v>
      </c>
      <c r="F7" s="22">
        <f t="shared" si="0"/>
        <v>10.918464576908981</v>
      </c>
      <c r="G7" s="22">
        <f t="shared" si="4"/>
        <v>86.450588010118906</v>
      </c>
      <c r="H7" s="18">
        <v>757</v>
      </c>
      <c r="I7" s="18">
        <v>484.9</v>
      </c>
      <c r="J7" s="22">
        <f t="shared" si="5"/>
        <v>0.64055482166446498</v>
      </c>
      <c r="K7" s="22">
        <f t="shared" si="6"/>
        <v>57.93967432244726</v>
      </c>
      <c r="L7" s="18">
        <v>3.65</v>
      </c>
      <c r="M7" s="22">
        <f t="shared" si="7"/>
        <v>1.3822074075384925</v>
      </c>
      <c r="N7" s="22">
        <f t="shared" si="8"/>
        <v>70.599430189346734</v>
      </c>
      <c r="O7" s="22">
        <f t="shared" si="9"/>
        <v>49.264763844874892</v>
      </c>
    </row>
    <row r="8" spans="1:15" x14ac:dyDescent="0.4">
      <c r="A8">
        <v>2011</v>
      </c>
      <c r="B8" s="18">
        <v>3636.6</v>
      </c>
      <c r="C8" s="23">
        <f t="shared" si="2"/>
        <v>0.37434184453377117</v>
      </c>
      <c r="D8" s="22">
        <f t="shared" si="3"/>
        <v>4.3661644859718907</v>
      </c>
      <c r="E8" s="18">
        <v>48563</v>
      </c>
      <c r="F8" s="22">
        <f t="shared" si="0"/>
        <v>10.790617203067296</v>
      </c>
      <c r="G8" s="22">
        <f t="shared" si="4"/>
        <v>83.908890717043647</v>
      </c>
      <c r="H8" s="18">
        <v>752.1</v>
      </c>
      <c r="I8" s="18">
        <v>476.2</v>
      </c>
      <c r="J8" s="22">
        <f t="shared" si="5"/>
        <v>0.63316048397819436</v>
      </c>
      <c r="K8" s="22">
        <f t="shared" si="6"/>
        <v>56.728297072049664</v>
      </c>
      <c r="L8" s="18">
        <v>3.93</v>
      </c>
      <c r="M8" s="22">
        <f t="shared" si="7"/>
        <v>1.4079853550942569</v>
      </c>
      <c r="N8" s="22">
        <f t="shared" si="8"/>
        <v>68.616511146595613</v>
      </c>
      <c r="O8" s="22">
        <f t="shared" si="9"/>
        <v>47.767089842371384</v>
      </c>
    </row>
    <row r="9" spans="1:15" x14ac:dyDescent="0.4">
      <c r="A9">
        <v>2010</v>
      </c>
      <c r="B9" s="18">
        <v>2961.67</v>
      </c>
      <c r="C9" s="23">
        <f t="shared" si="2"/>
        <v>0.30486636162908598</v>
      </c>
      <c r="D9" s="22">
        <f t="shared" si="3"/>
        <v>3.555831923546271</v>
      </c>
      <c r="E9" s="18">
        <v>54796</v>
      </c>
      <c r="F9" s="22">
        <f t="shared" si="0"/>
        <v>10.91137247757128</v>
      </c>
      <c r="G9" s="22">
        <f t="shared" si="4"/>
        <v>86.309591999429031</v>
      </c>
      <c r="H9" s="18">
        <v>570</v>
      </c>
      <c r="I9" s="18">
        <v>344.5</v>
      </c>
      <c r="J9" s="22">
        <f t="shared" si="5"/>
        <v>0.60438596491228069</v>
      </c>
      <c r="K9" s="22">
        <f t="shared" si="6"/>
        <v>51.875719703068455</v>
      </c>
      <c r="L9" s="18">
        <v>3.43</v>
      </c>
      <c r="M9" s="22">
        <f t="shared" si="7"/>
        <v>1.3608915892697748</v>
      </c>
      <c r="N9" s="22">
        <f t="shared" si="8"/>
        <v>72.239108517709624</v>
      </c>
      <c r="O9" s="22">
        <f t="shared" si="9"/>
        <v>48.29586543083488</v>
      </c>
    </row>
    <row r="10" spans="1:15" x14ac:dyDescent="0.4">
      <c r="A10">
        <v>2009</v>
      </c>
      <c r="B10" s="18">
        <v>2102.13</v>
      </c>
      <c r="C10" s="23">
        <f t="shared" si="2"/>
        <v>0.21638762075833923</v>
      </c>
      <c r="D10" s="22">
        <f t="shared" si="3"/>
        <v>2.5238534210240582</v>
      </c>
      <c r="E10" s="18">
        <v>41543</v>
      </c>
      <c r="F10" s="22">
        <f t="shared" si="0"/>
        <v>10.634484314369821</v>
      </c>
      <c r="G10" s="22">
        <f t="shared" si="4"/>
        <v>80.804857144529251</v>
      </c>
      <c r="H10" s="18">
        <v>510</v>
      </c>
      <c r="I10" s="18">
        <v>307</v>
      </c>
      <c r="J10" s="22">
        <f t="shared" si="5"/>
        <v>0.60196078431372546</v>
      </c>
      <c r="K10" s="22">
        <f t="shared" si="6"/>
        <v>51.45623113112368</v>
      </c>
      <c r="L10" s="18">
        <v>4.05</v>
      </c>
      <c r="M10" s="22">
        <f t="shared" si="7"/>
        <v>1.4186124135047637</v>
      </c>
      <c r="N10" s="22">
        <f t="shared" si="8"/>
        <v>67.799045115018174</v>
      </c>
      <c r="O10" s="22">
        <f t="shared" si="9"/>
        <v>45.484480891289564</v>
      </c>
    </row>
    <row r="11" spans="1:15" x14ac:dyDescent="0.4">
      <c r="A11">
        <v>2008</v>
      </c>
      <c r="B11" s="18">
        <v>1665</v>
      </c>
      <c r="C11" s="23">
        <f t="shared" si="2"/>
        <v>0.17139063167484161</v>
      </c>
      <c r="D11" s="22">
        <f t="shared" si="3"/>
        <v>1.9990276272185969</v>
      </c>
      <c r="E11" s="18">
        <v>34482</v>
      </c>
      <c r="F11" s="22">
        <f t="shared" si="0"/>
        <v>10.448192727735796</v>
      </c>
      <c r="G11" s="22">
        <f t="shared" si="4"/>
        <v>77.101247072282234</v>
      </c>
      <c r="H11" s="25">
        <v>486.74</v>
      </c>
      <c r="I11" s="18">
        <v>301.39999999999998</v>
      </c>
      <c r="J11" s="22">
        <f t="shared" si="5"/>
        <v>0.61922176110449101</v>
      </c>
      <c r="K11" s="22">
        <f t="shared" si="6"/>
        <v>54.40581892265061</v>
      </c>
      <c r="L11" s="18">
        <v>4.09</v>
      </c>
      <c r="M11" s="22">
        <f t="shared" si="7"/>
        <v>1.4221022613074168</v>
      </c>
      <c r="N11" s="22">
        <f t="shared" si="8"/>
        <v>67.530595284044864</v>
      </c>
      <c r="O11" s="22">
        <f t="shared" si="9"/>
        <v>45.094385302909956</v>
      </c>
    </row>
    <row r="12" spans="1:15" x14ac:dyDescent="0.4">
      <c r="A12">
        <v>2007</v>
      </c>
      <c r="B12" s="18">
        <v>1335</v>
      </c>
      <c r="C12" s="23">
        <f t="shared" si="2"/>
        <v>0.13742131728883697</v>
      </c>
      <c r="D12" s="22">
        <f t="shared" si="3"/>
        <v>1.6028239533554589</v>
      </c>
      <c r="E12" s="18">
        <v>27566</v>
      </c>
      <c r="F12" s="22">
        <f t="shared" si="0"/>
        <v>10.224338408254384</v>
      </c>
      <c r="G12" s="22">
        <f t="shared" si="4"/>
        <v>72.6508629871647</v>
      </c>
      <c r="H12" s="25">
        <v>479</v>
      </c>
      <c r="I12" s="18">
        <v>286.5</v>
      </c>
      <c r="J12" s="22">
        <f t="shared" si="5"/>
        <v>0.59812108559498955</v>
      </c>
      <c r="K12" s="22">
        <f t="shared" si="6"/>
        <v>50.788601846792027</v>
      </c>
      <c r="L12" s="18">
        <v>4.12</v>
      </c>
      <c r="M12" s="22">
        <f t="shared" si="7"/>
        <v>1.4247028858742596</v>
      </c>
      <c r="N12" s="22">
        <f t="shared" si="8"/>
        <v>67.330547240441561</v>
      </c>
      <c r="O12" s="22">
        <f t="shared" si="9"/>
        <v>43.55103453692513</v>
      </c>
    </row>
    <row r="13" spans="1:15" x14ac:dyDescent="0.4">
      <c r="A13">
        <v>2006</v>
      </c>
      <c r="B13" s="18">
        <v>1074</v>
      </c>
      <c r="C13" s="23">
        <f t="shared" si="2"/>
        <v>0.11055467772899694</v>
      </c>
      <c r="D13" s="22">
        <f t="shared" si="3"/>
        <v>1.2894628658455143</v>
      </c>
      <c r="E13" s="18">
        <v>23203</v>
      </c>
      <c r="F13" s="22">
        <f t="shared" si="0"/>
        <v>10.052036859639367</v>
      </c>
      <c r="G13" s="22">
        <f t="shared" si="4"/>
        <v>69.225384883486427</v>
      </c>
      <c r="H13" s="25">
        <v>470</v>
      </c>
      <c r="I13" s="18">
        <v>270.5</v>
      </c>
      <c r="J13" s="22">
        <f t="shared" si="5"/>
        <v>0.57553191489361699</v>
      </c>
      <c r="K13" s="22">
        <f t="shared" si="6"/>
        <v>46.771971811552653</v>
      </c>
      <c r="L13" s="18">
        <v>4.28</v>
      </c>
      <c r="M13" s="22">
        <f t="shared" si="7"/>
        <v>1.4383379597847372</v>
      </c>
      <c r="N13" s="22">
        <f t="shared" si="8"/>
        <v>66.281695401174062</v>
      </c>
      <c r="O13" s="22">
        <f t="shared" si="9"/>
        <v>41.856612204846371</v>
      </c>
    </row>
    <row r="14" spans="1:15" x14ac:dyDescent="0.4">
      <c r="A14">
        <v>2005</v>
      </c>
      <c r="B14" s="18">
        <v>1056.21</v>
      </c>
      <c r="C14" s="23">
        <f t="shared" si="2"/>
        <v>0.10872342287164233</v>
      </c>
      <c r="D14" s="22">
        <f t="shared" si="3"/>
        <v>1.2681038859727156</v>
      </c>
      <c r="E14" s="18">
        <v>19512</v>
      </c>
      <c r="F14" s="22">
        <f t="shared" si="0"/>
        <v>9.8787849398957555</v>
      </c>
      <c r="G14" s="22">
        <f t="shared" si="4"/>
        <v>65.781012721585597</v>
      </c>
      <c r="H14" s="18">
        <v>463</v>
      </c>
      <c r="I14" s="18">
        <v>256.3</v>
      </c>
      <c r="J14" s="22">
        <f t="shared" si="5"/>
        <v>0.55356371490280776</v>
      </c>
      <c r="K14" s="22">
        <f t="shared" si="6"/>
        <v>42.711596492633305</v>
      </c>
      <c r="L14" s="18">
        <v>4.42</v>
      </c>
      <c r="M14" s="22">
        <f t="shared" si="7"/>
        <v>1.4499584835997421</v>
      </c>
      <c r="N14" s="22">
        <f t="shared" si="8"/>
        <v>65.387808953865985</v>
      </c>
      <c r="O14" s="22">
        <f t="shared" si="9"/>
        <v>40.300739148982714</v>
      </c>
    </row>
    <row r="15" spans="1:15" x14ac:dyDescent="0.4">
      <c r="A15">
        <v>2004</v>
      </c>
      <c r="B15" s="18">
        <v>589.70000000000005</v>
      </c>
      <c r="C15" s="23">
        <f t="shared" si="2"/>
        <v>6.0702135434627089E-2</v>
      </c>
      <c r="D15" s="22">
        <f t="shared" si="3"/>
        <v>0.70800395902149704</v>
      </c>
      <c r="E15" s="18">
        <v>13378</v>
      </c>
      <c r="F15" s="22">
        <f t="shared" si="0"/>
        <v>9.5013668456783531</v>
      </c>
      <c r="G15" s="22">
        <f t="shared" si="4"/>
        <v>58.277670888237644</v>
      </c>
      <c r="I15" s="18">
        <v>262.39999999999998</v>
      </c>
      <c r="L15" s="18">
        <v>4.4000000000000004</v>
      </c>
      <c r="M15" s="22">
        <f>L15^(1/4)</f>
        <v>1.4483154685151653</v>
      </c>
      <c r="N15" s="22">
        <f>100*(1-(L15^(1/4)-1)/(2.3-1))</f>
        <v>65.514194729602664</v>
      </c>
    </row>
    <row r="16" spans="1:15" x14ac:dyDescent="0.4">
      <c r="A16">
        <v>2003</v>
      </c>
      <c r="B16" s="18">
        <v>485</v>
      </c>
      <c r="C16" s="23">
        <f t="shared" si="2"/>
        <v>4.9924598415794705E-2</v>
      </c>
      <c r="D16" s="22">
        <f t="shared" si="3"/>
        <v>0.58229933885947105</v>
      </c>
      <c r="E16" s="18">
        <v>10720</v>
      </c>
      <c r="F16" s="22">
        <f t="shared" si="0"/>
        <v>9.2798664346247932</v>
      </c>
      <c r="G16" s="22">
        <f t="shared" si="4"/>
        <v>53.874084187371643</v>
      </c>
      <c r="I16" s="18">
        <v>250.5</v>
      </c>
      <c r="M16" s="22"/>
      <c r="N16" s="22"/>
    </row>
    <row r="17" spans="1:14" x14ac:dyDescent="0.4">
      <c r="A17">
        <v>2002</v>
      </c>
      <c r="B17" s="18">
        <v>412.81</v>
      </c>
      <c r="C17" s="23">
        <f t="shared" si="2"/>
        <v>4.2493553550565388E-2</v>
      </c>
      <c r="D17" s="22">
        <f t="shared" si="3"/>
        <v>0.4956267836589312</v>
      </c>
      <c r="E17" s="18">
        <v>9274</v>
      </c>
      <c r="F17" s="22">
        <f t="shared" si="0"/>
        <v>9.134970064951407</v>
      </c>
      <c r="G17" s="22">
        <f t="shared" si="4"/>
        <v>50.993440655097558</v>
      </c>
      <c r="I17" s="18">
        <v>250.4</v>
      </c>
      <c r="L17" s="18">
        <v>4.2</v>
      </c>
      <c r="M17" s="22">
        <f t="shared" si="7"/>
        <v>1.4315691227432645</v>
      </c>
      <c r="N17" s="22">
        <f t="shared" ref="N17:N26" si="10">100*(1-(L17^(1/4)-1)/(2.3-1))</f>
        <v>66.802375173595024</v>
      </c>
    </row>
    <row r="18" spans="1:14" x14ac:dyDescent="0.4">
      <c r="A18">
        <v>2001</v>
      </c>
      <c r="B18" s="18">
        <v>363.44</v>
      </c>
      <c r="C18" s="23">
        <f t="shared" si="2"/>
        <v>3.741153824378645E-2</v>
      </c>
      <c r="D18" s="22">
        <f t="shared" si="3"/>
        <v>0.43635231281460296</v>
      </c>
      <c r="E18" s="18">
        <v>9632</v>
      </c>
      <c r="F18" s="22">
        <f t="shared" si="0"/>
        <v>9.1728461675486024</v>
      </c>
      <c r="G18" s="22">
        <f t="shared" si="4"/>
        <v>51.746444682874802</v>
      </c>
      <c r="I18" s="18">
        <v>240.4</v>
      </c>
      <c r="M18" s="22"/>
      <c r="N18" s="22"/>
    </row>
    <row r="19" spans="1:14" x14ac:dyDescent="0.4">
      <c r="A19">
        <v>2000</v>
      </c>
      <c r="B19" s="18">
        <v>446.64</v>
      </c>
      <c r="C19" s="23">
        <f t="shared" si="2"/>
        <v>4.5975922961712462E-2</v>
      </c>
      <c r="D19" s="22">
        <f t="shared" si="3"/>
        <v>0.53624366331587181</v>
      </c>
      <c r="E19" s="18">
        <v>7481</v>
      </c>
      <c r="F19" s="22">
        <f t="shared" si="0"/>
        <v>8.9201217518724043</v>
      </c>
      <c r="G19" s="22">
        <f t="shared" si="4"/>
        <v>46.722102422910623</v>
      </c>
      <c r="I19" s="18">
        <v>237.2</v>
      </c>
      <c r="M19" s="22"/>
      <c r="N19" s="22"/>
    </row>
    <row r="20" spans="1:14" x14ac:dyDescent="0.4">
      <c r="A20">
        <v>1999</v>
      </c>
      <c r="B20" s="18">
        <v>294.45</v>
      </c>
      <c r="C20" s="23">
        <f t="shared" si="2"/>
        <v>3.030989279078505E-2</v>
      </c>
      <c r="D20" s="22">
        <f t="shared" si="3"/>
        <v>0.35352173263333286</v>
      </c>
      <c r="E20" s="18">
        <v>6880</v>
      </c>
      <c r="F20" s="22">
        <f t="shared" si="0"/>
        <v>8.8363739309273885</v>
      </c>
      <c r="G20" s="22">
        <f t="shared" si="4"/>
        <v>45.057135803725416</v>
      </c>
      <c r="I20" s="18">
        <v>244</v>
      </c>
      <c r="L20" s="18">
        <v>2.7</v>
      </c>
      <c r="M20" s="22">
        <f t="shared" si="7"/>
        <v>1.2818610191887023</v>
      </c>
      <c r="N20" s="22">
        <f t="shared" si="10"/>
        <v>78.318383139330592</v>
      </c>
    </row>
    <row r="21" spans="1:14" x14ac:dyDescent="0.4">
      <c r="A21">
        <v>1998</v>
      </c>
      <c r="B21" s="18">
        <v>270.47359999999998</v>
      </c>
      <c r="C21" s="23">
        <f t="shared" si="2"/>
        <v>2.7841826519740803E-2</v>
      </c>
      <c r="D21" s="22">
        <f t="shared" si="3"/>
        <v>0.32473525455450902</v>
      </c>
      <c r="E21" s="18">
        <v>6377</v>
      </c>
      <c r="F21" s="22">
        <f t="shared" si="0"/>
        <v>8.7604530463152717</v>
      </c>
      <c r="G21" s="22">
        <f t="shared" si="4"/>
        <v>43.547774280621702</v>
      </c>
      <c r="I21" s="18">
        <v>242.7</v>
      </c>
      <c r="M21" s="22"/>
      <c r="N21" s="22"/>
    </row>
    <row r="22" spans="1:14" x14ac:dyDescent="0.4">
      <c r="A22">
        <v>1997</v>
      </c>
      <c r="B22" s="18">
        <v>248.98869999999999</v>
      </c>
      <c r="C22" s="23">
        <f t="shared" si="2"/>
        <v>2.5630228572310891E-2</v>
      </c>
      <c r="D22" s="22">
        <f t="shared" si="3"/>
        <v>0.29894011421336408</v>
      </c>
      <c r="E22" s="18">
        <v>6344</v>
      </c>
      <c r="F22" s="22">
        <f t="shared" si="0"/>
        <v>8.7552647633146847</v>
      </c>
      <c r="G22" s="22">
        <f t="shared" si="4"/>
        <v>43.444627501285979</v>
      </c>
      <c r="I22" s="18">
        <v>260.8</v>
      </c>
      <c r="L22" s="18">
        <v>2</v>
      </c>
      <c r="M22" s="22">
        <f t="shared" si="7"/>
        <v>1.189207115002721</v>
      </c>
      <c r="N22" s="22">
        <f t="shared" si="10"/>
        <v>85.445606538252221</v>
      </c>
    </row>
    <row r="23" spans="1:14" x14ac:dyDescent="0.4">
      <c r="A23">
        <v>1996</v>
      </c>
      <c r="B23" s="18">
        <v>211.58860000000001</v>
      </c>
      <c r="C23" s="23">
        <f t="shared" si="2"/>
        <v>2.1780362648165401E-2</v>
      </c>
      <c r="D23" s="22">
        <f t="shared" si="3"/>
        <v>0.25403691111381965</v>
      </c>
      <c r="E23" s="18">
        <v>5376</v>
      </c>
      <c r="F23" s="22">
        <f t="shared" si="0"/>
        <v>8.5896998822029857</v>
      </c>
      <c r="G23" s="22">
        <f t="shared" si="4"/>
        <v>40.153079169045441</v>
      </c>
      <c r="I23" s="18">
        <v>243.1</v>
      </c>
      <c r="L23" s="18">
        <v>0.8</v>
      </c>
      <c r="M23" s="22">
        <f t="shared" si="7"/>
        <v>0.94574160900317583</v>
      </c>
      <c r="N23" s="22">
        <f t="shared" si="10"/>
        <v>104.17372238437108</v>
      </c>
    </row>
    <row r="24" spans="1:14" x14ac:dyDescent="0.4">
      <c r="A24">
        <v>1995</v>
      </c>
      <c r="B24" s="18">
        <v>167.58160000000001</v>
      </c>
      <c r="C24" s="23">
        <f t="shared" si="2"/>
        <v>1.7250400168817199E-2</v>
      </c>
      <c r="D24" s="22">
        <f t="shared" si="3"/>
        <v>0.20120135027837938</v>
      </c>
      <c r="E24" s="18">
        <v>4265</v>
      </c>
      <c r="F24" s="22">
        <f t="shared" si="0"/>
        <v>8.3581974599257798</v>
      </c>
      <c r="G24" s="22">
        <f t="shared" si="4"/>
        <v>35.550645326556257</v>
      </c>
      <c r="I24" s="18">
        <v>234.1</v>
      </c>
      <c r="L24" s="18">
        <v>1.3</v>
      </c>
      <c r="M24" s="22">
        <f t="shared" si="7"/>
        <v>1.0677899723724409</v>
      </c>
      <c r="N24" s="22">
        <f t="shared" si="10"/>
        <v>94.785386740581473</v>
      </c>
    </row>
    <row r="25" spans="1:14" x14ac:dyDescent="0.4">
      <c r="A25">
        <v>1994</v>
      </c>
      <c r="B25" s="18">
        <v>131.81829999999999</v>
      </c>
      <c r="C25" s="23">
        <f t="shared" si="2"/>
        <v>1.356902204402629E-2</v>
      </c>
      <c r="D25" s="22">
        <f t="shared" si="3"/>
        <v>0.15826331740118604</v>
      </c>
      <c r="E25" s="18">
        <v>3366</v>
      </c>
      <c r="F25" s="22">
        <f t="shared" si="0"/>
        <v>8.1214803747507514</v>
      </c>
      <c r="G25" s="22">
        <f t="shared" si="4"/>
        <v>30.844540253494063</v>
      </c>
      <c r="I25" s="18">
        <v>232.2</v>
      </c>
      <c r="L25" s="18">
        <v>0.5</v>
      </c>
      <c r="M25" s="22">
        <f t="shared" si="7"/>
        <v>0.8408964152537145</v>
      </c>
      <c r="N25" s="22">
        <f t="shared" si="10"/>
        <v>112.23873728817581</v>
      </c>
    </row>
    <row r="26" spans="1:14" x14ac:dyDescent="0.4">
      <c r="A26">
        <v>1993</v>
      </c>
      <c r="B26" s="18">
        <v>97.15</v>
      </c>
      <c r="C26" s="23">
        <f t="shared" si="2"/>
        <v>1.0000360280607126E-2</v>
      </c>
      <c r="D26" s="22">
        <f t="shared" si="3"/>
        <v>0.11663996035091717</v>
      </c>
      <c r="E26" s="18">
        <v>2468</v>
      </c>
      <c r="F26" s="22">
        <f t="shared" si="0"/>
        <v>7.8111633850252788</v>
      </c>
      <c r="G26" s="22">
        <f t="shared" si="4"/>
        <v>24.675216402093017</v>
      </c>
      <c r="I26" s="18">
        <v>218.6</v>
      </c>
      <c r="L26" s="18">
        <v>0.4</v>
      </c>
      <c r="M26" s="22">
        <f t="shared" si="7"/>
        <v>0.79527072876705063</v>
      </c>
      <c r="N26" s="22">
        <f t="shared" si="10"/>
        <v>115.74840547945765</v>
      </c>
    </row>
    <row r="27" spans="1:14" x14ac:dyDescent="0.4">
      <c r="A27">
        <v>1992</v>
      </c>
      <c r="B27" s="18">
        <v>71.319599999999994</v>
      </c>
      <c r="C27" s="23">
        <f t="shared" si="2"/>
        <v>7.3414482251033227E-3</v>
      </c>
      <c r="D27" s="22">
        <f t="shared" si="3"/>
        <v>8.5627537995303094E-2</v>
      </c>
      <c r="E27" s="18">
        <v>1833</v>
      </c>
      <c r="F27" s="22">
        <f t="shared" si="0"/>
        <v>7.5137092478397047</v>
      </c>
      <c r="G27" s="22">
        <f t="shared" si="4"/>
        <v>18.761615265202874</v>
      </c>
      <c r="I27" s="18">
        <v>216.9</v>
      </c>
    </row>
    <row r="28" spans="1:14" x14ac:dyDescent="0.4">
      <c r="A28">
        <v>1991</v>
      </c>
      <c r="B28" s="18">
        <v>59.69</v>
      </c>
      <c r="C28" s="23">
        <f t="shared" si="2"/>
        <v>6.1443284112139909E-3</v>
      </c>
      <c r="D28" s="22">
        <f t="shared" si="3"/>
        <v>7.1664840281482345E-2</v>
      </c>
      <c r="E28" s="18">
        <v>1556</v>
      </c>
      <c r="F28" s="22">
        <f t="shared" si="0"/>
        <v>7.3498737047383367</v>
      </c>
      <c r="G28" s="22">
        <f t="shared" si="4"/>
        <v>15.5044474103049</v>
      </c>
      <c r="I28" s="18">
        <v>208</v>
      </c>
    </row>
    <row r="29" spans="1:14" x14ac:dyDescent="0.4">
      <c r="A29">
        <v>1990</v>
      </c>
      <c r="B29" s="18">
        <v>58.2</v>
      </c>
      <c r="C29" s="23">
        <f t="shared" si="2"/>
        <v>5.9909518098953648E-3</v>
      </c>
      <c r="D29" s="22">
        <f t="shared" si="3"/>
        <v>6.9875920663142743E-2</v>
      </c>
      <c r="E29" s="18">
        <v>1547</v>
      </c>
      <c r="F29" s="22">
        <f t="shared" si="0"/>
        <v>7.3440728505730659</v>
      </c>
      <c r="G29" s="22">
        <f t="shared" si="4"/>
        <v>15.389122277794549</v>
      </c>
      <c r="I29" s="18">
        <v>203.7</v>
      </c>
    </row>
    <row r="30" spans="1:14" x14ac:dyDescent="0.4">
      <c r="A30">
        <v>1989</v>
      </c>
      <c r="B30" s="18">
        <v>55.92</v>
      </c>
      <c r="C30" s="23">
        <f t="shared" si="2"/>
        <v>5.7562547286829687E-3</v>
      </c>
      <c r="D30" s="22">
        <f t="shared" si="3"/>
        <v>6.7138513461895144E-2</v>
      </c>
      <c r="E30" s="18">
        <v>1519</v>
      </c>
      <c r="F30" s="22">
        <f t="shared" si="0"/>
        <v>7.3258075025957732</v>
      </c>
      <c r="G30" s="22">
        <f t="shared" si="4"/>
        <v>15.025994087391112</v>
      </c>
    </row>
    <row r="31" spans="1:14" x14ac:dyDescent="0.4">
      <c r="A31">
        <v>1988</v>
      </c>
      <c r="B31" s="18">
        <v>50.6</v>
      </c>
      <c r="C31" s="23">
        <f t="shared" si="2"/>
        <v>5.2086282058540455E-3</v>
      </c>
      <c r="D31" s="22">
        <f t="shared" si="3"/>
        <v>6.0751229992339617E-2</v>
      </c>
      <c r="E31" s="18">
        <v>1401</v>
      </c>
      <c r="F31" s="22">
        <f t="shared" si="0"/>
        <v>7.2449415463370066</v>
      </c>
      <c r="G31" s="22">
        <f t="shared" si="4"/>
        <v>13.418321000735714</v>
      </c>
    </row>
    <row r="32" spans="1:14" x14ac:dyDescent="0.4">
      <c r="A32">
        <v>1987</v>
      </c>
      <c r="B32" s="18">
        <v>39</v>
      </c>
      <c r="C32" s="23">
        <f t="shared" si="2"/>
        <v>4.0145553365278216E-3</v>
      </c>
      <c r="D32" s="22">
        <f t="shared" si="3"/>
        <v>4.6824070547468732E-2</v>
      </c>
      <c r="F32" s="22"/>
      <c r="G32" s="22"/>
    </row>
    <row r="33" spans="1:9" x14ac:dyDescent="0.4">
      <c r="A33">
        <v>1986</v>
      </c>
      <c r="C33" s="23"/>
      <c r="D33" s="22"/>
      <c r="F33" s="22"/>
      <c r="G33" s="22"/>
    </row>
    <row r="34" spans="1:9" x14ac:dyDescent="0.4">
      <c r="A34">
        <v>1985</v>
      </c>
      <c r="B34" s="18">
        <v>31.4</v>
      </c>
      <c r="C34" s="23">
        <f t="shared" si="2"/>
        <v>3.2322317324865023E-3</v>
      </c>
      <c r="D34" s="22">
        <f t="shared" si="3"/>
        <v>3.7699379876676709E-2</v>
      </c>
      <c r="E34" s="18">
        <v>904</v>
      </c>
      <c r="F34" s="22">
        <f t="shared" si="0"/>
        <v>6.8068293603921761</v>
      </c>
      <c r="G34" s="22">
        <f t="shared" si="4"/>
        <v>4.7083371847351074</v>
      </c>
      <c r="I34" s="18">
        <v>181.3</v>
      </c>
    </row>
    <row r="35" spans="1:9" x14ac:dyDescent="0.4">
      <c r="A35">
        <v>1984</v>
      </c>
      <c r="C35" s="23"/>
      <c r="D35" s="22"/>
      <c r="F35" s="22"/>
      <c r="G35" s="22"/>
    </row>
    <row r="36" spans="1:9" x14ac:dyDescent="0.4">
      <c r="A36">
        <v>1983</v>
      </c>
      <c r="C36" s="23"/>
      <c r="D36" s="22"/>
      <c r="F36" s="22"/>
      <c r="G36" s="22"/>
    </row>
    <row r="37" spans="1:9" x14ac:dyDescent="0.4">
      <c r="A37">
        <v>1982</v>
      </c>
      <c r="C37" s="23"/>
      <c r="D37" s="22"/>
      <c r="F37" s="22"/>
      <c r="G37" s="22"/>
    </row>
    <row r="38" spans="1:9" x14ac:dyDescent="0.4">
      <c r="A38">
        <v>1981</v>
      </c>
      <c r="C38" s="23"/>
      <c r="D38" s="22"/>
      <c r="F38" s="22"/>
      <c r="G38" s="22"/>
    </row>
    <row r="39" spans="1:9" x14ac:dyDescent="0.4">
      <c r="A39">
        <v>1980</v>
      </c>
      <c r="B39" s="18">
        <v>14.2</v>
      </c>
      <c r="C39" s="23">
        <f t="shared" si="2"/>
        <v>1.4617098917614119E-3</v>
      </c>
      <c r="D39" s="22">
        <f t="shared" si="3"/>
        <v>1.7048764148064333E-2</v>
      </c>
      <c r="E39" s="18">
        <v>439</v>
      </c>
      <c r="F39" s="22">
        <f t="shared" si="0"/>
        <v>6.0844994130751715</v>
      </c>
      <c r="G39" s="22">
        <v>0</v>
      </c>
      <c r="I39" s="18">
        <v>145.9</v>
      </c>
    </row>
    <row r="40" spans="1:9" x14ac:dyDescent="0.4">
      <c r="A40">
        <v>1979</v>
      </c>
      <c r="B40" s="18">
        <v>13.3</v>
      </c>
      <c r="C40" s="23">
        <f t="shared" si="2"/>
        <v>1.3690663070723085E-3</v>
      </c>
      <c r="D40" s="22">
        <f t="shared" si="3"/>
        <v>1.5968208673877715E-2</v>
      </c>
      <c r="F40" s="22"/>
      <c r="G40" s="22"/>
    </row>
    <row r="41" spans="1:9" x14ac:dyDescent="0.4">
      <c r="A41">
        <v>1978</v>
      </c>
      <c r="B41" s="18">
        <v>12.6</v>
      </c>
      <c r="C41" s="23">
        <f t="shared" si="2"/>
        <v>1.29701018564745E-3</v>
      </c>
      <c r="D41" s="22">
        <f t="shared" si="3"/>
        <v>1.5127776638401702E-2</v>
      </c>
      <c r="E41" s="18">
        <v>408</v>
      </c>
      <c r="F41" s="22">
        <f t="shared" si="0"/>
        <v>6.0112671744041615</v>
      </c>
      <c r="G41" s="22">
        <v>0</v>
      </c>
      <c r="I41" s="18">
        <v>138.19999999999999</v>
      </c>
    </row>
  </sheetData>
  <phoneticPr fontId="1" type="noConversion"/>
  <hyperlinks>
    <hyperlink ref="B2" display="place" xr:uid="{AE0EEE95-6639-4A88-A7FB-12CF4517D3BC}"/>
    <hyperlink ref="E2" display="place" xr:uid="{17BEFFBF-CAF3-4787-91FF-E8FE925EDB6D}"/>
    <hyperlink ref="H2" display="place" xr:uid="{7D80C9E7-F3A0-4F63-8533-693AE173D178}"/>
    <hyperlink ref="I2" display="place" xr:uid="{B761116C-5567-4FA3-BA3F-B8F79B48F269}"/>
    <hyperlink ref="L2" display="place" xr:uid="{FE65D133-40F1-4DB0-A22C-8DFC88F3E82D}"/>
    <hyperlink ref="B3" display="place" xr:uid="{022A824B-572C-42C5-A8DB-B5F387D4D495}"/>
    <hyperlink ref="E3" display="place" xr:uid="{5C1770F8-50A6-4FE1-921B-32B2DBE1728B}"/>
    <hyperlink ref="H3" display="place" xr:uid="{2C2E1718-2053-47C1-A92B-74ECEA313E63}"/>
    <hyperlink ref="I3" display="place" xr:uid="{07A70596-8AA4-499F-86DA-1914BC3D9BD2}"/>
    <hyperlink ref="L3" display="place" xr:uid="{BE366F11-D6D9-48A3-AA7C-BDD73D7C7351}"/>
    <hyperlink ref="B4" display="place" xr:uid="{722B9B01-CAF3-4302-841E-1C68280450C0}"/>
    <hyperlink ref="E4" display="place" xr:uid="{AD1E22C9-B0F3-4DB3-A67F-519CE8E6F908}"/>
    <hyperlink ref="H4" display="place" xr:uid="{77EE0670-A3D3-44FD-93F2-9958FBE852FD}"/>
    <hyperlink ref="I4" display="place" xr:uid="{D54DCCBB-F6CE-4A32-808B-A1368C9ED8BB}"/>
    <hyperlink ref="L4" display="place" xr:uid="{B70EF4EC-E19C-4F69-8203-D14B9E135502}"/>
    <hyperlink ref="B5" display="place" xr:uid="{3CFDFB4D-F58F-4BF3-AAA3-FBFC42D98B82}"/>
    <hyperlink ref="E5" display="place" xr:uid="{06C0DDD7-2CC0-40D9-ACB5-61D2C7EA24B4}"/>
    <hyperlink ref="H5" display="place" xr:uid="{E90A9BE3-1EB7-424D-8986-69A8FD023704}"/>
    <hyperlink ref="I5" display="place" xr:uid="{2BFCA44B-A37D-4F50-834F-B81107AE2CFC}"/>
    <hyperlink ref="L5" display="place" xr:uid="{1E3DA96A-1017-40A5-90A7-D35B0437B743}"/>
    <hyperlink ref="B6" display="place" xr:uid="{99F60C40-C2E5-451E-9683-F4B8C94BCA26}"/>
    <hyperlink ref="E6" display="place" xr:uid="{1E059FF5-8268-459F-A202-13E51E704827}"/>
    <hyperlink ref="H6" display="place" xr:uid="{8EB9DE55-9BAD-45B1-A19C-46EC4BA25DB8}"/>
    <hyperlink ref="I6" display="place" xr:uid="{A8D0E3F9-8FEE-4728-A144-E252E30F247E}"/>
    <hyperlink ref="L6" display="place" xr:uid="{477A4EE1-6732-4028-B368-456FB2AD24C9}"/>
    <hyperlink ref="B7" display="place" xr:uid="{D1C91F48-C668-4231-8AC7-4926E48890F2}"/>
    <hyperlink ref="E7" display="place" xr:uid="{EAE743E7-A3F5-4C2C-B215-BDDDF2B77467}"/>
    <hyperlink ref="H7" display="place" xr:uid="{07B16F5A-71F4-4DE4-801D-473F46230D0F}"/>
    <hyperlink ref="I7" display="place" xr:uid="{D744BF00-9CEF-466B-A122-14B2521FA5FA}"/>
    <hyperlink ref="L7" display="place" xr:uid="{90CD19A8-E3A2-46FA-991C-9D82845EF8FE}"/>
    <hyperlink ref="B8" display="place" xr:uid="{01C35AEA-8708-4FE5-9872-EE3ADED66FF1}"/>
    <hyperlink ref="E8" display="place" xr:uid="{5386D573-571D-421B-86EB-5572F056A51C}"/>
    <hyperlink ref="H8" display="place" xr:uid="{8422459C-56FF-487B-A47A-D52493005EF0}"/>
    <hyperlink ref="I8" display="place" xr:uid="{9D5C8BFD-2C89-4E64-A034-08C109151711}"/>
    <hyperlink ref="L8" display="place" xr:uid="{F8CE811D-5452-4BB2-8B02-E660BF5FD598}"/>
    <hyperlink ref="B9" display="place" xr:uid="{19FB5509-593F-4F39-9A22-B8514B78B3DE}"/>
    <hyperlink ref="E9" display="place" xr:uid="{A4921722-B9B0-4813-AAE1-1B0224F315EA}"/>
    <hyperlink ref="H9" display="place" xr:uid="{49CF1F5D-9819-46AF-A501-0A7DB0C38905}"/>
    <hyperlink ref="I9" display="place" xr:uid="{2B83E3F2-2E7B-4F38-914D-19D6AAB4AA3A}"/>
    <hyperlink ref="L9" display="place" xr:uid="{2A2571BC-CB3A-46EC-9F05-B1A120E61381}"/>
    <hyperlink ref="B10" display="place" xr:uid="{4F38D96F-7B0E-4A26-8E71-6C4366E09180}"/>
    <hyperlink ref="E10" display="place" xr:uid="{E4617077-9FB7-41C6-884D-6E4FCD81BE78}"/>
    <hyperlink ref="H10" display="place" xr:uid="{A2A5D0EF-7744-413E-8090-434860F1B24F}"/>
    <hyperlink ref="I10" display="place" xr:uid="{DC876254-B4AB-4A17-98C7-9B30D69F8DB1}"/>
    <hyperlink ref="L10" display="place" xr:uid="{D3221E40-DC77-4541-B895-8672472C4328}"/>
    <hyperlink ref="B11" display="place" xr:uid="{D3170CCE-E1C3-4743-979F-1188D080DD35}"/>
    <hyperlink ref="E11" display="place" xr:uid="{D724B404-8A7E-48DB-B59E-8EC8EDCE55D6}"/>
    <hyperlink ref="I11" display="place" xr:uid="{FCCA9899-B1AD-4134-AEF1-0D45E72DC424}"/>
    <hyperlink ref="L11" display="place" xr:uid="{74D0C60A-9D92-4D0F-BE49-71CAE6934290}"/>
    <hyperlink ref="B12" display="place" xr:uid="{AC4E8683-9D05-4A01-8888-611435CB9DB1}"/>
    <hyperlink ref="E12" display="place" xr:uid="{A420460B-D31C-4D59-B0C3-70B6AD443DC0}"/>
    <hyperlink ref="I12" display="place" xr:uid="{F927B13E-F022-4A33-93E8-9750335483B2}"/>
    <hyperlink ref="L12" display="place" xr:uid="{A7840577-BD03-42AE-8537-14480B555AE0}"/>
    <hyperlink ref="B13" display="place" xr:uid="{38F50921-AD88-4A3C-86F0-A598FEE60E4E}"/>
    <hyperlink ref="E13" display="place" xr:uid="{5EE19A89-8634-4935-93E0-588F8D0A51C9}"/>
    <hyperlink ref="I13" display="place" xr:uid="{3DC41423-CAA6-479F-B90F-3D6DF0C301D2}"/>
    <hyperlink ref="L13" display="place" xr:uid="{033DE321-7033-48BC-B053-DFB5552F0CFE}"/>
    <hyperlink ref="B14" display="place" xr:uid="{0AB03DDA-A136-4D51-83BD-AF1142E53399}"/>
    <hyperlink ref="E14" display="place" xr:uid="{FF69D4AE-44B8-42AF-969A-A3F1D3EB3B84}"/>
    <hyperlink ref="H14" display="place" xr:uid="{81C0BA1D-E90E-4F7A-9156-B797B82ED425}"/>
    <hyperlink ref="I14" display="place" xr:uid="{1EEBEFBD-3EF2-4234-ADB7-260C53D3CB1A}"/>
    <hyperlink ref="L14" display="place" xr:uid="{73F3F66D-8F71-4710-8AE3-5BE6AFDF36E0}"/>
    <hyperlink ref="B15" display="place" xr:uid="{22E54D0D-E740-4FEA-A2DE-FBA47E9B68D6}"/>
    <hyperlink ref="E15" display="place" xr:uid="{A69F18C5-028D-4B35-B317-8196B5B6EB1D}"/>
    <hyperlink ref="I15" display="place" xr:uid="{B525DA02-387A-4B24-9288-8890177884D2}"/>
    <hyperlink ref="L15" display="place" xr:uid="{F95B70CC-80C5-45D0-A750-5FFB37400835}"/>
    <hyperlink ref="B16" display="place" xr:uid="{29659723-84C5-4B62-88FE-16DEDE5688D7}"/>
    <hyperlink ref="E16" display="place" xr:uid="{28C1FB80-058C-4F8B-AD8E-B32CE8E7B8E9}"/>
    <hyperlink ref="I16" display="place" xr:uid="{E1C7D1FF-D4FE-4A6C-A900-A7536BE5F4BF}"/>
    <hyperlink ref="B17" display="place" xr:uid="{FA0FFBFD-8119-4AEA-B74C-6372129002D3}"/>
    <hyperlink ref="E17" display="place" xr:uid="{C3BCE1F1-7C18-4B30-9441-950F2E5C49A4}"/>
    <hyperlink ref="I17" display="place" xr:uid="{BC21162B-0ACB-4B6A-9566-544D954C1522}"/>
    <hyperlink ref="L17" display="place" xr:uid="{9A401A39-D72E-47A7-A44C-8767AE17D1D4}"/>
    <hyperlink ref="B18" display="place" xr:uid="{0388C635-2B40-44D8-A530-81FD791A0DE1}"/>
    <hyperlink ref="E18" display="place" xr:uid="{C03710E5-22A1-4728-A385-99EA907450CA}"/>
    <hyperlink ref="I18" display="place" xr:uid="{50657666-4A80-486A-9BB7-AC0ADDEA7481}"/>
    <hyperlink ref="B19" display="place" xr:uid="{792EB9DD-42D1-4219-AE4B-B9E4F671814D}"/>
    <hyperlink ref="E19" display="place" xr:uid="{CB6E3967-142E-462D-A452-68899FBAB29D}"/>
    <hyperlink ref="I19" display="place" xr:uid="{7AC9AB5C-8814-4643-BB8B-FAABCB8F8F1A}"/>
    <hyperlink ref="B20" display="place" xr:uid="{D49804E0-5405-4E51-91D0-887040431E69}"/>
    <hyperlink ref="E20" display="place" xr:uid="{C5B05451-C511-4A62-B4EE-51744C849756}"/>
    <hyperlink ref="I20" display="place" xr:uid="{C90A80A7-365E-4CE3-868F-F5F68EF0CF83}"/>
    <hyperlink ref="L20" display="place" xr:uid="{5A08D1B2-7697-4E9F-BDDF-0851ECF88862}"/>
    <hyperlink ref="B21" display="place" xr:uid="{41A2B5D4-A7E3-4B74-9A23-AC1E4199B9A8}"/>
    <hyperlink ref="E21" display="place" xr:uid="{536BA273-C8A7-462B-89C4-0F709843D826}"/>
    <hyperlink ref="I21" display="place" xr:uid="{016600E7-C846-4E47-AA21-E135D37A53A5}"/>
    <hyperlink ref="B22" display="place" xr:uid="{7AB81861-AE72-4B62-ABE6-49BEDEECA623}"/>
    <hyperlink ref="E22" display="place" xr:uid="{68A28C80-7095-4DDA-B701-03BE23AA459F}"/>
    <hyperlink ref="I22" display="place" xr:uid="{45306747-43DE-40A5-BFA0-E0ADBF4DB7EF}"/>
    <hyperlink ref="L22" display="place" xr:uid="{0E43AAD0-5AA3-445B-9867-62DD2E08FC35}"/>
    <hyperlink ref="B23" display="place" xr:uid="{743E7CAF-D86B-4AC5-855B-196C580D5577}"/>
    <hyperlink ref="E23" display="place" xr:uid="{17114AEB-F92D-4BC9-AC38-2FFA8CB28CBE}"/>
    <hyperlink ref="I23" display="place" xr:uid="{D7309C76-0931-4575-B3F8-077A072BA8E7}"/>
    <hyperlink ref="L23" display="place" xr:uid="{FF900217-6025-47C1-BD49-17E19A4626C9}"/>
    <hyperlink ref="B24" display="place" xr:uid="{90D15C09-BAF7-4696-A505-2B3708D97C1A}"/>
    <hyperlink ref="E24" display="place" xr:uid="{52A54A90-FB87-43E2-B672-124F2BEB759C}"/>
    <hyperlink ref="I24" display="place" xr:uid="{8C965F45-7627-4A63-B26E-9DBD090871E7}"/>
    <hyperlink ref="L24" display="place" xr:uid="{46ECC30E-A4C4-4FC9-BEF2-0246FEFC36AB}"/>
    <hyperlink ref="B25" display="place" xr:uid="{550BD3CD-0CD8-486B-8E55-3510EA4388BB}"/>
    <hyperlink ref="E25" display="place" xr:uid="{3BC9840C-3701-4E68-929C-496DBB45CFA4}"/>
    <hyperlink ref="I25" display="place" xr:uid="{504319AA-581A-4785-AA25-AE74F9C16CD2}"/>
    <hyperlink ref="L25" display="place" xr:uid="{DEC86D74-B3E4-4FAF-B701-C5961DA34128}"/>
    <hyperlink ref="B26" display="place" xr:uid="{201F8D03-FA97-472E-A6E7-EC4CECBC13E3}"/>
    <hyperlink ref="E26" display="place" xr:uid="{D1C41104-10E9-428D-903B-34D40E1814C4}"/>
    <hyperlink ref="I26" display="place" xr:uid="{143E3D6E-D8D1-4B5C-A427-1F15FFA3171B}"/>
    <hyperlink ref="L26" display="place" xr:uid="{50857394-0127-416A-9722-FC9209B4C9BF}"/>
    <hyperlink ref="B27" display="place" xr:uid="{F0B1F543-2EF9-4476-A2C9-BD02087E2F04}"/>
    <hyperlink ref="E27" display="place" xr:uid="{682A0FC3-C94F-412D-B472-4E4A508B658D}"/>
    <hyperlink ref="I27" display="place" xr:uid="{3F4C496F-1676-49BE-98C2-AE4BF073C4EC}"/>
    <hyperlink ref="B28" display="place" xr:uid="{AA3E96E3-0976-4477-B9E5-4D188ABC6F99}"/>
    <hyperlink ref="E28" display="place" xr:uid="{782F4699-9C2A-4795-A5EC-FE1D97030A8A}"/>
    <hyperlink ref="I28" display="place" xr:uid="{EBE0114A-74AC-4FBE-A060-9A0C33C7CA78}"/>
    <hyperlink ref="B29" display="place" xr:uid="{3B65817E-7AEA-4DB9-8108-663E3E87ACB0}"/>
    <hyperlink ref="E29" display="place" xr:uid="{4A88B4E1-D68F-47FC-A830-953C2D484E30}"/>
    <hyperlink ref="I29" display="place" xr:uid="{EC2A9112-8497-43D5-911C-42A7241C1F9E}"/>
    <hyperlink ref="B30" display="place" xr:uid="{AB3DD5F2-F204-4638-9E30-0581541AD0F4}"/>
    <hyperlink ref="E30" display="place" xr:uid="{11020064-55D6-4D1B-9357-A88EF59CA4D2}"/>
    <hyperlink ref="B31" display="place" xr:uid="{ED5A8C6B-59FA-41E2-A80D-FE22B9D8A17C}"/>
    <hyperlink ref="E31" display="place" xr:uid="{E40C14AA-830D-4773-A67A-77BAEFA4C6B4}"/>
    <hyperlink ref="B32" display="place" xr:uid="{4560BAD3-5403-47EE-B39E-C30A70315074}"/>
    <hyperlink ref="B34" display="place" xr:uid="{4226837A-9D1E-470C-83C6-017CD72FC582}"/>
    <hyperlink ref="E34" display="place" xr:uid="{11B26079-4643-4CDA-8E0A-CAF0972DCAC3}"/>
    <hyperlink ref="I34" display="place" xr:uid="{3AF79EC2-E21B-4D4B-91AE-E80DA55392DB}"/>
    <hyperlink ref="B39" display="place" xr:uid="{7097F958-2D7A-4657-B810-14C192C0C0C8}"/>
    <hyperlink ref="E39" display="place" xr:uid="{3889C253-30DA-4FB3-A3A1-395908A3EF96}"/>
    <hyperlink ref="I39" display="place" xr:uid="{21E2A0C4-E04C-412A-9411-C735473823F3}"/>
    <hyperlink ref="B40" display="place" xr:uid="{CA5DA8BE-5D63-47A7-8DC2-9252C96F5FFD}"/>
    <hyperlink ref="B41" display="place" xr:uid="{48C464FB-A7D0-4B03-A8C1-894B5E0A4C16}"/>
    <hyperlink ref="E41" display="place" xr:uid="{6C784D03-20A4-4C67-A6D0-75046254C774}"/>
    <hyperlink ref="I41" display="place" xr:uid="{F7B14E06-D900-47C0-ACA5-33387BCC785F}"/>
  </hyperlink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2CBF-737A-465B-8F74-646EC5327E88}">
  <dimension ref="A1:B10"/>
  <sheetViews>
    <sheetView workbookViewId="0">
      <selection activeCell="N12" sqref="N12"/>
    </sheetView>
  </sheetViews>
  <sheetFormatPr defaultRowHeight="13.9" x14ac:dyDescent="0.4"/>
  <sheetData>
    <row r="1" spans="1:2" x14ac:dyDescent="0.4">
      <c r="A1" t="s">
        <v>107</v>
      </c>
      <c r="B1">
        <v>56.09</v>
      </c>
    </row>
    <row r="2" spans="1:2" x14ac:dyDescent="0.4">
      <c r="A2" t="s">
        <v>106</v>
      </c>
      <c r="B2">
        <v>56.01</v>
      </c>
    </row>
    <row r="3" spans="1:2" x14ac:dyDescent="0.4">
      <c r="A3" t="s">
        <v>111</v>
      </c>
      <c r="B3">
        <v>55.92</v>
      </c>
    </row>
    <row r="4" spans="1:2" x14ac:dyDescent="0.4">
      <c r="A4" t="s">
        <v>104</v>
      </c>
      <c r="B4">
        <v>55.64</v>
      </c>
    </row>
    <row r="5" spans="1:2" x14ac:dyDescent="0.4">
      <c r="A5" t="s">
        <v>109</v>
      </c>
      <c r="B5">
        <v>53.55</v>
      </c>
    </row>
    <row r="6" spans="1:2" x14ac:dyDescent="0.4">
      <c r="A6" t="s">
        <v>112</v>
      </c>
      <c r="B6">
        <v>53.39</v>
      </c>
    </row>
    <row r="7" spans="1:2" x14ac:dyDescent="0.4">
      <c r="A7" t="s">
        <v>105</v>
      </c>
      <c r="B7">
        <v>52.02</v>
      </c>
    </row>
    <row r="8" spans="1:2" x14ac:dyDescent="0.4">
      <c r="A8" t="s">
        <v>108</v>
      </c>
      <c r="B8">
        <v>51.97</v>
      </c>
    </row>
    <row r="9" spans="1:2" x14ac:dyDescent="0.4">
      <c r="A9" t="s">
        <v>110</v>
      </c>
      <c r="B9">
        <v>49.03</v>
      </c>
    </row>
    <row r="10" spans="1:2" x14ac:dyDescent="0.4">
      <c r="A10" t="s">
        <v>113</v>
      </c>
      <c r="B10">
        <v>48.36</v>
      </c>
    </row>
  </sheetData>
  <sortState xmlns:xlrd2="http://schemas.microsoft.com/office/spreadsheetml/2017/richdata2" ref="A1:B10">
    <sortCondition descending="1" ref="B1:B10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19D3-1AF7-4569-AC53-022DEEBBF9A6}">
  <dimension ref="A1:O42"/>
  <sheetViews>
    <sheetView zoomScale="91" workbookViewId="0">
      <pane ySplit="1" topLeftCell="A14" activePane="bottomLeft" state="frozen"/>
      <selection pane="bottomLeft" activeCell="E24" sqref="E24:E42"/>
    </sheetView>
  </sheetViews>
  <sheetFormatPr defaultRowHeight="14.25" x14ac:dyDescent="0.4"/>
  <cols>
    <col min="2" max="2" width="10.86328125" customWidth="1"/>
    <col min="3" max="3" width="9.06640625" customWidth="1"/>
    <col min="4" max="4" width="9.06640625" style="8" customWidth="1"/>
    <col min="5" max="5" width="12.46484375" customWidth="1"/>
    <col min="6" max="6" width="9.06640625" customWidth="1"/>
    <col min="7" max="7" width="9.06640625" style="8" customWidth="1"/>
    <col min="8" max="10" width="9.06640625" customWidth="1"/>
    <col min="11" max="11" width="9.06640625" style="7" customWidth="1"/>
    <col min="12" max="13" width="9.06640625" customWidth="1"/>
    <col min="14" max="14" width="9.06640625" style="11" customWidth="1"/>
    <col min="15" max="15" width="9.06640625" style="8" customWidth="1"/>
  </cols>
  <sheetData>
    <row r="1" spans="1:15" s="3" customFormat="1" ht="13.9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s="3" customFormat="1" ht="13.9" x14ac:dyDescent="0.4">
      <c r="A2" s="2">
        <v>1978</v>
      </c>
      <c r="B2" s="12">
        <v>272.81</v>
      </c>
      <c r="C2" s="12">
        <f>B2/6340.5</f>
        <v>4.3026575191230973E-2</v>
      </c>
      <c r="D2" s="12">
        <f>100*(1-ABS((C2-8.5737)/8.5737))</f>
        <v>0.50184372197803473</v>
      </c>
      <c r="E2" s="12">
        <v>2485</v>
      </c>
      <c r="F2" s="12">
        <f>LN(E2)</f>
        <v>7.8180279385307294</v>
      </c>
      <c r="G2" s="15">
        <f>100*((LN(E2)-6.57)/(11.6-6.57))</f>
        <v>24.811688638781895</v>
      </c>
      <c r="H2" s="14">
        <v>1104</v>
      </c>
      <c r="I2" s="14">
        <v>698.32</v>
      </c>
      <c r="J2" s="15">
        <f>I2/H2</f>
        <v>0.63253623188405805</v>
      </c>
      <c r="K2" s="15">
        <f>100*(LN(J2)-LN(36.76%))/(LN(95.86%)-LN(36.76%))</f>
        <v>56.625382230014424</v>
      </c>
      <c r="L2" s="15">
        <v>2.2999999999999998</v>
      </c>
      <c r="M2" s="15">
        <f>L2^(1/4)</f>
        <v>1.2314930323839879</v>
      </c>
      <c r="N2" s="15">
        <f>100*(1-(L2^(1/4)-1)/(2.3-1))</f>
        <v>82.192843662770159</v>
      </c>
      <c r="O2" s="13">
        <f>(1/6)*G2+(1/6)*K2+(1/3)*D2+(1/3)*N2</f>
        <v>41.137740939715449</v>
      </c>
    </row>
    <row r="3" spans="1:15" s="2" customFormat="1" ht="13.5" x14ac:dyDescent="0.3">
      <c r="A3" s="2">
        <v>1979</v>
      </c>
      <c r="B3" s="16">
        <v>286.43</v>
      </c>
      <c r="C3" s="12">
        <f>B3/6340.5</f>
        <v>4.5174670767289649E-2</v>
      </c>
      <c r="D3" s="12">
        <f>100*(1-ABS((C3-8.5737)/8.5737))</f>
        <v>0.52689819759601519</v>
      </c>
      <c r="E3" s="16">
        <v>2556</v>
      </c>
      <c r="F3" s="12">
        <f>LN(E3)</f>
        <v>7.8461988154974254</v>
      </c>
      <c r="G3" s="15">
        <f>100*((LN(E3)-6.57)/(11.6-6.57))</f>
        <v>25.371745834938871</v>
      </c>
      <c r="H3" s="17">
        <v>1137</v>
      </c>
      <c r="I3" s="17">
        <v>712.59</v>
      </c>
      <c r="J3" s="15">
        <f>I3/H3</f>
        <v>0.62672823218997364</v>
      </c>
      <c r="K3" s="15">
        <f>100*(LN(J3)-LN(36.76%))/(LN(95.86%)-LN(36.76%))</f>
        <v>55.662971761586995</v>
      </c>
      <c r="L3" s="15">
        <v>1.2</v>
      </c>
      <c r="M3" s="15">
        <f>L3^(1/4)</f>
        <v>1.0466351393921056</v>
      </c>
      <c r="N3" s="15">
        <f>100*(1-(L3^(1/4)-1)/(2.3-1))</f>
        <v>96.412681585222643</v>
      </c>
      <c r="O3" s="13">
        <f>(1/6)*G3+(1/6)*K3+(1/3)*D3+(1/3)*N3</f>
        <v>45.818979527027196</v>
      </c>
    </row>
    <row r="4" spans="1:15" s="2" customFormat="1" ht="13.5" x14ac:dyDescent="0.3">
      <c r="A4" s="2">
        <v>1980</v>
      </c>
      <c r="B4" s="16">
        <v>311.89</v>
      </c>
      <c r="C4" s="12">
        <f>B4/6340.5</f>
        <v>4.9190126961596088E-2</v>
      </c>
      <c r="D4" s="12">
        <f>100*(1-ABS((C4-8.5737)/8.5737))</f>
        <v>0.5737327753664867</v>
      </c>
      <c r="E4" s="16">
        <v>2725</v>
      </c>
      <c r="F4" s="12">
        <f>LN(E4)</f>
        <v>7.9102237070973445</v>
      </c>
      <c r="G4" s="15">
        <f>100*((LN(E4)-6.57)/(11.6-6.57))</f>
        <v>26.644606502929314</v>
      </c>
      <c r="H4" s="17">
        <v>1152</v>
      </c>
      <c r="I4" s="17">
        <v>731</v>
      </c>
      <c r="J4" s="15">
        <f>I4/H4</f>
        <v>0.63454861111111116</v>
      </c>
      <c r="K4" s="15">
        <f>100*(LN(J4)-LN(36.76%))/(LN(95.86%)-LN(36.76%))</f>
        <v>56.956781934476822</v>
      </c>
      <c r="L4" s="15">
        <v>3.2</v>
      </c>
      <c r="M4" s="15">
        <f>L4^(1/4)</f>
        <v>1.337480609952844</v>
      </c>
      <c r="N4" s="15">
        <f>100*(1-(L4^(1/4)-1)/(2.3-1))</f>
        <v>74.039953080550461</v>
      </c>
      <c r="O4" s="13">
        <f>(1/6)*G4+(1/6)*K4+(1/3)*D4+(1/3)*N4</f>
        <v>38.804793358206666</v>
      </c>
    </row>
    <row r="5" spans="1:15" s="2" customFormat="1" ht="13.5" x14ac:dyDescent="0.3">
      <c r="A5" s="2">
        <v>1981</v>
      </c>
      <c r="B5" s="16">
        <v>324.76</v>
      </c>
      <c r="C5" s="12">
        <f>B5/6340.5</f>
        <v>5.1219935336329944E-2</v>
      </c>
      <c r="D5" s="12">
        <f>100*(1-ABS((C5-8.5737)/8.5737))</f>
        <v>0.59740759924339359</v>
      </c>
      <c r="E5" s="16">
        <v>2800</v>
      </c>
      <c r="F5" s="12">
        <f>LN(E5)</f>
        <v>7.9373746961632952</v>
      </c>
      <c r="G5" s="15">
        <f>100*((LN(E5)-6.57)/(11.6-6.57))</f>
        <v>27.184387597679819</v>
      </c>
      <c r="H5" s="17">
        <v>1168</v>
      </c>
      <c r="I5" s="17">
        <v>750.22</v>
      </c>
      <c r="J5" s="15">
        <f>I5/H5</f>
        <v>0.64231164383561645</v>
      </c>
      <c r="K5" s="15">
        <f>100*(LN(J5)-LN(36.76%))/(LN(95.86%)-LN(36.76%))</f>
        <v>58.225429589631801</v>
      </c>
      <c r="L5" s="15">
        <v>0.7</v>
      </c>
      <c r="M5" s="15">
        <f>L5^(1/4)</f>
        <v>0.91469121922869445</v>
      </c>
      <c r="N5" s="15">
        <v>100</v>
      </c>
      <c r="O5" s="13">
        <f>(1/6)*G5+(1/6)*K5+(1/3)*D5+(1/3)*N5</f>
        <v>47.767438730966397</v>
      </c>
    </row>
    <row r="6" spans="1:15" s="2" customFormat="1" ht="13.5" x14ac:dyDescent="0.3">
      <c r="A6" s="2">
        <v>1982</v>
      </c>
      <c r="B6" s="16">
        <v>337.07</v>
      </c>
      <c r="C6" s="12">
        <f>B6/6340.5</f>
        <v>5.3161422600741262E-2</v>
      </c>
      <c r="D6" s="12">
        <f>100*(1-ABS((C6-8.5737)/8.5737))</f>
        <v>0.62005228315361594</v>
      </c>
      <c r="E6" s="16">
        <v>2864</v>
      </c>
      <c r="F6" s="12">
        <f>LN(E6)</f>
        <v>7.9599745280805365</v>
      </c>
      <c r="G6" s="15">
        <f>100*((LN(E6)-6.57)/(11.6-6.57))</f>
        <v>27.633688431024584</v>
      </c>
      <c r="H6" s="17">
        <v>1186</v>
      </c>
      <c r="I6" s="15">
        <v>764.03</v>
      </c>
      <c r="J6" s="15">
        <f>I6/H6</f>
        <v>0.64420741989881958</v>
      </c>
      <c r="K6" s="15">
        <f>100*(LN(J6)-LN(36.76%))/(LN(95.86%)-LN(36.76%))</f>
        <v>58.532910915866054</v>
      </c>
      <c r="L6" s="15">
        <v>0.5</v>
      </c>
      <c r="M6" s="15">
        <f>L6^(1/4)</f>
        <v>0.8408964152537145</v>
      </c>
      <c r="N6" s="15">
        <v>100</v>
      </c>
      <c r="O6" s="13">
        <f>(1/6)*G6+(1/6)*K6+(1/3)*D6+(1/3)*N6</f>
        <v>47.901117318866305</v>
      </c>
    </row>
    <row r="7" spans="1:15" s="2" customFormat="1" ht="13.5" x14ac:dyDescent="0.3">
      <c r="A7" s="2">
        <v>1983</v>
      </c>
      <c r="B7" s="16">
        <v>351.81</v>
      </c>
      <c r="C7" s="12">
        <f>B7/6340.5</f>
        <v>5.5486160397445E-2</v>
      </c>
      <c r="D7" s="12">
        <f>100*(1-ABS((C7-8.5737)/8.5737))</f>
        <v>0.6471670387049322</v>
      </c>
      <c r="E7" s="16">
        <v>2947</v>
      </c>
      <c r="F7" s="12">
        <f>LN(E7)</f>
        <v>7.9885429827376946</v>
      </c>
      <c r="G7" s="15">
        <f>100*((LN(E7)-6.57)/(11.6-6.57))</f>
        <v>28.20164975621659</v>
      </c>
      <c r="H7" s="17">
        <v>1201</v>
      </c>
      <c r="I7" s="15">
        <v>768.9</v>
      </c>
      <c r="J7" s="15">
        <f>I7/H7</f>
        <v>0.64021648626144878</v>
      </c>
      <c r="K7" s="15">
        <f>100*(LN(J7)-LN(36.76%))/(LN(95.86%)-LN(36.76%))</f>
        <v>57.884552510348541</v>
      </c>
      <c r="L7" s="15">
        <v>0.2</v>
      </c>
      <c r="M7" s="15">
        <f>L7^(1/4)</f>
        <v>0.66874030497642201</v>
      </c>
      <c r="N7" s="15">
        <v>100</v>
      </c>
      <c r="O7" s="13">
        <f>(1/6)*G7+(1/6)*K7+(1/3)*D7+(1/3)*N7</f>
        <v>47.896756057329164</v>
      </c>
    </row>
    <row r="8" spans="1:15" s="2" customFormat="1" ht="13.5" x14ac:dyDescent="0.3">
      <c r="A8" s="2">
        <v>1984</v>
      </c>
      <c r="B8" s="16">
        <v>390.85</v>
      </c>
      <c r="C8" s="12">
        <f>B8/6340.5</f>
        <v>6.1643403517072787E-2</v>
      </c>
      <c r="D8" s="12">
        <f>100*(1-ABS((C8-8.5737)/8.5737))</f>
        <v>0.71898251066718766</v>
      </c>
      <c r="E8" s="16">
        <v>3232</v>
      </c>
      <c r="F8" s="12">
        <f>LN(E8)</f>
        <v>8.0808564196409858</v>
      </c>
      <c r="G8" s="15">
        <f>100*((LN(E8)-6.57)/(11.6-6.57))</f>
        <v>30.036906951113036</v>
      </c>
      <c r="H8" s="17">
        <v>1217</v>
      </c>
      <c r="I8" s="15">
        <v>769.79</v>
      </c>
      <c r="J8" s="15">
        <f>I8/H8</f>
        <v>0.63253081347576001</v>
      </c>
      <c r="K8" s="15">
        <f>100*(LN(J8)-LN(36.76%))/(LN(95.86%)-LN(36.76%))</f>
        <v>56.624488501103627</v>
      </c>
      <c r="L8" s="15">
        <v>0.4</v>
      </c>
      <c r="M8" s="15">
        <f>L8^(1/4)</f>
        <v>0.79527072876705063</v>
      </c>
      <c r="N8" s="15">
        <v>100</v>
      </c>
      <c r="O8" s="13">
        <f>(1/6)*G8+(1/6)*K8+(1/3)*D8+(1/3)*N8</f>
        <v>48.016560078925167</v>
      </c>
    </row>
    <row r="9" spans="1:15" s="2" customFormat="1" ht="13.5" x14ac:dyDescent="0.3">
      <c r="A9" s="2">
        <v>1985</v>
      </c>
      <c r="B9" s="16">
        <v>466.75</v>
      </c>
      <c r="C9" s="12">
        <f>B9/6340.5</f>
        <v>7.3614068291144238E-2</v>
      </c>
      <c r="D9" s="12">
        <f>100*(1-ABS((C9-8.5737)/8.5737))</f>
        <v>0.85860326686429955</v>
      </c>
      <c r="E9" s="16">
        <v>3811</v>
      </c>
      <c r="F9" s="12">
        <f>LN(E9)</f>
        <v>8.2456469008738598</v>
      </c>
      <c r="G9" s="15">
        <f>100*((LN(E9)-6.57)/(11.6-6.57))</f>
        <v>33.313059659520071</v>
      </c>
      <c r="H9" s="17">
        <v>1233</v>
      </c>
      <c r="I9" s="15">
        <v>776</v>
      </c>
      <c r="J9" s="15">
        <f>I9/H9</f>
        <v>0.62935928629359283</v>
      </c>
      <c r="K9" s="15">
        <f>100*(LN(J9)-LN(36.76%))/(LN(95.86%)-LN(36.76%))</f>
        <v>56.100048944926556</v>
      </c>
      <c r="L9" s="15">
        <v>0.2</v>
      </c>
      <c r="M9" s="15">
        <f>L9^(1/4)</f>
        <v>0.66874030497642201</v>
      </c>
      <c r="N9" s="15">
        <v>100</v>
      </c>
      <c r="O9" s="13">
        <f>(1/6)*G9+(1/6)*K9+(1/3)*D9+(1/3)*N9</f>
        <v>48.521719189695865</v>
      </c>
    </row>
    <row r="10" spans="1:15" s="2" customFormat="1" ht="13.5" x14ac:dyDescent="0.3">
      <c r="A10" s="2">
        <v>1986</v>
      </c>
      <c r="B10" s="16">
        <v>490.83</v>
      </c>
      <c r="C10" s="12">
        <f>B10/6340.5</f>
        <v>7.7411876035013011E-2</v>
      </c>
      <c r="D10" s="12">
        <f>100*(1-ABS((C10-8.5737)/8.5737))</f>
        <v>0.90289928543118014</v>
      </c>
      <c r="E10" s="16">
        <v>3956</v>
      </c>
      <c r="F10" s="12">
        <f>LN(E10)</f>
        <v>8.2829886927426024</v>
      </c>
      <c r="G10" s="15">
        <f>100*((LN(E10)-6.57)/(11.6-6.57))</f>
        <v>34.055441207606407</v>
      </c>
      <c r="H10" s="17">
        <v>1249</v>
      </c>
      <c r="I10" s="15">
        <v>782.99</v>
      </c>
      <c r="J10" s="15">
        <f>I10/H10</f>
        <v>0.62689351481184952</v>
      </c>
      <c r="K10" s="15">
        <f>100*(LN(J10)-LN(36.76%))/(LN(95.86%)-LN(36.76%))</f>
        <v>55.690482883437546</v>
      </c>
      <c r="L10" s="15">
        <v>0.4</v>
      </c>
      <c r="M10" s="15">
        <f>L10^(1/4)</f>
        <v>0.79527072876705063</v>
      </c>
      <c r="N10" s="15">
        <v>100</v>
      </c>
      <c r="O10" s="13">
        <f>(1/6)*G10+(1/6)*K10+(1/3)*D10+(1/3)*N10</f>
        <v>48.591953776984383</v>
      </c>
    </row>
    <row r="11" spans="1:15" s="2" customFormat="1" ht="13.5" x14ac:dyDescent="0.3">
      <c r="A11" s="2">
        <v>1987</v>
      </c>
      <c r="B11" s="16">
        <v>545.46</v>
      </c>
      <c r="C11" s="12">
        <f>B11/6340.5</f>
        <v>8.6027915779512659E-2</v>
      </c>
      <c r="D11" s="12">
        <f>100*(1-ABS((C11-8.5737)/8.5737))</f>
        <v>1.0033931182513056</v>
      </c>
      <c r="E11" s="16">
        <v>4340</v>
      </c>
      <c r="F11" s="12">
        <f>LN(E11)</f>
        <v>8.375629627094451</v>
      </c>
      <c r="G11" s="15">
        <f>100*((LN(E11)-6.57)/(11.6-6.57))</f>
        <v>35.897209286171986</v>
      </c>
      <c r="H11" s="17">
        <v>1265</v>
      </c>
      <c r="I11" s="15">
        <v>788.12</v>
      </c>
      <c r="J11" s="15">
        <f>I11/H11</f>
        <v>0.62301976284584981</v>
      </c>
      <c r="K11" s="15">
        <f>100*(LN(J11)-LN(36.76%))/(LN(95.86%)-LN(36.76%))</f>
        <v>55.043785743154032</v>
      </c>
      <c r="L11" s="15">
        <v>0.6</v>
      </c>
      <c r="M11" s="15">
        <f>L11^(1/4)</f>
        <v>0.88011173679339338</v>
      </c>
      <c r="N11" s="15">
        <v>100</v>
      </c>
      <c r="O11" s="13">
        <f>(1/6)*G11+(1/6)*K11+(1/3)*D11+(1/3)*N11</f>
        <v>48.824630210971435</v>
      </c>
    </row>
    <row r="12" spans="1:15" s="2" customFormat="1" ht="13.5" x14ac:dyDescent="0.3">
      <c r="A12" s="2">
        <v>1988</v>
      </c>
      <c r="B12" s="16">
        <v>648.29999999999995</v>
      </c>
      <c r="C12" s="12">
        <f>B12/6340.5</f>
        <v>0.10224745682517151</v>
      </c>
      <c r="D12" s="12">
        <f>100*(1-ABS((C12-8.5737)/8.5737))</f>
        <v>1.192570964987949</v>
      </c>
      <c r="E12" s="16">
        <v>5080</v>
      </c>
      <c r="F12" s="12">
        <f>LN(E12)</f>
        <v>8.533066540572527</v>
      </c>
      <c r="G12" s="15">
        <f>100*((LN(E12)-6.57)/(11.6-6.57))</f>
        <v>39.027167804622806</v>
      </c>
      <c r="H12" s="17">
        <v>1288</v>
      </c>
      <c r="I12" s="15">
        <v>792.13</v>
      </c>
      <c r="J12" s="15">
        <f>I12/H12</f>
        <v>0.61500776397515533</v>
      </c>
      <c r="K12" s="15">
        <f>100*(LN(J12)-LN(36.76%))/(LN(95.86%)-LN(36.76%))</f>
        <v>53.693380040540227</v>
      </c>
      <c r="L12" s="15">
        <v>0.9</v>
      </c>
      <c r="M12" s="15">
        <f>L12^(1/4)</f>
        <v>0.97400374642529675</v>
      </c>
      <c r="N12" s="15">
        <v>100</v>
      </c>
      <c r="O12" s="13">
        <f>(1/6)*G12+(1/6)*K12+(1/3)*D12+(1/3)*N12</f>
        <v>49.184281629189812</v>
      </c>
    </row>
    <row r="13" spans="1:15" s="2" customFormat="1" ht="13.5" x14ac:dyDescent="0.3">
      <c r="A13" s="2">
        <v>1989</v>
      </c>
      <c r="B13" s="16">
        <v>696.54</v>
      </c>
      <c r="C13" s="12">
        <f>B13/6340.5</f>
        <v>0.10985568961438372</v>
      </c>
      <c r="D13" s="12">
        <f>100*(1-ABS((C13-8.5737)/8.5737))</f>
        <v>1.281310164974081</v>
      </c>
      <c r="E13" s="16">
        <v>5362</v>
      </c>
      <c r="F13" s="12">
        <f>LN(E13)</f>
        <v>8.5870923187959054</v>
      </c>
      <c r="G13" s="15">
        <f>100*((LN(E13)-6.57)/(11.6-6.57))</f>
        <v>40.101238942264523</v>
      </c>
      <c r="H13" s="17">
        <v>1311</v>
      </c>
      <c r="I13" s="15">
        <v>784.96</v>
      </c>
      <c r="J13" s="15">
        <f>I13/H13</f>
        <v>0.59874904652936689</v>
      </c>
      <c r="K13" s="15">
        <f>100*(LN(J13)-LN(36.76%))/(LN(95.86%)-LN(36.76%))</f>
        <v>50.898081461270351</v>
      </c>
      <c r="L13" s="15">
        <v>1.3</v>
      </c>
      <c r="M13" s="15">
        <f>L13^(1/4)</f>
        <v>1.0677899723724409</v>
      </c>
      <c r="N13" s="15">
        <f>100*(1-(L13^(1/4)-1)/(2.3-1))</f>
        <v>94.785386740581473</v>
      </c>
      <c r="O13" s="13">
        <f>(1/6)*G13+(1/6)*K13+(1/3)*D13+(1/3)*N13</f>
        <v>47.188785702440995</v>
      </c>
    </row>
    <row r="14" spans="1:15" s="2" customFormat="1" ht="13.5" x14ac:dyDescent="0.3">
      <c r="A14" s="2">
        <v>1990</v>
      </c>
      <c r="B14" s="16">
        <v>781.66</v>
      </c>
      <c r="C14" s="12">
        <f>B14/6340.5</f>
        <v>0.12328049838340824</v>
      </c>
      <c r="D14" s="12">
        <f>100*(1-ABS((C14-8.5737)/8.5737))</f>
        <v>1.4378914399081899</v>
      </c>
      <c r="E14" s="16">
        <v>5911</v>
      </c>
      <c r="F14" s="12">
        <f>LN(E14)</f>
        <v>8.6845703008243689</v>
      </c>
      <c r="G14" s="15">
        <f>100*((LN(E14)-6.57)/(11.6-6.57))</f>
        <v>42.039170990544115</v>
      </c>
      <c r="H14" s="17">
        <v>1334</v>
      </c>
      <c r="I14" s="15">
        <v>788</v>
      </c>
      <c r="J14" s="15">
        <f>I14/H14</f>
        <v>0.59070464767616193</v>
      </c>
      <c r="K14" s="15">
        <f>100*(LN(J14)-LN(36.76%))/(LN(95.86%)-LN(36.76%))</f>
        <v>49.486843339901888</v>
      </c>
      <c r="L14" s="15">
        <v>1.5</v>
      </c>
      <c r="M14" s="15">
        <f>L14^(1/4)</f>
        <v>1.1066819197003217</v>
      </c>
      <c r="N14" s="15">
        <f>100*(1-(L14^(1/4)-1)/(2.3-1))</f>
        <v>91.793698484590635</v>
      </c>
      <c r="O14" s="13">
        <f>(1/6)*G14+(1/6)*K14+(1/3)*D14+(1/3)*N14</f>
        <v>46.331532363240612</v>
      </c>
    </row>
    <row r="15" spans="1:15" s="2" customFormat="1" ht="13.5" x14ac:dyDescent="0.3">
      <c r="A15" s="2">
        <v>1991</v>
      </c>
      <c r="B15" s="16">
        <v>893.77</v>
      </c>
      <c r="C15" s="12">
        <f>B15/6340.5</f>
        <v>0.14096206923744184</v>
      </c>
      <c r="D15" s="12">
        <f>100*(1-ABS((C15-8.5737)/8.5737))</f>
        <v>1.6441217821645537</v>
      </c>
      <c r="E15" s="16">
        <v>6661</v>
      </c>
      <c r="F15" s="12">
        <f>LN(E15)</f>
        <v>8.8040249024131789</v>
      </c>
      <c r="G15" s="15">
        <f>100*((LN(E15)-6.57)/(11.6-6.57))</f>
        <v>44.414013964476716</v>
      </c>
      <c r="H15" s="17">
        <v>1350</v>
      </c>
      <c r="I15" s="15">
        <v>798.13</v>
      </c>
      <c r="J15" s="15">
        <f>I15/H15</f>
        <v>0.5912074074074074</v>
      </c>
      <c r="K15" s="15">
        <f>100*(LN(J15)-LN(36.76%))/(LN(95.86%)-LN(36.76%))</f>
        <v>49.575604500280527</v>
      </c>
      <c r="L15" s="15">
        <v>1.4</v>
      </c>
      <c r="M15" s="15">
        <f>L15^(1/4)</f>
        <v>1.0877573059372772</v>
      </c>
      <c r="N15" s="15">
        <f>100*(1-(L15^(1/4)-1)/(2.3-1))</f>
        <v>93.249438004824839</v>
      </c>
      <c r="O15" s="13">
        <f>(1/6)*G15+(1/6)*K15+(1/3)*D15+(1/3)*N15</f>
        <v>47.296123006456</v>
      </c>
    </row>
    <row r="16" spans="1:15" s="2" customFormat="1" ht="13.5" x14ac:dyDescent="0.3">
      <c r="A16" s="2">
        <v>1992</v>
      </c>
      <c r="B16" s="16">
        <v>1114.32</v>
      </c>
      <c r="C16" s="12">
        <f>B16/6340.5</f>
        <v>0.17574639224035959</v>
      </c>
      <c r="D16" s="12">
        <f>100*(1-ABS((C16-8.5737)/8.5737))</f>
        <v>2.0498313708242621</v>
      </c>
      <c r="E16" s="16">
        <v>8208</v>
      </c>
      <c r="F16" s="12">
        <f>LN(E16)</f>
        <v>9.012864567410551</v>
      </c>
      <c r="G16" s="15">
        <f>100*((LN(E16)-6.57)/(11.6-6.57))</f>
        <v>48.565895972376758</v>
      </c>
      <c r="H16" s="17">
        <v>1365</v>
      </c>
      <c r="I16" s="15">
        <v>806.91</v>
      </c>
      <c r="J16" s="15">
        <f>I16/H16</f>
        <v>0.59114285714285708</v>
      </c>
      <c r="K16" s="15">
        <f>100*(LN(J16)-LN(36.76%))/(LN(95.86%)-LN(36.76%))</f>
        <v>49.56421251288112</v>
      </c>
      <c r="L16" s="15">
        <v>1.7</v>
      </c>
      <c r="M16" s="15">
        <f>L16^(1/4)</f>
        <v>1.1418583454354265</v>
      </c>
      <c r="N16" s="15">
        <f>100*(1-(L16^(1/4)-1)/(2.3-1))</f>
        <v>89.087819581890273</v>
      </c>
      <c r="O16" s="13">
        <f>(1/6)*G16+(1/6)*K16+(1/3)*D16+(1/3)*N16</f>
        <v>46.73423506511449</v>
      </c>
    </row>
    <row r="17" spans="1:15" s="2" customFormat="1" ht="13.5" x14ac:dyDescent="0.3">
      <c r="A17" s="2">
        <v>1993</v>
      </c>
      <c r="B17" s="16">
        <v>1519.23</v>
      </c>
      <c r="C17" s="12">
        <f>B17/6340.5</f>
        <v>0.23960728649160162</v>
      </c>
      <c r="D17" s="12">
        <f>100*(1-ABS((C17-8.5737)/8.5737))</f>
        <v>2.7946777527975253</v>
      </c>
      <c r="E17" s="16">
        <v>11061</v>
      </c>
      <c r="F17" s="12">
        <f>LN(E17)</f>
        <v>9.3111806869022544</v>
      </c>
      <c r="G17" s="15">
        <f>100*((LN(E17)-6.57)/(11.6-6.57))</f>
        <v>54.496633934438456</v>
      </c>
      <c r="H17" s="17">
        <v>1381</v>
      </c>
      <c r="I17" s="15">
        <v>740.3</v>
      </c>
      <c r="J17" s="15">
        <f>I17/H17</f>
        <v>0.5360608254887762</v>
      </c>
      <c r="K17" s="15">
        <f>100*(LN(J17)-LN(36.76%))/(LN(95.86%)-LN(36.76%))</f>
        <v>39.35948965143281</v>
      </c>
      <c r="L17" s="15">
        <v>2.4</v>
      </c>
      <c r="M17" s="15">
        <f>L17^(1/4)</f>
        <v>1.2446659545769567</v>
      </c>
      <c r="N17" s="15">
        <f>100*(1-(L17^(1/4)-1)/(2.3-1))</f>
        <v>81.179541955618717</v>
      </c>
      <c r="O17" s="13">
        <f>(1/6)*G17+(1/6)*K17+(1/3)*D17+(1/3)*N17</f>
        <v>43.634093833783957</v>
      </c>
    </row>
    <row r="18" spans="1:15" s="2" customFormat="1" ht="13.5" x14ac:dyDescent="0.3">
      <c r="A18" s="2">
        <v>1994</v>
      </c>
      <c r="B18" s="16">
        <v>1990.86</v>
      </c>
      <c r="C18" s="12">
        <f>B18/6340.5</f>
        <v>0.31399101017269931</v>
      </c>
      <c r="D18" s="12">
        <f>100*(1-ABS((C18-8.5737)/8.5737))</f>
        <v>3.6622579536571109</v>
      </c>
      <c r="E18" s="16">
        <v>14328</v>
      </c>
      <c r="F18" s="12">
        <f>LN(E18)</f>
        <v>9.5699709437405485</v>
      </c>
      <c r="G18" s="15">
        <f>100*((LN(E18)-6.57)/(11.6-6.57))</f>
        <v>59.641569458062591</v>
      </c>
      <c r="H18" s="17">
        <v>1398</v>
      </c>
      <c r="I18" s="15">
        <v>786.04</v>
      </c>
      <c r="J18" s="15">
        <f>I18/H18</f>
        <v>0.56226037195994272</v>
      </c>
      <c r="K18" s="15">
        <f>100*(LN(J18)-LN(36.76%))/(LN(95.86%)-LN(36.76%))</f>
        <v>44.337942801194743</v>
      </c>
      <c r="L18" s="15">
        <v>2.8</v>
      </c>
      <c r="M18" s="15">
        <f>L18^(1/4)</f>
        <v>1.2935687276168015</v>
      </c>
      <c r="N18" s="15">
        <f>100*(1-(L18^(1/4)-1)/(2.3-1))</f>
        <v>77.41779018332295</v>
      </c>
      <c r="O18" s="13">
        <f>(1/6)*G18+(1/6)*K18+(1/3)*D18+(1/3)*N18</f>
        <v>44.356601422202907</v>
      </c>
    </row>
    <row r="19" spans="1:15" s="2" customFormat="1" ht="13.5" x14ac:dyDescent="0.3">
      <c r="A19" s="2">
        <v>1995</v>
      </c>
      <c r="B19" s="16">
        <v>2518.08</v>
      </c>
      <c r="C19" s="12">
        <f>B19/6340.5</f>
        <v>0.39714218121599243</v>
      </c>
      <c r="D19" s="12">
        <f>100*(1-ABS((C19-8.5737)/8.5737))</f>
        <v>4.6320979415653944</v>
      </c>
      <c r="E19" s="16">
        <v>17910</v>
      </c>
      <c r="F19" s="12">
        <f>LN(E19)</f>
        <v>9.7931144950547573</v>
      </c>
      <c r="G19" s="15">
        <f>100*((LN(E19)-6.57)/(11.6-6.57))</f>
        <v>64.077822963315256</v>
      </c>
      <c r="H19" s="17">
        <v>1414</v>
      </c>
      <c r="I19" s="15">
        <v>856</v>
      </c>
      <c r="J19" s="15">
        <f>I19/H19</f>
        <v>0.6053748231966054</v>
      </c>
      <c r="K19" s="15">
        <f>100*(LN(J19)-LN(36.76%))/(LN(95.86%)-LN(36.76%))</f>
        <v>52.046281699661286</v>
      </c>
      <c r="L19" s="15">
        <v>2.7</v>
      </c>
      <c r="M19" s="15">
        <f>L19^(1/4)</f>
        <v>1.2818610191887023</v>
      </c>
      <c r="N19" s="15">
        <f>100*(1-(L19^(1/4)-1)/(2.3-1))</f>
        <v>78.318383139330592</v>
      </c>
      <c r="O19" s="13">
        <f>(1/6)*G19+(1/6)*K19+(1/3)*D19+(1/3)*N19</f>
        <v>47.004177804128084</v>
      </c>
    </row>
    <row r="20" spans="1:15" s="2" customFormat="1" ht="13.5" x14ac:dyDescent="0.3">
      <c r="A20" s="2">
        <v>1996</v>
      </c>
      <c r="B20" s="16">
        <v>2980.75</v>
      </c>
      <c r="C20" s="12">
        <f>B20/6340.5</f>
        <v>0.47011276713192968</v>
      </c>
      <c r="D20" s="12">
        <f>100*(1-ABS((C20-8.5737)/8.5737))</f>
        <v>5.4831959029582267</v>
      </c>
      <c r="E20" s="16">
        <v>20808</v>
      </c>
      <c r="F20" s="12">
        <f>LN(E20)</f>
        <v>9.9430928071284868</v>
      </c>
      <c r="G20" s="15">
        <f>100*((LN(E20)-6.57)/(11.6-6.57))</f>
        <v>67.059499147683638</v>
      </c>
      <c r="H20" s="17">
        <v>1451</v>
      </c>
      <c r="I20" s="15">
        <v>851.21</v>
      </c>
      <c r="J20" s="15">
        <f>I20/H20</f>
        <v>0.58663680220537562</v>
      </c>
      <c r="K20" s="15">
        <f>100*(LN(J20)-LN(36.76%))/(LN(95.86%)-LN(36.76%))</f>
        <v>48.765883020509733</v>
      </c>
      <c r="L20" s="15">
        <v>2.7</v>
      </c>
      <c r="M20" s="15">
        <f>L20^(1/4)</f>
        <v>1.2818610191887023</v>
      </c>
      <c r="N20" s="15">
        <f>100*(1-(L20^(1/4)-1)/(2.3-1))</f>
        <v>78.318383139330592</v>
      </c>
      <c r="O20" s="13">
        <f>(1/6)*G20+(1/6)*K20+(1/3)*D20+(1/3)*N20</f>
        <v>47.238090042128505</v>
      </c>
    </row>
    <row r="21" spans="1:15" s="2" customFormat="1" ht="13.5" x14ac:dyDescent="0.3">
      <c r="A21" s="2">
        <v>1997</v>
      </c>
      <c r="B21" s="16">
        <v>3465.28</v>
      </c>
      <c r="C21" s="12">
        <f>B21/6340.5</f>
        <v>0.54653103067581421</v>
      </c>
      <c r="D21" s="12">
        <f>100*(1-ABS((C21-8.5737)/8.5737))</f>
        <v>6.374506113764344</v>
      </c>
      <c r="E21" s="16">
        <v>23573</v>
      </c>
      <c r="F21" s="12">
        <f>LN(E21)</f>
        <v>10.067857268271947</v>
      </c>
      <c r="G21" s="15">
        <f>100*((LN(E21)-6.57)/(11.6-6.57))</f>
        <v>69.539905929859785</v>
      </c>
      <c r="H21" s="17">
        <v>1489</v>
      </c>
      <c r="I21" s="15">
        <v>847.25</v>
      </c>
      <c r="J21" s="15">
        <f>I21/H21</f>
        <v>0.56900604432505042</v>
      </c>
      <c r="K21" s="15">
        <f>100*(LN(J21)-LN(36.76%))/(LN(95.86%)-LN(36.76%))</f>
        <v>45.582208470594288</v>
      </c>
      <c r="L21" s="15">
        <v>2.8</v>
      </c>
      <c r="M21" s="15">
        <f>L21^(1/4)</f>
        <v>1.2935687276168015</v>
      </c>
      <c r="N21" s="15">
        <f>100*(1-(L21^(1/4)-1)/(2.3-1))</f>
        <v>77.41779018332295</v>
      </c>
      <c r="O21" s="13">
        <f>(1/6)*G21+(1/6)*K21+(1/3)*D21+(1/3)*N21</f>
        <v>47.117784499104772</v>
      </c>
    </row>
    <row r="22" spans="1:15" s="2" customFormat="1" ht="13.5" x14ac:dyDescent="0.3">
      <c r="A22" s="2">
        <v>1998</v>
      </c>
      <c r="B22" s="16">
        <v>3831</v>
      </c>
      <c r="C22" s="12">
        <f>B22/6340.5</f>
        <v>0.60421102436716345</v>
      </c>
      <c r="D22" s="12">
        <f>100*(1-ABS((C22-8.5737)/8.5737))</f>
        <v>7.0472610934271485</v>
      </c>
      <c r="E22" s="16">
        <v>25405</v>
      </c>
      <c r="F22" s="12">
        <f>LN(E22)</f>
        <v>10.142701284027833</v>
      </c>
      <c r="G22" s="15">
        <f>100*((LN(E22)-6.57)/(11.6-6.57))</f>
        <v>71.027858529380381</v>
      </c>
      <c r="H22" s="17">
        <v>1527</v>
      </c>
      <c r="I22" s="15">
        <v>836.21</v>
      </c>
      <c r="J22" s="15">
        <f>I22/H22</f>
        <v>0.54761624099541584</v>
      </c>
      <c r="K22" s="15">
        <f>100*(LN(J22)-LN(36.76%))/(LN(95.86%)-LN(36.76%))</f>
        <v>41.584590844381452</v>
      </c>
      <c r="L22" s="15">
        <v>2.9</v>
      </c>
      <c r="M22" s="15">
        <f>L22^(1/4)</f>
        <v>1.3049669101523762</v>
      </c>
      <c r="N22" s="15">
        <f>100*(1-(L22^(1/4)-1)/(2.3-1))</f>
        <v>76.54100691135568</v>
      </c>
      <c r="O22" s="13">
        <f>(1/6)*G22+(1/6)*K22+(1/3)*D22+(1/3)*N22</f>
        <v>46.631497563887912</v>
      </c>
    </row>
    <row r="23" spans="1:15" s="2" customFormat="1" ht="13.5" x14ac:dyDescent="0.3">
      <c r="A23" s="2">
        <v>1999</v>
      </c>
      <c r="B23" s="16">
        <v>4222.3</v>
      </c>
      <c r="C23" s="12">
        <f>B23/6340.5</f>
        <v>0.66592540020503121</v>
      </c>
      <c r="D23" s="12">
        <f>100*(1-ABS((C23-8.5737)/8.5737))</f>
        <v>7.7670713951389914</v>
      </c>
      <c r="E23" s="16">
        <v>27293</v>
      </c>
      <c r="F23" s="12">
        <f>LN(E23)</f>
        <v>10.214385538037911</v>
      </c>
      <c r="G23" s="15">
        <f>100*((LN(E23)-6.57)/(11.6-6.57))</f>
        <v>72.45299280393462</v>
      </c>
      <c r="H23" s="17">
        <v>1567</v>
      </c>
      <c r="I23" s="15">
        <v>812.09</v>
      </c>
      <c r="J23" s="15">
        <f>I23/H23</f>
        <v>0.51824505424377798</v>
      </c>
      <c r="K23" s="15">
        <f>100*(LN(J23)-LN(36.76%))/(LN(95.86%)-LN(36.76%))</f>
        <v>35.833127080947925</v>
      </c>
      <c r="L23" s="15">
        <v>3.1</v>
      </c>
      <c r="M23" s="15">
        <f>L23^(1/4)</f>
        <v>1.3269068114098672</v>
      </c>
      <c r="N23" s="15">
        <f>100*(1-(L23^(1/4)-1)/(2.3-1))</f>
        <v>74.853322199240978</v>
      </c>
      <c r="O23" s="13">
        <f>(1/6)*G23+(1/6)*K23+(1/3)*D23+(1/3)*N23</f>
        <v>45.587817845607077</v>
      </c>
    </row>
    <row r="24" spans="1:15" s="2" customFormat="1" ht="13.5" x14ac:dyDescent="0.3">
      <c r="A24" s="2">
        <v>2000</v>
      </c>
      <c r="B24" s="16">
        <v>4812.1499999999996</v>
      </c>
      <c r="C24" s="12">
        <f>B24/6340.5</f>
        <v>0.75895434114028859</v>
      </c>
      <c r="D24" s="12">
        <f>100*(1-ABS((C24-8.5737)/8.5737))</f>
        <v>8.8521215011055698</v>
      </c>
      <c r="E24" s="16">
        <v>30307</v>
      </c>
      <c r="F24" s="12">
        <f>LN(E24)</f>
        <v>10.319133987918043</v>
      </c>
      <c r="G24" s="15">
        <f>100*((LN(E24)-6.57)/(11.6-6.57))</f>
        <v>74.53546695662115</v>
      </c>
      <c r="H24" s="17">
        <v>1608.6</v>
      </c>
      <c r="I24" s="15">
        <v>828.35</v>
      </c>
      <c r="J24" s="15">
        <f>I24/H24</f>
        <v>0.51495088897177677</v>
      </c>
      <c r="K24" s="15">
        <f>100*(LN(J24)-LN(36.76%))/(LN(95.86%)-LN(36.76%))</f>
        <v>35.167835870714597</v>
      </c>
      <c r="L24" s="15">
        <v>3.5</v>
      </c>
      <c r="M24" s="15">
        <f>L24^(1/4)</f>
        <v>1.3677823998673806</v>
      </c>
      <c r="N24" s="15">
        <f>100*(1-(L24^(1/4)-1)/(2.3-1))</f>
        <v>71.709046164047635</v>
      </c>
      <c r="O24" s="13">
        <f>(1/6)*G24+(1/6)*K24+(1/3)*D24+(1/3)*N24</f>
        <v>45.13760635960702</v>
      </c>
    </row>
    <row r="25" spans="1:15" s="2" customFormat="1" ht="13.5" x14ac:dyDescent="0.3">
      <c r="A25" s="2">
        <v>2001</v>
      </c>
      <c r="B25" s="16">
        <v>5257.66</v>
      </c>
      <c r="C25" s="12">
        <f>B25/6340.5</f>
        <v>0.82921851588991402</v>
      </c>
      <c r="D25" s="12">
        <f>100*(1-ABS((C25-8.5737)/8.5737))</f>
        <v>9.6716530306625419</v>
      </c>
      <c r="E25" s="16">
        <v>32089</v>
      </c>
      <c r="F25" s="12">
        <f>LN(E25)</f>
        <v>10.376268571262472</v>
      </c>
      <c r="G25" s="15">
        <f>100*((LN(E25)-6.57)/(11.6-6.57))</f>
        <v>75.671343365059087</v>
      </c>
      <c r="H25" s="17">
        <v>1668.33</v>
      </c>
      <c r="I25" s="15">
        <v>792.26</v>
      </c>
      <c r="J25" s="15">
        <f>I25/H25</f>
        <v>0.47488206769643898</v>
      </c>
      <c r="K25" s="15">
        <f>100*(LN(J25)-LN(36.76%))/(LN(95.86%)-LN(36.76%))</f>
        <v>26.716416194682274</v>
      </c>
      <c r="L25" s="15">
        <v>4.3</v>
      </c>
      <c r="M25" s="15">
        <f>L25^(1/4)</f>
        <v>1.44001532468678</v>
      </c>
      <c r="N25" s="15">
        <f>100*(1-(L25^(1/4)-1)/(2.3-1))</f>
        <v>66.152667331786148</v>
      </c>
      <c r="O25" s="13">
        <f>(1/6)*G25+(1/6)*K25+(1/3)*D25+(1/3)*N25</f>
        <v>42.339400047439796</v>
      </c>
    </row>
    <row r="26" spans="1:15" s="2" customFormat="1" ht="13.5" x14ac:dyDescent="0.3">
      <c r="A26" s="2">
        <v>2002</v>
      </c>
      <c r="B26" s="16">
        <v>5795.02</v>
      </c>
      <c r="C26" s="12">
        <f>B26/6340.5</f>
        <v>0.9139689298951188</v>
      </c>
      <c r="D26" s="12">
        <f>100*(1-ABS((C26-8.5737)/8.5737))</f>
        <v>10.660145910110208</v>
      </c>
      <c r="E26" s="16">
        <v>34277</v>
      </c>
      <c r="F26" s="12">
        <f>LN(E26)</f>
        <v>10.442229854296327</v>
      </c>
      <c r="G26" s="15">
        <f>100*((LN(E26)-6.57)/(11.6-6.57))</f>
        <v>76.982700880642696</v>
      </c>
      <c r="H26" s="17">
        <v>1712.97</v>
      </c>
      <c r="I26" s="15">
        <v>829.72</v>
      </c>
      <c r="J26" s="15">
        <f>I26/H26</f>
        <v>0.48437509121584149</v>
      </c>
      <c r="K26" s="15">
        <f>100*(LN(J26)-LN(36.76%))/(LN(95.86%)-LN(36.76%))</f>
        <v>28.781469696364606</v>
      </c>
      <c r="L26" s="15">
        <v>4.8</v>
      </c>
      <c r="M26" s="15">
        <f>L26^(1/4)</f>
        <v>1.4801656089845705</v>
      </c>
      <c r="N26" s="15">
        <f>100*(1-(L26^(1/4)-1)/(2.3-1))</f>
        <v>63.064183924263808</v>
      </c>
      <c r="O26" s="13">
        <f>(1/6)*G26+(1/6)*K26+(1/3)*D26+(1/3)*N26</f>
        <v>42.202138374292552</v>
      </c>
    </row>
    <row r="27" spans="1:15" s="2" customFormat="1" ht="13.5" x14ac:dyDescent="0.3">
      <c r="A27" s="2">
        <v>2003</v>
      </c>
      <c r="B27" s="16">
        <v>6762.38</v>
      </c>
      <c r="C27" s="12">
        <f>B27/6340.5</f>
        <v>1.0665373393265516</v>
      </c>
      <c r="D27" s="12">
        <f>100*(1-ABS((C27-8.5737)/8.5737))</f>
        <v>12.439639121109336</v>
      </c>
      <c r="E27" s="16">
        <v>38878</v>
      </c>
      <c r="F27" s="12">
        <f>LN(E27)</f>
        <v>10.568183816922058</v>
      </c>
      <c r="G27" s="15">
        <f>100*((LN(E27)-6.57)/(11.6-6.57))</f>
        <v>79.486755803619459</v>
      </c>
      <c r="H27" s="17">
        <v>1765.84</v>
      </c>
      <c r="I27" s="15">
        <v>854.61</v>
      </c>
      <c r="J27" s="15">
        <f>I27/H27</f>
        <v>0.4839679699179994</v>
      </c>
      <c r="K27" s="15">
        <f>100*(LN(J27)-LN(36.76%))/(LN(95.86%)-LN(36.76%))</f>
        <v>28.693740889087533</v>
      </c>
      <c r="L27" s="15">
        <v>4.9000000000000004</v>
      </c>
      <c r="M27" s="15">
        <f>L27^(1/4)</f>
        <v>1.4878152983881654</v>
      </c>
      <c r="N27" s="15">
        <f>100*(1-(L27^(1/4)-1)/(2.3-1))</f>
        <v>62.47574627783343</v>
      </c>
      <c r="O27" s="13">
        <f>(1/6)*G27+(1/6)*K27+(1/3)*D27+(1/3)*N27</f>
        <v>43.001877915098746</v>
      </c>
    </row>
    <row r="28" spans="1:15" s="2" customFormat="1" ht="13.5" x14ac:dyDescent="0.3">
      <c r="A28" s="2">
        <v>2004</v>
      </c>
      <c r="B28" s="16">
        <v>8165.38</v>
      </c>
      <c r="C28" s="12">
        <f>B28/6340.5</f>
        <v>1.2878132639381752</v>
      </c>
      <c r="D28" s="12">
        <f>100*(1-ABS((C28-8.5737)/8.5737))</f>
        <v>15.020507644752845</v>
      </c>
      <c r="E28" s="16">
        <v>45353</v>
      </c>
      <c r="F28" s="12">
        <f>LN(E28)</f>
        <v>10.72223160550527</v>
      </c>
      <c r="G28" s="15">
        <f>100*((LN(E28)-6.57)/(11.6-6.57))</f>
        <v>82.549336093544127</v>
      </c>
      <c r="H28" s="17">
        <v>1834.98</v>
      </c>
      <c r="I28" s="15">
        <v>978.31</v>
      </c>
      <c r="J28" s="15">
        <f>I28/H28</f>
        <v>0.53314477541989558</v>
      </c>
      <c r="K28" s="15">
        <f>100*(LN(J28)-LN(36.76%))/(LN(95.86%)-LN(36.76%))</f>
        <v>38.790397691273249</v>
      </c>
      <c r="L28" s="15">
        <v>4.5</v>
      </c>
      <c r="M28" s="15">
        <f>L28^(1/4)</f>
        <v>1.4564753151219703</v>
      </c>
      <c r="N28" s="15">
        <f>100*(1-(L28^(1/4)-1)/(2.3-1))</f>
        <v>64.886514221386889</v>
      </c>
      <c r="O28" s="13">
        <f>(1/6)*G28+(1/6)*K28+(1/3)*D28+(1/3)*N28</f>
        <v>46.858962919516138</v>
      </c>
    </row>
    <row r="29" spans="1:15" s="2" customFormat="1" ht="13.5" x14ac:dyDescent="0.3">
      <c r="A29" s="2">
        <v>2005</v>
      </c>
      <c r="B29" s="16">
        <v>9365.5400000000009</v>
      </c>
      <c r="C29" s="12">
        <f>B29/6340.5</f>
        <v>1.4770980206608313</v>
      </c>
      <c r="D29" s="12">
        <f>100*(1-ABS((C29-8.5737)/8.5737))</f>
        <v>17.228244756182644</v>
      </c>
      <c r="E29" s="16">
        <v>50282</v>
      </c>
      <c r="F29" s="12">
        <f>LN(E29)</f>
        <v>10.825402439160504</v>
      </c>
      <c r="G29" s="15">
        <f>100*((LN(E29)-6.57)/(11.6-6.57))</f>
        <v>84.600446106570658</v>
      </c>
      <c r="H29" s="17">
        <v>1890.26</v>
      </c>
      <c r="I29" s="15">
        <v>969.24</v>
      </c>
      <c r="J29" s="15">
        <f>I29/H29</f>
        <v>0.51275485911990948</v>
      </c>
      <c r="K29" s="15">
        <f>100*(LN(J29)-LN(36.76%))/(LN(95.86%)-LN(36.76%))</f>
        <v>34.721956133295286</v>
      </c>
      <c r="L29" s="15">
        <v>4.4000000000000004</v>
      </c>
      <c r="M29" s="15">
        <f>L29^(1/4)</f>
        <v>1.4483154685151653</v>
      </c>
      <c r="N29" s="15">
        <f>100*(1-(L29^(1/4)-1)/(2.3-1))</f>
        <v>65.514194729602664</v>
      </c>
      <c r="O29" s="13">
        <f>(1/6)*G29+(1/6)*K29+(1/3)*D29+(1/3)*N29</f>
        <v>47.467880201906098</v>
      </c>
    </row>
    <row r="30" spans="1:15" s="2" customFormat="1" ht="13.5" x14ac:dyDescent="0.3">
      <c r="A30" s="2">
        <v>2006</v>
      </c>
      <c r="B30" s="16">
        <v>10718.04</v>
      </c>
      <c r="C30" s="12">
        <f>B30/6340.5</f>
        <v>1.6904092737165839</v>
      </c>
      <c r="D30" s="12">
        <f>100*(1-ABS((C30-8.5737)/8.5737))</f>
        <v>19.716216729260228</v>
      </c>
      <c r="E30" s="16">
        <v>55615</v>
      </c>
      <c r="F30" s="12">
        <f>LN(E30)</f>
        <v>10.92620822802613</v>
      </c>
      <c r="G30" s="15">
        <f>100*((LN(E30)-6.57)/(11.6-6.57))</f>
        <v>86.604537336503597</v>
      </c>
      <c r="H30" s="17">
        <v>1964.11</v>
      </c>
      <c r="I30" s="15">
        <v>886</v>
      </c>
      <c r="J30" s="15">
        <f>I30/H30</f>
        <v>0.45109489794359786</v>
      </c>
      <c r="K30" s="15">
        <f>100*(LN(J30)-LN(36.76%))/(LN(95.86%)-LN(36.76%))</f>
        <v>21.354922871522323</v>
      </c>
      <c r="L30" s="15">
        <v>4.4000000000000004</v>
      </c>
      <c r="M30" s="15">
        <f>L30^(1/4)</f>
        <v>1.4483154685151653</v>
      </c>
      <c r="N30" s="15">
        <f>100*(1-(L30^(1/4)-1)/(2.3-1))</f>
        <v>65.514194729602664</v>
      </c>
      <c r="O30" s="13">
        <f>(1/6)*G30+(1/6)*K30+(1/3)*D30+(1/3)*N30</f>
        <v>46.403380520958621</v>
      </c>
    </row>
    <row r="31" spans="1:15" s="2" customFormat="1" ht="13.5" x14ac:dyDescent="0.3">
      <c r="A31" s="2">
        <v>2007</v>
      </c>
      <c r="B31" s="16">
        <v>12668.89</v>
      </c>
      <c r="C31" s="12">
        <f>B31/6340.5</f>
        <v>1.9980900559892751</v>
      </c>
      <c r="D31" s="12">
        <f>100*(1-ABS((C31-8.5737)/8.5737))</f>
        <v>23.304874861369939</v>
      </c>
      <c r="E31" s="16">
        <v>62909</v>
      </c>
      <c r="F31" s="12">
        <f>LN(E31)</f>
        <v>11.049444516713686</v>
      </c>
      <c r="G31" s="15">
        <f>100*((LN(E31)-6.57)/(11.6-6.57))</f>
        <v>89.054562956534525</v>
      </c>
      <c r="H31" s="17">
        <v>2063.58</v>
      </c>
      <c r="I31" s="15">
        <v>877</v>
      </c>
      <c r="J31" s="15">
        <f>I31/H31</f>
        <v>0.42498958121323138</v>
      </c>
      <c r="K31" s="15">
        <f>100*(LN(J31)-LN(36.76%))/(LN(95.86%)-LN(36.76%))</f>
        <v>15.135369642457315</v>
      </c>
      <c r="L31" s="15">
        <v>4.2</v>
      </c>
      <c r="M31" s="15">
        <f>L31^(1/4)</f>
        <v>1.4315691227432645</v>
      </c>
      <c r="N31" s="15">
        <f>100*(1-(L31^(1/4)-1)/(2.3-1))</f>
        <v>66.802375173595024</v>
      </c>
      <c r="O31" s="13">
        <f>(1/6)*G31+(1/6)*K31+(1/3)*D31+(1/3)*N31</f>
        <v>47.400738778153624</v>
      </c>
    </row>
    <row r="32" spans="1:15" s="2" customFormat="1" ht="13.5" x14ac:dyDescent="0.3">
      <c r="A32" s="2">
        <v>2008</v>
      </c>
      <c r="B32" s="16">
        <v>14276.79</v>
      </c>
      <c r="C32" s="12">
        <f>B32/6340.5</f>
        <v>2.2516820440028389</v>
      </c>
      <c r="D32" s="12">
        <f>100*(1-ABS((C32-8.5737)/8.5737))</f>
        <v>26.262664240676013</v>
      </c>
      <c r="E32" s="16">
        <v>67916</v>
      </c>
      <c r="F32" s="12">
        <f>LN(E32)</f>
        <v>11.126026926435902</v>
      </c>
      <c r="G32" s="15">
        <f>100*((LN(E32)-6.57)/(11.6-6.57))</f>
        <v>90.577076072284342</v>
      </c>
      <c r="H32" s="17">
        <v>2140.65</v>
      </c>
      <c r="I32" s="15">
        <v>1053.24</v>
      </c>
      <c r="J32" s="15">
        <f>I32/H32</f>
        <v>0.49201877934272298</v>
      </c>
      <c r="K32" s="15">
        <f>100*(LN(J32)-LN(36.76%))/(LN(95.86%)-LN(36.76%))</f>
        <v>30.415027131073934</v>
      </c>
      <c r="L32" s="15">
        <v>4.2</v>
      </c>
      <c r="M32" s="15">
        <f>L32^(1/4)</f>
        <v>1.4315691227432645</v>
      </c>
      <c r="N32" s="15">
        <f>100*(1-(L32^(1/4)-1)/(2.3-1))</f>
        <v>66.802375173595024</v>
      </c>
      <c r="O32" s="13">
        <f>(1/6)*G32+(1/6)*K32+(1/3)*D32+(1/3)*N32</f>
        <v>51.187030338650054</v>
      </c>
    </row>
    <row r="33" spans="1:15" s="2" customFormat="1" ht="13.5" x14ac:dyDescent="0.3">
      <c r="A33" s="2">
        <v>2009</v>
      </c>
      <c r="B33" s="16">
        <v>15287.56</v>
      </c>
      <c r="C33" s="12">
        <f>B33/6340.5</f>
        <v>2.4110969166469522</v>
      </c>
      <c r="D33" s="12">
        <f>100*(1-ABS((C33-8.5737)/8.5737))</f>
        <v>28.122011694448744</v>
      </c>
      <c r="E33" s="16">
        <v>70273</v>
      </c>
      <c r="F33" s="12">
        <f>LN(E33)</f>
        <v>11.16014293574684</v>
      </c>
      <c r="G33" s="15">
        <f>100*((LN(E33)-6.57)/(11.6-6.57))</f>
        <v>91.255326754410348</v>
      </c>
      <c r="H33" s="17">
        <v>2210.2800000000002</v>
      </c>
      <c r="I33" s="15">
        <v>1064.42</v>
      </c>
      <c r="J33" s="15">
        <f>I33/H33</f>
        <v>0.48157699476989341</v>
      </c>
      <c r="K33" s="15">
        <f>100*(LN(J33)-LN(36.76%))/(LN(95.86%)-LN(36.76%))</f>
        <v>28.177025890046195</v>
      </c>
      <c r="L33" s="15">
        <v>4.3</v>
      </c>
      <c r="M33" s="15">
        <f>L33^(1/4)</f>
        <v>1.44001532468678</v>
      </c>
      <c r="N33" s="15">
        <f>100*(1-(L33^(1/4)-1)/(2.3-1))</f>
        <v>66.152667331786148</v>
      </c>
      <c r="O33" s="13">
        <f>(1/6)*G33+(1/6)*K33+(1/3)*D33+(1/3)*N33</f>
        <v>51.330285116154386</v>
      </c>
    </row>
    <row r="34" spans="1:15" s="2" customFormat="1" ht="13.5" x14ac:dyDescent="0.3">
      <c r="A34" s="2">
        <v>2010</v>
      </c>
      <c r="B34" s="16">
        <v>17436.849999999999</v>
      </c>
      <c r="C34" s="12">
        <f>B34/6340.5</f>
        <v>2.7500749152275055</v>
      </c>
      <c r="D34" s="12">
        <f>100*(1-ABS((C34-8.5737)/8.5737))</f>
        <v>32.075707281891198</v>
      </c>
      <c r="E34" s="16">
        <v>77275</v>
      </c>
      <c r="F34" s="12">
        <f>LN(E34)</f>
        <v>11.255125767000317</v>
      </c>
      <c r="G34" s="15">
        <f>100*((LN(E34)-6.57)/(11.6-6.57))</f>
        <v>93.143653419489411</v>
      </c>
      <c r="H34" s="17">
        <v>2302.66</v>
      </c>
      <c r="I34" s="15">
        <v>1090.76</v>
      </c>
      <c r="J34" s="15">
        <f>I34/H34</f>
        <v>0.47369563895668493</v>
      </c>
      <c r="K34" s="15">
        <f>100*(LN(J34)-LN(36.76%))/(LN(95.86%)-LN(36.76%))</f>
        <v>26.45543056618811</v>
      </c>
      <c r="L34" s="15">
        <v>4.4000000000000004</v>
      </c>
      <c r="M34" s="15">
        <f>L34^(1/4)</f>
        <v>1.4483154685151653</v>
      </c>
      <c r="N34" s="15">
        <f>100*(1-(L34^(1/4)-1)/(2.3-1))</f>
        <v>65.514194729602664</v>
      </c>
      <c r="O34" s="13">
        <f>(1/6)*G34+(1/6)*K34+(1/3)*D34+(1/3)*N34</f>
        <v>52.46314800144421</v>
      </c>
    </row>
    <row r="35" spans="1:15" s="2" customFormat="1" ht="13.5" x14ac:dyDescent="0.3">
      <c r="A35" s="2">
        <v>2011</v>
      </c>
      <c r="B35" s="16">
        <v>19539.07</v>
      </c>
      <c r="C35" s="12">
        <f>B35/6340.5</f>
        <v>3.0816292090529136</v>
      </c>
      <c r="D35" s="12">
        <f>100*(1-ABS((C35-8.5737)/8.5737))</f>
        <v>35.942815926063574</v>
      </c>
      <c r="E35" s="16">
        <v>84037</v>
      </c>
      <c r="F35" s="12">
        <f>LN(E35)</f>
        <v>11.339012457034768</v>
      </c>
      <c r="G35" s="15">
        <f>100*((LN(E35)-6.57)/(11.6-6.57))</f>
        <v>94.811380855561993</v>
      </c>
      <c r="H35" s="17">
        <v>2347.46</v>
      </c>
      <c r="I35" s="15">
        <v>1104.33</v>
      </c>
      <c r="J35" s="15">
        <f>I35/H35</f>
        <v>0.47043613096708781</v>
      </c>
      <c r="K35" s="15">
        <f>100*(LN(J35)-LN(36.76%))/(LN(95.86%)-LN(36.76%))</f>
        <v>25.735038725282223</v>
      </c>
      <c r="L35" s="15">
        <v>3.5</v>
      </c>
      <c r="M35" s="15">
        <f>L35^(1/4)</f>
        <v>1.3677823998673806</v>
      </c>
      <c r="N35" s="15">
        <f>100*(1-(L35^(1/4)-1)/(2.3-1))</f>
        <v>71.709046164047635</v>
      </c>
      <c r="O35" s="13">
        <f>(1/6)*G35+(1/6)*K35+(1/3)*D35+(1/3)*N35</f>
        <v>55.975023960177765</v>
      </c>
    </row>
    <row r="36" spans="1:15" s="2" customFormat="1" ht="13.5" x14ac:dyDescent="0.3">
      <c r="A36" s="2">
        <v>2012</v>
      </c>
      <c r="B36" s="16">
        <v>20558.98</v>
      </c>
      <c r="C36" s="12">
        <f>B36/6340.5</f>
        <v>3.2424856083905054</v>
      </c>
      <c r="D36" s="12">
        <f>100*(1-ABS((C36-8.5737)/8.5737))</f>
        <v>37.818976735720931</v>
      </c>
      <c r="E36" s="16">
        <v>86969</v>
      </c>
      <c r="F36" s="12">
        <f>LN(E36)</f>
        <v>11.37330701229993</v>
      </c>
      <c r="G36" s="15">
        <f>100*((LN(E36)-6.57)/(11.6-6.57))</f>
        <v>95.493181159044354</v>
      </c>
      <c r="H36" s="17">
        <v>2380.4299999999998</v>
      </c>
      <c r="I36" s="15">
        <v>1115.5</v>
      </c>
      <c r="J36" s="15">
        <f>I36/H36</f>
        <v>0.46861281365131513</v>
      </c>
      <c r="K36" s="15">
        <f>100*(LN(J36)-LN(36.76%))/(LN(95.86%)-LN(36.76%))</f>
        <v>25.329882799606228</v>
      </c>
      <c r="L36" s="15">
        <v>3.1</v>
      </c>
      <c r="M36" s="15">
        <f>L36^(1/4)</f>
        <v>1.3269068114098672</v>
      </c>
      <c r="N36" s="15">
        <f>100*(1-(L36^(1/4)-1)/(2.3-1))</f>
        <v>74.853322199240978</v>
      </c>
      <c r="O36" s="13">
        <f>(1/6)*G36+(1/6)*K36+(1/3)*D36+(1/3)*N36</f>
        <v>57.694610304762392</v>
      </c>
    </row>
    <row r="37" spans="1:15" s="2" customFormat="1" ht="13.5" x14ac:dyDescent="0.3">
      <c r="A37" s="2">
        <v>2013</v>
      </c>
      <c r="B37" s="16">
        <v>22264.06</v>
      </c>
      <c r="C37" s="12">
        <f>B37/6340.5</f>
        <v>3.5114044633703969</v>
      </c>
      <c r="D37" s="12">
        <f>100*(1-ABS((C37-8.5737)/8.5737))</f>
        <v>40.955532189957623</v>
      </c>
      <c r="E37" s="16">
        <v>92852</v>
      </c>
      <c r="F37" s="12">
        <f>LN(E37)</f>
        <v>11.438762106667337</v>
      </c>
      <c r="G37" s="15">
        <f>100*((LN(E37)-6.57)/(11.6-6.57))</f>
        <v>96.794475281656801</v>
      </c>
      <c r="H37" s="17">
        <v>2415.15</v>
      </c>
      <c r="I37" s="15">
        <v>1368.91</v>
      </c>
      <c r="J37" s="15">
        <f>I37/H37</f>
        <v>0.566801233877813</v>
      </c>
      <c r="K37" s="15">
        <f>100*(LN(J37)-LN(36.76%))/(LN(95.86%)-LN(36.76%))</f>
        <v>45.177152742465971</v>
      </c>
      <c r="L37" s="15">
        <v>4</v>
      </c>
      <c r="M37" s="15">
        <f>L37^(1/4)</f>
        <v>1.4142135623730949</v>
      </c>
      <c r="N37" s="15">
        <f>100*(1-(L37^(1/4)-1)/(2.3-1))</f>
        <v>68.137418278992683</v>
      </c>
      <c r="O37" s="13">
        <f>(1/6)*G37+(1/6)*K37+(1/3)*D37+(1/3)*N37</f>
        <v>60.026254827003896</v>
      </c>
    </row>
    <row r="38" spans="1:15" s="2" customFormat="1" ht="13.5" x14ac:dyDescent="0.3">
      <c r="A38" s="2">
        <v>2014</v>
      </c>
      <c r="B38" s="16">
        <v>24068.2</v>
      </c>
      <c r="C38" s="12">
        <f>B38/6340.5</f>
        <v>3.7959466919012699</v>
      </c>
      <c r="D38" s="12">
        <f>100*(1-ABS((C38-8.5737)/8.5737))</f>
        <v>44.274312046155906</v>
      </c>
      <c r="E38" s="16">
        <v>99438</v>
      </c>
      <c r="F38" s="12">
        <f>LN(E38)</f>
        <v>11.507289613351599</v>
      </c>
      <c r="G38" s="15">
        <f>100*((LN(E38)-6.57)/(11.6-6.57))</f>
        <v>98.156851160071554</v>
      </c>
      <c r="H38" s="17">
        <v>2425.6799999999998</v>
      </c>
      <c r="I38" s="15">
        <v>1365.63</v>
      </c>
      <c r="J38" s="15">
        <f>I38/H38</f>
        <v>0.56298852280597611</v>
      </c>
      <c r="K38" s="15">
        <f>100*(LN(J38)-LN(36.76%))/(LN(95.86%)-LN(36.76%))</f>
        <v>44.472969747467161</v>
      </c>
      <c r="L38" s="15">
        <v>4.0999999999999996</v>
      </c>
      <c r="M38" s="15">
        <f>L38^(1/4)</f>
        <v>1.4229707211083644</v>
      </c>
      <c r="N38" s="15">
        <f>100*(1-(L38^(1/4)-1)/(2.3-1))</f>
        <v>67.463790683971965</v>
      </c>
      <c r="O38" s="13">
        <f>(1/6)*G38+(1/6)*K38+(1/3)*D38+(1/3)*N38</f>
        <v>61.017671061299069</v>
      </c>
    </row>
    <row r="39" spans="1:15" s="2" customFormat="1" ht="13.5" x14ac:dyDescent="0.3">
      <c r="A39" s="2">
        <v>2015</v>
      </c>
      <c r="B39" s="16">
        <v>25659.18</v>
      </c>
      <c r="C39" s="12">
        <f>B39/6340.5</f>
        <v>4.0468701206529456</v>
      </c>
      <c r="D39" s="12">
        <f>100*(1-ABS((C39-8.5737)/8.5737))</f>
        <v>47.200976482183258</v>
      </c>
      <c r="E39" s="16">
        <v>106009</v>
      </c>
      <c r="F39" s="12">
        <f>LN(E39)</f>
        <v>11.5712792751503</v>
      </c>
      <c r="G39" s="15">
        <f>南京!G3</f>
        <v>100</v>
      </c>
      <c r="H39" s="17">
        <v>2415.27</v>
      </c>
      <c r="I39" s="15">
        <v>1361.51</v>
      </c>
      <c r="J39" s="15">
        <f>I39/H39</f>
        <v>0.56370923333623157</v>
      </c>
      <c r="K39" s="15">
        <f>100*(LN(J39)-LN(36.76%))/(LN(95.86%)-LN(36.76%))</f>
        <v>44.606445113114013</v>
      </c>
      <c r="L39" s="15">
        <v>4</v>
      </c>
      <c r="M39" s="15">
        <f>L39^(1/4)</f>
        <v>1.4142135623730949</v>
      </c>
      <c r="N39" s="15">
        <f>100*(1-(L39^(1/4)-1)/(2.3-1))</f>
        <v>68.137418278992683</v>
      </c>
      <c r="O39" s="13">
        <f>(1/6)*G39+(1/6)*K39+(1/3)*D39+(1/3)*N39</f>
        <v>62.547205772577641</v>
      </c>
    </row>
    <row r="40" spans="1:15" s="2" customFormat="1" ht="13.5" x14ac:dyDescent="0.3">
      <c r="A40" s="2">
        <v>2016</v>
      </c>
      <c r="B40" s="16">
        <v>28183.51</v>
      </c>
      <c r="C40" s="12">
        <f>B40/6340.5</f>
        <v>4.4449980285466442</v>
      </c>
      <c r="D40" s="12">
        <f>100*(1-ABS((C40-8.5737)/8.5737))</f>
        <v>51.844571521590964</v>
      </c>
      <c r="E40" s="16">
        <v>116582</v>
      </c>
      <c r="F40" s="12">
        <f>LN(E40)</f>
        <v>11.66635016705369</v>
      </c>
      <c r="G40" s="15">
        <v>100</v>
      </c>
      <c r="H40" s="17">
        <v>2419.6999999999998</v>
      </c>
      <c r="I40" s="15">
        <v>1365.24</v>
      </c>
      <c r="J40" s="15">
        <f>I40/H40</f>
        <v>0.56421870479811553</v>
      </c>
      <c r="K40" s="15">
        <f>100*(LN(J40)-LN(36.76%))/(LN(95.86%)-LN(36.76%))</f>
        <v>44.700696154910347</v>
      </c>
      <c r="L40" s="15">
        <v>4.0999999999999996</v>
      </c>
      <c r="M40" s="15">
        <f>L40^(1/4)</f>
        <v>1.4229707211083644</v>
      </c>
      <c r="N40" s="15">
        <f>100*(1-(L40^(1/4)-1)/(2.3-1))</f>
        <v>67.463790683971965</v>
      </c>
      <c r="O40" s="13">
        <f>(1/6)*G40+(1/6)*K40+(1/3)*D40+(1/3)*N40</f>
        <v>63.886236761006025</v>
      </c>
    </row>
    <row r="41" spans="1:15" s="2" customFormat="1" ht="13.5" x14ac:dyDescent="0.3">
      <c r="A41" s="2">
        <v>2017</v>
      </c>
      <c r="B41" s="12">
        <v>30632.99</v>
      </c>
      <c r="C41" s="12">
        <f>B41/6340.5</f>
        <v>4.831320873748127</v>
      </c>
      <c r="D41" s="12">
        <f>100*(1-ABS((C41-8.5737)/8.5737))</f>
        <v>56.350477317239076</v>
      </c>
      <c r="E41" s="12">
        <v>126634</v>
      </c>
      <c r="F41" s="12">
        <f>LN(E41)</f>
        <v>11.74905631503705</v>
      </c>
      <c r="G41" s="15">
        <v>100</v>
      </c>
      <c r="H41" s="14">
        <v>2418.33</v>
      </c>
      <c r="I41" s="15">
        <v>1372.65</v>
      </c>
      <c r="J41" s="15">
        <f>I41/H41</f>
        <v>0.56760243639205576</v>
      </c>
      <c r="K41" s="15">
        <f>100*(LN(J41)-LN(36.76%))/(LN(95.86%)-LN(36.76%))</f>
        <v>45.324527252621223</v>
      </c>
      <c r="L41" s="15">
        <v>3.9</v>
      </c>
      <c r="M41" s="15">
        <f>L41^(1/4)</f>
        <v>1.4052906339306293</v>
      </c>
      <c r="N41" s="15">
        <f>100*(1-(L41^(1/4)-1)/(2.3-1))</f>
        <v>68.823797389951594</v>
      </c>
      <c r="O41" s="13">
        <f>(1/6)*G41+(1/6)*K41+(1/3)*D41+(1/3)*N41</f>
        <v>65.945512777833756</v>
      </c>
    </row>
    <row r="42" spans="1:15" s="2" customFormat="1" ht="13.5" customHeight="1" x14ac:dyDescent="0.4">
      <c r="A42" s="3">
        <v>2018</v>
      </c>
      <c r="B42" s="4">
        <v>32679.9</v>
      </c>
      <c r="C42" s="12">
        <f>B42/6340.5</f>
        <v>5.1541518807665012</v>
      </c>
      <c r="D42" s="10"/>
      <c r="E42" s="4">
        <v>134982</v>
      </c>
      <c r="F42" s="3"/>
      <c r="G42" s="6"/>
      <c r="H42" s="4"/>
      <c r="I42" s="5"/>
      <c r="J42" s="5"/>
      <c r="K42" s="9"/>
      <c r="L42" s="5"/>
      <c r="M42" s="5"/>
      <c r="N42" s="9"/>
      <c r="O42" s="9"/>
    </row>
  </sheetData>
  <autoFilter ref="A1:O1" xr:uid="{E2F06D30-A712-447A-82E1-527A11E799BA}">
    <sortState xmlns:xlrd2="http://schemas.microsoft.com/office/spreadsheetml/2017/richdata2" ref="A2:O42">
      <sortCondition ref="A1"/>
    </sortState>
  </autoFilter>
  <sortState xmlns:xlrd2="http://schemas.microsoft.com/office/spreadsheetml/2017/richdata2" ref="A3:H42">
    <sortCondition descending="1" ref="A3:A4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9587-C7BD-4239-82A4-5917DE327265}">
  <dimension ref="A1:O42"/>
  <sheetViews>
    <sheetView workbookViewId="0">
      <selection activeCell="C3" sqref="C2:C3"/>
    </sheetView>
  </sheetViews>
  <sheetFormatPr defaultRowHeight="13.9" x14ac:dyDescent="0.4"/>
  <cols>
    <col min="2" max="4" width="9.06640625" customWidth="1"/>
    <col min="5" max="5" width="9.73046875" customWidth="1"/>
    <col min="6" max="14" width="9.06640625" customWidth="1"/>
    <col min="15" max="15" width="9.06640625" style="11" customWidth="1"/>
  </cols>
  <sheetData>
    <row r="1" spans="1:15" s="3" customFormat="1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s="3" customFormat="1" x14ac:dyDescent="0.4">
      <c r="A2" s="3">
        <v>2018</v>
      </c>
      <c r="B2" s="4">
        <v>12820.4</v>
      </c>
      <c r="C2" s="19">
        <f t="shared" ref="C2:C42" si="0">B2/6582.31</f>
        <v>1.9477052888727513</v>
      </c>
      <c r="D2" s="10"/>
      <c r="E2" s="4"/>
      <c r="G2" s="6"/>
      <c r="H2" s="4"/>
      <c r="I2" s="5"/>
      <c r="J2" s="5"/>
      <c r="K2" s="9"/>
      <c r="L2" s="5"/>
      <c r="M2" s="5"/>
      <c r="N2" s="9"/>
      <c r="O2" s="9"/>
    </row>
    <row r="3" spans="1:15" x14ac:dyDescent="0.4">
      <c r="A3">
        <v>2017</v>
      </c>
      <c r="B3" s="19">
        <v>11715.1</v>
      </c>
      <c r="C3" s="19">
        <f t="shared" si="0"/>
        <v>1.7797855160270482</v>
      </c>
      <c r="D3" s="19">
        <f>100*(1-ABS((C3-8.5737)/8.5737))</f>
        <v>20.758663307872304</v>
      </c>
      <c r="E3" s="19">
        <v>141103</v>
      </c>
      <c r="F3" s="19">
        <f>LN(E3)</f>
        <v>11.857245399131537</v>
      </c>
      <c r="G3" s="19">
        <v>100</v>
      </c>
      <c r="H3" s="19">
        <v>833.5</v>
      </c>
      <c r="I3" s="19">
        <v>457.6</v>
      </c>
      <c r="J3" s="19">
        <f>I3/H3</f>
        <v>0.54901019796040795</v>
      </c>
      <c r="K3" s="19">
        <f>100*(LN(J3)-LN(36.76%))/(LN(95.86%)-LN(36.76%))</f>
        <v>41.849830533207019</v>
      </c>
      <c r="L3" s="19">
        <v>1.82</v>
      </c>
      <c r="M3" s="19">
        <f>L3^(1/4)</f>
        <v>1.1614963436546859</v>
      </c>
      <c r="N3" s="19">
        <f>100*(1-(L3^(1/4)-1)/(2.3-1))</f>
        <v>87.57720433425493</v>
      </c>
      <c r="O3" s="20">
        <f>(1/6)*G3+(1/6)*K3+(1/3)*D3+(1/3)*N3</f>
        <v>59.753594302910244</v>
      </c>
    </row>
    <row r="4" spans="1:15" x14ac:dyDescent="0.4">
      <c r="A4">
        <v>2016</v>
      </c>
      <c r="B4" s="19">
        <v>10503.02</v>
      </c>
      <c r="C4" s="19">
        <f t="shared" si="0"/>
        <v>1.5956434747072077</v>
      </c>
      <c r="D4" s="19">
        <f t="shared" ref="D4:D42" si="1">100*(1-ABS((C4-8.5737)/8.5737))</f>
        <v>18.61090864745918</v>
      </c>
      <c r="E4" s="19">
        <v>127264</v>
      </c>
      <c r="F4" s="19">
        <f t="shared" ref="F4:F42" si="2">LN(E4)</f>
        <v>11.754018948007417</v>
      </c>
      <c r="G4" s="19">
        <v>100</v>
      </c>
      <c r="H4" s="19">
        <v>827</v>
      </c>
      <c r="I4" s="19">
        <v>456</v>
      </c>
      <c r="J4" s="19">
        <f t="shared" ref="J4:J15" si="3">I4/H4</f>
        <v>0.55139056831922617</v>
      </c>
      <c r="K4" s="19">
        <f t="shared" ref="K4:K15" si="4">100*(LN(J4)-LN(36.76%))/(LN(95.86%)-LN(36.76%))</f>
        <v>42.30121015548432</v>
      </c>
      <c r="L4" s="19">
        <v>1.88</v>
      </c>
      <c r="M4" s="19">
        <f t="shared" ref="M4:M15" si="5">L4^(1/4)</f>
        <v>1.1709529965289849</v>
      </c>
      <c r="N4" s="19">
        <f t="shared" ref="N4:N15" si="6">100*(1-(L4^(1/4)-1)/(2.3-1))</f>
        <v>86.849769497770396</v>
      </c>
      <c r="O4" s="20">
        <f t="shared" ref="O4:O15" si="7">(1/6)*G4+(1/6)*K4+(1/3)*D4+(1/3)*N4</f>
        <v>58.870427740990579</v>
      </c>
    </row>
    <row r="5" spans="1:15" x14ac:dyDescent="0.4">
      <c r="A5">
        <v>2015</v>
      </c>
      <c r="B5" s="19">
        <v>9861.56</v>
      </c>
      <c r="C5" s="19">
        <f t="shared" si="0"/>
        <v>1.4981913644298124</v>
      </c>
      <c r="D5" s="19">
        <f t="shared" si="1"/>
        <v>17.474268570509967</v>
      </c>
      <c r="E5" s="19">
        <v>118171</v>
      </c>
      <c r="F5" s="19">
        <f t="shared" si="2"/>
        <v>11.679888006981955</v>
      </c>
      <c r="G5" s="19">
        <v>100</v>
      </c>
      <c r="H5" s="19">
        <v>823.59</v>
      </c>
      <c r="I5" s="19">
        <v>455</v>
      </c>
      <c r="J5" s="19">
        <f t="shared" si="3"/>
        <v>0.55245935477604147</v>
      </c>
      <c r="K5" s="19">
        <f t="shared" si="4"/>
        <v>42.503246111881658</v>
      </c>
      <c r="L5" s="19">
        <v>1.9</v>
      </c>
      <c r="M5" s="19">
        <f t="shared" si="5"/>
        <v>1.1740548859440185</v>
      </c>
      <c r="N5" s="19">
        <f t="shared" si="6"/>
        <v>86.611162619690887</v>
      </c>
      <c r="O5" s="20">
        <f t="shared" si="7"/>
        <v>58.445684748713887</v>
      </c>
    </row>
    <row r="6" spans="1:15" x14ac:dyDescent="0.4">
      <c r="A6">
        <v>2014</v>
      </c>
      <c r="B6" s="19">
        <v>8956.0499999999993</v>
      </c>
      <c r="C6" s="19">
        <f t="shared" si="0"/>
        <v>1.360624157780475</v>
      </c>
      <c r="D6" s="19">
        <f t="shared" si="1"/>
        <v>15.869743025537097</v>
      </c>
      <c r="E6" s="19">
        <v>107545</v>
      </c>
      <c r="F6" s="19">
        <f t="shared" si="2"/>
        <v>11.585664643610533</v>
      </c>
      <c r="G6" s="19">
        <f t="shared" ref="G6:G42" si="8">100*((LN(E6)-6.57)/(11.6-6.57))</f>
        <v>99.715002855080186</v>
      </c>
      <c r="H6" s="19">
        <v>821.61</v>
      </c>
      <c r="I6" s="19">
        <v>488.9</v>
      </c>
      <c r="J6" s="19">
        <f t="shared" si="3"/>
        <v>0.59505118000024337</v>
      </c>
      <c r="K6" s="19">
        <f t="shared" si="4"/>
        <v>50.251730222373439</v>
      </c>
      <c r="L6" s="19">
        <v>2.5</v>
      </c>
      <c r="M6" s="19">
        <f t="shared" si="5"/>
        <v>1.2574334296829355</v>
      </c>
      <c r="N6" s="19">
        <f t="shared" si="6"/>
        <v>80.197428485928029</v>
      </c>
      <c r="O6" s="20">
        <f t="shared" si="7"/>
        <v>57.016846016730639</v>
      </c>
    </row>
    <row r="7" spans="1:15" x14ac:dyDescent="0.4">
      <c r="A7">
        <v>2013</v>
      </c>
      <c r="B7" s="19">
        <v>8199.49</v>
      </c>
      <c r="C7" s="19">
        <f t="shared" si="0"/>
        <v>1.2456857850815291</v>
      </c>
      <c r="D7" s="19">
        <f t="shared" si="1"/>
        <v>14.529150601041884</v>
      </c>
      <c r="E7" s="19">
        <v>98011</v>
      </c>
      <c r="F7" s="19">
        <f t="shared" si="2"/>
        <v>11.49283499625168</v>
      </c>
      <c r="G7" s="19">
        <f t="shared" si="8"/>
        <v>97.869483026872388</v>
      </c>
      <c r="H7" s="19">
        <v>818.78</v>
      </c>
      <c r="I7" s="19">
        <v>481.2</v>
      </c>
      <c r="J7" s="19">
        <f t="shared" si="3"/>
        <v>0.58770365665990865</v>
      </c>
      <c r="K7" s="19">
        <f t="shared" si="4"/>
        <v>48.955448342381544</v>
      </c>
      <c r="L7" s="19">
        <v>2.67</v>
      </c>
      <c r="M7" s="19">
        <f t="shared" si="5"/>
        <v>1.2782853608787121</v>
      </c>
      <c r="N7" s="19">
        <f t="shared" si="6"/>
        <v>78.593433778560609</v>
      </c>
      <c r="O7" s="20">
        <f t="shared" si="7"/>
        <v>55.511683354743148</v>
      </c>
    </row>
    <row r="8" spans="1:15" x14ac:dyDescent="0.4">
      <c r="A8">
        <v>2012</v>
      </c>
      <c r="B8" s="19">
        <v>7306.54</v>
      </c>
      <c r="C8" s="19">
        <f t="shared" si="0"/>
        <v>1.1100267231412679</v>
      </c>
      <c r="D8" s="19">
        <f t="shared" si="1"/>
        <v>12.946880846557118</v>
      </c>
      <c r="E8" s="19">
        <v>89816</v>
      </c>
      <c r="F8" s="19">
        <f t="shared" si="2"/>
        <v>11.405518412138616</v>
      </c>
      <c r="G8" s="19">
        <f t="shared" si="8"/>
        <v>96.133566841721986</v>
      </c>
      <c r="H8" s="19">
        <v>816.1</v>
      </c>
      <c r="I8" s="19">
        <v>478</v>
      </c>
      <c r="J8" s="19">
        <f t="shared" si="3"/>
        <v>0.58571253522852595</v>
      </c>
      <c r="K8" s="19">
        <f t="shared" si="4"/>
        <v>48.601374610106745</v>
      </c>
      <c r="L8" s="19">
        <v>2.69</v>
      </c>
      <c r="M8" s="19">
        <f t="shared" si="5"/>
        <v>1.2806724587831475</v>
      </c>
      <c r="N8" s="19">
        <f t="shared" si="6"/>
        <v>78.409810862834803</v>
      </c>
      <c r="O8" s="20">
        <f t="shared" si="7"/>
        <v>54.574720811768756</v>
      </c>
    </row>
    <row r="9" spans="1:15" x14ac:dyDescent="0.4">
      <c r="A9">
        <v>2011</v>
      </c>
      <c r="B9" s="19">
        <v>6230.2</v>
      </c>
      <c r="C9" s="19">
        <f t="shared" si="0"/>
        <v>0.94650662153560061</v>
      </c>
      <c r="D9" s="19">
        <f t="shared" si="1"/>
        <v>11.039651743536638</v>
      </c>
      <c r="E9" s="19">
        <v>76263</v>
      </c>
      <c r="F9" s="19">
        <f t="shared" si="2"/>
        <v>11.241943171740861</v>
      </c>
      <c r="G9" s="19">
        <f t="shared" si="8"/>
        <v>92.881573990871985</v>
      </c>
      <c r="H9" s="19">
        <v>810.91</v>
      </c>
      <c r="I9" s="19">
        <v>468.34</v>
      </c>
      <c r="J9" s="19">
        <f t="shared" si="3"/>
        <v>0.57754867987816161</v>
      </c>
      <c r="K9" s="19">
        <f t="shared" si="4"/>
        <v>47.136930488649028</v>
      </c>
      <c r="L9" s="19">
        <v>2.65</v>
      </c>
      <c r="M9" s="19">
        <f t="shared" si="5"/>
        <v>1.2758848143974324</v>
      </c>
      <c r="N9" s="19">
        <f t="shared" si="6"/>
        <v>78.778091200197508</v>
      </c>
      <c r="O9" s="20">
        <f t="shared" si="7"/>
        <v>53.275665061164887</v>
      </c>
    </row>
    <row r="10" spans="1:15" x14ac:dyDescent="0.4">
      <c r="A10">
        <v>2010</v>
      </c>
      <c r="B10" s="19">
        <v>5198.2</v>
      </c>
      <c r="C10" s="19">
        <f t="shared" si="0"/>
        <v>0.7897227569044909</v>
      </c>
      <c r="D10" s="19">
        <f t="shared" si="1"/>
        <v>9.210991251204149</v>
      </c>
      <c r="E10" s="19">
        <v>66132</v>
      </c>
      <c r="F10" s="19">
        <f t="shared" si="2"/>
        <v>11.099408023671236</v>
      </c>
      <c r="G10" s="19">
        <f t="shared" si="8"/>
        <v>90.047873234020599</v>
      </c>
      <c r="H10" s="19">
        <v>800.8</v>
      </c>
      <c r="I10" s="19">
        <v>457.8</v>
      </c>
      <c r="J10" s="19">
        <f t="shared" si="3"/>
        <v>0.57167832167832178</v>
      </c>
      <c r="K10" s="19">
        <f t="shared" si="4"/>
        <v>46.071045907497108</v>
      </c>
      <c r="L10" s="19">
        <v>2.6</v>
      </c>
      <c r="M10" s="19">
        <f t="shared" si="5"/>
        <v>1.2698234324738655</v>
      </c>
      <c r="N10" s="19">
        <f t="shared" si="6"/>
        <v>79.244351348164187</v>
      </c>
      <c r="O10" s="20">
        <f t="shared" si="7"/>
        <v>52.171600723375725</v>
      </c>
    </row>
    <row r="11" spans="1:15" x14ac:dyDescent="0.4">
      <c r="A11">
        <v>2009</v>
      </c>
      <c r="B11" s="19">
        <v>4287.25</v>
      </c>
      <c r="C11" s="19">
        <f t="shared" si="0"/>
        <v>0.6513290926741524</v>
      </c>
      <c r="D11" s="19">
        <f t="shared" si="1"/>
        <v>7.5968262555740518</v>
      </c>
      <c r="E11" s="19">
        <v>55290</v>
      </c>
      <c r="F11" s="19">
        <f t="shared" si="2"/>
        <v>10.920347339331979</v>
      </c>
      <c r="G11" s="19">
        <f t="shared" si="8"/>
        <v>86.488018674592041</v>
      </c>
      <c r="H11" s="19">
        <v>771.31</v>
      </c>
      <c r="I11" s="19">
        <v>407.7</v>
      </c>
      <c r="J11" s="19">
        <f t="shared" si="3"/>
        <v>0.52858124489504865</v>
      </c>
      <c r="K11" s="19">
        <f t="shared" si="4"/>
        <v>37.893508489691669</v>
      </c>
      <c r="L11" s="19">
        <v>3</v>
      </c>
      <c r="M11" s="19">
        <f t="shared" si="5"/>
        <v>1.3160740129524926</v>
      </c>
      <c r="N11" s="19">
        <f t="shared" si="6"/>
        <v>75.686614388269803</v>
      </c>
      <c r="O11" s="20">
        <f t="shared" si="7"/>
        <v>48.491401408661901</v>
      </c>
    </row>
    <row r="12" spans="1:15" x14ac:dyDescent="0.4">
      <c r="A12">
        <v>2008</v>
      </c>
      <c r="B12" s="19">
        <v>3859.57</v>
      </c>
      <c r="C12" s="19">
        <f t="shared" si="0"/>
        <v>0.58635494226191109</v>
      </c>
      <c r="D12" s="19">
        <f t="shared" si="1"/>
        <v>6.8389953259609175</v>
      </c>
      <c r="E12" s="19">
        <v>50327</v>
      </c>
      <c r="F12" s="19">
        <f t="shared" si="2"/>
        <v>10.826296991397399</v>
      </c>
      <c r="G12" s="19">
        <f t="shared" si="8"/>
        <v>84.618230445276339</v>
      </c>
      <c r="H12" s="19">
        <v>759</v>
      </c>
      <c r="I12" s="19">
        <v>380.4</v>
      </c>
      <c r="J12" s="19">
        <f t="shared" si="3"/>
        <v>0.50118577075098814</v>
      </c>
      <c r="K12" s="19">
        <f t="shared" si="4"/>
        <v>32.340990746369201</v>
      </c>
      <c r="L12" s="19">
        <v>3.2</v>
      </c>
      <c r="M12" s="19">
        <f t="shared" si="5"/>
        <v>1.337480609952844</v>
      </c>
      <c r="N12" s="19">
        <f t="shared" si="6"/>
        <v>74.039953080550461</v>
      </c>
      <c r="O12" s="20">
        <f t="shared" si="7"/>
        <v>46.452853000778049</v>
      </c>
    </row>
    <row r="13" spans="1:15" x14ac:dyDescent="0.4">
      <c r="A13">
        <v>2007</v>
      </c>
      <c r="B13" s="19">
        <v>3381.18</v>
      </c>
      <c r="C13" s="19">
        <f t="shared" si="0"/>
        <v>0.51367680950912364</v>
      </c>
      <c r="D13" s="19">
        <f t="shared" si="1"/>
        <v>5.9913084142100059</v>
      </c>
      <c r="E13" s="19">
        <v>45743</v>
      </c>
      <c r="F13" s="19">
        <f t="shared" si="2"/>
        <v>10.730794053532657</v>
      </c>
      <c r="G13" s="19">
        <f t="shared" si="8"/>
        <v>82.719563688522015</v>
      </c>
      <c r="H13" s="19">
        <v>741.3</v>
      </c>
      <c r="I13" s="19">
        <v>368</v>
      </c>
      <c r="J13" s="19">
        <f t="shared" si="3"/>
        <v>0.49642519897477405</v>
      </c>
      <c r="K13" s="19">
        <f t="shared" si="4"/>
        <v>31.345244174406581</v>
      </c>
      <c r="L13" s="19">
        <v>3.3</v>
      </c>
      <c r="M13" s="19">
        <f t="shared" si="5"/>
        <v>1.3478094125129469</v>
      </c>
      <c r="N13" s="19">
        <f t="shared" si="6"/>
        <v>73.245429806696379</v>
      </c>
      <c r="O13" s="20">
        <f t="shared" si="7"/>
        <v>45.423047384123564</v>
      </c>
    </row>
    <row r="14" spans="1:15" x14ac:dyDescent="0.4">
      <c r="A14">
        <v>2006</v>
      </c>
      <c r="B14" s="19">
        <v>2855.81</v>
      </c>
      <c r="C14" s="19">
        <f t="shared" si="0"/>
        <v>0.43386136477923398</v>
      </c>
      <c r="D14" s="19">
        <f t="shared" si="1"/>
        <v>5.0603749230697881</v>
      </c>
      <c r="E14" s="19">
        <v>40072</v>
      </c>
      <c r="F14" s="19">
        <f t="shared" si="2"/>
        <v>10.598433115037453</v>
      </c>
      <c r="G14" s="19">
        <f t="shared" si="8"/>
        <v>80.088133499750569</v>
      </c>
      <c r="H14" s="19">
        <v>719</v>
      </c>
      <c r="I14" s="19">
        <v>339</v>
      </c>
      <c r="J14" s="19">
        <f t="shared" si="3"/>
        <v>0.47148817802503479</v>
      </c>
      <c r="K14" s="19">
        <f t="shared" si="4"/>
        <v>25.96809830740812</v>
      </c>
      <c r="L14" s="19">
        <v>3.3</v>
      </c>
      <c r="M14" s="19">
        <f t="shared" si="5"/>
        <v>1.3478094125129469</v>
      </c>
      <c r="N14" s="19">
        <f t="shared" si="6"/>
        <v>73.245429806696379</v>
      </c>
      <c r="O14" s="20">
        <f t="shared" si="7"/>
        <v>43.7779735444485</v>
      </c>
    </row>
    <row r="15" spans="1:15" x14ac:dyDescent="0.4">
      <c r="A15">
        <v>2005</v>
      </c>
      <c r="B15" s="19">
        <v>2478.2600000000002</v>
      </c>
      <c r="C15" s="19">
        <f t="shared" si="0"/>
        <v>0.37650308174485858</v>
      </c>
      <c r="D15" s="19">
        <f t="shared" si="1"/>
        <v>4.3913722400464099</v>
      </c>
      <c r="E15" s="19">
        <v>36112</v>
      </c>
      <c r="F15" s="19">
        <f t="shared" si="2"/>
        <v>10.494380499057318</v>
      </c>
      <c r="G15" s="19">
        <f t="shared" si="8"/>
        <v>78.019493023008309</v>
      </c>
      <c r="H15" s="19">
        <v>690</v>
      </c>
      <c r="I15" s="19">
        <v>317</v>
      </c>
      <c r="J15" s="19">
        <f t="shared" si="3"/>
        <v>0.45942028985507244</v>
      </c>
      <c r="K15" s="19">
        <f t="shared" si="4"/>
        <v>23.262917807789741</v>
      </c>
      <c r="L15" s="19">
        <v>3.4</v>
      </c>
      <c r="M15" s="19">
        <f t="shared" si="5"/>
        <v>1.3579060687170439</v>
      </c>
      <c r="N15" s="19">
        <f t="shared" si="6"/>
        <v>72.468763944842777</v>
      </c>
      <c r="O15" s="20">
        <f t="shared" si="7"/>
        <v>42.500447200096069</v>
      </c>
    </row>
    <row r="16" spans="1:15" x14ac:dyDescent="0.4">
      <c r="A16">
        <v>2004</v>
      </c>
      <c r="B16" s="19">
        <v>2087.1</v>
      </c>
      <c r="C16" s="19">
        <f t="shared" si="0"/>
        <v>0.31707713553448558</v>
      </c>
      <c r="D16" s="19">
        <f t="shared" si="1"/>
        <v>3.6982532108014721</v>
      </c>
      <c r="E16" s="19">
        <v>35770</v>
      </c>
      <c r="F16" s="19">
        <f t="shared" si="2"/>
        <v>10.484864832253063</v>
      </c>
      <c r="G16" s="19">
        <f t="shared" si="8"/>
        <v>77.830314756522128</v>
      </c>
      <c r="H16" s="19"/>
      <c r="I16" s="18">
        <v>306.74</v>
      </c>
      <c r="J16" s="19"/>
      <c r="K16" s="19"/>
      <c r="L16" s="19"/>
      <c r="M16" s="19"/>
      <c r="N16" s="19"/>
      <c r="O16" s="20"/>
    </row>
    <row r="17" spans="1:15" x14ac:dyDescent="0.4">
      <c r="A17">
        <v>2003</v>
      </c>
      <c r="B17" s="19">
        <v>1690.77</v>
      </c>
      <c r="C17" s="19">
        <f t="shared" si="0"/>
        <v>0.2568657507774626</v>
      </c>
      <c r="D17" s="19">
        <f t="shared" si="1"/>
        <v>2.9959731595164629</v>
      </c>
      <c r="E17" s="19">
        <v>29780</v>
      </c>
      <c r="F17" s="19">
        <f t="shared" si="2"/>
        <v>10.301592306238</v>
      </c>
      <c r="G17" s="19">
        <f t="shared" si="8"/>
        <v>74.186725770139162</v>
      </c>
      <c r="H17" s="19"/>
      <c r="I17" s="18">
        <v>280.7</v>
      </c>
      <c r="J17" s="19"/>
      <c r="K17" s="19"/>
      <c r="L17" s="19"/>
      <c r="M17" s="19"/>
      <c r="N17" s="19"/>
      <c r="O17" s="20"/>
    </row>
    <row r="18" spans="1:15" x14ac:dyDescent="0.4">
      <c r="A18">
        <v>2002</v>
      </c>
      <c r="B18" s="19">
        <v>1385.14</v>
      </c>
      <c r="C18" s="19">
        <f t="shared" si="0"/>
        <v>0.21043372311544123</v>
      </c>
      <c r="D18" s="19">
        <f t="shared" si="1"/>
        <v>2.4544096844471008</v>
      </c>
      <c r="E18" s="19">
        <v>24816</v>
      </c>
      <c r="F18" s="19">
        <f t="shared" si="2"/>
        <v>10.119243885416321</v>
      </c>
      <c r="G18" s="19">
        <f t="shared" si="8"/>
        <v>70.561508656388085</v>
      </c>
      <c r="H18" s="19"/>
      <c r="I18" s="18">
        <v>270.3</v>
      </c>
      <c r="J18" s="19"/>
      <c r="K18" s="19"/>
      <c r="L18" s="19"/>
      <c r="M18" s="19"/>
      <c r="N18" s="19"/>
      <c r="O18" s="20"/>
    </row>
    <row r="19" spans="1:15" x14ac:dyDescent="0.4">
      <c r="A19">
        <v>2001</v>
      </c>
      <c r="B19" s="19">
        <v>1218.51</v>
      </c>
      <c r="C19" s="19">
        <f t="shared" si="0"/>
        <v>0.18511890202679604</v>
      </c>
      <c r="D19" s="19">
        <f t="shared" si="1"/>
        <v>2.159148349333373</v>
      </c>
      <c r="E19" s="19">
        <v>22197</v>
      </c>
      <c r="F19" s="19">
        <f t="shared" si="2"/>
        <v>10.007712423593661</v>
      </c>
      <c r="G19" s="19">
        <f t="shared" si="8"/>
        <v>68.344183371643368</v>
      </c>
      <c r="H19" s="19"/>
      <c r="I19" s="18">
        <v>266.66000000000003</v>
      </c>
      <c r="J19" s="19"/>
      <c r="K19" s="19"/>
      <c r="L19" s="19"/>
      <c r="M19" s="19"/>
      <c r="N19" s="19"/>
      <c r="O19" s="20"/>
    </row>
    <row r="20" spans="1:15" x14ac:dyDescent="0.4">
      <c r="A20">
        <v>2000</v>
      </c>
      <c r="B20" s="19">
        <v>1073.54</v>
      </c>
      <c r="C20" s="19">
        <f t="shared" si="0"/>
        <v>0.16309471902721079</v>
      </c>
      <c r="D20" s="19">
        <f t="shared" si="1"/>
        <v>1.9022676210645351</v>
      </c>
      <c r="E20" s="19">
        <v>19838</v>
      </c>
      <c r="F20" s="19">
        <f t="shared" si="2"/>
        <v>9.8953545693059386</v>
      </c>
      <c r="G20" s="19">
        <f t="shared" si="8"/>
        <v>66.110428813239338</v>
      </c>
      <c r="H20" s="19"/>
      <c r="I20" s="18">
        <v>267</v>
      </c>
      <c r="J20" s="19"/>
      <c r="K20" s="19"/>
      <c r="L20" s="19"/>
      <c r="M20" s="19"/>
      <c r="N20" s="19"/>
      <c r="O20" s="20"/>
    </row>
    <row r="21" spans="1:15" x14ac:dyDescent="0.4">
      <c r="A21">
        <v>1999</v>
      </c>
      <c r="B21" s="19">
        <v>937.89</v>
      </c>
      <c r="C21" s="19">
        <f t="shared" si="0"/>
        <v>0.14248645232448789</v>
      </c>
      <c r="D21" s="19">
        <f t="shared" si="1"/>
        <v>1.6619015398776193</v>
      </c>
      <c r="E21" s="19">
        <v>17535</v>
      </c>
      <c r="F21" s="19">
        <f t="shared" si="2"/>
        <v>9.7719541625742785</v>
      </c>
      <c r="G21" s="19">
        <f t="shared" si="8"/>
        <v>63.657140409031385</v>
      </c>
      <c r="H21" s="19"/>
      <c r="I21" s="18">
        <v>266.81</v>
      </c>
      <c r="J21" s="19"/>
      <c r="K21" s="19"/>
      <c r="L21" s="19"/>
      <c r="M21" s="19"/>
      <c r="N21" s="19"/>
      <c r="O21" s="20"/>
    </row>
    <row r="22" spans="1:15" x14ac:dyDescent="0.4">
      <c r="A22">
        <v>1998</v>
      </c>
      <c r="B22" s="19">
        <v>850.24</v>
      </c>
      <c r="C22" s="19">
        <f t="shared" si="0"/>
        <v>0.129170458395305</v>
      </c>
      <c r="D22" s="19">
        <f t="shared" si="1"/>
        <v>1.5065894350782538</v>
      </c>
      <c r="E22" s="19">
        <v>16010</v>
      </c>
      <c r="F22" s="19">
        <f t="shared" si="2"/>
        <v>9.6809688059907604</v>
      </c>
      <c r="G22" s="19">
        <f t="shared" si="8"/>
        <v>61.848286401406774</v>
      </c>
      <c r="H22" s="19"/>
      <c r="I22" s="18">
        <v>278.63</v>
      </c>
      <c r="J22" s="19"/>
      <c r="K22" s="19"/>
      <c r="L22" s="19"/>
      <c r="M22" s="19"/>
      <c r="N22" s="19"/>
      <c r="O22" s="20"/>
    </row>
    <row r="23" spans="1:15" x14ac:dyDescent="0.4">
      <c r="A23">
        <v>1997</v>
      </c>
      <c r="B23" s="19">
        <v>773.78</v>
      </c>
      <c r="C23" s="19">
        <f t="shared" si="0"/>
        <v>0.11755447555645357</v>
      </c>
      <c r="D23" s="19">
        <f t="shared" si="1"/>
        <v>1.3711055385242421</v>
      </c>
      <c r="E23" s="19">
        <v>14665</v>
      </c>
      <c r="F23" s="19">
        <f t="shared" si="2"/>
        <v>9.5932189814115514</v>
      </c>
      <c r="G23" s="19">
        <f t="shared" si="8"/>
        <v>60.103757085716722</v>
      </c>
      <c r="H23" s="19"/>
      <c r="I23" s="18">
        <v>300.81</v>
      </c>
      <c r="J23" s="19"/>
      <c r="K23" s="19"/>
      <c r="L23" s="19"/>
      <c r="M23" s="19"/>
      <c r="N23" s="19"/>
      <c r="O23" s="20"/>
    </row>
    <row r="24" spans="1:15" x14ac:dyDescent="0.4">
      <c r="A24">
        <v>1996</v>
      </c>
      <c r="B24" s="19">
        <v>682.78</v>
      </c>
      <c r="C24" s="19">
        <f t="shared" si="0"/>
        <v>0.10372954175661735</v>
      </c>
      <c r="D24" s="19">
        <f t="shared" si="1"/>
        <v>1.2098573749561803</v>
      </c>
      <c r="E24" s="19">
        <v>13041</v>
      </c>
      <c r="F24" s="19">
        <f t="shared" si="2"/>
        <v>9.4758535196569014</v>
      </c>
      <c r="G24" s="19">
        <f t="shared" si="8"/>
        <v>57.770447706896647</v>
      </c>
      <c r="H24" s="19"/>
      <c r="I24" s="18">
        <v>297.31</v>
      </c>
      <c r="J24" s="19"/>
      <c r="K24" s="19"/>
      <c r="L24" s="19"/>
      <c r="M24" s="19"/>
      <c r="N24" s="19"/>
      <c r="O24" s="20"/>
    </row>
    <row r="25" spans="1:15" x14ac:dyDescent="0.4">
      <c r="A25">
        <v>1995</v>
      </c>
      <c r="B25" s="19">
        <v>584.59</v>
      </c>
      <c r="C25" s="19">
        <f t="shared" si="0"/>
        <v>8.8812286264244616E-2</v>
      </c>
      <c r="D25" s="19">
        <f t="shared" si="1"/>
        <v>1.03586883450838</v>
      </c>
      <c r="E25" s="19">
        <v>11242</v>
      </c>
      <c r="F25" s="19">
        <f t="shared" si="2"/>
        <v>9.3274120435620205</v>
      </c>
      <c r="G25" s="19">
        <f t="shared" si="8"/>
        <v>54.819324921710155</v>
      </c>
      <c r="H25" s="19"/>
      <c r="I25" s="18">
        <v>298.75</v>
      </c>
      <c r="J25" s="19"/>
      <c r="K25" s="19"/>
      <c r="L25" s="19"/>
      <c r="M25" s="19"/>
      <c r="N25" s="19"/>
      <c r="O25" s="20"/>
    </row>
    <row r="26" spans="1:15" x14ac:dyDescent="0.4">
      <c r="A26">
        <v>1994</v>
      </c>
      <c r="B26" s="19">
        <v>472.17</v>
      </c>
      <c r="C26" s="19">
        <f t="shared" si="0"/>
        <v>7.1733175739216171E-2</v>
      </c>
      <c r="D26" s="19">
        <f t="shared" si="1"/>
        <v>0.83666533397735998</v>
      </c>
      <c r="E26" s="19">
        <v>9142</v>
      </c>
      <c r="F26" s="19">
        <f t="shared" si="2"/>
        <v>9.1206344588916899</v>
      </c>
      <c r="G26" s="19">
        <f t="shared" si="8"/>
        <v>50.708438546554468</v>
      </c>
      <c r="H26" s="19"/>
      <c r="I26" s="18">
        <v>296.13</v>
      </c>
      <c r="J26" s="19"/>
      <c r="K26" s="19"/>
      <c r="L26" s="19"/>
      <c r="M26" s="19"/>
      <c r="N26" s="19"/>
      <c r="O26" s="20"/>
    </row>
    <row r="27" spans="1:15" x14ac:dyDescent="0.4">
      <c r="A27">
        <v>1993</v>
      </c>
      <c r="B27" s="19">
        <v>355.25</v>
      </c>
      <c r="C27" s="19">
        <f t="shared" si="0"/>
        <v>5.3970414641668345E-2</v>
      </c>
      <c r="D27" s="19">
        <f t="shared" si="1"/>
        <v>0.62948802315999641</v>
      </c>
      <c r="E27" s="19">
        <v>6933</v>
      </c>
      <c r="F27" s="19">
        <f t="shared" si="2"/>
        <v>8.84404789894249</v>
      </c>
      <c r="G27" s="19">
        <f t="shared" si="8"/>
        <v>45.209699780168791</v>
      </c>
      <c r="H27" s="19"/>
      <c r="I27" s="18">
        <v>296.01</v>
      </c>
      <c r="J27" s="19"/>
      <c r="K27" s="19"/>
      <c r="L27" s="19"/>
      <c r="M27" s="19"/>
      <c r="N27" s="19"/>
      <c r="O27" s="20"/>
    </row>
    <row r="28" spans="1:15" x14ac:dyDescent="0.4">
      <c r="A28">
        <v>1992</v>
      </c>
      <c r="B28" s="19">
        <v>263.67</v>
      </c>
      <c r="C28" s="19">
        <f t="shared" si="0"/>
        <v>4.0057365879151846E-2</v>
      </c>
      <c r="D28" s="19">
        <f t="shared" si="1"/>
        <v>0.46721212404390311</v>
      </c>
      <c r="E28" s="19">
        <v>5188</v>
      </c>
      <c r="F28" s="19">
        <f t="shared" si="2"/>
        <v>8.5541035454363339</v>
      </c>
      <c r="G28" s="19">
        <f t="shared" si="8"/>
        <v>39.445398517620951</v>
      </c>
      <c r="H28" s="19"/>
      <c r="I28" s="18">
        <v>283.45999999999998</v>
      </c>
      <c r="J28" s="19"/>
      <c r="K28" s="19"/>
      <c r="L28" s="19"/>
      <c r="M28" s="19"/>
      <c r="N28" s="19"/>
      <c r="O28" s="20"/>
    </row>
    <row r="29" spans="1:15" x14ac:dyDescent="0.4">
      <c r="A29">
        <v>1991</v>
      </c>
      <c r="B29" s="19">
        <v>202.37</v>
      </c>
      <c r="C29" s="19">
        <f t="shared" si="0"/>
        <v>3.0744525857943485E-2</v>
      </c>
      <c r="D29" s="19">
        <f t="shared" si="1"/>
        <v>0.35859110836563568</v>
      </c>
      <c r="E29" s="19">
        <v>4014</v>
      </c>
      <c r="F29" s="19">
        <f t="shared" si="2"/>
        <v>8.2975435293562843</v>
      </c>
      <c r="G29" s="19">
        <f t="shared" si="8"/>
        <v>34.34480177646688</v>
      </c>
      <c r="H29" s="19"/>
      <c r="I29" s="18">
        <v>281.99</v>
      </c>
      <c r="J29" s="19"/>
      <c r="K29" s="19"/>
      <c r="L29" s="19"/>
      <c r="M29" s="19"/>
      <c r="N29" s="19"/>
      <c r="O29" s="20"/>
    </row>
    <row r="30" spans="1:15" x14ac:dyDescent="0.4">
      <c r="A30">
        <v>1990</v>
      </c>
      <c r="B30" s="19">
        <v>176.52</v>
      </c>
      <c r="C30" s="19">
        <f t="shared" si="0"/>
        <v>2.6817333124693307E-2</v>
      </c>
      <c r="D30" s="19">
        <f t="shared" si="1"/>
        <v>0.31278599816524366</v>
      </c>
      <c r="E30" s="19">
        <v>3538</v>
      </c>
      <c r="F30" s="19">
        <f t="shared" si="2"/>
        <v>8.1713168747197304</v>
      </c>
      <c r="G30" s="19">
        <f t="shared" si="8"/>
        <v>31.835325541147718</v>
      </c>
      <c r="H30" s="19"/>
      <c r="I30" s="18">
        <v>277.29000000000002</v>
      </c>
      <c r="J30" s="19"/>
      <c r="K30" s="19"/>
      <c r="L30" s="19"/>
      <c r="M30" s="19"/>
      <c r="N30" s="19"/>
      <c r="O30" s="20"/>
    </row>
    <row r="31" spans="1:15" x14ac:dyDescent="0.4">
      <c r="A31">
        <v>1989</v>
      </c>
      <c r="B31" s="19">
        <v>152.29</v>
      </c>
      <c r="C31" s="19">
        <f t="shared" si="0"/>
        <v>2.3136254597550098E-2</v>
      </c>
      <c r="D31" s="19">
        <f t="shared" si="1"/>
        <v>0.26985145966792468</v>
      </c>
      <c r="E31" s="19">
        <v>3094</v>
      </c>
      <c r="F31" s="19">
        <f t="shared" si="2"/>
        <v>8.0372200311330122</v>
      </c>
      <c r="G31" s="19">
        <f t="shared" si="8"/>
        <v>29.169384316759682</v>
      </c>
      <c r="H31" s="19"/>
      <c r="I31" s="18">
        <v>273.17</v>
      </c>
      <c r="J31" s="19"/>
      <c r="K31" s="19"/>
      <c r="L31" s="19"/>
      <c r="M31" s="19"/>
      <c r="N31" s="19"/>
      <c r="O31" s="20"/>
    </row>
    <row r="32" spans="1:15" x14ac:dyDescent="0.4">
      <c r="A32">
        <v>1988</v>
      </c>
      <c r="B32" s="19">
        <v>142.07</v>
      </c>
      <c r="C32" s="19">
        <f t="shared" si="0"/>
        <v>2.1583608186183875E-2</v>
      </c>
      <c r="D32" s="19">
        <f t="shared" si="1"/>
        <v>0.2517420505287582</v>
      </c>
      <c r="E32" s="19">
        <v>2935</v>
      </c>
      <c r="F32" s="19">
        <f t="shared" si="2"/>
        <v>7.9844627322621964</v>
      </c>
      <c r="G32" s="19">
        <f t="shared" si="8"/>
        <v>28.120531456504892</v>
      </c>
      <c r="H32" s="19"/>
      <c r="I32" s="18">
        <v>272.52999999999997</v>
      </c>
      <c r="J32" s="19"/>
      <c r="K32" s="19"/>
      <c r="L32" s="19"/>
      <c r="M32" s="19"/>
      <c r="N32" s="19"/>
      <c r="O32" s="20"/>
    </row>
    <row r="33" spans="1:15" x14ac:dyDescent="0.4">
      <c r="A33">
        <v>1987</v>
      </c>
      <c r="B33" s="19">
        <v>116.03</v>
      </c>
      <c r="C33" s="19">
        <f t="shared" si="0"/>
        <v>1.7627550206538434E-2</v>
      </c>
      <c r="D33" s="19">
        <f t="shared" si="1"/>
        <v>0.20560026833851275</v>
      </c>
      <c r="E33" s="19">
        <v>2439</v>
      </c>
      <c r="F33" s="19">
        <f t="shared" si="2"/>
        <v>7.7993433982159202</v>
      </c>
      <c r="G33" s="19">
        <f t="shared" si="8"/>
        <v>24.44022660469026</v>
      </c>
      <c r="H33" s="19"/>
      <c r="I33" s="18">
        <v>269.98</v>
      </c>
      <c r="J33" s="19"/>
      <c r="K33" s="19"/>
      <c r="L33" s="19"/>
      <c r="M33" s="19"/>
      <c r="N33" s="19"/>
      <c r="O33" s="20"/>
    </row>
    <row r="34" spans="1:15" x14ac:dyDescent="0.4">
      <c r="A34">
        <v>1986</v>
      </c>
      <c r="B34" s="19">
        <v>95.46</v>
      </c>
      <c r="C34" s="19">
        <f t="shared" si="0"/>
        <v>1.450250747837765E-2</v>
      </c>
      <c r="D34" s="19">
        <f t="shared" si="1"/>
        <v>0.1691510955407538</v>
      </c>
      <c r="E34" s="19">
        <v>2037</v>
      </c>
      <c r="F34" s="19">
        <f t="shared" si="2"/>
        <v>7.6192334162268054</v>
      </c>
      <c r="G34" s="19">
        <f t="shared" si="8"/>
        <v>20.859511256994139</v>
      </c>
      <c r="H34" s="19"/>
      <c r="I34" s="18">
        <v>261.72000000000003</v>
      </c>
      <c r="J34" s="19"/>
      <c r="K34" s="19"/>
      <c r="L34" s="19"/>
      <c r="M34" s="19"/>
      <c r="N34" s="19"/>
      <c r="O34" s="20"/>
    </row>
    <row r="35" spans="1:15" x14ac:dyDescent="0.4">
      <c r="A35">
        <v>1985</v>
      </c>
      <c r="B35" s="19">
        <v>79.84</v>
      </c>
      <c r="C35" s="19">
        <f t="shared" si="0"/>
        <v>1.212948037998818E-2</v>
      </c>
      <c r="D35" s="19">
        <f t="shared" si="1"/>
        <v>0.14147311405796614</v>
      </c>
      <c r="E35" s="19">
        <v>1723</v>
      </c>
      <c r="F35" s="19">
        <f t="shared" si="2"/>
        <v>7.4518222365279296</v>
      </c>
      <c r="G35" s="19">
        <f t="shared" si="8"/>
        <v>17.531257187433987</v>
      </c>
      <c r="H35" s="19"/>
      <c r="I35" s="18">
        <v>254.75</v>
      </c>
      <c r="J35" s="19"/>
      <c r="K35" s="19"/>
      <c r="L35" s="19"/>
      <c r="M35" s="19"/>
      <c r="N35" s="19"/>
      <c r="O35" s="20"/>
    </row>
    <row r="36" spans="1:15" x14ac:dyDescent="0.4">
      <c r="A36">
        <v>1984</v>
      </c>
      <c r="B36" s="19">
        <v>65.09</v>
      </c>
      <c r="C36" s="19">
        <f t="shared" si="0"/>
        <v>9.8886257256191219E-3</v>
      </c>
      <c r="D36" s="19">
        <f t="shared" si="1"/>
        <v>0.11533673589720905</v>
      </c>
      <c r="E36" s="19">
        <v>1420</v>
      </c>
      <c r="F36" s="19">
        <f t="shared" si="2"/>
        <v>7.2584121505953068</v>
      </c>
      <c r="G36" s="19">
        <f t="shared" si="8"/>
        <v>13.686126254379852</v>
      </c>
      <c r="H36" s="19"/>
      <c r="I36" s="18">
        <v>242.8</v>
      </c>
      <c r="J36" s="19"/>
      <c r="K36" s="19"/>
      <c r="L36" s="19"/>
      <c r="M36" s="19"/>
      <c r="N36" s="19"/>
      <c r="O36" s="20"/>
    </row>
    <row r="37" spans="1:15" x14ac:dyDescent="0.4">
      <c r="A37">
        <v>1983</v>
      </c>
      <c r="B37" s="19">
        <v>51.1</v>
      </c>
      <c r="C37" s="19">
        <f t="shared" si="0"/>
        <v>7.763232056831112E-3</v>
      </c>
      <c r="D37" s="19">
        <f t="shared" si="1"/>
        <v>9.0547045695921202E-2</v>
      </c>
      <c r="E37" s="19">
        <v>1127</v>
      </c>
      <c r="F37" s="19">
        <f t="shared" si="2"/>
        <v>7.0273145140397766</v>
      </c>
      <c r="G37" s="19">
        <f t="shared" si="8"/>
        <v>9.0917398417450563</v>
      </c>
      <c r="H37" s="19"/>
      <c r="I37" s="18">
        <v>235.24</v>
      </c>
      <c r="J37" s="19"/>
      <c r="K37" s="19"/>
      <c r="L37" s="19"/>
      <c r="M37" s="19"/>
      <c r="N37" s="19"/>
      <c r="O37" s="20"/>
    </row>
    <row r="38" spans="1:15" x14ac:dyDescent="0.4">
      <c r="A38">
        <v>1982</v>
      </c>
      <c r="B38" s="19">
        <v>47.97</v>
      </c>
      <c r="C38" s="19">
        <f t="shared" si="0"/>
        <v>7.2877151030565253E-3</v>
      </c>
      <c r="D38" s="19">
        <f t="shared" si="1"/>
        <v>8.5000817652303162E-2</v>
      </c>
      <c r="E38" s="19">
        <v>1073</v>
      </c>
      <c r="F38" s="19">
        <f t="shared" si="2"/>
        <v>6.9782137426306985</v>
      </c>
      <c r="G38" s="19">
        <f t="shared" si="8"/>
        <v>8.1155813644274009</v>
      </c>
      <c r="H38" s="19"/>
      <c r="I38" s="18">
        <v>231.66</v>
      </c>
      <c r="J38" s="19"/>
      <c r="K38" s="19"/>
      <c r="L38" s="19"/>
      <c r="M38" s="19"/>
      <c r="N38" s="19"/>
      <c r="O38" s="20"/>
    </row>
    <row r="39" spans="1:15" x14ac:dyDescent="0.4">
      <c r="A39">
        <v>1981</v>
      </c>
      <c r="B39" s="19">
        <v>43.72</v>
      </c>
      <c r="C39" s="19">
        <f t="shared" si="0"/>
        <v>6.6420451178993388E-3</v>
      </c>
      <c r="D39" s="19">
        <f t="shared" si="1"/>
        <v>7.746999682634037E-2</v>
      </c>
      <c r="E39" s="19">
        <v>994</v>
      </c>
      <c r="F39" s="19">
        <f t="shared" si="2"/>
        <v>6.9017372066565743</v>
      </c>
      <c r="G39" s="19">
        <f t="shared" si="8"/>
        <v>6.5951730945640969</v>
      </c>
      <c r="H39" s="19"/>
      <c r="I39" s="18">
        <v>224.94</v>
      </c>
      <c r="J39" s="19"/>
      <c r="K39" s="19"/>
      <c r="L39" s="19"/>
      <c r="M39" s="19"/>
      <c r="N39" s="19"/>
      <c r="O39" s="20"/>
    </row>
    <row r="40" spans="1:15" x14ac:dyDescent="0.4">
      <c r="A40">
        <v>1980</v>
      </c>
      <c r="B40" s="19">
        <v>43</v>
      </c>
      <c r="C40" s="19">
        <f t="shared" si="0"/>
        <v>6.532661026296239E-3</v>
      </c>
      <c r="D40" s="19">
        <f t="shared" si="1"/>
        <v>7.6194187180522732E-2</v>
      </c>
      <c r="E40" s="19">
        <v>983</v>
      </c>
      <c r="F40" s="19">
        <f t="shared" si="2"/>
        <v>6.8906091201471664</v>
      </c>
      <c r="G40" s="19">
        <f t="shared" si="8"/>
        <v>6.373938770321395</v>
      </c>
      <c r="H40" s="19"/>
      <c r="I40" s="18">
        <v>218</v>
      </c>
      <c r="J40" s="19"/>
      <c r="K40" s="19"/>
      <c r="L40" s="19"/>
      <c r="M40" s="19"/>
      <c r="N40" s="19"/>
      <c r="O40" s="20"/>
    </row>
    <row r="41" spans="1:15" x14ac:dyDescent="0.4">
      <c r="A41">
        <v>1979</v>
      </c>
      <c r="B41" s="19">
        <v>39.18</v>
      </c>
      <c r="C41" s="19">
        <f t="shared" si="0"/>
        <v>5.9523176514020152E-3</v>
      </c>
      <c r="D41" s="19">
        <f t="shared" si="1"/>
        <v>6.9425308226356286E-2</v>
      </c>
      <c r="E41" s="19">
        <v>931</v>
      </c>
      <c r="F41" s="19">
        <f t="shared" si="2"/>
        <v>6.8362592772770672</v>
      </c>
      <c r="G41" s="19">
        <f t="shared" si="8"/>
        <v>5.2934249955679311</v>
      </c>
      <c r="H41" s="19"/>
      <c r="I41" s="18">
        <v>210.99</v>
      </c>
      <c r="J41" s="19"/>
      <c r="K41" s="19"/>
      <c r="L41" s="19"/>
      <c r="M41" s="19"/>
      <c r="N41" s="19"/>
      <c r="O41" s="20"/>
    </row>
    <row r="42" spans="1:15" x14ac:dyDescent="0.4">
      <c r="A42">
        <v>1978</v>
      </c>
      <c r="B42" s="19">
        <v>34.42</v>
      </c>
      <c r="C42" s="19">
        <f t="shared" si="0"/>
        <v>5.2291672680259667E-3</v>
      </c>
      <c r="D42" s="19">
        <f t="shared" si="1"/>
        <v>6.0990788901238435E-2</v>
      </c>
      <c r="E42" s="19">
        <v>844</v>
      </c>
      <c r="F42" s="19">
        <f t="shared" si="2"/>
        <v>6.7381524945959574</v>
      </c>
      <c r="G42" s="19">
        <f t="shared" si="8"/>
        <v>3.3429919402774786</v>
      </c>
      <c r="H42" s="19"/>
      <c r="I42" s="18">
        <v>205</v>
      </c>
      <c r="J42" s="19"/>
      <c r="K42" s="19"/>
      <c r="L42" s="19"/>
      <c r="M42" s="19"/>
      <c r="N42" s="19"/>
      <c r="O42" s="20"/>
    </row>
  </sheetData>
  <phoneticPr fontId="1" type="noConversion"/>
  <hyperlinks>
    <hyperlink ref="L3" display="place" xr:uid="{199E46B6-06C1-4C3E-B846-5935E850F1FD}"/>
    <hyperlink ref="L4" display="place" xr:uid="{61D910D8-9628-49C6-B952-E10139408D44}"/>
    <hyperlink ref="L5" display="place" xr:uid="{DC01EDBE-6DD7-46F3-85A1-97DB2D501149}"/>
    <hyperlink ref="L6" display="place" xr:uid="{79E84E6E-1F17-48FB-A149-44C9F2712215}"/>
    <hyperlink ref="L7" display="place" xr:uid="{273EC54F-C7A8-42C8-AF4E-7603BA171F67}"/>
    <hyperlink ref="L8" display="place" xr:uid="{4B677DB2-D0CA-40DC-9A5B-458395CDC1F1}"/>
    <hyperlink ref="L9" display="place" xr:uid="{F8D6CDF4-4469-4D3E-A57A-660814BDFC2C}"/>
    <hyperlink ref="L10" display="place" xr:uid="{F25BB6B7-64D6-4DFC-AC23-57B139105B0E}"/>
    <hyperlink ref="L11" display="place" xr:uid="{AC8A87B0-C9E5-4549-96BD-872023CD7FF0}"/>
    <hyperlink ref="L12" display="place" xr:uid="{11608265-F81B-4364-BCB5-BC7E9686A4D3}"/>
    <hyperlink ref="L13" display="place" xr:uid="{7FF0CEB2-DC68-459A-B29D-03A3590A89C0}"/>
    <hyperlink ref="L14" display="place" xr:uid="{1BE5ADBD-C150-4BAC-9A01-BF3319CF1561}"/>
    <hyperlink ref="L15" display="place" xr:uid="{529DD2F0-A2A5-4ADA-A99A-FCB4C8F3DCD2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D1C0-B9F1-44AE-9D00-0AB9DD0204F1}">
  <dimension ref="A1:O42"/>
  <sheetViews>
    <sheetView workbookViewId="0">
      <pane ySplit="1" topLeftCell="A20" activePane="bottomLeft" state="frozen"/>
      <selection pane="bottomLeft" activeCell="E24" sqref="E24:E41"/>
    </sheetView>
  </sheetViews>
  <sheetFormatPr defaultRowHeight="13.9" x14ac:dyDescent="0.4"/>
  <cols>
    <col min="2" max="3" width="9.06640625" customWidth="1"/>
    <col min="4" max="4" width="9.06640625" style="11" customWidth="1"/>
    <col min="5" max="5" width="9.59765625" customWidth="1"/>
    <col min="6" max="6" width="9.06640625" customWidth="1"/>
    <col min="7" max="7" width="9.06640625" style="11" customWidth="1"/>
    <col min="8" max="15" width="9.06640625" customWidth="1"/>
  </cols>
  <sheetData>
    <row r="1" spans="1:15" s="3" customFormat="1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s="3" customFormat="1" x14ac:dyDescent="0.4">
      <c r="A2">
        <v>1978</v>
      </c>
      <c r="B2" s="19">
        <v>31.95</v>
      </c>
      <c r="C2" s="19">
        <f>B2/8657.32</f>
        <v>3.6905185438449776E-3</v>
      </c>
      <c r="D2" s="21">
        <f>100*(1-ABS((C2-8.5737)/8.5737))</f>
        <v>4.3044642847833714E-2</v>
      </c>
      <c r="E2" s="19">
        <v>634</v>
      </c>
      <c r="F2" s="19">
        <f>LN(E2)</f>
        <v>6.4520489544372257</v>
      </c>
      <c r="G2" s="21">
        <v>0</v>
      </c>
      <c r="H2" s="19"/>
      <c r="I2" s="19">
        <v>301.14999999999998</v>
      </c>
      <c r="J2" s="19"/>
      <c r="K2" s="19"/>
      <c r="L2" s="19"/>
      <c r="M2" s="19"/>
      <c r="N2" s="19"/>
      <c r="O2" s="19"/>
    </row>
    <row r="3" spans="1:15" x14ac:dyDescent="0.4">
      <c r="A3">
        <v>1979</v>
      </c>
      <c r="B3" s="19">
        <v>35.270000000000003</v>
      </c>
      <c r="C3" s="19">
        <f>B3/8657.32</f>
        <v>4.0740090466795734E-3</v>
      </c>
      <c r="D3" s="21">
        <f>100*(1-ABS((C3-8.5737)/8.5737))</f>
        <v>4.7517513403538825E-2</v>
      </c>
      <c r="E3" s="19">
        <v>691</v>
      </c>
      <c r="F3" s="19">
        <f>LN(E3)</f>
        <v>6.5381398237676702</v>
      </c>
      <c r="G3" s="21">
        <v>0</v>
      </c>
      <c r="H3" s="19"/>
      <c r="I3" s="19">
        <v>307.08</v>
      </c>
      <c r="J3" s="19"/>
      <c r="K3" s="19"/>
      <c r="L3" s="19"/>
      <c r="M3" s="19"/>
      <c r="N3" s="19"/>
      <c r="O3" s="19"/>
    </row>
    <row r="4" spans="1:15" x14ac:dyDescent="0.4">
      <c r="A4">
        <v>1980</v>
      </c>
      <c r="B4" s="19">
        <v>40.68</v>
      </c>
      <c r="C4" s="19">
        <f>B4/8657.32</f>
        <v>4.6989137515998022E-3</v>
      </c>
      <c r="D4" s="21">
        <f>100*(1-ABS((C4-8.5737)/8.5737))</f>
        <v>5.4806136809082417E-2</v>
      </c>
      <c r="E4" s="19">
        <v>787</v>
      </c>
      <c r="F4" s="19">
        <f>LN(E4)</f>
        <v>6.6682282484174031</v>
      </c>
      <c r="G4" s="21">
        <f>100*((LN(E4)-6.57)/(11.6-6.57))</f>
        <v>1.9528478810616872</v>
      </c>
      <c r="H4" s="19"/>
      <c r="I4" s="19">
        <v>317.17</v>
      </c>
      <c r="J4" s="19"/>
      <c r="K4" s="19"/>
      <c r="L4" s="19"/>
      <c r="M4" s="19"/>
      <c r="N4" s="19"/>
      <c r="O4" s="19"/>
    </row>
    <row r="5" spans="1:15" x14ac:dyDescent="0.4">
      <c r="A5">
        <v>1981</v>
      </c>
      <c r="B5" s="19">
        <v>43.76</v>
      </c>
      <c r="C5" s="19">
        <f>B5/8657.32</f>
        <v>5.0546820494102099E-3</v>
      </c>
      <c r="D5" s="21">
        <f>100*(1-ABS((C5-8.5737)/8.5737))</f>
        <v>5.895566732461166E-2</v>
      </c>
      <c r="E5" s="19">
        <v>839</v>
      </c>
      <c r="F5" s="19">
        <f>LN(E5)</f>
        <v>6.7322107064672059</v>
      </c>
      <c r="G5" s="21">
        <f>100*((LN(E5)-6.57)/(11.6-6.57))</f>
        <v>3.2248649397058773</v>
      </c>
      <c r="H5" s="19"/>
      <c r="I5" s="19">
        <v>325.04000000000002</v>
      </c>
      <c r="J5" s="19"/>
      <c r="K5" s="19"/>
      <c r="L5" s="19"/>
      <c r="M5" s="19"/>
      <c r="N5" s="19"/>
      <c r="O5" s="19"/>
    </row>
    <row r="6" spans="1:15" x14ac:dyDescent="0.4">
      <c r="A6">
        <v>1982</v>
      </c>
      <c r="B6" s="19">
        <v>47.61</v>
      </c>
      <c r="C6" s="19">
        <f>B6/8657.32</f>
        <v>5.4993924216732203E-3</v>
      </c>
      <c r="D6" s="21">
        <f>100*(1-ABS((C6-8.5737)/8.5737))</f>
        <v>6.4142580469017663E-2</v>
      </c>
      <c r="E6" s="19">
        <v>902</v>
      </c>
      <c r="F6" s="19">
        <f>LN(E6)</f>
        <v>6.804614520062624</v>
      </c>
      <c r="G6" s="21">
        <f>100*((LN(E6)-6.57)/(11.6-6.57))</f>
        <v>4.6643045738096172</v>
      </c>
      <c r="H6" s="19"/>
      <c r="I6" s="19">
        <v>330.79</v>
      </c>
      <c r="J6" s="19"/>
      <c r="K6" s="19"/>
      <c r="L6" s="19"/>
      <c r="M6" s="19"/>
      <c r="N6" s="19"/>
      <c r="O6" s="19"/>
    </row>
    <row r="7" spans="1:15" x14ac:dyDescent="0.4">
      <c r="A7">
        <v>1983</v>
      </c>
      <c r="B7" s="19">
        <v>52.53</v>
      </c>
      <c r="C7" s="19">
        <f>B7/8657.32</f>
        <v>6.0676976246690668E-3</v>
      </c>
      <c r="D7" s="21">
        <f>100*(1-ABS((C7-8.5737)/8.5737))</f>
        <v>7.0771051292550791E-2</v>
      </c>
      <c r="E7" s="19">
        <v>989</v>
      </c>
      <c r="F7" s="19">
        <f>LN(E7)</f>
        <v>6.8966943316227125</v>
      </c>
      <c r="G7" s="21">
        <f>100*((LN(E7)-6.57)/(11.6-6.57))</f>
        <v>6.4949171296761881</v>
      </c>
      <c r="H7" s="19"/>
      <c r="I7" s="19">
        <v>338.56</v>
      </c>
      <c r="J7" s="19"/>
      <c r="K7" s="19"/>
      <c r="L7" s="19"/>
      <c r="M7" s="19"/>
      <c r="N7" s="19"/>
      <c r="O7" s="19"/>
    </row>
    <row r="8" spans="1:15" x14ac:dyDescent="0.4">
      <c r="A8">
        <v>1984</v>
      </c>
      <c r="B8" s="19">
        <v>68.05</v>
      </c>
      <c r="C8" s="19">
        <f>B8/8657.32</f>
        <v>7.8604002162331998E-3</v>
      </c>
      <c r="D8" s="21">
        <f>100*(1-ABS((C8-8.5737)/8.5737))</f>
        <v>9.1680373890301592E-2</v>
      </c>
      <c r="E8" s="19">
        <v>1280</v>
      </c>
      <c r="F8" s="19">
        <f>LN(E8)</f>
        <v>7.1546153569136628</v>
      </c>
      <c r="G8" s="21">
        <f>100*((LN(E8)-6.57)/(11.6-6.57))</f>
        <v>11.622571708025101</v>
      </c>
      <c r="H8" s="19"/>
      <c r="I8" s="19">
        <v>341.48</v>
      </c>
      <c r="J8" s="19"/>
      <c r="K8" s="19"/>
      <c r="L8" s="19"/>
      <c r="M8" s="19"/>
      <c r="N8" s="19"/>
      <c r="O8" s="19"/>
    </row>
    <row r="9" spans="1:15" x14ac:dyDescent="0.4">
      <c r="A9">
        <v>1985</v>
      </c>
      <c r="B9" s="19">
        <v>91.91</v>
      </c>
      <c r="C9" s="19">
        <f>B9/8657.32</f>
        <v>1.0616449432387851E-2</v>
      </c>
      <c r="D9" s="21">
        <f>100*(1-ABS((C9-8.5737)/8.5737))</f>
        <v>0.12382576288402225</v>
      </c>
      <c r="E9" s="19">
        <v>1714</v>
      </c>
      <c r="F9" s="19">
        <f>LN(E9)</f>
        <v>7.4465850991577254</v>
      </c>
      <c r="G9" s="21">
        <f>100*((LN(E9)-6.57)/(11.6-6.57))</f>
        <v>17.427139148264914</v>
      </c>
      <c r="H9" s="19"/>
      <c r="I9" s="19">
        <v>349.44</v>
      </c>
      <c r="J9" s="19"/>
      <c r="K9" s="19"/>
      <c r="L9" s="19"/>
      <c r="M9" s="19"/>
      <c r="N9" s="19"/>
      <c r="O9" s="19"/>
    </row>
    <row r="10" spans="1:15" x14ac:dyDescent="0.4">
      <c r="A10">
        <v>1986</v>
      </c>
      <c r="B10" s="19">
        <v>104.06</v>
      </c>
      <c r="C10" s="19">
        <f>B10/8657.32</f>
        <v>1.2019886061737352E-2</v>
      </c>
      <c r="D10" s="21">
        <f>100*(1-ABS((C10-8.5737)/8.5737))</f>
        <v>0.14019485241771878</v>
      </c>
      <c r="E10" s="19">
        <v>1935</v>
      </c>
      <c r="F10" s="19">
        <f>LN(E10)</f>
        <v>7.5678626054638825</v>
      </c>
      <c r="G10" s="21">
        <f>100*((LN(E10)-6.57)/(11.6-6.57))</f>
        <v>19.838222772641796</v>
      </c>
      <c r="H10" s="19"/>
      <c r="I10" s="19">
        <v>350.89</v>
      </c>
      <c r="J10" s="19"/>
      <c r="K10" s="19"/>
      <c r="L10" s="19"/>
      <c r="M10" s="19"/>
      <c r="N10" s="19"/>
      <c r="O10" s="19"/>
    </row>
    <row r="11" spans="1:15" x14ac:dyDescent="0.4">
      <c r="A11">
        <v>1987</v>
      </c>
      <c r="B11" s="19">
        <v>127.02290000000001</v>
      </c>
      <c r="C11" s="19">
        <f>B11/8657.32</f>
        <v>1.4672311985695343E-2</v>
      </c>
      <c r="D11" s="21">
        <f>100*(1-ABS((C11-8.5737)/8.5737))</f>
        <v>0.17113162328626919</v>
      </c>
      <c r="E11" s="19">
        <v>2338</v>
      </c>
      <c r="F11" s="19">
        <f>LN(E11)</f>
        <v>7.7570511420320134</v>
      </c>
      <c r="G11" s="21">
        <f>100*((LN(E11)-6.57)/(11.6-6.57))</f>
        <v>23.599426282942609</v>
      </c>
      <c r="H11" s="19"/>
      <c r="I11" s="19">
        <v>353.81</v>
      </c>
      <c r="J11" s="19"/>
      <c r="K11" s="19"/>
      <c r="L11" s="19"/>
      <c r="M11" s="19"/>
      <c r="N11" s="19"/>
      <c r="O11" s="19"/>
    </row>
    <row r="12" spans="1:15" x14ac:dyDescent="0.4">
      <c r="A12">
        <v>1988</v>
      </c>
      <c r="B12" s="19">
        <v>165.13</v>
      </c>
      <c r="C12" s="19">
        <f>B12/8657.32</f>
        <v>1.9074032148517092E-2</v>
      </c>
      <c r="D12" s="21">
        <f>100*(1-ABS((C12-8.5737)/8.5737))</f>
        <v>0.22247142013969157</v>
      </c>
      <c r="E12" s="19">
        <v>3009</v>
      </c>
      <c r="F12" s="19">
        <f>LN(E12)</f>
        <v>8.009363076630045</v>
      </c>
      <c r="G12" s="21">
        <f>100*((LN(E12)-6.57)/(11.6-6.57))</f>
        <v>28.615568123857749</v>
      </c>
      <c r="H12" s="19"/>
      <c r="I12" s="19">
        <v>353.15</v>
      </c>
      <c r="J12" s="19"/>
      <c r="K12" s="19"/>
      <c r="L12" s="19"/>
      <c r="M12" s="19"/>
      <c r="N12" s="19"/>
      <c r="O12" s="19"/>
    </row>
    <row r="13" spans="1:15" x14ac:dyDescent="0.4">
      <c r="A13">
        <v>1989</v>
      </c>
      <c r="B13" s="19">
        <v>176.29</v>
      </c>
      <c r="C13" s="19">
        <f>B13/8657.32</f>
        <v>2.0363114682141817E-2</v>
      </c>
      <c r="D13" s="21">
        <f>100*(1-ABS((C13-8.5737)/8.5737))</f>
        <v>0.23750673200768624</v>
      </c>
      <c r="E13" s="19">
        <v>3182</v>
      </c>
      <c r="F13" s="19">
        <f>LN(E13)</f>
        <v>8.065265208897733</v>
      </c>
      <c r="G13" s="21">
        <f>100*((LN(E13)-6.57)/(11.6-6.57))</f>
        <v>29.726942522817751</v>
      </c>
      <c r="H13" s="19"/>
      <c r="I13" s="19">
        <v>350.69</v>
      </c>
      <c r="J13" s="19"/>
      <c r="K13" s="19"/>
      <c r="L13" s="19"/>
      <c r="M13" s="19"/>
      <c r="N13" s="19"/>
      <c r="O13" s="19"/>
    </row>
    <row r="14" spans="1:15" x14ac:dyDescent="0.4">
      <c r="A14">
        <v>1990</v>
      </c>
      <c r="B14" s="19">
        <v>202.14</v>
      </c>
      <c r="C14" s="19">
        <f>B14/8657.32</f>
        <v>2.3349027181622024E-2</v>
      </c>
      <c r="D14" s="21">
        <f>100*(1-ABS((C14-8.5737)/8.5737))</f>
        <v>0.27233314883448045</v>
      </c>
      <c r="E14" s="19">
        <v>3617</v>
      </c>
      <c r="F14" s="19">
        <f>LN(E14)</f>
        <v>8.1934002319520971</v>
      </c>
      <c r="G14" s="21">
        <f>100*((LN(E14)-6.57)/(11.6-6.57))</f>
        <v>32.274358488113258</v>
      </c>
      <c r="H14" s="19"/>
      <c r="I14" s="19">
        <v>347</v>
      </c>
      <c r="J14" s="19"/>
      <c r="K14" s="19"/>
      <c r="L14" s="19"/>
      <c r="M14" s="19"/>
      <c r="N14" s="19"/>
      <c r="O14" s="19"/>
    </row>
    <row r="15" spans="1:15" x14ac:dyDescent="0.4">
      <c r="A15">
        <v>1991</v>
      </c>
      <c r="B15" s="19">
        <v>235.1</v>
      </c>
      <c r="C15" s="19">
        <f>B15/8657.32</f>
        <v>2.7156210004943792E-2</v>
      </c>
      <c r="D15" s="21">
        <f>100*(1-ABS((C15-8.5737)/8.5737))</f>
        <v>0.3167385143513668</v>
      </c>
      <c r="E15" s="19">
        <v>4178</v>
      </c>
      <c r="F15" s="19">
        <f>LN(E15)</f>
        <v>8.3375879421165102</v>
      </c>
      <c r="G15" s="21">
        <f>100*((LN(E15)-6.57)/(11.6-6.57))</f>
        <v>35.140913362157264</v>
      </c>
      <c r="H15" s="19"/>
      <c r="I15" s="19">
        <v>345.29</v>
      </c>
      <c r="J15" s="19"/>
      <c r="K15" s="19"/>
      <c r="L15" s="19"/>
      <c r="M15" s="19"/>
      <c r="N15" s="19"/>
      <c r="O15" s="19"/>
    </row>
    <row r="16" spans="1:15" x14ac:dyDescent="0.4">
      <c r="A16">
        <v>1992</v>
      </c>
      <c r="B16" s="19">
        <v>359.69</v>
      </c>
      <c r="C16" s="19">
        <f>B16/8657.32</f>
        <v>4.1547499688125197E-2</v>
      </c>
      <c r="D16" s="21">
        <f>100*(1-ABS((C16-8.5737)/8.5737))</f>
        <v>0.4845924127054313</v>
      </c>
      <c r="E16" s="19">
        <v>6360</v>
      </c>
      <c r="F16" s="19">
        <f>LN(E16)</f>
        <v>8.7577836563341673</v>
      </c>
      <c r="G16" s="21">
        <f>100*((LN(E16)-6.57)/(11.6-6.57))</f>
        <v>43.494704897299549</v>
      </c>
      <c r="H16" s="19"/>
      <c r="I16" s="19">
        <v>344.12</v>
      </c>
      <c r="J16" s="19"/>
      <c r="K16" s="19"/>
      <c r="L16" s="19"/>
      <c r="M16" s="19"/>
      <c r="N16" s="19"/>
      <c r="O16" s="19"/>
    </row>
    <row r="17" spans="1:15" x14ac:dyDescent="0.4">
      <c r="A17">
        <v>1993</v>
      </c>
      <c r="B17" s="19">
        <v>525.96</v>
      </c>
      <c r="C17" s="19">
        <f>B17/8657.32</f>
        <v>6.0753212310507183E-2</v>
      </c>
      <c r="D17" s="21">
        <f>100*(1-ABS((C17-8.5737)/8.5737))</f>
        <v>0.70859969803593881</v>
      </c>
      <c r="E17" s="19">
        <v>9258</v>
      </c>
      <c r="F17" s="19">
        <f>LN(E17)</f>
        <v>9.1332433215912161</v>
      </c>
      <c r="G17" s="21">
        <f>100*((LN(E17)-6.57)/(11.6-6.57))</f>
        <v>50.959111761256779</v>
      </c>
      <c r="H17" s="19"/>
      <c r="I17" s="19">
        <v>334.71</v>
      </c>
      <c r="J17" s="19"/>
      <c r="K17" s="19"/>
      <c r="L17" s="19"/>
      <c r="M17" s="19"/>
      <c r="N17" s="19"/>
      <c r="O17" s="19"/>
    </row>
    <row r="18" spans="1:15" x14ac:dyDescent="0.4">
      <c r="A18">
        <v>1994</v>
      </c>
      <c r="B18" s="19">
        <v>720.9</v>
      </c>
      <c r="C18" s="19">
        <f>B18/8657.32</f>
        <v>8.3270573341403573E-2</v>
      </c>
      <c r="D18" s="21">
        <f>100*(1-ABS((C18-8.5737)/8.5737))</f>
        <v>0.97123264566527645</v>
      </c>
      <c r="E18" s="19">
        <v>12639</v>
      </c>
      <c r="F18" s="19">
        <f>LN(E18)</f>
        <v>9.4445425506471263</v>
      </c>
      <c r="G18" s="21">
        <f>100*((LN(E18)-6.57)/(11.6-6.57))</f>
        <v>57.147963233541276</v>
      </c>
      <c r="H18" s="19"/>
      <c r="I18" s="19">
        <v>328.6</v>
      </c>
      <c r="J18" s="19"/>
      <c r="K18" s="19"/>
      <c r="L18" s="19"/>
      <c r="M18" s="19"/>
      <c r="N18" s="19"/>
      <c r="O18" s="19"/>
    </row>
    <row r="19" spans="1:15" x14ac:dyDescent="0.4">
      <c r="A19">
        <v>1995</v>
      </c>
      <c r="B19" s="19">
        <v>903.11</v>
      </c>
      <c r="C19" s="19">
        <f>B19/8657.32</f>
        <v>0.10431750241414203</v>
      </c>
      <c r="D19" s="21">
        <f>100*(1-ABS((C19-8.5737)/8.5737))</f>
        <v>1.2167150986638453</v>
      </c>
      <c r="E19" s="19">
        <v>15784</v>
      </c>
      <c r="F19" s="19">
        <f>LN(E19)</f>
        <v>9.6667520477024507</v>
      </c>
      <c r="G19" s="21">
        <f>100*((LN(E19)-6.57)/(11.6-6.57))</f>
        <v>61.565647071619303</v>
      </c>
      <c r="H19" s="19"/>
      <c r="I19" s="19">
        <v>324.45</v>
      </c>
      <c r="J19" s="19"/>
      <c r="K19" s="19"/>
      <c r="L19" s="19"/>
      <c r="M19" s="19"/>
      <c r="N19" s="19"/>
      <c r="O19" s="19"/>
    </row>
    <row r="20" spans="1:15" x14ac:dyDescent="0.4">
      <c r="A20">
        <v>1996</v>
      </c>
      <c r="B20" s="19">
        <v>1002.14</v>
      </c>
      <c r="C20" s="19">
        <f>B20/8657.32</f>
        <v>0.11575637726224744</v>
      </c>
      <c r="D20" s="21">
        <f>100*(1-ABS((C20-8.5737)/8.5737))</f>
        <v>1.3501332827396295</v>
      </c>
      <c r="E20" s="19">
        <v>17474</v>
      </c>
      <c r="F20" s="19">
        <f>LN(E20)</f>
        <v>9.7684693408580401</v>
      </c>
      <c r="G20" s="21">
        <f>100*((LN(E20)-6.57)/(11.6-6.57))</f>
        <v>63.58785965920557</v>
      </c>
      <c r="H20" s="19"/>
      <c r="I20" s="19">
        <v>323.83999999999997</v>
      </c>
      <c r="J20" s="19"/>
      <c r="K20" s="19"/>
      <c r="L20" s="19"/>
      <c r="M20" s="19"/>
      <c r="N20" s="19"/>
      <c r="O20" s="19"/>
    </row>
    <row r="21" spans="1:15" x14ac:dyDescent="0.4">
      <c r="A21">
        <v>1997</v>
      </c>
      <c r="B21" s="19">
        <v>1132.5899999999999</v>
      </c>
      <c r="C21" s="19">
        <f>B21/8657.32</f>
        <v>0.13082455078476943</v>
      </c>
      <c r="D21" s="21">
        <f>100*(1-ABS((C21-8.5737)/8.5737))</f>
        <v>1.5258820670745354</v>
      </c>
      <c r="E21" s="19">
        <v>19713</v>
      </c>
      <c r="F21" s="19">
        <f>LN(E21)</f>
        <v>9.8890335955659783</v>
      </c>
      <c r="G21" s="21">
        <f>100*((LN(E21)-6.57)/(11.6-6.57))</f>
        <v>65.984763331331578</v>
      </c>
      <c r="H21" s="19"/>
      <c r="I21" s="19">
        <v>320.47000000000003</v>
      </c>
      <c r="J21" s="19"/>
      <c r="K21" s="19"/>
      <c r="L21" s="19"/>
      <c r="M21" s="19"/>
      <c r="N21" s="19"/>
      <c r="O21" s="19"/>
    </row>
    <row r="22" spans="1:15" x14ac:dyDescent="0.4">
      <c r="A22">
        <v>1998</v>
      </c>
      <c r="B22" s="19">
        <v>1250.01</v>
      </c>
      <c r="C22" s="19">
        <f>B22/8657.32</f>
        <v>0.14438763959285322</v>
      </c>
      <c r="D22" s="21">
        <f>100*(1-ABS((C22-8.5737)/8.5737))</f>
        <v>1.6840761817284666</v>
      </c>
      <c r="E22" s="19">
        <v>21733</v>
      </c>
      <c r="F22" s="19">
        <f>LN(E22)</f>
        <v>9.9865871217057016</v>
      </c>
      <c r="G22" s="21">
        <f>100*((LN(E22)-6.57)/(11.6-6.57))</f>
        <v>67.924197250610376</v>
      </c>
      <c r="H22" s="19"/>
      <c r="I22" s="19">
        <v>307.52</v>
      </c>
      <c r="J22" s="19"/>
      <c r="K22" s="19"/>
      <c r="L22" s="19"/>
      <c r="M22" s="19"/>
      <c r="N22" s="19"/>
      <c r="O22" s="19"/>
    </row>
    <row r="23" spans="1:15" x14ac:dyDescent="0.4">
      <c r="A23">
        <v>1999</v>
      </c>
      <c r="B23" s="19">
        <v>1358.43</v>
      </c>
      <c r="C23" s="19">
        <f>B23/8657.32</f>
        <v>0.15691114571252998</v>
      </c>
      <c r="D23" s="21">
        <f>100*(1-ABS((C23-8.5737)/8.5737))</f>
        <v>1.8301450448759526</v>
      </c>
      <c r="E23" s="19">
        <v>23592</v>
      </c>
      <c r="F23" s="19">
        <f>LN(E23)</f>
        <v>10.068662950495112</v>
      </c>
      <c r="G23" s="21">
        <f>100*((LN(E23)-6.57)/(11.6-6.57))</f>
        <v>69.555923469087716</v>
      </c>
      <c r="H23" s="19"/>
      <c r="I23" s="19">
        <v>311.29000000000002</v>
      </c>
      <c r="J23" s="19"/>
      <c r="K23" s="19"/>
      <c r="L23" s="19"/>
      <c r="M23" s="19"/>
      <c r="N23" s="19"/>
      <c r="O23" s="19"/>
    </row>
    <row r="24" spans="1:15" x14ac:dyDescent="0.4">
      <c r="A24">
        <v>2000</v>
      </c>
      <c r="B24" s="19">
        <v>540.67999999999995</v>
      </c>
      <c r="C24" s="19">
        <f>B24/8657.32</f>
        <v>6.2453507551990681E-2</v>
      </c>
      <c r="D24" s="21">
        <f>100*(1-ABS((C24-8.5737)/8.5737))</f>
        <v>0.72843122049980336</v>
      </c>
      <c r="E24" s="19">
        <v>26692</v>
      </c>
      <c r="F24" s="19">
        <f>LN(E24)</f>
        <v>10.192119174023498</v>
      </c>
      <c r="G24" s="21">
        <f>100*((LN(E24)-6.57)/(11.6-6.57))</f>
        <v>72.010321551162974</v>
      </c>
      <c r="H24" s="19"/>
      <c r="I24" s="19">
        <v>314</v>
      </c>
      <c r="J24" s="19"/>
      <c r="K24" s="19"/>
      <c r="L24" s="19">
        <v>3.5</v>
      </c>
      <c r="M24" s="19">
        <f>L24^(1/4)</f>
        <v>1.3677823998673806</v>
      </c>
      <c r="N24" s="19">
        <f>100*(1-(L24^(1/4)-1)/(2.3-1))</f>
        <v>71.709046164047635</v>
      </c>
      <c r="O24" s="19"/>
    </row>
    <row r="25" spans="1:15" x14ac:dyDescent="0.4">
      <c r="A25">
        <v>2001</v>
      </c>
      <c r="B25" s="19">
        <v>1760.28</v>
      </c>
      <c r="C25" s="19">
        <f>B25/8657.32</f>
        <v>0.20332851274990413</v>
      </c>
      <c r="D25" s="21">
        <f>100*(1-ABS((C25-8.5737)/8.5737))</f>
        <v>2.3715375246381787</v>
      </c>
      <c r="E25" s="19">
        <v>30384</v>
      </c>
      <c r="F25" s="19">
        <f>LN(E25)</f>
        <v>10.321671433052067</v>
      </c>
      <c r="G25" s="21">
        <f>100*((LN(E25)-6.57)/(11.6-6.57))</f>
        <v>74.58591318194965</v>
      </c>
      <c r="H25" s="19"/>
      <c r="I25" s="19">
        <v>321.95999999999998</v>
      </c>
      <c r="J25" s="19"/>
      <c r="K25" s="19"/>
      <c r="L25" s="19">
        <v>3.65</v>
      </c>
      <c r="M25" s="19">
        <f>L25^(1/4)</f>
        <v>1.3822074075384925</v>
      </c>
      <c r="N25" s="19">
        <f>100*(1-(L25^(1/4)-1)/(2.3-1))</f>
        <v>70.599430189346734</v>
      </c>
      <c r="O25" s="19"/>
    </row>
    <row r="26" spans="1:15" x14ac:dyDescent="0.4">
      <c r="A26">
        <v>2002</v>
      </c>
      <c r="B26" s="19">
        <v>2080.37</v>
      </c>
      <c r="C26" s="19">
        <f>B26/8657.32</f>
        <v>0.24030184860903836</v>
      </c>
      <c r="D26" s="21">
        <f>100*(1-ABS((C26-8.5737)/8.5737))</f>
        <v>2.8027788307153023</v>
      </c>
      <c r="E26" s="19">
        <v>35733</v>
      </c>
      <c r="F26" s="19">
        <f>LN(E26)</f>
        <v>10.48382991054901</v>
      </c>
      <c r="G26" s="21">
        <f>100*((LN(E26)-6.57)/(11.6-6.57))</f>
        <v>77.809739772346134</v>
      </c>
      <c r="H26" s="19"/>
      <c r="I26" s="19">
        <v>323.8</v>
      </c>
      <c r="J26" s="19"/>
      <c r="K26" s="19"/>
      <c r="L26" s="19">
        <v>4.08</v>
      </c>
      <c r="M26" s="19">
        <f>L26^(1/4)</f>
        <v>1.4212322075130495</v>
      </c>
      <c r="N26" s="19">
        <f>100*(1-(L26^(1/4)-1)/(2.3-1))</f>
        <v>67.597522498996199</v>
      </c>
      <c r="O26" s="19"/>
    </row>
    <row r="27" spans="1:15" x14ac:dyDescent="0.4">
      <c r="A27">
        <v>2003</v>
      </c>
      <c r="B27" s="19">
        <v>2801.56</v>
      </c>
      <c r="C27" s="19">
        <f>B27/8657.32</f>
        <v>0.32360591961484619</v>
      </c>
      <c r="D27" s="21">
        <f>100*(1-ABS((C27-8.5737)/8.5737))</f>
        <v>3.7744021789291371</v>
      </c>
      <c r="E27" s="19">
        <v>47693</v>
      </c>
      <c r="F27" s="19">
        <f>LN(E27)</f>
        <v>10.772539915583412</v>
      </c>
      <c r="G27" s="21">
        <f>100*((LN(E27)-6.57)/(11.6-6.57))</f>
        <v>83.549501303845176</v>
      </c>
      <c r="H27" s="19"/>
      <c r="I27" s="19">
        <v>346.2</v>
      </c>
      <c r="J27" s="19"/>
      <c r="K27" s="19"/>
      <c r="L27" s="19">
        <v>3.9</v>
      </c>
      <c r="M27" s="19">
        <f>L27^(1/4)</f>
        <v>1.4052906339306293</v>
      </c>
      <c r="N27" s="19">
        <f>100*(1-(L27^(1/4)-1)/(2.3-1))</f>
        <v>68.823797389951594</v>
      </c>
      <c r="O27" s="19"/>
    </row>
    <row r="28" spans="1:15" x14ac:dyDescent="0.4">
      <c r="A28">
        <v>2004</v>
      </c>
      <c r="B28" s="19">
        <v>3365.94</v>
      </c>
      <c r="C28" s="19">
        <f>B28/8657.32</f>
        <v>0.38879699491297542</v>
      </c>
      <c r="D28" s="21">
        <f>100*(1-ABS((C28-8.5737)/8.5737))</f>
        <v>4.5347632283958657</v>
      </c>
      <c r="E28" s="19">
        <v>46619</v>
      </c>
      <c r="F28" s="19">
        <f>LN(E28)</f>
        <v>10.749763462338244</v>
      </c>
      <c r="G28" s="21">
        <f>100*((LN(E28)-6.57)/(11.6-6.57))</f>
        <v>83.096689112092321</v>
      </c>
      <c r="H28" s="19"/>
      <c r="I28" s="19">
        <v>362.7</v>
      </c>
      <c r="J28" s="19"/>
      <c r="K28" s="19"/>
      <c r="L28" s="19">
        <v>3.7</v>
      </c>
      <c r="M28" s="19">
        <f>L28^(1/4)</f>
        <v>1.386916870676514</v>
      </c>
      <c r="N28" s="19">
        <f>100*(1-(L28^(1/4)-1)/(2.3-1))</f>
        <v>70.237163794114295</v>
      </c>
      <c r="O28" s="19"/>
    </row>
    <row r="29" spans="1:15" x14ac:dyDescent="0.4">
      <c r="A29">
        <v>2005</v>
      </c>
      <c r="B29" s="19">
        <v>4173.4799999999996</v>
      </c>
      <c r="C29" s="19">
        <f>B29/8657.32</f>
        <v>0.48207528426811064</v>
      </c>
      <c r="D29" s="21">
        <f>100*(1-ABS((C29-8.5737)/8.5737))</f>
        <v>5.622721628563065</v>
      </c>
      <c r="E29" s="19">
        <v>56142</v>
      </c>
      <c r="F29" s="19">
        <f>LN(E29)</f>
        <v>10.935639474503969</v>
      </c>
      <c r="G29" s="21">
        <f>100*((LN(E29)-6.57)/(11.6-6.57))</f>
        <v>86.792037266480492</v>
      </c>
      <c r="H29" s="19">
        <v>758</v>
      </c>
      <c r="I29" s="19">
        <v>398.18</v>
      </c>
      <c r="J29" s="19">
        <f>I29/H29</f>
        <v>0.5253034300791557</v>
      </c>
      <c r="K29" s="19">
        <f>100*(LN(J29)-LN(36.76%))/(LN(95.86%)-LN(36.76%))</f>
        <v>37.244514990037672</v>
      </c>
      <c r="L29" s="19">
        <v>3.3</v>
      </c>
      <c r="M29" s="19">
        <f>L29^(1/4)</f>
        <v>1.3478094125129469</v>
      </c>
      <c r="N29" s="19">
        <f>100*(1-(L29^(1/4)-1)/(2.3-1))</f>
        <v>73.245429806696379</v>
      </c>
      <c r="O29" s="19">
        <f>(1/6)*G29+(1/6)*K29+(1/3)*D29+(1/3)*N29</f>
        <v>46.962142521172836</v>
      </c>
    </row>
    <row r="30" spans="1:15" x14ac:dyDescent="0.4">
      <c r="A30">
        <v>2006</v>
      </c>
      <c r="B30" s="19">
        <v>4948.07</v>
      </c>
      <c r="C30" s="19">
        <f>B30/8657.32</f>
        <v>0.57154754589180023</v>
      </c>
      <c r="D30" s="21">
        <f>100*(1-ABS((C30-8.5737)/8.5737))</f>
        <v>6.6662881357150372</v>
      </c>
      <c r="E30" s="19">
        <v>63131</v>
      </c>
      <c r="F30" s="19">
        <f>LN(E30)</f>
        <v>11.052967211565694</v>
      </c>
      <c r="G30" s="21">
        <f>100*((LN(E30)-6.57)/(11.6-6.57))</f>
        <v>89.12459665140544</v>
      </c>
      <c r="H30" s="19">
        <v>810</v>
      </c>
      <c r="I30" s="19">
        <v>431.2</v>
      </c>
      <c r="J30" s="19">
        <f>I30/H30</f>
        <v>0.53234567901234564</v>
      </c>
      <c r="K30" s="19">
        <f>100*(LN(J30)-LN(36.76%))/(LN(95.86%)-LN(36.76%))</f>
        <v>38.633903825698511</v>
      </c>
      <c r="L30" s="19">
        <v>3.2</v>
      </c>
      <c r="M30" s="19">
        <f>L30^(1/4)</f>
        <v>1.337480609952844</v>
      </c>
      <c r="N30" s="19">
        <f>100*(1-(L30^(1/4)-1)/(2.3-1))</f>
        <v>74.039953080550461</v>
      </c>
      <c r="O30" s="19">
        <f>(1/6)*G30+(1/6)*K30+(1/3)*D30+(1/3)*N30</f>
        <v>48.195163818272491</v>
      </c>
    </row>
    <row r="31" spans="1:15" x14ac:dyDescent="0.4">
      <c r="A31">
        <v>2007</v>
      </c>
      <c r="B31" s="19">
        <v>5914.31</v>
      </c>
      <c r="C31" s="19">
        <f>B31/8657.32</f>
        <v>0.68315714331917965</v>
      </c>
      <c r="D31" s="21">
        <f>100*(1-ABS((C31-8.5737)/8.5737))</f>
        <v>7.9680551374456732</v>
      </c>
      <c r="E31" s="19">
        <v>69910</v>
      </c>
      <c r="F31" s="19">
        <f>LN(E31)</f>
        <v>11.15496397950603</v>
      </c>
      <c r="G31" s="21">
        <f>100*((LN(E31)-6.57)/(11.6-6.57))</f>
        <v>91.152365397734215</v>
      </c>
      <c r="H31" s="19">
        <v>882.12</v>
      </c>
      <c r="I31" s="19">
        <v>483.4</v>
      </c>
      <c r="J31" s="19">
        <f>I31/H31</f>
        <v>0.54799800480660221</v>
      </c>
      <c r="K31" s="19">
        <f>100*(LN(J31)-LN(36.76%))/(LN(95.86%)-LN(36.76%))</f>
        <v>41.657299267603769</v>
      </c>
      <c r="L31" s="19">
        <v>2.8</v>
      </c>
      <c r="M31" s="19">
        <f>L31^(1/4)</f>
        <v>1.2935687276168015</v>
      </c>
      <c r="N31" s="19">
        <f>100*(1-(L31^(1/4)-1)/(2.3-1))</f>
        <v>77.41779018332295</v>
      </c>
      <c r="O31" s="19">
        <f>(1/6)*G31+(1/6)*K31+(1/3)*D31+(1/3)*N31</f>
        <v>50.596892551145871</v>
      </c>
    </row>
    <row r="32" spans="1:15" x14ac:dyDescent="0.4">
      <c r="A32">
        <v>2008</v>
      </c>
      <c r="B32" s="19">
        <v>7163.4</v>
      </c>
      <c r="C32" s="19">
        <f>B32/8657.32</f>
        <v>0.82743851445944006</v>
      </c>
      <c r="D32" s="21">
        <f>100*(1-ABS((C32-8.5737)/8.5737))</f>
        <v>9.6508918490201481</v>
      </c>
      <c r="E32" s="19">
        <v>79825</v>
      </c>
      <c r="F32" s="19">
        <f>LN(E32)</f>
        <v>11.287592017582982</v>
      </c>
      <c r="G32" s="21">
        <f>100*((LN(E32)-6.57)/(11.6-6.57))</f>
        <v>93.789105717355511</v>
      </c>
      <c r="H32" s="19">
        <v>913</v>
      </c>
      <c r="I32" s="19">
        <v>517.6</v>
      </c>
      <c r="J32" s="19">
        <f>I32/H32</f>
        <v>0.56692223439211398</v>
      </c>
      <c r="K32" s="19">
        <f>100*(LN(J32)-LN(36.76%))/(LN(95.86%)-LN(36.76%))</f>
        <v>45.199423126342253</v>
      </c>
      <c r="L32" s="19">
        <v>2.9</v>
      </c>
      <c r="M32" s="19">
        <f>L32^(1/4)</f>
        <v>1.3049669101523762</v>
      </c>
      <c r="N32" s="19">
        <f>100*(1-(L32^(1/4)-1)/(2.3-1))</f>
        <v>76.54100691135568</v>
      </c>
      <c r="O32" s="19">
        <f>(1/6)*G32+(1/6)*K32+(1/3)*D32+(1/3)*N32</f>
        <v>51.895387727408234</v>
      </c>
    </row>
    <row r="33" spans="1:15" x14ac:dyDescent="0.4">
      <c r="A33">
        <v>2009</v>
      </c>
      <c r="B33" s="19">
        <v>7851.01</v>
      </c>
      <c r="C33" s="19">
        <f>B33/8657.32</f>
        <v>0.90686378694561376</v>
      </c>
      <c r="D33" s="21">
        <f>100*(1-ABS((C33-8.5737)/8.5737))</f>
        <v>10.57727453661329</v>
      </c>
      <c r="E33" s="19">
        <v>84894</v>
      </c>
      <c r="F33" s="19">
        <f>LN(E33)</f>
        <v>11.349158698424008</v>
      </c>
      <c r="G33" s="21">
        <f>100*((LN(E33)-6.57)/(11.6-6.57))</f>
        <v>95.013095396103537</v>
      </c>
      <c r="H33" s="19">
        <v>936.95</v>
      </c>
      <c r="I33" s="19">
        <v>550</v>
      </c>
      <c r="J33" s="19">
        <f>I33/H33</f>
        <v>0.58701104648060187</v>
      </c>
      <c r="K33" s="19">
        <f>100*(LN(J33)-LN(36.76%))/(LN(95.86%)-LN(36.76%))</f>
        <v>48.83242029316181</v>
      </c>
      <c r="L33" s="19">
        <v>2.9</v>
      </c>
      <c r="M33" s="19">
        <f>L33^(1/4)</f>
        <v>1.3049669101523762</v>
      </c>
      <c r="N33" s="19">
        <f>100*(1-(L33^(1/4)-1)/(2.3-1))</f>
        <v>76.54100691135568</v>
      </c>
      <c r="O33" s="19">
        <f>(1/6)*G33+(1/6)*K33+(1/3)*D33+(1/3)*N33</f>
        <v>53.013679764200546</v>
      </c>
    </row>
    <row r="34" spans="1:15" x14ac:dyDescent="0.4">
      <c r="A34">
        <v>2010</v>
      </c>
      <c r="B34" s="19">
        <v>9366.4699999999993</v>
      </c>
      <c r="C34" s="19">
        <f>B34/8657.32</f>
        <v>1.0819133403870944</v>
      </c>
      <c r="D34" s="21">
        <f>100*(1-ABS((C34-8.5737)/8.5737))</f>
        <v>12.618978275273152</v>
      </c>
      <c r="E34" s="19">
        <v>94430</v>
      </c>
      <c r="F34" s="19">
        <f>LN(E34)</f>
        <v>11.455614098257115</v>
      </c>
      <c r="G34" s="21">
        <f>100*((LN(E34)-6.57)/(11.6-6.57))</f>
        <v>97.129504935529127</v>
      </c>
      <c r="H34" s="19">
        <v>1046.9000000000001</v>
      </c>
      <c r="I34" s="19">
        <v>589.12</v>
      </c>
      <c r="J34" s="19">
        <f>I34/H34</f>
        <v>0.56272805425542072</v>
      </c>
      <c r="K34" s="19">
        <f>100*(LN(J34)-LN(36.76%))/(LN(95.86%)-LN(36.76%))</f>
        <v>44.424689013744235</v>
      </c>
      <c r="L34" s="19">
        <v>2.8</v>
      </c>
      <c r="M34" s="19">
        <f>L34^(1/4)</f>
        <v>1.2935687276168015</v>
      </c>
      <c r="N34" s="19">
        <f>100*(1-(L34^(1/4)-1)/(2.3-1))</f>
        <v>77.41779018332295</v>
      </c>
      <c r="O34" s="19">
        <f>(1/6)*G34+(1/6)*K34+(1/3)*D34+(1/3)*N34</f>
        <v>53.604621811077592</v>
      </c>
    </row>
    <row r="35" spans="1:15" x14ac:dyDescent="0.4">
      <c r="A35">
        <v>2011</v>
      </c>
      <c r="B35" s="19">
        <v>10885.92</v>
      </c>
      <c r="C35" s="19">
        <f>B35/8657.32</f>
        <v>1.2574237754871023</v>
      </c>
      <c r="D35" s="21">
        <f>100*(1-ABS((C35-8.5737)/8.5737))</f>
        <v>14.666057542100875</v>
      </c>
      <c r="E35" s="19">
        <v>103739</v>
      </c>
      <c r="F35" s="19">
        <f>LN(E35)</f>
        <v>11.549633408375607</v>
      </c>
      <c r="G35" s="21">
        <f>100*((LN(E35)-6.57)/(11.6-6.57))</f>
        <v>98.998676110847072</v>
      </c>
      <c r="H35" s="19">
        <v>1051.9000000000001</v>
      </c>
      <c r="I35" s="19">
        <v>609.32000000000005</v>
      </c>
      <c r="J35" s="19">
        <f>I35/H35</f>
        <v>0.57925658332541119</v>
      </c>
      <c r="K35" s="19">
        <f>100*(LN(J35)-LN(36.76%))/(LN(95.86%)-LN(36.76%))</f>
        <v>47.44500161515483</v>
      </c>
      <c r="L35" s="19">
        <v>2.82</v>
      </c>
      <c r="M35" s="19">
        <f>L35^(1/4)</f>
        <v>1.295872510077541</v>
      </c>
      <c r="N35" s="19">
        <f>100*(1-(L35^(1/4)-1)/(2.3-1))</f>
        <v>77.240576147881455</v>
      </c>
      <c r="O35" s="19">
        <f>(1/6)*G35+(1/6)*K35+(1/3)*D35+(1/3)*N35</f>
        <v>55.042824184327756</v>
      </c>
    </row>
    <row r="36" spans="1:15" x14ac:dyDescent="0.4">
      <c r="A36">
        <v>2012</v>
      </c>
      <c r="B36" s="19">
        <v>12207.81</v>
      </c>
      <c r="C36" s="19">
        <f>B36/8657.32</f>
        <v>1.4101142154846997</v>
      </c>
      <c r="D36" s="21">
        <f>100*(1-ABS((C36-8.5737)/8.5737))</f>
        <v>16.446974065860708</v>
      </c>
      <c r="E36" s="19">
        <v>115891</v>
      </c>
      <c r="F36" s="19">
        <f>LN(E36)</f>
        <v>11.660405373163414</v>
      </c>
      <c r="G36" s="21">
        <v>100</v>
      </c>
      <c r="H36" s="19">
        <v>1054.9100000000001</v>
      </c>
      <c r="I36" s="19">
        <v>694.3</v>
      </c>
      <c r="J36" s="19">
        <f>I36/H36</f>
        <v>0.65816041178868334</v>
      </c>
      <c r="K36" s="19">
        <f>100*(LN(J36)-LN(36.76%))/(LN(95.86%)-LN(36.76%))</f>
        <v>60.768530575067018</v>
      </c>
      <c r="L36" s="19">
        <v>2.7</v>
      </c>
      <c r="M36" s="19">
        <f>L36^(1/4)</f>
        <v>1.2818610191887023</v>
      </c>
      <c r="N36" s="19">
        <f>100*(1-(L36^(1/4)-1)/(2.3-1))</f>
        <v>78.318383139330592</v>
      </c>
      <c r="O36" s="19">
        <f>(1/6)*G36+(1/6)*K36+(1/3)*D36+(1/3)*N36</f>
        <v>58.383207497574936</v>
      </c>
    </row>
    <row r="37" spans="1:15" x14ac:dyDescent="0.4">
      <c r="A37">
        <v>2013</v>
      </c>
      <c r="B37" s="19">
        <v>13191.33</v>
      </c>
      <c r="C37" s="19">
        <f>B37/8657.32</f>
        <v>1.5237198116738206</v>
      </c>
      <c r="D37" s="21">
        <f>100*(1-ABS((C37-8.5737)/8.5737))</f>
        <v>17.772021550483696</v>
      </c>
      <c r="E37" s="19">
        <v>124872</v>
      </c>
      <c r="F37" s="19">
        <f>LN(E37)</f>
        <v>11.735044491638249</v>
      </c>
      <c r="G37" s="21">
        <v>100</v>
      </c>
      <c r="H37" s="19">
        <v>1057.8699999999999</v>
      </c>
      <c r="I37" s="19">
        <v>695.2</v>
      </c>
      <c r="J37" s="19">
        <f>I37/H37</f>
        <v>0.65716959550795473</v>
      </c>
      <c r="K37" s="19">
        <f>100*(LN(J37)-LN(36.76%))/(LN(95.86%)-LN(36.76%))</f>
        <v>60.61134738083215</v>
      </c>
      <c r="L37" s="19">
        <v>2.12</v>
      </c>
      <c r="M37" s="19">
        <f>L37^(1/4)</f>
        <v>1.206657357270946</v>
      </c>
      <c r="N37" s="19">
        <f>100*(1-(L37^(1/4)-1)/(2.3-1))</f>
        <v>84.10328020992722</v>
      </c>
      <c r="O37" s="19">
        <f>(1/6)*G37+(1/6)*K37+(1/3)*D37+(1/3)*N37</f>
        <v>60.726991816942331</v>
      </c>
    </row>
    <row r="38" spans="1:15" x14ac:dyDescent="0.4">
      <c r="A38">
        <v>2014</v>
      </c>
      <c r="B38" s="19">
        <v>13994.42</v>
      </c>
      <c r="C38" s="19">
        <f>B38/8657.32</f>
        <v>1.6164840851441324</v>
      </c>
      <c r="D38" s="21">
        <f>100*(1-ABS((C38-8.5737)/8.5737))</f>
        <v>18.853984687406044</v>
      </c>
      <c r="E38" s="19">
        <v>132131</v>
      </c>
      <c r="F38" s="19">
        <f>LN(E38)</f>
        <v>11.791549133683565</v>
      </c>
      <c r="G38" s="21">
        <v>100</v>
      </c>
      <c r="H38" s="19">
        <v>1060.4000000000001</v>
      </c>
      <c r="I38" s="19">
        <v>693.4</v>
      </c>
      <c r="J38" s="19">
        <f>I38/H38</f>
        <v>0.65390418709920772</v>
      </c>
      <c r="K38" s="19">
        <f>100*(LN(J38)-LN(36.76%))/(LN(95.86%)-LN(36.76%))</f>
        <v>60.091639989180777</v>
      </c>
      <c r="L38" s="19">
        <v>1.92</v>
      </c>
      <c r="M38" s="19">
        <f>L38^(1/4)</f>
        <v>1.1771323825530848</v>
      </c>
      <c r="N38" s="19">
        <f>100*(1-(L38^(1/4)-1)/(2.3-1))</f>
        <v>86.374432111301161</v>
      </c>
      <c r="O38" s="19">
        <f>(1/6)*G38+(1/6)*K38+(1/3)*D38+(1/3)*N38</f>
        <v>61.758078931099192</v>
      </c>
    </row>
    <row r="39" spans="1:15" x14ac:dyDescent="0.4">
      <c r="A39">
        <v>2015</v>
      </c>
      <c r="B39" s="19">
        <v>14761.36</v>
      </c>
      <c r="C39" s="19">
        <f>B39/8657.32</f>
        <v>1.7050727014826761</v>
      </c>
      <c r="D39" s="21">
        <f>100*(1-ABS((C39-8.5737)/8.5737))</f>
        <v>19.887244730777564</v>
      </c>
      <c r="E39" s="19">
        <v>139127</v>
      </c>
      <c r="F39" s="19">
        <f>LN(E39)</f>
        <v>11.843142464036063</v>
      </c>
      <c r="G39" s="21">
        <v>100</v>
      </c>
      <c r="H39" s="19">
        <v>1061.5999999999999</v>
      </c>
      <c r="I39" s="19">
        <v>691.4</v>
      </c>
      <c r="J39" s="19">
        <f>I39/H39</f>
        <v>0.6512810851544838</v>
      </c>
      <c r="K39" s="19">
        <f>100*(LN(J39)-LN(36.76%))/(LN(95.86%)-LN(36.76%))</f>
        <v>59.672275926003849</v>
      </c>
      <c r="L39" s="19">
        <v>1.9</v>
      </c>
      <c r="M39" s="19">
        <f>L39^(1/4)</f>
        <v>1.1740548859440185</v>
      </c>
      <c r="N39" s="19">
        <f>100*(1-(L39^(1/4)-1)/(2.3-1))</f>
        <v>86.611162619690887</v>
      </c>
      <c r="O39" s="19">
        <f>(1/6)*G39+(1/6)*K39+(1/3)*D39+(1/3)*N39</f>
        <v>62.111515104490117</v>
      </c>
    </row>
    <row r="40" spans="1:15" x14ac:dyDescent="0.4">
      <c r="A40">
        <v>2016</v>
      </c>
      <c r="B40" s="19">
        <v>15475.09</v>
      </c>
      <c r="C40" s="19">
        <f>B40/8657.32</f>
        <v>1.787515073948982</v>
      </c>
      <c r="D40" s="21">
        <f>100*(1-ABS((C40-8.5737)/8.5737))</f>
        <v>20.848817592742709</v>
      </c>
      <c r="E40" s="19">
        <v>145556</v>
      </c>
      <c r="F40" s="19">
        <f>LN(E40)</f>
        <v>11.888316171271567</v>
      </c>
      <c r="G40" s="21">
        <v>100</v>
      </c>
      <c r="H40" s="19">
        <v>1064.74</v>
      </c>
      <c r="I40" s="19">
        <v>691.3</v>
      </c>
      <c r="J40" s="19">
        <f>I40/H40</f>
        <v>0.64926648759321515</v>
      </c>
      <c r="K40" s="19">
        <f>100*(LN(J40)-LN(36.76%))/(LN(95.86%)-LN(36.76%))</f>
        <v>59.349047140627917</v>
      </c>
      <c r="L40" s="19">
        <v>1.89</v>
      </c>
      <c r="M40" s="19">
        <f>L40^(1/4)</f>
        <v>1.172507018523451</v>
      </c>
      <c r="N40" s="19">
        <f>100*(1-(L40^(1/4)-1)/(2.3-1))</f>
        <v>86.730229344349937</v>
      </c>
      <c r="O40" s="19">
        <f>(1/6)*G40+(1/6)*K40+(1/3)*D40+(1/3)*N40</f>
        <v>62.417856835802198</v>
      </c>
    </row>
    <row r="41" spans="1:15" x14ac:dyDescent="0.4">
      <c r="A41">
        <v>2017</v>
      </c>
      <c r="B41" s="19">
        <v>17319.509999999998</v>
      </c>
      <c r="C41" s="19">
        <f>B41/8657.32</f>
        <v>2.0005625297436156</v>
      </c>
      <c r="D41" s="21">
        <f>100*(1-ABS((C41-8.5737)/8.5737))</f>
        <v>23.333712746464364</v>
      </c>
      <c r="E41" s="19">
        <v>162388</v>
      </c>
      <c r="F41" s="19">
        <f>LN(E41)</f>
        <v>11.997743812353978</v>
      </c>
      <c r="G41" s="21">
        <v>100</v>
      </c>
      <c r="H41" s="19">
        <v>1068.3599999999999</v>
      </c>
      <c r="I41" s="19">
        <v>691.6</v>
      </c>
      <c r="J41" s="19">
        <f>I41/H41</f>
        <v>0.64734733610393513</v>
      </c>
      <c r="K41" s="19">
        <f>100*(LN(J41)-LN(36.76%))/(LN(95.86%)-LN(36.76%))</f>
        <v>59.040197892150019</v>
      </c>
      <c r="L41" s="19">
        <v>1.82</v>
      </c>
      <c r="M41" s="19">
        <f>L41^(1/4)</f>
        <v>1.1614963436546859</v>
      </c>
      <c r="N41" s="19">
        <f>100*(1-(L41^(1/4)-1)/(2.3-1))</f>
        <v>87.57720433425493</v>
      </c>
      <c r="O41" s="19">
        <f>(1/6)*G41+(1/6)*K41+(1/3)*D41+(1/3)*N41</f>
        <v>63.477005342264761</v>
      </c>
    </row>
    <row r="42" spans="1:15" x14ac:dyDescent="0.4">
      <c r="A42" s="3">
        <v>2018</v>
      </c>
      <c r="B42" s="4">
        <v>18597.47</v>
      </c>
      <c r="C42" s="19">
        <f>B42/8657.32</f>
        <v>2.148178651129911</v>
      </c>
      <c r="D42" s="10"/>
      <c r="E42" s="4"/>
      <c r="F42" s="3"/>
      <c r="G42" s="6"/>
      <c r="H42" s="4"/>
      <c r="I42" s="5"/>
      <c r="J42" s="5"/>
      <c r="K42" s="9"/>
      <c r="L42" s="5"/>
      <c r="M42" s="5"/>
      <c r="N42" s="9"/>
      <c r="O42" s="9"/>
    </row>
  </sheetData>
  <autoFilter ref="A1:O1" xr:uid="{71FC5703-6B69-4D37-BCD8-C9CFE13C1A71}">
    <sortState xmlns:xlrd2="http://schemas.microsoft.com/office/spreadsheetml/2017/richdata2" ref="A2:O42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0EF2-0B6B-4422-AF1A-AA90F1311AFD}">
  <dimension ref="A1:O41"/>
  <sheetViews>
    <sheetView tabSelected="1" workbookViewId="0">
      <pane ySplit="1" topLeftCell="A20" activePane="bottomLeft" state="frozen"/>
      <selection pane="bottomLeft" activeCell="G33" sqref="G33"/>
    </sheetView>
  </sheetViews>
  <sheetFormatPr defaultRowHeight="13.9" x14ac:dyDescent="0.4"/>
  <cols>
    <col min="1" max="15" width="10.3984375" customWidth="1"/>
  </cols>
  <sheetData>
    <row r="1" spans="1:15" s="3" customFormat="1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x14ac:dyDescent="0.4">
      <c r="A2">
        <v>1978</v>
      </c>
      <c r="B2" s="22">
        <v>24.9298</v>
      </c>
      <c r="C2" s="22">
        <f>B2/4627</f>
        <v>5.3878971255673222E-3</v>
      </c>
      <c r="D2" s="22">
        <f>100*(1-ABS((C2-8.5737)/8.5737))</f>
        <v>6.2842146629427109E-2</v>
      </c>
      <c r="E2" s="22">
        <v>687</v>
      </c>
      <c r="F2" s="22">
        <f>LN(E2)</f>
        <v>6.5323342922223491</v>
      </c>
      <c r="G2" s="22">
        <v>0</v>
      </c>
      <c r="H2" s="22"/>
      <c r="I2" s="22">
        <v>198.49</v>
      </c>
      <c r="J2" s="22"/>
      <c r="K2" s="22"/>
      <c r="L2" s="22"/>
      <c r="M2" s="22"/>
      <c r="N2" s="22"/>
      <c r="O2" s="22"/>
    </row>
    <row r="3" spans="1:15" x14ac:dyDescent="0.4">
      <c r="A3">
        <v>1979</v>
      </c>
      <c r="B3" s="22">
        <v>29.538799999999998</v>
      </c>
      <c r="C3" s="22">
        <f>B3/4627</f>
        <v>6.3840069159282467E-3</v>
      </c>
      <c r="D3" s="22">
        <f>100*(1-ABS((C3-8.5737)/8.5737))</f>
        <v>7.4460348693428102E-2</v>
      </c>
      <c r="E3" s="22">
        <v>799</v>
      </c>
      <c r="F3" s="22">
        <f>LN(E3)</f>
        <v>6.6833609457662746</v>
      </c>
      <c r="G3" s="22">
        <f>100*((LN(E3)-6.57)/(11.6-6.57))</f>
        <v>2.2536967349159909</v>
      </c>
      <c r="H3" s="22"/>
      <c r="I3" s="22">
        <v>200.97</v>
      </c>
      <c r="J3" s="22"/>
      <c r="K3" s="22"/>
      <c r="L3" s="22"/>
      <c r="M3" s="22"/>
      <c r="N3" s="22"/>
      <c r="O3" s="22"/>
    </row>
    <row r="4" spans="1:15" x14ac:dyDescent="0.4">
      <c r="A4">
        <v>1980</v>
      </c>
      <c r="B4" s="22">
        <v>35.547600000000003</v>
      </c>
      <c r="C4" s="22">
        <f>B4/4627</f>
        <v>7.6826453425545716E-3</v>
      </c>
      <c r="D4" s="22">
        <f>100*(1-ABS((C4-8.5737)/8.5737))</f>
        <v>8.9607116443957135E-2</v>
      </c>
      <c r="E4" s="22">
        <v>947</v>
      </c>
      <c r="F4" s="22">
        <f>LN(E4)</f>
        <v>6.8532990931860782</v>
      </c>
      <c r="G4" s="22">
        <f>100*((LN(E4)-6.57)/(11.6-6.57))</f>
        <v>5.6321887313335584</v>
      </c>
      <c r="H4" s="22"/>
      <c r="I4" s="22">
        <v>206</v>
      </c>
      <c r="J4" s="22"/>
      <c r="K4" s="22"/>
      <c r="L4" s="22"/>
      <c r="M4" s="22"/>
      <c r="N4" s="22"/>
      <c r="O4" s="22"/>
    </row>
    <row r="5" spans="1:15" x14ac:dyDescent="0.4">
      <c r="A5">
        <v>1981</v>
      </c>
      <c r="B5" s="22">
        <v>37.603700000000003</v>
      </c>
      <c r="C5" s="22">
        <f>B5/4627</f>
        <v>8.1270153447157989E-3</v>
      </c>
      <c r="D5" s="22">
        <f>100*(1-ABS((C5-8.5737)/8.5737))</f>
        <v>9.4790059655869285E-2</v>
      </c>
      <c r="E5" s="22">
        <v>993</v>
      </c>
      <c r="F5" s="22">
        <f>LN(E5)</f>
        <v>6.9007306640451729</v>
      </c>
      <c r="G5" s="22">
        <f>100*((LN(E5)-6.57)/(11.6-6.57))</f>
        <v>6.5751623070610856</v>
      </c>
      <c r="H5" s="22"/>
      <c r="I5" s="22">
        <v>211.26</v>
      </c>
      <c r="J5" s="22"/>
      <c r="K5" s="22"/>
      <c r="L5" s="22"/>
      <c r="M5" s="22"/>
      <c r="N5" s="22"/>
      <c r="O5" s="22"/>
    </row>
    <row r="6" spans="1:15" x14ac:dyDescent="0.4">
      <c r="A6">
        <v>1982</v>
      </c>
      <c r="B6" s="22">
        <v>40.748600000000003</v>
      </c>
      <c r="C6" s="22">
        <f>B6/4627</f>
        <v>8.8066998054895183E-3</v>
      </c>
      <c r="D6" s="22">
        <f>100*(1-ABS((C6-8.5737)/8.5737))</f>
        <v>0.1027176108971628</v>
      </c>
      <c r="E6" s="22">
        <v>1064</v>
      </c>
      <c r="F6" s="22">
        <f>LN(E6)</f>
        <v>6.9697906699015899</v>
      </c>
      <c r="G6" s="22">
        <f>100*((LN(E6)-6.57)/(11.6-6.57))</f>
        <v>7.9481246501310068</v>
      </c>
      <c r="H6" s="22"/>
      <c r="I6" s="22">
        <v>217.61</v>
      </c>
      <c r="J6" s="22"/>
      <c r="K6" s="22"/>
      <c r="L6" s="22"/>
      <c r="M6" s="22"/>
      <c r="N6" s="22"/>
      <c r="O6" s="22"/>
    </row>
    <row r="7" spans="1:15" x14ac:dyDescent="0.4">
      <c r="A7">
        <v>1983</v>
      </c>
      <c r="B7" s="22">
        <v>46.159399999999998</v>
      </c>
      <c r="C7" s="22">
        <f>B7/4627</f>
        <v>9.9760968229954602E-3</v>
      </c>
      <c r="D7" s="22">
        <f>100*(1-ABS((C7-8.5737)/8.5737))</f>
        <v>0.11635696167343612</v>
      </c>
      <c r="E7" s="22">
        <v>1196</v>
      </c>
      <c r="F7" s="22">
        <f>LN(E7)</f>
        <v>7.0867379345105768</v>
      </c>
      <c r="G7" s="22">
        <f>100*((LN(E7)-6.57)/(11.6-6.57))</f>
        <v>10.273119970389196</v>
      </c>
      <c r="H7" s="22"/>
      <c r="I7" s="22">
        <v>222.84</v>
      </c>
      <c r="J7" s="22"/>
      <c r="K7" s="22"/>
      <c r="L7" s="22"/>
      <c r="M7" s="22"/>
      <c r="N7" s="22"/>
      <c r="O7" s="22"/>
    </row>
    <row r="8" spans="1:15" x14ac:dyDescent="0.4">
      <c r="A8">
        <v>1984</v>
      </c>
      <c r="B8" s="22">
        <v>59.293199999999999</v>
      </c>
      <c r="C8" s="22">
        <f>B8/4627</f>
        <v>1.2814609898422303E-2</v>
      </c>
      <c r="D8" s="22">
        <f>100*(1-ABS((C8-8.5737)/8.5737))</f>
        <v>0.14946417414211099</v>
      </c>
      <c r="E8" s="22">
        <v>1529</v>
      </c>
      <c r="F8" s="22">
        <f>LN(E8)</f>
        <v>7.3323692059290622</v>
      </c>
      <c r="G8" s="22">
        <f>100*((LN(E8)-6.57)/(11.6-6.57))</f>
        <v>15.156445445905806</v>
      </c>
      <c r="H8" s="22"/>
      <c r="I8" s="22">
        <v>228.25</v>
      </c>
      <c r="J8" s="22"/>
      <c r="K8" s="22"/>
      <c r="L8" s="22"/>
      <c r="M8" s="22"/>
      <c r="N8" s="22"/>
      <c r="O8" s="22"/>
    </row>
    <row r="9" spans="1:15" x14ac:dyDescent="0.4">
      <c r="A9">
        <v>1985</v>
      </c>
      <c r="B9" s="22">
        <v>79.8489</v>
      </c>
      <c r="C9" s="22">
        <f>B9/4627</f>
        <v>1.7257164469418631E-2</v>
      </c>
      <c r="D9" s="22">
        <f>100*(1-ABS((C9-8.5737)/8.5737))</f>
        <v>0.20128024621129947</v>
      </c>
      <c r="E9" s="22">
        <v>2049</v>
      </c>
      <c r="F9" s="22">
        <f>LN(E9)</f>
        <v>7.6251071482389001</v>
      </c>
      <c r="G9" s="22">
        <f>100*((LN(E9)-6.57)/(11.6-6.57))</f>
        <v>20.976285253258446</v>
      </c>
      <c r="H9" s="22"/>
      <c r="I9" s="22">
        <v>236.78</v>
      </c>
      <c r="J9" s="22"/>
      <c r="K9" s="22"/>
      <c r="L9" s="22"/>
      <c r="M9" s="22"/>
      <c r="N9" s="22"/>
      <c r="O9" s="22"/>
    </row>
    <row r="10" spans="1:15" x14ac:dyDescent="0.4">
      <c r="A10">
        <v>1986</v>
      </c>
      <c r="B10" s="22">
        <v>89.006600000000006</v>
      </c>
      <c r="C10" s="22">
        <f>B10/4627</f>
        <v>1.9236351847849581E-2</v>
      </c>
      <c r="D10" s="22">
        <f>100*(1-ABS((C10-8.5737)/8.5737))</f>
        <v>0.22436464825978941</v>
      </c>
      <c r="E10" s="22">
        <v>2264</v>
      </c>
      <c r="F10" s="22">
        <f>LN(E10)</f>
        <v>7.7248884393230739</v>
      </c>
      <c r="G10" s="22">
        <f>100*((LN(E10)-6.57)/(11.6-6.57))</f>
        <v>22.960008734057133</v>
      </c>
      <c r="H10" s="22"/>
      <c r="I10" s="22">
        <v>241.46</v>
      </c>
      <c r="J10" s="22"/>
      <c r="K10" s="22"/>
      <c r="L10" s="22"/>
      <c r="M10" s="22"/>
      <c r="N10" s="22"/>
      <c r="O10" s="22"/>
    </row>
    <row r="11" spans="1:15" x14ac:dyDescent="0.4">
      <c r="A11">
        <v>1987</v>
      </c>
      <c r="B11" s="22">
        <v>103.6087</v>
      </c>
      <c r="C11" s="22">
        <f>B11/4627</f>
        <v>2.2392197968446076E-2</v>
      </c>
      <c r="D11" s="22">
        <f>100*(1-ABS((C11-8.5737)/8.5737))</f>
        <v>0.26117309876071415</v>
      </c>
      <c r="E11" s="22">
        <v>2602</v>
      </c>
      <c r="F11" s="22">
        <f>LN(E11)</f>
        <v>7.8640356590724503</v>
      </c>
      <c r="G11" s="22">
        <f>100*((LN(E11)-6.57)/(11.6-6.57))</f>
        <v>25.726355051142153</v>
      </c>
      <c r="H11" s="22"/>
      <c r="I11" s="22">
        <v>244.95</v>
      </c>
      <c r="J11" s="22"/>
      <c r="K11" s="22"/>
      <c r="L11" s="22"/>
      <c r="M11" s="22"/>
      <c r="N11" s="22"/>
      <c r="O11" s="22"/>
    </row>
    <row r="12" spans="1:15" x14ac:dyDescent="0.4">
      <c r="A12">
        <v>1988</v>
      </c>
      <c r="B12" s="22">
        <v>133.7157</v>
      </c>
      <c r="C12" s="22">
        <f>B12/4627</f>
        <v>2.8899005835314458E-2</v>
      </c>
      <c r="D12" s="22">
        <f>100*(1-ABS((C12-8.5737)/8.5737))</f>
        <v>0.33706574565606218</v>
      </c>
      <c r="E12" s="22">
        <v>3311</v>
      </c>
      <c r="F12" s="22">
        <f>LN(E12)</f>
        <v>8.1050055375472461</v>
      </c>
      <c r="G12" s="22">
        <f>100*((LN(E12)-6.57)/(11.6-6.57))</f>
        <v>30.517008698752406</v>
      </c>
      <c r="H12" s="22"/>
      <c r="I12" s="22">
        <v>247.57</v>
      </c>
      <c r="J12" s="22"/>
      <c r="K12" s="22"/>
      <c r="L12" s="22"/>
      <c r="M12" s="22"/>
      <c r="N12" s="22"/>
      <c r="O12" s="22"/>
    </row>
    <row r="13" spans="1:15" x14ac:dyDescent="0.4">
      <c r="A13">
        <v>1989</v>
      </c>
      <c r="B13" s="22">
        <v>145.0446</v>
      </c>
      <c r="C13" s="22">
        <f>B13/4627</f>
        <v>3.1347438945320945E-2</v>
      </c>
      <c r="D13" s="22">
        <f>100*(1-ABS((C13-8.5737)/8.5737))</f>
        <v>0.36562323087256932</v>
      </c>
      <c r="E13" s="22">
        <v>3451</v>
      </c>
      <c r="F13" s="22">
        <f>LN(E13)</f>
        <v>8.1464193230980033</v>
      </c>
      <c r="G13" s="22">
        <f>100*((LN(E13)-6.57)/(11.6-6.57))</f>
        <v>31.340344395586545</v>
      </c>
      <c r="H13" s="22"/>
      <c r="I13" s="22">
        <v>246.51</v>
      </c>
      <c r="J13" s="22"/>
      <c r="K13" s="22"/>
      <c r="L13" s="22"/>
      <c r="M13" s="22"/>
      <c r="N13" s="22"/>
      <c r="O13" s="22"/>
    </row>
    <row r="14" spans="1:15" x14ac:dyDescent="0.4">
      <c r="A14">
        <v>1990</v>
      </c>
      <c r="B14" s="22">
        <v>160.4402</v>
      </c>
      <c r="C14" s="22">
        <f>B14/4627</f>
        <v>3.4674778474173329E-2</v>
      </c>
      <c r="D14" s="22">
        <f>100*(1-ABS((C14-8.5737)/8.5737))</f>
        <v>0.4044319077431302</v>
      </c>
      <c r="E14" s="22">
        <v>3865</v>
      </c>
      <c r="F14" s="22">
        <f>LN(E14)</f>
        <v>8.2597169610215229</v>
      </c>
      <c r="G14" s="22">
        <f>100*((LN(E14)-6.57)/(11.6-6.57))</f>
        <v>33.592782525278785</v>
      </c>
      <c r="H14" s="22"/>
      <c r="I14" s="22">
        <v>245</v>
      </c>
      <c r="J14" s="22"/>
      <c r="K14" s="22"/>
      <c r="L14" s="22"/>
      <c r="M14" s="22"/>
      <c r="N14" s="22"/>
      <c r="O14" s="22"/>
    </row>
    <row r="15" spans="1:15" x14ac:dyDescent="0.4">
      <c r="A15">
        <v>1991</v>
      </c>
      <c r="B15" s="22">
        <v>184.81700000000001</v>
      </c>
      <c r="C15" s="22">
        <f>B15/4627</f>
        <v>3.9943159714717964E-2</v>
      </c>
      <c r="D15" s="22">
        <f>100*(1-ABS((C15-8.5737)/8.5737))</f>
        <v>0.46588007178602897</v>
      </c>
      <c r="E15" s="22">
        <v>4406</v>
      </c>
      <c r="F15" s="22">
        <f>LN(E15)</f>
        <v>8.3907225273622892</v>
      </c>
      <c r="G15" s="22">
        <f>100*((LN(E15)-6.57)/(11.6-6.57))</f>
        <v>36.197266945572352</v>
      </c>
      <c r="H15" s="22"/>
      <c r="I15" s="22">
        <v>245.69</v>
      </c>
      <c r="J15" s="22"/>
      <c r="K15" s="22"/>
      <c r="L15" s="22"/>
      <c r="M15" s="22"/>
      <c r="N15" s="22"/>
      <c r="O15" s="22"/>
    </row>
    <row r="16" spans="1:15" x14ac:dyDescent="0.4">
      <c r="A16">
        <v>1992</v>
      </c>
      <c r="B16" s="22">
        <v>304.05880000000002</v>
      </c>
      <c r="C16" s="22">
        <f>B16/4627</f>
        <v>6.5714026366976444E-2</v>
      </c>
      <c r="D16" s="22">
        <f>100*(1-ABS((C16-8.5737)/8.5737))</f>
        <v>0.7664605289078974</v>
      </c>
      <c r="E16" s="22">
        <v>7196</v>
      </c>
      <c r="F16" s="22">
        <f>LN(E16)</f>
        <v>8.8812805950704234</v>
      </c>
      <c r="G16" s="22">
        <f>100*((LN(E16)-6.57)/(11.6-6.57))</f>
        <v>45.949912426847384</v>
      </c>
      <c r="H16" s="22"/>
      <c r="I16" s="22">
        <v>245.57</v>
      </c>
      <c r="J16" s="22"/>
      <c r="K16" s="22"/>
      <c r="L16" s="22"/>
      <c r="M16" s="22"/>
      <c r="N16" s="22"/>
      <c r="O16" s="22"/>
    </row>
    <row r="17" spans="1:15" x14ac:dyDescent="0.4">
      <c r="A17">
        <v>1993</v>
      </c>
      <c r="B17" s="22">
        <v>440.36270000000002</v>
      </c>
      <c r="C17" s="22">
        <f>B17/4627</f>
        <v>9.5172401123838346E-2</v>
      </c>
      <c r="D17" s="22">
        <f>100*(1-ABS((C17-8.5737)/8.5737))</f>
        <v>1.1100505163912699</v>
      </c>
      <c r="E17" s="22">
        <v>10356</v>
      </c>
      <c r="F17" s="22">
        <f>LN(E17)</f>
        <v>9.2453213408714277</v>
      </c>
      <c r="G17" s="22">
        <f>100*((LN(E17)-6.57)/(11.6-6.57))</f>
        <v>53.187302999431964</v>
      </c>
      <c r="H17" s="22"/>
      <c r="I17" s="22">
        <v>245.92</v>
      </c>
      <c r="J17" s="22"/>
      <c r="K17" s="22"/>
      <c r="L17" s="22">
        <v>0.5</v>
      </c>
      <c r="M17" s="22">
        <f>L17^(1/4)</f>
        <v>0.8408964152537145</v>
      </c>
      <c r="N17" s="22">
        <f>100*(1-(L17^(1/4)-1)/(2.3-1))</f>
        <v>112.23873728817581</v>
      </c>
      <c r="O17" s="22"/>
    </row>
    <row r="18" spans="1:15" x14ac:dyDescent="0.4">
      <c r="A18">
        <v>1994</v>
      </c>
      <c r="B18" s="22">
        <v>604.59590000000003</v>
      </c>
      <c r="C18" s="22">
        <f>B18/4627</f>
        <v>0.13066693321806788</v>
      </c>
      <c r="D18" s="22">
        <f>100*(1-ABS((C18-8.5737)/8.5737))</f>
        <v>1.5240436826348902</v>
      </c>
      <c r="E18" s="22">
        <v>14145</v>
      </c>
      <c r="F18" s="22">
        <f>LN(E18)</f>
        <v>9.5571164837356672</v>
      </c>
      <c r="G18" s="22">
        <f>100*((LN(E18)-6.57)/(11.6-6.57))</f>
        <v>59.386013593154416</v>
      </c>
      <c r="H18" s="22"/>
      <c r="I18" s="22">
        <v>241.2</v>
      </c>
      <c r="J18" s="22"/>
      <c r="K18" s="22"/>
      <c r="L18" s="22">
        <v>1.3</v>
      </c>
      <c r="M18" s="22">
        <f>L18^(1/4)</f>
        <v>1.0677899723724409</v>
      </c>
      <c r="N18" s="22">
        <f>100*(1-(L18^(1/4)-1)/(2.3-1))</f>
        <v>94.785386740581473</v>
      </c>
      <c r="O18" s="22"/>
    </row>
    <row r="19" spans="1:15" x14ac:dyDescent="0.4">
      <c r="A19">
        <v>1995</v>
      </c>
      <c r="B19" s="22">
        <v>755.65129999999999</v>
      </c>
      <c r="C19" s="22">
        <f>B19/4627</f>
        <v>0.16331344283553059</v>
      </c>
      <c r="D19" s="22">
        <f>100*(1-ABS((C19-8.5737)/8.5737))</f>
        <v>1.9048187227863167</v>
      </c>
      <c r="E19" s="22">
        <v>17656</v>
      </c>
      <c r="F19" s="22">
        <f>LN(E19)</f>
        <v>9.7788309479365729</v>
      </c>
      <c r="G19" s="22">
        <f>100*((LN(E19)-6.57)/(11.6-6.57))</f>
        <v>63.793855823788725</v>
      </c>
      <c r="H19" s="22"/>
      <c r="I19" s="22">
        <v>237.98</v>
      </c>
      <c r="J19" s="22"/>
      <c r="K19" s="22"/>
      <c r="L19" s="22">
        <v>1.4</v>
      </c>
      <c r="M19" s="22">
        <f>L19^(1/4)</f>
        <v>1.0877573059372772</v>
      </c>
      <c r="N19" s="22">
        <f>100*(1-(L19^(1/4)-1)/(2.3-1))</f>
        <v>93.249438004824839</v>
      </c>
      <c r="O19" s="22"/>
    </row>
    <row r="20" spans="1:15" x14ac:dyDescent="0.4">
      <c r="A20">
        <v>1996</v>
      </c>
      <c r="B20" s="22">
        <v>861.78330000000005</v>
      </c>
      <c r="C20" s="22">
        <f>B20/4627</f>
        <v>0.18625098335854767</v>
      </c>
      <c r="D20" s="22">
        <f>100*(1-ABS((C20-8.5737)/8.5737))</f>
        <v>2.1723524657796256</v>
      </c>
      <c r="E20" s="22">
        <v>20041</v>
      </c>
      <c r="F20" s="22">
        <f>LN(E20)</f>
        <v>9.9055354541534282</v>
      </c>
      <c r="G20" s="22">
        <f>100*((LN(E20)-6.57)/(11.6-6.57))</f>
        <v>66.312832090525404</v>
      </c>
      <c r="H20" s="22"/>
      <c r="I20" s="22">
        <v>235.5</v>
      </c>
      <c r="J20" s="22"/>
      <c r="K20" s="22"/>
      <c r="L20" s="22">
        <v>1.5</v>
      </c>
      <c r="M20" s="22">
        <f>L20^(1/4)</f>
        <v>1.1066819197003217</v>
      </c>
      <c r="N20" s="22">
        <f>100*(1-(L20^(1/4)-1)/(2.3-1))</f>
        <v>91.793698484590635</v>
      </c>
      <c r="O20" s="22"/>
    </row>
    <row r="21" spans="1:15" x14ac:dyDescent="0.4">
      <c r="A21">
        <v>1997</v>
      </c>
      <c r="B21" s="22">
        <v>947.83799999999997</v>
      </c>
      <c r="C21" s="22">
        <f>B21/4627</f>
        <v>0.2048493624378647</v>
      </c>
      <c r="D21" s="22">
        <f>100*(1-ABS((C21-8.5737)/8.5737))</f>
        <v>2.3892760702831195</v>
      </c>
      <c r="E21" s="22">
        <v>21963</v>
      </c>
      <c r="F21" s="22">
        <f>LN(E21)</f>
        <v>9.9971144983147529</v>
      </c>
      <c r="G21" s="22">
        <f>100*((LN(E21)-6.57)/(11.6-6.57))</f>
        <v>68.133489032102446</v>
      </c>
      <c r="H21" s="22"/>
      <c r="I21" s="22">
        <v>232.59</v>
      </c>
      <c r="J21" s="22"/>
      <c r="K21" s="22"/>
      <c r="L21" s="22">
        <v>2</v>
      </c>
      <c r="M21" s="22">
        <f>L21^(1/4)</f>
        <v>1.189207115002721</v>
      </c>
      <c r="N21" s="22">
        <f>100*(1-(L21^(1/4)-1)/(2.3-1))</f>
        <v>85.445606538252221</v>
      </c>
      <c r="O21" s="22"/>
    </row>
    <row r="22" spans="1:15" x14ac:dyDescent="0.4">
      <c r="A22">
        <v>1998</v>
      </c>
      <c r="B22" s="22">
        <v>1038.2660000000001</v>
      </c>
      <c r="C22" s="22">
        <f>B22/4627</f>
        <v>0.22439291117354659</v>
      </c>
      <c r="D22" s="22">
        <f>100*(1-ABS((C22-8.5737)/8.5737))</f>
        <v>2.6172237327355408</v>
      </c>
      <c r="E22" s="22">
        <v>24042</v>
      </c>
      <c r="F22" s="22">
        <f>LN(E22)</f>
        <v>10.0875575798642</v>
      </c>
      <c r="G22" s="22">
        <f>100*((LN(E22)-6.57)/(11.6-6.57))</f>
        <v>69.931562223940361</v>
      </c>
      <c r="H22" s="22"/>
      <c r="I22" s="22">
        <v>228.51</v>
      </c>
      <c r="J22" s="22"/>
      <c r="K22" s="22"/>
      <c r="L22" s="22"/>
      <c r="M22" s="22"/>
      <c r="N22" s="22"/>
      <c r="O22" s="22"/>
    </row>
    <row r="23" spans="1:15" x14ac:dyDescent="0.4">
      <c r="A23">
        <v>1999</v>
      </c>
      <c r="B23" s="22">
        <v>1120.5509</v>
      </c>
      <c r="C23" s="22">
        <f>B23/4627</f>
        <v>0.24217655068078667</v>
      </c>
      <c r="D23" s="22">
        <f>100*(1-ABS((C23-8.5737)/8.5737))</f>
        <v>2.8246445604673265</v>
      </c>
      <c r="E23" s="22">
        <v>25891</v>
      </c>
      <c r="F23" s="22">
        <f>LN(E23)</f>
        <v>10.161650696951378</v>
      </c>
      <c r="G23" s="22">
        <f>100*((LN(E23)-6.57)/(11.6-6.57))</f>
        <v>71.404586420504543</v>
      </c>
      <c r="H23" s="22"/>
      <c r="I23" s="22">
        <v>224.97</v>
      </c>
      <c r="J23" s="22"/>
      <c r="K23" s="22"/>
      <c r="L23" s="22"/>
      <c r="M23" s="22"/>
      <c r="N23" s="22"/>
      <c r="O23" s="22"/>
    </row>
    <row r="24" spans="1:15" x14ac:dyDescent="0.4">
      <c r="A24">
        <v>2000</v>
      </c>
      <c r="B24" s="22">
        <v>1176.5434</v>
      </c>
      <c r="C24" s="22">
        <f>B24/4627</f>
        <v>0.25427780419278151</v>
      </c>
      <c r="D24" s="22">
        <f>100*(1-ABS((C24-8.5737)/8.5737))</f>
        <v>2.9657884483103136</v>
      </c>
      <c r="E24" s="22">
        <v>27109</v>
      </c>
      <c r="F24" s="22">
        <f>LN(E24)</f>
        <v>10.207621055054725</v>
      </c>
      <c r="G24" s="22">
        <f>100*((LN(E24)-6.57)/(11.6-6.57))</f>
        <v>72.318510040849404</v>
      </c>
      <c r="H24" s="22"/>
      <c r="I24" s="22">
        <v>221.07</v>
      </c>
      <c r="J24" s="22"/>
      <c r="K24" s="22"/>
      <c r="L24" s="22">
        <v>2.8</v>
      </c>
      <c r="M24" s="22">
        <f>L24^(1/4)</f>
        <v>1.2935687276168015</v>
      </c>
      <c r="N24" s="22">
        <f>100*(1-(L24^(1/4)-1)/(2.3-1))</f>
        <v>77.41779018332295</v>
      </c>
      <c r="O24" s="22"/>
    </row>
    <row r="25" spans="1:15" x14ac:dyDescent="0.4">
      <c r="A25">
        <v>2001</v>
      </c>
      <c r="B25" s="22">
        <v>1328.6491000000001</v>
      </c>
      <c r="C25" s="22">
        <f>B25/4627</f>
        <v>0.28715130754268425</v>
      </c>
      <c r="D25" s="22">
        <f>100*(1-ABS((C25-8.5737)/8.5737))</f>
        <v>3.3492110470705105</v>
      </c>
      <c r="E25" s="22">
        <v>30526</v>
      </c>
      <c r="F25" s="22">
        <f>LN(E25)</f>
        <v>10.326334058475068</v>
      </c>
      <c r="G25" s="22">
        <f>100*((LN(E25)-6.57)/(11.6-6.57))</f>
        <v>74.678609512426803</v>
      </c>
      <c r="H25" s="22"/>
      <c r="I25" s="22">
        <v>241.08</v>
      </c>
      <c r="J25" s="22"/>
      <c r="K25" s="22"/>
      <c r="L25" s="22">
        <v>3.57</v>
      </c>
      <c r="M25" s="22">
        <f>L25^(1/4)</f>
        <v>1.3745706103249546</v>
      </c>
      <c r="N25" s="22">
        <f>100*(1-(L25^(1/4)-1)/(2.3-1))</f>
        <v>71.186876128849647</v>
      </c>
      <c r="O25" s="22"/>
    </row>
    <row r="26" spans="1:15" x14ac:dyDescent="0.4">
      <c r="A26">
        <v>2002</v>
      </c>
      <c r="B26" s="22">
        <v>1534.1333999999999</v>
      </c>
      <c r="C26" s="22">
        <f>B26/4627</f>
        <v>0.33156114112816076</v>
      </c>
      <c r="D26" s="22">
        <f>100*(1-ABS((C26-8.5737)/8.5737))</f>
        <v>3.8671885082071977</v>
      </c>
      <c r="E26" s="22">
        <v>35087</v>
      </c>
      <c r="F26" s="22">
        <f>LN(E26)</f>
        <v>10.465585970479541</v>
      </c>
      <c r="G26" s="22">
        <f>100*((LN(E26)-6.57)/(11.6-6.57))</f>
        <v>77.447037186471988</v>
      </c>
      <c r="H26" s="22"/>
      <c r="I26" s="22">
        <v>222.53</v>
      </c>
      <c r="J26" s="22"/>
      <c r="K26" s="22"/>
      <c r="L26" s="22">
        <v>3.75</v>
      </c>
      <c r="M26" s="22">
        <f>L26^(1/4)</f>
        <v>1.3915788418568704</v>
      </c>
      <c r="N26" s="22">
        <f>100*(1-(L26^(1/4)-1)/(2.3-1))</f>
        <v>69.878550626394585</v>
      </c>
      <c r="O26" s="22"/>
    </row>
    <row r="27" spans="1:15" x14ac:dyDescent="0.4">
      <c r="A27">
        <v>2003</v>
      </c>
      <c r="B27" s="22">
        <v>1833.4523999999999</v>
      </c>
      <c r="C27" s="22">
        <f>B27/4627</f>
        <v>0.39625078884806569</v>
      </c>
      <c r="D27" s="22">
        <f>100*(1-ABS((C27-8.5737)/8.5737))</f>
        <v>4.6217011190975432</v>
      </c>
      <c r="E27" s="22">
        <v>41616</v>
      </c>
      <c r="F27" s="22">
        <f>LN(E27)</f>
        <v>10.636239987688432</v>
      </c>
      <c r="G27" s="22">
        <f>100*((LN(E27)-6.57)/(11.6-6.57))</f>
        <v>80.839761186648758</v>
      </c>
      <c r="H27" s="22"/>
      <c r="I27" s="22">
        <v>260.10000000000002</v>
      </c>
      <c r="J27" s="22"/>
      <c r="K27" s="22"/>
      <c r="L27" s="22">
        <v>3.9</v>
      </c>
      <c r="M27" s="22">
        <f>L27^(1/4)</f>
        <v>1.4052906339306293</v>
      </c>
      <c r="N27" s="22">
        <f>100*(1-(L27^(1/4)-1)/(2.3-1))</f>
        <v>68.823797389951594</v>
      </c>
      <c r="O27" s="22"/>
    </row>
    <row r="28" spans="1:15" x14ac:dyDescent="0.4">
      <c r="A28">
        <v>2004</v>
      </c>
      <c r="B28" s="22">
        <v>2250.6419999999998</v>
      </c>
      <c r="C28" s="22">
        <f>B28/4627</f>
        <v>0.48641495569483462</v>
      </c>
      <c r="D28" s="22">
        <f>100*(1-ABS((C28-8.5737)/8.5737))</f>
        <v>5.6733377152785263</v>
      </c>
      <c r="E28" s="22">
        <v>51123</v>
      </c>
      <c r="F28" s="22">
        <f>LN(E28)</f>
        <v>10.841989772775502</v>
      </c>
      <c r="G28" s="22">
        <f>100*((LN(E28)-6.57)/(11.6-6.57))</f>
        <v>84.930214170487133</v>
      </c>
      <c r="H28" s="22"/>
      <c r="I28" s="22">
        <v>274.7</v>
      </c>
      <c r="J28" s="22"/>
      <c r="K28" s="22"/>
      <c r="L28" s="22">
        <v>3.5</v>
      </c>
      <c r="M28" s="22">
        <f>L28^(1/4)</f>
        <v>1.3677823998673806</v>
      </c>
      <c r="N28" s="22">
        <f>100*(1-(L28^(1/4)-1)/(2.3-1))</f>
        <v>71.709046164047635</v>
      </c>
      <c r="O28" s="22"/>
    </row>
    <row r="29" spans="1:15" x14ac:dyDescent="0.4">
      <c r="A29">
        <v>2005</v>
      </c>
      <c r="B29" s="22">
        <v>2808.84</v>
      </c>
      <c r="C29" s="22">
        <f>B29/4627</f>
        <v>0.60705424681218934</v>
      </c>
      <c r="D29" s="22">
        <f>100*(1-ABS((C29-8.5737)/8.5737))</f>
        <v>7.0804232339852007</v>
      </c>
      <c r="E29" s="22">
        <v>51592</v>
      </c>
      <c r="F29" s="22">
        <f>LN(E29)</f>
        <v>10.851121900690213</v>
      </c>
      <c r="G29" s="22">
        <f>100*((LN(E29)-6.57)/(11.6-6.57))</f>
        <v>85.111767409348175</v>
      </c>
      <c r="H29" s="22">
        <v>560</v>
      </c>
      <c r="I29" s="22">
        <v>289.2</v>
      </c>
      <c r="J29" s="22">
        <f>I29/H29</f>
        <v>0.51642857142857146</v>
      </c>
      <c r="K29" s="22">
        <f>100*(LN(J29)-LN(36.76%))/(LN(95.86%)-LN(36.76%))</f>
        <v>35.466794131339725</v>
      </c>
      <c r="L29" s="22">
        <v>3.3</v>
      </c>
      <c r="M29" s="22">
        <f>L29^(1/4)</f>
        <v>1.3478094125129469</v>
      </c>
      <c r="N29" s="22">
        <f>100*(1-(L29^(1/4)-1)/(2.3-1))</f>
        <v>73.245429806696379</v>
      </c>
      <c r="O29" s="22">
        <f>(1/6)*G29+(1/6)*K29+(1/3)*D29+(1/3)*N29</f>
        <v>46.871711270341841</v>
      </c>
    </row>
    <row r="30" spans="1:15" x14ac:dyDescent="0.4">
      <c r="A30">
        <v>2006</v>
      </c>
      <c r="B30" s="22">
        <v>3310.88</v>
      </c>
      <c r="C30" s="22">
        <f>B30/4627</f>
        <v>0.71555651610114546</v>
      </c>
      <c r="D30" s="22">
        <f>100*(1-ABS((C30-8.5737)/8.5737))</f>
        <v>8.3459476783785966</v>
      </c>
      <c r="E30" s="22">
        <v>58586</v>
      </c>
      <c r="F30" s="22">
        <f>LN(E30)</f>
        <v>10.978251039172248</v>
      </c>
      <c r="G30" s="22">
        <f>100*((LN(E30)-6.57)/(11.6-6.57))</f>
        <v>87.639185669428386</v>
      </c>
      <c r="H30" s="22">
        <v>584</v>
      </c>
      <c r="I30" s="22">
        <v>308</v>
      </c>
      <c r="J30" s="22">
        <f>I30/H30</f>
        <v>0.5273972602739726</v>
      </c>
      <c r="K30" s="22">
        <f>100*(LN(J30)-LN(36.76%))/(LN(95.86%)-LN(36.76%))</f>
        <v>37.659550011862088</v>
      </c>
      <c r="L30" s="22">
        <v>3.2</v>
      </c>
      <c r="M30" s="22">
        <f>L30^(1/4)</f>
        <v>1.337480609952844</v>
      </c>
      <c r="N30" s="22">
        <f>100*(1-(L30^(1/4)-1)/(2.3-1))</f>
        <v>74.039953080550461</v>
      </c>
      <c r="O30" s="22">
        <f>(1/6)*G30+(1/6)*K30+(1/3)*D30+(1/3)*N30</f>
        <v>48.345089533191427</v>
      </c>
    </row>
    <row r="31" spans="1:15" x14ac:dyDescent="0.4">
      <c r="A31">
        <v>2007</v>
      </c>
      <c r="B31" s="22">
        <v>3879.7</v>
      </c>
      <c r="C31" s="22">
        <f>B31/4627</f>
        <v>0.83849146315106982</v>
      </c>
      <c r="D31" s="22">
        <f>100*(1-ABS((C31-8.5737)/8.5737))</f>
        <v>9.7798087541093093</v>
      </c>
      <c r="E31" s="22">
        <v>66454</v>
      </c>
      <c r="F31" s="22">
        <f>LN(E31)</f>
        <v>11.104265257965523</v>
      </c>
      <c r="G31" s="22">
        <f>100*((LN(E31)-6.57)/(11.6-6.57))</f>
        <v>90.144438528141606</v>
      </c>
      <c r="H31" s="22">
        <v>599.21</v>
      </c>
      <c r="I31" s="22">
        <v>325.23</v>
      </c>
      <c r="J31" s="22">
        <f>I31/H31</f>
        <v>0.54276464010947745</v>
      </c>
      <c r="K31" s="22">
        <f>100*(LN(J31)-LN(36.76%))/(LN(95.86%)-LN(36.76%))</f>
        <v>40.656143396711649</v>
      </c>
      <c r="L31" s="22">
        <v>3.3</v>
      </c>
      <c r="M31" s="22">
        <f>L31^(1/4)</f>
        <v>1.3478094125129469</v>
      </c>
      <c r="N31" s="22">
        <f>100*(1-(L31^(1/4)-1)/(2.3-1))</f>
        <v>73.245429806696379</v>
      </c>
      <c r="O31" s="22">
        <f>(1/6)*G31+(1/6)*K31+(1/3)*D31+(1/3)*N31</f>
        <v>49.475176507744102</v>
      </c>
    </row>
    <row r="32" spans="1:15" x14ac:dyDescent="0.4">
      <c r="A32">
        <v>2008</v>
      </c>
      <c r="B32" s="22">
        <v>4460.62</v>
      </c>
      <c r="C32" s="22">
        <f>B32/4627</f>
        <v>0.96404149556948349</v>
      </c>
      <c r="D32" s="22">
        <f>100*(1-ABS((C32-8.5737)/8.5737))</f>
        <v>11.244171076308751</v>
      </c>
      <c r="E32" s="22">
        <v>74877</v>
      </c>
      <c r="F32" s="22">
        <f>LN(E32)</f>
        <v>11.223602046246322</v>
      </c>
      <c r="G32" s="22">
        <f>100*((LN(E32)-6.57)/(11.6-6.57))</f>
        <v>92.516939289191299</v>
      </c>
      <c r="H32" s="22">
        <v>611</v>
      </c>
      <c r="I32" s="22">
        <v>350</v>
      </c>
      <c r="J32" s="22">
        <f>I32/H32</f>
        <v>0.57283142389525366</v>
      </c>
      <c r="K32" s="22">
        <f>100*(LN(J32)-LN(36.76%))/(LN(95.86%)-LN(36.76%))</f>
        <v>46.281276580621714</v>
      </c>
      <c r="L32" s="22">
        <v>3.1</v>
      </c>
      <c r="M32" s="22">
        <f>L32^(1/4)</f>
        <v>1.3269068114098672</v>
      </c>
      <c r="N32" s="22">
        <f>100*(1-(L32^(1/4)-1)/(2.3-1))</f>
        <v>74.853322199240978</v>
      </c>
      <c r="O32" s="22">
        <f>(1/6)*G32+(1/6)*K32+(1/3)*D32+(1/3)*N32</f>
        <v>51.832200403485409</v>
      </c>
    </row>
    <row r="33" spans="1:15" x14ac:dyDescent="0.4">
      <c r="A33">
        <v>2009</v>
      </c>
      <c r="B33" s="22">
        <v>4947.59</v>
      </c>
      <c r="C33" s="22">
        <f>B33/4627</f>
        <v>1.0692867948995028</v>
      </c>
      <c r="D33" s="22">
        <f>100*(1-ABS((C33-8.5737)/8.5737))</f>
        <v>12.471707604645632</v>
      </c>
      <c r="E33" s="22">
        <v>81728</v>
      </c>
      <c r="F33" s="22">
        <f>LN(E33)</f>
        <v>11.311151939392211</v>
      </c>
      <c r="G33" s="22">
        <f>100*((LN(E33)-6.57)/(11.6-6.57))</f>
        <v>94.257493824894851</v>
      </c>
      <c r="H33" s="22">
        <v>619.57000000000005</v>
      </c>
      <c r="I33" s="22">
        <v>364.3</v>
      </c>
      <c r="J33" s="22">
        <f>I33/H33</f>
        <v>0.58798844359797919</v>
      </c>
      <c r="K33" s="22">
        <f>100*(LN(J33)-LN(36.76%))/(LN(95.86%)-LN(36.76%))</f>
        <v>49.005992864700644</v>
      </c>
      <c r="L33" s="22">
        <v>2.8</v>
      </c>
      <c r="M33" s="22">
        <f>L33^(1/4)</f>
        <v>1.2935687276168015</v>
      </c>
      <c r="N33" s="22">
        <f>100*(1-(L33^(1/4)-1)/(2.3-1))</f>
        <v>77.41779018332295</v>
      </c>
      <c r="O33" s="22">
        <f>(1/6)*G33+(1/6)*K33+(1/3)*D33+(1/3)*N33</f>
        <v>53.840413710922107</v>
      </c>
    </row>
    <row r="34" spans="1:15" x14ac:dyDescent="0.4">
      <c r="A34">
        <v>2010</v>
      </c>
      <c r="B34" s="22">
        <v>5779.21</v>
      </c>
      <c r="C34" s="22">
        <f>B34/4627</f>
        <v>1.2490188026799223</v>
      </c>
      <c r="D34" s="22">
        <f>100*(1-ABS((C34-8.5737)/8.5737))</f>
        <v>14.568025504507066</v>
      </c>
      <c r="E34" s="22">
        <v>91943</v>
      </c>
      <c r="F34" s="22">
        <f>LN(E34)</f>
        <v>11.428924098803945</v>
      </c>
      <c r="G34" s="22">
        <f>100*((LN(E34)-6.57)/(11.6-6.57))</f>
        <v>96.598888644213616</v>
      </c>
      <c r="H34" s="22">
        <v>637.6</v>
      </c>
      <c r="I34" s="22">
        <v>382.34</v>
      </c>
      <c r="J34" s="22">
        <f>I34/H34</f>
        <v>0.59965495608531993</v>
      </c>
      <c r="K34" s="22">
        <f>100*(LN(J34)-LN(36.76%))/(LN(95.86%)-LN(36.76%))</f>
        <v>51.055816905974318</v>
      </c>
      <c r="L34" s="22">
        <v>2.6</v>
      </c>
      <c r="M34" s="22">
        <f>L34^(1/4)</f>
        <v>1.2698234324738655</v>
      </c>
      <c r="N34" s="22">
        <f>100*(1-(L34^(1/4)-1)/(2.3-1))</f>
        <v>79.244351348164187</v>
      </c>
      <c r="O34" s="22">
        <f>(1/6)*G34+(1/6)*K34+(1/3)*D34+(1/3)*N34</f>
        <v>55.87990987592174</v>
      </c>
    </row>
    <row r="35" spans="1:15" x14ac:dyDescent="0.4">
      <c r="A35">
        <v>2011</v>
      </c>
      <c r="B35" s="22">
        <v>6880.15</v>
      </c>
      <c r="C35" s="22">
        <f>B35/4627</f>
        <v>1.4869569915712124</v>
      </c>
      <c r="D35" s="22">
        <f>100*(1-ABS((C35-8.5737)/8.5737))</f>
        <v>17.343235610893913</v>
      </c>
      <c r="E35" s="22">
        <v>106183</v>
      </c>
      <c r="F35" s="22">
        <f>LN(E35)</f>
        <v>11.572919299646985</v>
      </c>
      <c r="G35" s="22">
        <f>100*((LN(E35)-6.57)/(11.6-6.57))</f>
        <v>99.461616295168696</v>
      </c>
      <c r="H35" s="22">
        <v>643.22</v>
      </c>
      <c r="I35" s="22">
        <v>386</v>
      </c>
      <c r="J35" s="22">
        <f>I35/H35</f>
        <v>0.60010571810578028</v>
      </c>
      <c r="K35" s="22">
        <f>100*(LN(J35)-LN(36.76%))/(LN(95.86%)-LN(36.76%))</f>
        <v>51.134214067122272</v>
      </c>
      <c r="L35" s="22">
        <v>2.6</v>
      </c>
      <c r="M35" s="22">
        <f>L35^(1/4)</f>
        <v>1.2698234324738655</v>
      </c>
      <c r="N35" s="22">
        <f>100*(1-(L35^(1/4)-1)/(2.3-1))</f>
        <v>79.244351348164187</v>
      </c>
      <c r="O35" s="22">
        <f>(1/6)*G35+(1/6)*K35+(1/3)*D35+(1/3)*N35</f>
        <v>57.295167380067859</v>
      </c>
    </row>
    <row r="36" spans="1:15" x14ac:dyDescent="0.4">
      <c r="A36">
        <v>2012</v>
      </c>
      <c r="B36" s="22">
        <v>7446.37</v>
      </c>
      <c r="C36" s="22">
        <f>B36/4627</f>
        <v>1.6093300194510483</v>
      </c>
      <c r="D36" s="22">
        <f>100*(1-ABS((C36-8.5737)/8.5737))</f>
        <v>18.770542699780123</v>
      </c>
      <c r="E36" s="22">
        <v>115468</v>
      </c>
      <c r="F36" s="22">
        <f>LN(E36)</f>
        <v>11.656748714279749</v>
      </c>
      <c r="G36" s="22">
        <v>100</v>
      </c>
      <c r="H36" s="22">
        <v>646.54999999999995</v>
      </c>
      <c r="I36" s="22">
        <v>389.1</v>
      </c>
      <c r="J36" s="22">
        <f>I36/H36</f>
        <v>0.60180960482561296</v>
      </c>
      <c r="K36" s="22">
        <f>100*(LN(J36)-LN(36.76%))/(LN(95.86%)-LN(36.76%))</f>
        <v>51.43002536634517</v>
      </c>
      <c r="L36" s="22">
        <v>2.4</v>
      </c>
      <c r="M36" s="22">
        <f>L36^(1/4)</f>
        <v>1.2446659545769567</v>
      </c>
      <c r="N36" s="22">
        <f>100*(1-(L36^(1/4)-1)/(2.3-1))</f>
        <v>81.179541955618717</v>
      </c>
      <c r="O36" s="22">
        <f>(1/6)*G36+(1/6)*K36+(1/3)*D36+(1/3)*N36</f>
        <v>58.555032446190467</v>
      </c>
    </row>
    <row r="37" spans="1:15" x14ac:dyDescent="0.4">
      <c r="A37">
        <v>2013</v>
      </c>
      <c r="B37" s="22">
        <v>7919.85</v>
      </c>
      <c r="C37" s="22">
        <f>B37/4627</f>
        <v>1.7116598227793387</v>
      </c>
      <c r="D37" s="22">
        <f>100*(1-ABS((C37-8.5737)/8.5737))</f>
        <v>19.964074119450636</v>
      </c>
      <c r="E37" s="22">
        <v>122318</v>
      </c>
      <c r="F37" s="22">
        <f>LN(E37)</f>
        <v>11.714379489913354</v>
      </c>
      <c r="G37" s="22">
        <v>100</v>
      </c>
      <c r="H37" s="22">
        <v>648.41</v>
      </c>
      <c r="I37" s="22">
        <v>389.2</v>
      </c>
      <c r="J37" s="22">
        <f>I37/H37</f>
        <v>0.60023750404836451</v>
      </c>
      <c r="K37" s="22">
        <f>100*(LN(J37)-LN(36.76%))/(LN(95.86%)-LN(36.76%))</f>
        <v>51.157123337943183</v>
      </c>
      <c r="L37" s="22">
        <v>2.12</v>
      </c>
      <c r="M37" s="22">
        <f>L37^(1/4)</f>
        <v>1.206657357270946</v>
      </c>
      <c r="N37" s="22">
        <f>100*(1-(L37^(1/4)-1)/(2.3-1))</f>
        <v>84.10328020992722</v>
      </c>
      <c r="O37" s="22">
        <f>(1/6)*G37+(1/6)*K37+(1/3)*D37+(1/3)*N37</f>
        <v>59.88197199944981</v>
      </c>
    </row>
    <row r="38" spans="1:15" x14ac:dyDescent="0.4">
      <c r="A38">
        <v>2014</v>
      </c>
      <c r="B38" s="22">
        <v>8358.98</v>
      </c>
      <c r="C38" s="22">
        <f>B38/4627</f>
        <v>1.8065658093797277</v>
      </c>
      <c r="D38" s="22">
        <f>100*(1-ABS((C38-8.5737)/8.5737))</f>
        <v>21.071017289848349</v>
      </c>
      <c r="E38" s="22">
        <v>128756</v>
      </c>
      <c r="F38" s="22">
        <f>LN(E38)</f>
        <v>11.765674419381893</v>
      </c>
      <c r="G38" s="22">
        <v>100</v>
      </c>
      <c r="H38" s="22">
        <v>650.01</v>
      </c>
      <c r="I38" s="22">
        <v>389.5</v>
      </c>
      <c r="J38" s="22">
        <f>I38/H38</f>
        <v>0.59922155043768555</v>
      </c>
      <c r="K38" s="22">
        <f>100*(LN(J38)-LN(36.76%))/(LN(95.86%)-LN(36.76%))</f>
        <v>50.980382798310679</v>
      </c>
      <c r="L38" s="22">
        <v>1.91</v>
      </c>
      <c r="M38" s="22">
        <f>L38^(1/4)</f>
        <v>1.1755966553663399</v>
      </c>
      <c r="N38" s="22">
        <f>100*(1-(L38^(1/4)-1)/(2.3-1))</f>
        <v>86.492564971820002</v>
      </c>
      <c r="O38" s="22">
        <f>(1/6)*G38+(1/6)*K38+(1/3)*D38+(1/3)*N38</f>
        <v>61.017924553607898</v>
      </c>
    </row>
    <row r="39" spans="1:15" x14ac:dyDescent="0.4">
      <c r="A39">
        <v>2015</v>
      </c>
      <c r="B39" s="22">
        <v>8685.91</v>
      </c>
      <c r="C39" s="22">
        <f>B39/4627</f>
        <v>1.8772228225632159</v>
      </c>
      <c r="D39" s="22">
        <f>100*(1-ABS((C39-8.5737)/8.5737))</f>
        <v>21.89513072026331</v>
      </c>
      <c r="E39" s="22">
        <v>133515</v>
      </c>
      <c r="F39" s="22">
        <f>LN(E39)</f>
        <v>11.801969110061142</v>
      </c>
      <c r="G39" s="22">
        <v>100</v>
      </c>
      <c r="H39" s="22">
        <v>651.1</v>
      </c>
      <c r="I39" s="22">
        <v>390</v>
      </c>
      <c r="J39" s="22">
        <f>I39/H39</f>
        <v>0.59898633082475805</v>
      </c>
      <c r="K39" s="22">
        <f>100*(LN(J39)-LN(36.76%))/(LN(95.86%)-LN(36.76%))</f>
        <v>50.93942005947612</v>
      </c>
      <c r="L39" s="22">
        <v>1.89</v>
      </c>
      <c r="M39" s="22">
        <f>L39^(1/4)</f>
        <v>1.172507018523451</v>
      </c>
      <c r="N39" s="22">
        <f>100*(1-(L39^(1/4)-1)/(2.3-1))</f>
        <v>86.730229344349937</v>
      </c>
      <c r="O39" s="22">
        <f>(1/6)*G39+(1/6)*K39+(1/3)*D39+(1/3)*N39</f>
        <v>61.365023364783767</v>
      </c>
    </row>
    <row r="40" spans="1:15" x14ac:dyDescent="0.4">
      <c r="A40">
        <v>2016</v>
      </c>
      <c r="B40" s="22">
        <v>9210.02</v>
      </c>
      <c r="C40" s="22">
        <f>B40/4627</f>
        <v>1.9904949211151934</v>
      </c>
      <c r="D40" s="22">
        <f>100*(1-ABS((C40-8.5737)/8.5737))</f>
        <v>23.216288429909994</v>
      </c>
      <c r="E40" s="22">
        <v>143985</v>
      </c>
      <c r="F40" s="22">
        <f>LN(E40)</f>
        <v>11.877464406465746</v>
      </c>
      <c r="G40" s="22">
        <v>100</v>
      </c>
      <c r="H40" s="22">
        <v>652.9</v>
      </c>
      <c r="I40" s="22">
        <v>387</v>
      </c>
      <c r="J40" s="22">
        <f>I40/H40</f>
        <v>0.59274008270791856</v>
      </c>
      <c r="K40" s="22">
        <f>100*(LN(J40)-LN(36.76%))/(LN(95.86%)-LN(36.76%))</f>
        <v>49.845729999160675</v>
      </c>
      <c r="L40" s="22">
        <v>1.85</v>
      </c>
      <c r="M40" s="22">
        <f>L40^(1/4)</f>
        <v>1.1662534248067804</v>
      </c>
      <c r="N40" s="22">
        <f>100*(1-(L40^(1/4)-1)/(2.3-1))</f>
        <v>87.211275014863048</v>
      </c>
      <c r="O40" s="22">
        <f>(1/6)*G40+(1/6)*K40+(1/3)*D40+(1/3)*N40</f>
        <v>61.783476148117785</v>
      </c>
    </row>
    <row r="41" spans="1:15" x14ac:dyDescent="0.4">
      <c r="A41">
        <v>2017</v>
      </c>
      <c r="B41" s="22">
        <v>10511.8</v>
      </c>
      <c r="C41" s="22">
        <f>B41/4627</f>
        <v>2.2718392046682516</v>
      </c>
      <c r="D41" s="22">
        <f>100*(1-ABS((C41-8.5737)/8.5737))</f>
        <v>26.49776881239432</v>
      </c>
      <c r="E41" s="22">
        <v>160706</v>
      </c>
      <c r="F41" s="22">
        <f>LN(E41)</f>
        <v>11.987331887680755</v>
      </c>
      <c r="G41" s="22">
        <v>100</v>
      </c>
      <c r="H41" s="22">
        <v>655.29999999999995</v>
      </c>
      <c r="I41" s="22">
        <v>388.3</v>
      </c>
      <c r="J41" s="22">
        <f>I41/H41</f>
        <v>0.59255302914695562</v>
      </c>
      <c r="K41" s="22">
        <f>100*(LN(J41)-LN(36.76%))/(LN(95.86%)-LN(36.76%))</f>
        <v>49.812800293772348</v>
      </c>
      <c r="L41" s="22">
        <v>1.82</v>
      </c>
      <c r="M41" s="22">
        <f>L41^(1/4)</f>
        <v>1.1614963436546859</v>
      </c>
      <c r="N41" s="22">
        <f>100*(1-(L41^(1/4)-1)/(2.3-1))</f>
        <v>87.57720433425493</v>
      </c>
      <c r="O41" s="22">
        <f>(1/6)*G41+(1/6)*K41+(1/3)*D41+(1/3)*N41</f>
        <v>62.993791097845133</v>
      </c>
    </row>
  </sheetData>
  <autoFilter ref="A1:O1" xr:uid="{30B34365-2255-43D2-81EB-BC30C5562E6C}">
    <sortState xmlns:xlrd2="http://schemas.microsoft.com/office/spreadsheetml/2017/richdata2" ref="A2:O41">
      <sortCondition ref="A1"/>
    </sortState>
  </autoFilter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20BF-3C0D-4FAD-BB0B-A75C7ACD65DC}">
  <dimension ref="A1:O41"/>
  <sheetViews>
    <sheetView workbookViewId="0">
      <selection activeCell="O2" sqref="O2:O14"/>
    </sheetView>
  </sheetViews>
  <sheetFormatPr defaultRowHeight="13.9" x14ac:dyDescent="0.4"/>
  <cols>
    <col min="2" max="4" width="9.1328125" bestFit="1" customWidth="1"/>
    <col min="5" max="5" width="10" bestFit="1" customWidth="1"/>
    <col min="6" max="15" width="9.1328125" bestFit="1" customWidth="1"/>
  </cols>
  <sheetData>
    <row r="1" spans="1:15" s="3" customFormat="1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x14ac:dyDescent="0.4">
      <c r="A2">
        <v>2017</v>
      </c>
      <c r="B2" s="22">
        <v>7734.64</v>
      </c>
      <c r="C2" s="22">
        <f>B2/10549</f>
        <v>0.73321073087496447</v>
      </c>
      <c r="D2" s="22">
        <f>100*(1-ABS((C2-8.5737)/8.5737))</f>
        <v>8.5518589509192555</v>
      </c>
      <c r="E2" s="22">
        <v>105903</v>
      </c>
      <c r="F2" s="22">
        <f>LN(E2)</f>
        <v>11.570278859800148</v>
      </c>
      <c r="G2" s="22">
        <f t="shared" ref="G2:G35" si="0">100*((LN(E2)-6.57)/(11.6-6.57))</f>
        <v>99.40912246123554</v>
      </c>
      <c r="H2" s="22">
        <v>730.5</v>
      </c>
      <c r="I2" s="22">
        <v>456</v>
      </c>
      <c r="J2" s="22">
        <f>I2/H2</f>
        <v>0.62422997946611913</v>
      </c>
      <c r="K2" s="22">
        <f>100*(LN(J2)-LN(36.76%))/(LN(95.86%)-LN(36.76%))</f>
        <v>55.246254235153621</v>
      </c>
      <c r="L2" s="22">
        <v>1.82</v>
      </c>
      <c r="M2" s="22">
        <f>L2^(1/4)</f>
        <v>1.1614963436546859</v>
      </c>
      <c r="N2" s="22">
        <f>100*(1-(L2^(1/4)-1)/(2.3-1))</f>
        <v>87.57720433425493</v>
      </c>
      <c r="O2" s="22">
        <f>(1/6)*G2+(1/6)*K2+(1/3)*D2+(1/3)*N2</f>
        <v>57.818917211122923</v>
      </c>
    </row>
    <row r="3" spans="1:15" x14ac:dyDescent="0.4">
      <c r="A3">
        <v>2016</v>
      </c>
      <c r="B3" s="22">
        <v>6885.15</v>
      </c>
      <c r="C3" s="22">
        <f t="shared" ref="C3:C41" si="1">B3/10549</f>
        <v>0.65268271874111283</v>
      </c>
      <c r="D3" s="22">
        <f t="shared" ref="D3:D41" si="2">100*(1-ABS((C3-8.5737)/8.5737))</f>
        <v>7.6126143758367242</v>
      </c>
      <c r="E3" s="22">
        <v>94304</v>
      </c>
      <c r="F3" s="22">
        <f t="shared" ref="F3:F41" si="3">LN(E3)</f>
        <v>11.454278885537422</v>
      </c>
      <c r="G3" s="22">
        <f t="shared" si="0"/>
        <v>97.102959951042195</v>
      </c>
      <c r="H3" s="22">
        <v>730.2</v>
      </c>
      <c r="I3" s="22">
        <v>458</v>
      </c>
      <c r="J3" s="22">
        <f t="shared" ref="J3:J14" si="4">I3/H3</f>
        <v>0.62722541769378248</v>
      </c>
      <c r="K3" s="22">
        <f t="shared" ref="K3:K14" si="5">100*(LN(J3)-LN(36.76%))/(LN(95.86%)-LN(36.76%))</f>
        <v>55.745705875203534</v>
      </c>
      <c r="L3" s="22">
        <v>1.85</v>
      </c>
      <c r="M3" s="22">
        <f t="shared" ref="M3:M26" si="6">L3^(1/4)</f>
        <v>1.1662534248067804</v>
      </c>
      <c r="N3" s="22">
        <f t="shared" ref="N3:N26" si="7">100*(1-(L3^(1/4)-1)/(2.3-1))</f>
        <v>87.211275014863048</v>
      </c>
      <c r="O3" s="22">
        <f t="shared" ref="O3:O14" si="8">(1/6)*G3+(1/6)*K3+(1/3)*D3+(1/3)*N3</f>
        <v>57.082740767940876</v>
      </c>
    </row>
    <row r="4" spans="1:15" x14ac:dyDescent="0.4">
      <c r="A4">
        <v>2015</v>
      </c>
      <c r="B4" s="22">
        <v>6256.1</v>
      </c>
      <c r="C4" s="22">
        <f t="shared" si="1"/>
        <v>0.59305147407337189</v>
      </c>
      <c r="D4" s="22">
        <f t="shared" si="2"/>
        <v>6.9171008324687371</v>
      </c>
      <c r="E4" s="22">
        <v>85712</v>
      </c>
      <c r="F4" s="22">
        <f t="shared" si="3"/>
        <v>11.358748118120742</v>
      </c>
      <c r="G4" s="22">
        <f t="shared" si="0"/>
        <v>95.203739922877588</v>
      </c>
      <c r="H4" s="22">
        <v>730</v>
      </c>
      <c r="I4" s="22">
        <v>460</v>
      </c>
      <c r="J4" s="22">
        <f t="shared" si="4"/>
        <v>0.63013698630136983</v>
      </c>
      <c r="K4" s="22">
        <f t="shared" si="5"/>
        <v>56.22889255765952</v>
      </c>
      <c r="L4" s="22">
        <v>1.92</v>
      </c>
      <c r="M4" s="22">
        <f t="shared" si="6"/>
        <v>1.1771323825530848</v>
      </c>
      <c r="N4" s="22">
        <f t="shared" si="7"/>
        <v>86.374432111301161</v>
      </c>
      <c r="O4" s="22">
        <f t="shared" si="8"/>
        <v>56.335949728012814</v>
      </c>
    </row>
    <row r="5" spans="1:15" x14ac:dyDescent="0.4">
      <c r="A5">
        <v>2014</v>
      </c>
      <c r="B5" s="22">
        <v>5748.61</v>
      </c>
      <c r="C5" s="22">
        <f t="shared" si="1"/>
        <v>0.54494359654943592</v>
      </c>
      <c r="D5" s="22">
        <f t="shared" si="2"/>
        <v>6.355990955473545</v>
      </c>
      <c r="E5" s="22">
        <v>78771</v>
      </c>
      <c r="F5" s="22">
        <f t="shared" si="3"/>
        <v>11.274300187805311</v>
      </c>
      <c r="G5" s="22">
        <f t="shared" si="0"/>
        <v>93.5248546283362</v>
      </c>
      <c r="H5" s="22">
        <v>729.8</v>
      </c>
      <c r="I5" s="22">
        <v>462</v>
      </c>
      <c r="J5" s="22">
        <f t="shared" si="4"/>
        <v>0.63305015072622639</v>
      </c>
      <c r="K5" s="22">
        <f t="shared" si="5"/>
        <v>56.710114802786826</v>
      </c>
      <c r="L5" s="22">
        <v>1.97</v>
      </c>
      <c r="M5" s="22">
        <f t="shared" si="6"/>
        <v>1.1847222817022647</v>
      </c>
      <c r="N5" s="22">
        <f t="shared" si="7"/>
        <v>85.790593715210406</v>
      </c>
      <c r="O5" s="22">
        <f t="shared" si="8"/>
        <v>55.75468979541516</v>
      </c>
    </row>
    <row r="6" spans="1:15" x14ac:dyDescent="0.4">
      <c r="A6">
        <v>2013</v>
      </c>
      <c r="B6" s="22">
        <v>5235.41</v>
      </c>
      <c r="C6" s="22">
        <f t="shared" si="1"/>
        <v>0.49629443549151575</v>
      </c>
      <c r="D6" s="22">
        <f t="shared" si="2"/>
        <v>5.7885677769401234</v>
      </c>
      <c r="E6" s="22">
        <v>71743</v>
      </c>
      <c r="F6" s="22">
        <f t="shared" si="3"/>
        <v>11.180845567886877</v>
      </c>
      <c r="G6" s="22">
        <f t="shared" si="0"/>
        <v>91.666909898347456</v>
      </c>
      <c r="H6" s="22">
        <v>729.77</v>
      </c>
      <c r="I6" s="22">
        <v>467.2</v>
      </c>
      <c r="J6" s="22">
        <f t="shared" si="4"/>
        <v>0.64020170738725901</v>
      </c>
      <c r="K6" s="22">
        <f t="shared" si="5"/>
        <v>57.882144063105827</v>
      </c>
      <c r="L6" s="22">
        <v>2.15</v>
      </c>
      <c r="M6" s="22">
        <f t="shared" si="6"/>
        <v>1.2109037244395271</v>
      </c>
      <c r="N6" s="22">
        <f t="shared" si="7"/>
        <v>83.776636581574834</v>
      </c>
      <c r="O6" s="22">
        <f t="shared" si="8"/>
        <v>54.779910446413865</v>
      </c>
    </row>
    <row r="7" spans="1:15" x14ac:dyDescent="0.4">
      <c r="A7">
        <v>2012</v>
      </c>
      <c r="B7" s="22">
        <v>4630.3</v>
      </c>
      <c r="C7" s="22">
        <f t="shared" si="1"/>
        <v>0.43893260024646885</v>
      </c>
      <c r="D7" s="22">
        <f t="shared" si="2"/>
        <v>5.1195236624382527</v>
      </c>
      <c r="E7" s="22">
        <v>63488</v>
      </c>
      <c r="F7" s="22">
        <f t="shared" si="3"/>
        <v>11.058606190644545</v>
      </c>
      <c r="G7" s="22">
        <f t="shared" si="0"/>
        <v>89.236703591342845</v>
      </c>
      <c r="H7" s="22">
        <v>729.73</v>
      </c>
      <c r="I7" s="22">
        <v>468.9</v>
      </c>
      <c r="J7" s="22">
        <f t="shared" si="4"/>
        <v>0.64256642867910041</v>
      </c>
      <c r="K7" s="22">
        <f t="shared" si="5"/>
        <v>58.266806618208328</v>
      </c>
      <c r="L7" s="22">
        <v>2.48</v>
      </c>
      <c r="M7" s="22">
        <f t="shared" si="6"/>
        <v>1.2549109828200413</v>
      </c>
      <c r="N7" s="22">
        <f t="shared" si="7"/>
        <v>80.391462859996821</v>
      </c>
      <c r="O7" s="22">
        <f t="shared" si="8"/>
        <v>53.087580542403558</v>
      </c>
    </row>
    <row r="8" spans="1:15" x14ac:dyDescent="0.4">
      <c r="A8">
        <v>2011</v>
      </c>
      <c r="B8" s="22">
        <v>4138.8599999999997</v>
      </c>
      <c r="C8" s="22">
        <f t="shared" si="1"/>
        <v>0.39234619395203335</v>
      </c>
      <c r="D8" s="22">
        <f t="shared" si="2"/>
        <v>4.5761595804848838</v>
      </c>
      <c r="E8" s="22">
        <v>56810</v>
      </c>
      <c r="F8" s="22">
        <f t="shared" si="3"/>
        <v>10.947467645551173</v>
      </c>
      <c r="G8" s="22">
        <f t="shared" si="0"/>
        <v>87.027189772389136</v>
      </c>
      <c r="H8" s="22">
        <v>728.91</v>
      </c>
      <c r="I8" s="22">
        <v>473</v>
      </c>
      <c r="J8" s="22">
        <f t="shared" si="4"/>
        <v>0.64891413206019954</v>
      </c>
      <c r="K8" s="22">
        <f t="shared" si="5"/>
        <v>59.29241100582265</v>
      </c>
      <c r="L8" s="22">
        <v>2.5</v>
      </c>
      <c r="M8" s="22">
        <f t="shared" si="6"/>
        <v>1.2574334296829355</v>
      </c>
      <c r="N8" s="22">
        <f t="shared" si="7"/>
        <v>80.197428485928029</v>
      </c>
      <c r="O8" s="22">
        <f t="shared" si="8"/>
        <v>52.64446281850627</v>
      </c>
    </row>
    <row r="9" spans="1:15" x14ac:dyDescent="0.4">
      <c r="A9">
        <v>2010</v>
      </c>
      <c r="B9" s="22">
        <v>3510.56</v>
      </c>
      <c r="C9" s="22">
        <f t="shared" si="1"/>
        <v>0.3327860460707176</v>
      </c>
      <c r="D9" s="22">
        <f t="shared" si="2"/>
        <v>3.8814752798758678</v>
      </c>
      <c r="E9" s="22">
        <v>48705</v>
      </c>
      <c r="F9" s="22">
        <f t="shared" si="3"/>
        <v>10.793536973205056</v>
      </c>
      <c r="G9" s="22">
        <f t="shared" si="0"/>
        <v>83.966937837078646</v>
      </c>
      <c r="H9" s="22">
        <v>728.18</v>
      </c>
      <c r="I9" s="22">
        <v>474</v>
      </c>
      <c r="J9" s="22">
        <f t="shared" si="4"/>
        <v>0.65093795490126072</v>
      </c>
      <c r="K9" s="22">
        <f t="shared" si="5"/>
        <v>59.617293664165857</v>
      </c>
      <c r="L9" s="22">
        <v>2.74</v>
      </c>
      <c r="M9" s="22">
        <f t="shared" si="6"/>
        <v>1.2865825024943736</v>
      </c>
      <c r="N9" s="22">
        <f t="shared" si="7"/>
        <v>77.955192115817411</v>
      </c>
      <c r="O9" s="22">
        <f t="shared" si="8"/>
        <v>51.20959438210518</v>
      </c>
    </row>
    <row r="10" spans="1:15" x14ac:dyDescent="0.4">
      <c r="A10">
        <v>2009</v>
      </c>
      <c r="B10" s="22">
        <v>2904.17</v>
      </c>
      <c r="C10" s="22">
        <f t="shared" si="1"/>
        <v>0.27530287231017159</v>
      </c>
      <c r="D10" s="22">
        <f t="shared" si="2"/>
        <v>3.211015924398708</v>
      </c>
      <c r="E10" s="22">
        <v>40671</v>
      </c>
      <c r="F10" s="22">
        <f t="shared" si="3"/>
        <v>10.613270586747499</v>
      </c>
      <c r="G10" s="22">
        <f t="shared" si="0"/>
        <v>80.383113056610313</v>
      </c>
      <c r="H10" s="22">
        <v>713.37</v>
      </c>
      <c r="I10" s="22">
        <v>460.52</v>
      </c>
      <c r="J10" s="22">
        <f t="shared" si="4"/>
        <v>0.64555560228212561</v>
      </c>
      <c r="K10" s="22">
        <f t="shared" si="5"/>
        <v>58.751026404540347</v>
      </c>
      <c r="L10" s="22">
        <v>2.81</v>
      </c>
      <c r="M10" s="22">
        <f t="shared" si="6"/>
        <v>1.2947221560721132</v>
      </c>
      <c r="N10" s="22">
        <f t="shared" si="7"/>
        <v>77.329064917529749</v>
      </c>
      <c r="O10" s="22">
        <f t="shared" si="8"/>
        <v>50.035716857501257</v>
      </c>
    </row>
    <row r="11" spans="1:15" x14ac:dyDescent="0.4">
      <c r="A11">
        <v>2008</v>
      </c>
      <c r="B11" s="22">
        <v>2620.06</v>
      </c>
      <c r="C11" s="22">
        <f t="shared" si="1"/>
        <v>0.24837046165513318</v>
      </c>
      <c r="D11" s="22">
        <f t="shared" si="2"/>
        <v>2.8968877107332092</v>
      </c>
      <c r="E11" s="22">
        <v>36575</v>
      </c>
      <c r="F11" s="22">
        <f t="shared" si="3"/>
        <v>10.507120225888325</v>
      </c>
      <c r="G11" s="22">
        <f t="shared" si="0"/>
        <v>78.27276791030468</v>
      </c>
      <c r="H11" s="22">
        <v>714.77</v>
      </c>
      <c r="I11" s="22">
        <v>454.9</v>
      </c>
      <c r="J11" s="22">
        <f t="shared" si="4"/>
        <v>0.63642850147599928</v>
      </c>
      <c r="K11" s="22">
        <f t="shared" si="5"/>
        <v>57.265415197596319</v>
      </c>
      <c r="L11" s="22">
        <v>3.1</v>
      </c>
      <c r="M11" s="22">
        <f t="shared" si="6"/>
        <v>1.3269068114098672</v>
      </c>
      <c r="N11" s="22">
        <f t="shared" si="7"/>
        <v>74.853322199240978</v>
      </c>
      <c r="O11" s="22">
        <f t="shared" si="8"/>
        <v>48.506433821308228</v>
      </c>
    </row>
    <row r="12" spans="1:15" x14ac:dyDescent="0.4">
      <c r="A12">
        <v>2007</v>
      </c>
      <c r="B12" s="22">
        <v>2182.4899999999998</v>
      </c>
      <c r="C12" s="22">
        <f t="shared" si="1"/>
        <v>0.20689070054033556</v>
      </c>
      <c r="D12" s="22">
        <f t="shared" si="2"/>
        <v>2.4130853720136791</v>
      </c>
      <c r="E12" s="22">
        <v>30252</v>
      </c>
      <c r="F12" s="22">
        <f t="shared" si="3"/>
        <v>10.31731757697592</v>
      </c>
      <c r="G12" s="22">
        <f t="shared" si="0"/>
        <v>74.499355407075967</v>
      </c>
      <c r="H12" s="22">
        <v>718</v>
      </c>
      <c r="I12" s="22">
        <v>457.23</v>
      </c>
      <c r="J12" s="22">
        <f t="shared" si="4"/>
        <v>0.6368105849582173</v>
      </c>
      <c r="K12" s="22">
        <f t="shared" si="5"/>
        <v>57.328032728067491</v>
      </c>
      <c r="L12" s="22">
        <v>3.04</v>
      </c>
      <c r="M12" s="22">
        <f t="shared" si="6"/>
        <v>1.3204391608159269</v>
      </c>
      <c r="N12" s="22">
        <f t="shared" si="7"/>
        <v>75.350833783390229</v>
      </c>
      <c r="O12" s="22">
        <f t="shared" si="8"/>
        <v>47.892537740991877</v>
      </c>
    </row>
    <row r="13" spans="1:15" x14ac:dyDescent="0.4">
      <c r="A13">
        <v>2006</v>
      </c>
      <c r="B13" s="22">
        <v>1801.81</v>
      </c>
      <c r="C13" s="22">
        <f t="shared" si="1"/>
        <v>0.17080386766518152</v>
      </c>
      <c r="D13" s="22">
        <f t="shared" si="2"/>
        <v>1.9921838607040332</v>
      </c>
      <c r="E13" s="22">
        <v>24730</v>
      </c>
      <c r="F13" s="22">
        <f t="shared" si="3"/>
        <v>10.115772360515463</v>
      </c>
      <c r="G13" s="22">
        <f t="shared" si="0"/>
        <v>70.492492256768642</v>
      </c>
      <c r="H13" s="22">
        <v>725</v>
      </c>
      <c r="I13" s="22">
        <v>449.45</v>
      </c>
      <c r="J13" s="22">
        <f t="shared" si="4"/>
        <v>0.61993103448275866</v>
      </c>
      <c r="K13" s="22">
        <f t="shared" si="5"/>
        <v>54.525255257505286</v>
      </c>
      <c r="L13" s="22">
        <v>3.3</v>
      </c>
      <c r="M13" s="22">
        <f t="shared" si="6"/>
        <v>1.3478094125129469</v>
      </c>
      <c r="N13" s="22">
        <f t="shared" si="7"/>
        <v>73.245429806696379</v>
      </c>
      <c r="O13" s="22">
        <f t="shared" si="8"/>
        <v>45.915495808179116</v>
      </c>
    </row>
    <row r="14" spans="1:15" x14ac:dyDescent="0.4">
      <c r="A14">
        <v>2005</v>
      </c>
      <c r="B14" s="22">
        <v>1494.31</v>
      </c>
      <c r="C14" s="22">
        <f t="shared" si="1"/>
        <v>0.14165418523082757</v>
      </c>
      <c r="D14" s="22">
        <f t="shared" si="2"/>
        <v>1.6521943295289887</v>
      </c>
      <c r="E14" s="22">
        <v>20406</v>
      </c>
      <c r="F14" s="22">
        <f t="shared" si="3"/>
        <v>9.9235842542352497</v>
      </c>
      <c r="G14" s="22">
        <f t="shared" si="0"/>
        <v>66.671655153782311</v>
      </c>
      <c r="H14" s="22">
        <v>732.28</v>
      </c>
      <c r="I14" s="22">
        <v>444.4</v>
      </c>
      <c r="J14" s="22">
        <f t="shared" si="4"/>
        <v>0.60687168842519257</v>
      </c>
      <c r="K14" s="22">
        <f t="shared" si="5"/>
        <v>52.303937307702</v>
      </c>
      <c r="L14" s="22">
        <v>3.4</v>
      </c>
      <c r="M14" s="22">
        <f t="shared" si="6"/>
        <v>1.3579060687170439</v>
      </c>
      <c r="N14" s="22">
        <f t="shared" si="7"/>
        <v>72.468763944842777</v>
      </c>
      <c r="O14" s="22">
        <f t="shared" si="8"/>
        <v>44.536251501704641</v>
      </c>
    </row>
    <row r="15" spans="1:15" x14ac:dyDescent="0.4">
      <c r="A15">
        <v>2004</v>
      </c>
      <c r="B15" s="22">
        <v>1204.02</v>
      </c>
      <c r="C15" s="22">
        <f t="shared" si="1"/>
        <v>0.11413593705564508</v>
      </c>
      <c r="D15" s="22">
        <f t="shared" si="2"/>
        <v>1.3312331555296431</v>
      </c>
      <c r="E15" s="22">
        <v>16442</v>
      </c>
      <c r="F15" s="22">
        <f t="shared" si="3"/>
        <v>9.707594315712079</v>
      </c>
      <c r="G15" s="22">
        <f t="shared" si="0"/>
        <v>62.377620590697404</v>
      </c>
      <c r="H15" s="22"/>
      <c r="I15" s="22">
        <v>432.69</v>
      </c>
      <c r="J15" s="22"/>
      <c r="K15" s="22"/>
      <c r="L15" s="22">
        <v>3</v>
      </c>
      <c r="M15" s="22">
        <f t="shared" si="6"/>
        <v>1.3160740129524926</v>
      </c>
      <c r="N15" s="22">
        <f t="shared" si="7"/>
        <v>75.686614388269803</v>
      </c>
      <c r="O15" s="22"/>
    </row>
    <row r="16" spans="1:15" x14ac:dyDescent="0.4">
      <c r="A16">
        <v>2003</v>
      </c>
      <c r="B16" s="22">
        <v>980.18140000000005</v>
      </c>
      <c r="C16" s="22">
        <f t="shared" si="1"/>
        <v>9.2916996871741403E-2</v>
      </c>
      <c r="D16" s="22">
        <f t="shared" si="2"/>
        <v>1.083744437894274</v>
      </c>
      <c r="E16" s="22">
        <v>12584</v>
      </c>
      <c r="F16" s="22">
        <f t="shared" si="3"/>
        <v>9.4401814447381138</v>
      </c>
      <c r="G16" s="22">
        <f t="shared" si="0"/>
        <v>57.061261326801471</v>
      </c>
      <c r="H16" s="22"/>
      <c r="I16" s="22">
        <v>430.87</v>
      </c>
      <c r="J16" s="22"/>
      <c r="K16" s="22"/>
      <c r="L16" s="22">
        <v>3.8</v>
      </c>
      <c r="M16" s="22">
        <f t="shared" si="6"/>
        <v>1.3961944237683348</v>
      </c>
      <c r="N16" s="22">
        <f t="shared" si="7"/>
        <v>69.52350586397425</v>
      </c>
      <c r="O16" s="22"/>
    </row>
    <row r="17" spans="1:15" x14ac:dyDescent="0.4">
      <c r="A17">
        <v>2002</v>
      </c>
      <c r="B17" s="22">
        <v>865.17909999999995</v>
      </c>
      <c r="C17" s="22">
        <f t="shared" si="1"/>
        <v>8.2015271589724145E-2</v>
      </c>
      <c r="D17" s="22">
        <f t="shared" si="2"/>
        <v>0.95659133850873879</v>
      </c>
      <c r="E17" s="22">
        <v>11073</v>
      </c>
      <c r="F17" s="22">
        <f t="shared" si="3"/>
        <v>9.3122649916981075</v>
      </c>
      <c r="G17" s="22">
        <f t="shared" si="0"/>
        <v>54.518190689823207</v>
      </c>
      <c r="H17" s="22"/>
      <c r="I17" s="22">
        <v>432.04</v>
      </c>
      <c r="J17" s="22"/>
      <c r="K17" s="22"/>
      <c r="L17" s="22">
        <v>3.36</v>
      </c>
      <c r="M17" s="22">
        <f t="shared" si="6"/>
        <v>1.3538944855424797</v>
      </c>
      <c r="N17" s="22">
        <f t="shared" si="7"/>
        <v>72.777347265963101</v>
      </c>
      <c r="O17" s="22"/>
    </row>
    <row r="18" spans="1:15" x14ac:dyDescent="0.4">
      <c r="A18">
        <v>2001</v>
      </c>
      <c r="B18" s="22">
        <v>789.6123</v>
      </c>
      <c r="C18" s="22">
        <f t="shared" si="1"/>
        <v>7.4851862735804339E-2</v>
      </c>
      <c r="D18" s="22">
        <f t="shared" si="2"/>
        <v>0.8730403762180039</v>
      </c>
      <c r="E18" s="22">
        <v>10078</v>
      </c>
      <c r="F18" s="22">
        <f t="shared" si="3"/>
        <v>9.2181101092405431</v>
      </c>
      <c r="G18" s="22">
        <f t="shared" si="0"/>
        <v>52.646324239374621</v>
      </c>
      <c r="H18" s="22"/>
      <c r="I18" s="22">
        <v>426.33</v>
      </c>
      <c r="J18" s="22"/>
      <c r="K18" s="22"/>
      <c r="L18" s="22">
        <v>3.08</v>
      </c>
      <c r="M18" s="22">
        <f t="shared" si="6"/>
        <v>1.3247614417239144</v>
      </c>
      <c r="N18" s="22">
        <f t="shared" si="7"/>
        <v>75.01835063662196</v>
      </c>
      <c r="O18" s="22"/>
    </row>
    <row r="19" spans="1:15" x14ac:dyDescent="0.4">
      <c r="A19">
        <v>2000</v>
      </c>
      <c r="B19" s="22">
        <v>720.59</v>
      </c>
      <c r="C19" s="22">
        <f t="shared" si="1"/>
        <v>6.8308844440231303E-2</v>
      </c>
      <c r="D19" s="22">
        <f t="shared" si="2"/>
        <v>0.79672538624201428</v>
      </c>
      <c r="E19" s="22">
        <v>9176</v>
      </c>
      <c r="F19" s="22">
        <f t="shared" si="3"/>
        <v>9.1243466588092073</v>
      </c>
      <c r="G19" s="22">
        <f t="shared" si="0"/>
        <v>50.782239737757592</v>
      </c>
      <c r="H19" s="22"/>
      <c r="I19" s="22">
        <v>441.46</v>
      </c>
      <c r="J19" s="22"/>
      <c r="K19" s="22"/>
      <c r="L19" s="22">
        <v>2.9</v>
      </c>
      <c r="M19" s="22">
        <f t="shared" si="6"/>
        <v>1.3049669101523762</v>
      </c>
      <c r="N19" s="22">
        <f t="shared" si="7"/>
        <v>76.54100691135568</v>
      </c>
      <c r="O19" s="22"/>
    </row>
    <row r="20" spans="1:15" x14ac:dyDescent="0.4">
      <c r="A20">
        <v>1999</v>
      </c>
      <c r="B20" s="22">
        <v>657.60199999999998</v>
      </c>
      <c r="C20" s="22">
        <f t="shared" si="1"/>
        <v>6.2337851929092802E-2</v>
      </c>
      <c r="D20" s="22">
        <f t="shared" si="2"/>
        <v>0.72708226237321316</v>
      </c>
      <c r="E20" s="22">
        <v>8359</v>
      </c>
      <c r="F20" s="22">
        <f t="shared" si="3"/>
        <v>9.0310940816991554</v>
      </c>
      <c r="G20" s="22">
        <f t="shared" si="0"/>
        <v>48.928311763402696</v>
      </c>
      <c r="H20" s="22"/>
      <c r="I20" s="22">
        <v>446.26</v>
      </c>
      <c r="J20" s="22"/>
      <c r="K20" s="22"/>
      <c r="L20" s="22"/>
      <c r="M20" s="22"/>
      <c r="N20" s="22"/>
      <c r="O20" s="22"/>
    </row>
    <row r="21" spans="1:15" x14ac:dyDescent="0.4">
      <c r="A21">
        <v>1998</v>
      </c>
      <c r="B21" s="22">
        <v>614.86810000000003</v>
      </c>
      <c r="C21" s="22">
        <f t="shared" si="1"/>
        <v>5.8286861313868614E-2</v>
      </c>
      <c r="D21" s="22">
        <f t="shared" si="2"/>
        <v>0.67983322619019626</v>
      </c>
      <c r="E21" s="22">
        <v>7814</v>
      </c>
      <c r="F21" s="22">
        <f t="shared" si="3"/>
        <v>8.963672275615016</v>
      </c>
      <c r="G21" s="22">
        <f t="shared" si="0"/>
        <v>47.58791800427467</v>
      </c>
      <c r="H21" s="22"/>
      <c r="I21" s="22">
        <v>459.84</v>
      </c>
      <c r="J21" s="22"/>
      <c r="K21" s="22"/>
      <c r="L21" s="22"/>
      <c r="M21" s="22"/>
      <c r="N21" s="22"/>
      <c r="O21" s="22"/>
    </row>
    <row r="22" spans="1:15" x14ac:dyDescent="0.4">
      <c r="A22">
        <v>1997</v>
      </c>
      <c r="B22" s="22">
        <v>568.99120000000005</v>
      </c>
      <c r="C22" s="22">
        <f t="shared" si="1"/>
        <v>5.3937927765664993E-2</v>
      </c>
      <c r="D22" s="22">
        <f t="shared" si="2"/>
        <v>0.6291091100185997</v>
      </c>
      <c r="E22" s="22">
        <v>7241</v>
      </c>
      <c r="F22" s="22">
        <f t="shared" si="3"/>
        <v>8.8875145973888205</v>
      </c>
      <c r="G22" s="22">
        <f t="shared" si="0"/>
        <v>46.073848854648517</v>
      </c>
      <c r="H22" s="22"/>
      <c r="I22" s="22">
        <v>481.2</v>
      </c>
      <c r="J22" s="22"/>
      <c r="K22" s="22"/>
      <c r="L22" s="22">
        <v>4.3</v>
      </c>
      <c r="M22" s="22">
        <f t="shared" si="6"/>
        <v>1.44001532468678</v>
      </c>
      <c r="N22" s="22">
        <f t="shared" si="7"/>
        <v>66.152667331786148</v>
      </c>
      <c r="O22" s="22"/>
    </row>
    <row r="23" spans="1:15" x14ac:dyDescent="0.4">
      <c r="A23">
        <v>1996</v>
      </c>
      <c r="B23" s="22">
        <v>524.8682</v>
      </c>
      <c r="C23" s="22">
        <f t="shared" si="1"/>
        <v>4.9755256422409709E-2</v>
      </c>
      <c r="D23" s="22">
        <f t="shared" si="2"/>
        <v>0.58032420568027154</v>
      </c>
      <c r="E23" s="22">
        <v>6688</v>
      </c>
      <c r="F23" s="22">
        <f t="shared" si="3"/>
        <v>8.8080701547645379</v>
      </c>
      <c r="G23" s="22">
        <f t="shared" si="0"/>
        <v>44.494436476432163</v>
      </c>
      <c r="H23" s="22"/>
      <c r="I23" s="22">
        <v>476.8</v>
      </c>
      <c r="J23" s="22"/>
      <c r="K23" s="22"/>
      <c r="L23" s="22">
        <v>3.5</v>
      </c>
      <c r="M23" s="22">
        <f t="shared" si="6"/>
        <v>1.3677823998673806</v>
      </c>
      <c r="N23" s="22">
        <f t="shared" si="7"/>
        <v>71.709046164047635</v>
      </c>
      <c r="O23" s="22"/>
    </row>
    <row r="24" spans="1:15" x14ac:dyDescent="0.4">
      <c r="A24">
        <v>1995</v>
      </c>
      <c r="B24" s="22">
        <v>463.09769999999997</v>
      </c>
      <c r="C24" s="22">
        <f t="shared" si="1"/>
        <v>4.3899677694568207E-2</v>
      </c>
      <c r="D24" s="22">
        <f t="shared" si="2"/>
        <v>0.51202721922354311</v>
      </c>
      <c r="E24" s="22">
        <v>5912</v>
      </c>
      <c r="F24" s="22">
        <f t="shared" si="3"/>
        <v>8.6847394626280376</v>
      </c>
      <c r="G24" s="22">
        <f t="shared" si="0"/>
        <v>42.042534048271122</v>
      </c>
      <c r="H24" s="22"/>
      <c r="I24" s="22">
        <v>489.4</v>
      </c>
      <c r="J24" s="22"/>
      <c r="K24" s="22"/>
      <c r="L24" s="22">
        <v>2.7</v>
      </c>
      <c r="M24" s="22">
        <f t="shared" si="6"/>
        <v>1.2818610191887023</v>
      </c>
      <c r="N24" s="22">
        <f t="shared" si="7"/>
        <v>78.318383139330592</v>
      </c>
      <c r="O24" s="22"/>
    </row>
    <row r="25" spans="1:15" x14ac:dyDescent="0.4">
      <c r="A25">
        <v>1994</v>
      </c>
      <c r="B25" s="22">
        <v>343.04039999999998</v>
      </c>
      <c r="C25" s="22">
        <f t="shared" si="1"/>
        <v>3.2518760072044739E-2</v>
      </c>
      <c r="D25" s="22">
        <f t="shared" si="2"/>
        <v>0.37928502364258376</v>
      </c>
      <c r="E25" s="22">
        <v>4388</v>
      </c>
      <c r="F25" s="22">
        <f t="shared" si="3"/>
        <v>8.3866288213951208</v>
      </c>
      <c r="G25" s="22">
        <f t="shared" si="0"/>
        <v>36.115881141056079</v>
      </c>
      <c r="H25" s="22"/>
      <c r="I25" s="22">
        <v>492.7</v>
      </c>
      <c r="J25" s="22"/>
      <c r="K25" s="22"/>
      <c r="L25" s="22">
        <v>2</v>
      </c>
      <c r="M25" s="22">
        <f t="shared" si="6"/>
        <v>1.189207115002721</v>
      </c>
      <c r="N25" s="22">
        <f t="shared" si="7"/>
        <v>85.445606538252221</v>
      </c>
      <c r="O25" s="22"/>
    </row>
    <row r="26" spans="1:15" x14ac:dyDescent="0.4">
      <c r="A26">
        <v>1993</v>
      </c>
      <c r="B26" s="22">
        <v>240.8383</v>
      </c>
      <c r="C26" s="22">
        <f t="shared" si="1"/>
        <v>2.2830438904161532E-2</v>
      </c>
      <c r="D26" s="22">
        <f t="shared" si="2"/>
        <v>0.26628455514143834</v>
      </c>
      <c r="E26" s="22">
        <v>3086</v>
      </c>
      <c r="F26" s="22">
        <f t="shared" si="3"/>
        <v>8.034631032923107</v>
      </c>
      <c r="G26" s="22">
        <f t="shared" si="0"/>
        <v>29.117913179385823</v>
      </c>
      <c r="H26" s="22"/>
      <c r="I26" s="22">
        <v>491.6</v>
      </c>
      <c r="J26" s="22"/>
      <c r="K26" s="22"/>
      <c r="L26" s="22">
        <v>1</v>
      </c>
      <c r="M26" s="22">
        <f t="shared" si="6"/>
        <v>1</v>
      </c>
      <c r="N26" s="22">
        <f t="shared" si="7"/>
        <v>100</v>
      </c>
      <c r="O26" s="22"/>
    </row>
    <row r="27" spans="1:15" x14ac:dyDescent="0.4">
      <c r="A27">
        <v>1992</v>
      </c>
      <c r="B27" s="22">
        <v>186.50120000000001</v>
      </c>
      <c r="C27" s="22">
        <f t="shared" si="1"/>
        <v>1.7679514645938005E-2</v>
      </c>
      <c r="D27" s="22">
        <f t="shared" si="2"/>
        <v>0.20620635951733579</v>
      </c>
      <c r="E27" s="22">
        <v>2393</v>
      </c>
      <c r="F27" s="22">
        <f t="shared" si="3"/>
        <v>7.780303087908373</v>
      </c>
      <c r="G27" s="22">
        <f t="shared" si="0"/>
        <v>24.061691608516359</v>
      </c>
      <c r="H27" s="22"/>
      <c r="I27" s="22">
        <v>487.44</v>
      </c>
      <c r="J27" s="22"/>
      <c r="K27" s="22"/>
      <c r="L27" s="22"/>
      <c r="M27" s="22"/>
      <c r="N27" s="22"/>
      <c r="O27" s="22"/>
    </row>
    <row r="28" spans="1:15" x14ac:dyDescent="0.4">
      <c r="A28">
        <v>1991</v>
      </c>
      <c r="B28" s="22">
        <v>148.91650000000001</v>
      </c>
      <c r="C28" s="22">
        <f t="shared" si="1"/>
        <v>1.4116646127595034E-2</v>
      </c>
      <c r="D28" s="22">
        <f t="shared" si="2"/>
        <v>0.16465057242025516</v>
      </c>
      <c r="E28" s="22">
        <v>1916</v>
      </c>
      <c r="F28" s="22">
        <f t="shared" si="3"/>
        <v>7.5579949585308057</v>
      </c>
      <c r="G28" s="22">
        <f t="shared" si="0"/>
        <v>19.642046889280429</v>
      </c>
      <c r="H28" s="22"/>
      <c r="I28" s="22">
        <v>485.38</v>
      </c>
      <c r="J28" s="22"/>
      <c r="K28" s="22"/>
      <c r="L28" s="22"/>
      <c r="M28" s="22"/>
      <c r="N28" s="22"/>
      <c r="O28" s="22"/>
    </row>
    <row r="29" spans="1:15" x14ac:dyDescent="0.4">
      <c r="A29">
        <v>1990</v>
      </c>
      <c r="B29" s="22">
        <v>134.25</v>
      </c>
      <c r="C29" s="22">
        <f t="shared" si="1"/>
        <v>1.272632477012039E-2</v>
      </c>
      <c r="D29" s="22">
        <f t="shared" si="2"/>
        <v>0.14843445385447351</v>
      </c>
      <c r="E29" s="22">
        <v>1736</v>
      </c>
      <c r="F29" s="22">
        <f t="shared" si="3"/>
        <v>7.4593388952202959</v>
      </c>
      <c r="G29" s="22">
        <f t="shared" si="0"/>
        <v>17.68069374195419</v>
      </c>
      <c r="H29" s="22"/>
      <c r="I29" s="22">
        <v>477.47</v>
      </c>
      <c r="J29" s="22"/>
      <c r="K29" s="22"/>
      <c r="L29" s="22"/>
      <c r="M29" s="22"/>
      <c r="N29" s="22"/>
      <c r="O29" s="22"/>
    </row>
    <row r="30" spans="1:15" x14ac:dyDescent="0.4">
      <c r="A30">
        <v>1989</v>
      </c>
      <c r="B30" s="22">
        <v>118.33</v>
      </c>
      <c r="C30" s="22">
        <f t="shared" si="1"/>
        <v>1.1217176983600341E-2</v>
      </c>
      <c r="D30" s="22">
        <f t="shared" si="2"/>
        <v>0.13083239422418957</v>
      </c>
      <c r="E30" s="22">
        <v>1544</v>
      </c>
      <c r="F30" s="22">
        <f t="shared" si="3"/>
        <v>7.3421317305847218</v>
      </c>
      <c r="G30" s="22">
        <f t="shared" si="0"/>
        <v>15.3505314231555</v>
      </c>
      <c r="H30" s="22"/>
      <c r="I30" s="22">
        <v>479.33</v>
      </c>
      <c r="J30" s="22"/>
      <c r="K30" s="22"/>
      <c r="L30" s="22"/>
      <c r="M30" s="22"/>
      <c r="N30" s="22"/>
      <c r="O30" s="22"/>
    </row>
    <row r="31" spans="1:15" x14ac:dyDescent="0.4">
      <c r="A31">
        <v>1988</v>
      </c>
      <c r="B31" s="22">
        <v>118</v>
      </c>
      <c r="C31" s="22">
        <f t="shared" si="1"/>
        <v>1.118589439757323E-2</v>
      </c>
      <c r="D31" s="22">
        <f t="shared" si="2"/>
        <v>0.13046752741027179</v>
      </c>
      <c r="E31" s="22">
        <v>1554</v>
      </c>
      <c r="F31" s="22">
        <f t="shared" si="3"/>
        <v>7.3485875309275928</v>
      </c>
      <c r="G31" s="22">
        <f t="shared" si="0"/>
        <v>15.478877354425299</v>
      </c>
      <c r="H31" s="22"/>
      <c r="I31" s="22">
        <v>475.75</v>
      </c>
      <c r="J31" s="22"/>
      <c r="K31" s="22"/>
      <c r="L31" s="22"/>
      <c r="M31" s="22"/>
      <c r="N31" s="22"/>
      <c r="O31" s="22"/>
    </row>
    <row r="32" spans="1:15" x14ac:dyDescent="0.4">
      <c r="A32">
        <v>1987</v>
      </c>
      <c r="B32" s="22">
        <v>90.72</v>
      </c>
      <c r="C32" s="22">
        <f t="shared" si="1"/>
        <v>8.5998672859986733E-3</v>
      </c>
      <c r="D32" s="22">
        <f t="shared" si="2"/>
        <v>0.10030520412421806</v>
      </c>
      <c r="E32" s="22">
        <v>1206</v>
      </c>
      <c r="F32" s="22">
        <f t="shared" si="3"/>
        <v>7.0950643772871311</v>
      </c>
      <c r="G32" s="22">
        <f t="shared" si="0"/>
        <v>10.438655612070196</v>
      </c>
      <c r="H32" s="22"/>
      <c r="I32" s="22">
        <v>471.47</v>
      </c>
      <c r="J32" s="22"/>
      <c r="K32" s="22"/>
      <c r="L32" s="22"/>
      <c r="M32" s="22"/>
      <c r="N32" s="22"/>
      <c r="O32" s="22"/>
    </row>
    <row r="33" spans="1:15" x14ac:dyDescent="0.4">
      <c r="A33">
        <v>1986</v>
      </c>
      <c r="B33" s="22">
        <v>78.81</v>
      </c>
      <c r="C33" s="22">
        <f t="shared" si="1"/>
        <v>7.4708503175656459E-3</v>
      </c>
      <c r="D33" s="22">
        <f t="shared" si="2"/>
        <v>8.7136829111877923E-2</v>
      </c>
      <c r="E33" s="22">
        <v>1055</v>
      </c>
      <c r="F33" s="22">
        <f t="shared" si="3"/>
        <v>6.9612960459101672</v>
      </c>
      <c r="G33" s="22">
        <f t="shared" si="0"/>
        <v>7.7792454455301572</v>
      </c>
      <c r="H33" s="22"/>
      <c r="I33" s="22">
        <v>461.07</v>
      </c>
      <c r="J33" s="22"/>
      <c r="K33" s="22"/>
      <c r="L33" s="22"/>
      <c r="M33" s="22"/>
      <c r="N33" s="22"/>
      <c r="O33" s="22"/>
    </row>
    <row r="34" spans="1:15" x14ac:dyDescent="0.4">
      <c r="A34">
        <v>1985</v>
      </c>
      <c r="B34" s="22">
        <v>67.242900000000006</v>
      </c>
      <c r="C34" s="22">
        <f t="shared" si="1"/>
        <v>6.374338799886246E-3</v>
      </c>
      <c r="D34" s="22">
        <f t="shared" si="2"/>
        <v>7.4347583888945135E-2</v>
      </c>
      <c r="E34" s="22">
        <v>904</v>
      </c>
      <c r="F34" s="22">
        <f t="shared" si="3"/>
        <v>6.8068293603921761</v>
      </c>
      <c r="G34" s="22">
        <f t="shared" si="0"/>
        <v>4.7083371847351074</v>
      </c>
      <c r="H34" s="22"/>
      <c r="I34" s="22">
        <v>457.54</v>
      </c>
      <c r="J34" s="22"/>
      <c r="K34" s="22"/>
      <c r="L34" s="22"/>
      <c r="M34" s="22"/>
      <c r="N34" s="22"/>
      <c r="O34" s="22"/>
    </row>
    <row r="35" spans="1:15" x14ac:dyDescent="0.4">
      <c r="A35">
        <v>1984</v>
      </c>
      <c r="B35" s="22">
        <v>55.82</v>
      </c>
      <c r="C35" s="22">
        <f t="shared" si="1"/>
        <v>5.2914968243435393E-3</v>
      </c>
      <c r="D35" s="22">
        <f t="shared" si="2"/>
        <v>6.1717774407121784E-2</v>
      </c>
      <c r="E35" s="22">
        <v>752</v>
      </c>
      <c r="F35" s="22">
        <f t="shared" si="3"/>
        <v>6.62273632394984</v>
      </c>
      <c r="G35" s="22">
        <f t="shared" si="0"/>
        <v>1.0484358638139113</v>
      </c>
      <c r="H35" s="22"/>
      <c r="I35" s="22">
        <v>452.94</v>
      </c>
      <c r="J35" s="22"/>
      <c r="K35" s="22"/>
      <c r="L35" s="22"/>
      <c r="M35" s="22"/>
      <c r="N35" s="22"/>
      <c r="O35" s="22"/>
    </row>
    <row r="36" spans="1:15" x14ac:dyDescent="0.4">
      <c r="A36">
        <v>1983</v>
      </c>
      <c r="B36" s="22">
        <v>46.94</v>
      </c>
      <c r="C36" s="22">
        <f t="shared" si="1"/>
        <v>4.4497108730685367E-3</v>
      </c>
      <c r="D36" s="22">
        <f t="shared" si="2"/>
        <v>5.1899540140987188E-2</v>
      </c>
      <c r="E36" s="22">
        <v>634</v>
      </c>
      <c r="F36" s="22">
        <f t="shared" si="3"/>
        <v>6.4520489544372257</v>
      </c>
      <c r="G36" s="22">
        <v>0</v>
      </c>
      <c r="H36" s="22"/>
      <c r="I36" s="22">
        <v>440.2</v>
      </c>
      <c r="J36" s="22"/>
      <c r="K36" s="22"/>
      <c r="L36" s="22"/>
      <c r="M36" s="22"/>
      <c r="N36" s="22"/>
      <c r="O36" s="22"/>
    </row>
    <row r="37" spans="1:15" x14ac:dyDescent="0.4">
      <c r="A37">
        <v>1982</v>
      </c>
      <c r="B37" s="22">
        <v>42.66</v>
      </c>
      <c r="C37" s="22">
        <f t="shared" si="1"/>
        <v>4.0439852118684229E-3</v>
      </c>
      <c r="D37" s="22">
        <f t="shared" si="2"/>
        <v>4.7167328129849029E-2</v>
      </c>
      <c r="E37" s="22">
        <v>579</v>
      </c>
      <c r="F37" s="22">
        <f t="shared" si="3"/>
        <v>6.3613024775729956</v>
      </c>
      <c r="G37" s="22">
        <v>0</v>
      </c>
      <c r="H37" s="22"/>
      <c r="I37" s="22">
        <v>440.49</v>
      </c>
      <c r="J37" s="22"/>
      <c r="K37" s="22"/>
      <c r="L37" s="22"/>
      <c r="M37" s="22"/>
      <c r="N37" s="22"/>
      <c r="O37" s="22"/>
    </row>
    <row r="38" spans="1:15" x14ac:dyDescent="0.4">
      <c r="A38">
        <v>1981</v>
      </c>
      <c r="B38" s="22">
        <v>40.119999999999997</v>
      </c>
      <c r="C38" s="22">
        <f t="shared" si="1"/>
        <v>3.803204095174898E-3</v>
      </c>
      <c r="D38" s="22">
        <f t="shared" si="2"/>
        <v>4.4358959319479307E-2</v>
      </c>
      <c r="E38" s="22">
        <v>549</v>
      </c>
      <c r="F38" s="22">
        <f t="shared" si="3"/>
        <v>6.3080984415095305</v>
      </c>
      <c r="G38" s="22">
        <v>0</v>
      </c>
      <c r="H38" s="22"/>
      <c r="I38" s="22">
        <v>425.86</v>
      </c>
      <c r="J38" s="22"/>
      <c r="K38" s="22"/>
      <c r="L38" s="22"/>
      <c r="M38" s="22"/>
      <c r="N38" s="22"/>
      <c r="O38" s="22"/>
    </row>
    <row r="39" spans="1:15" x14ac:dyDescent="0.4">
      <c r="A39">
        <v>1980</v>
      </c>
      <c r="B39" s="22">
        <v>35.659999999999997</v>
      </c>
      <c r="C39" s="22">
        <f t="shared" si="1"/>
        <v>3.3804152052327231E-3</v>
      </c>
      <c r="D39" s="22">
        <f t="shared" si="2"/>
        <v>3.9427729046170867E-2</v>
      </c>
      <c r="E39" s="22">
        <v>490</v>
      </c>
      <c r="F39" s="22">
        <f t="shared" si="3"/>
        <v>6.1944053911046719</v>
      </c>
      <c r="G39" s="22">
        <v>0</v>
      </c>
      <c r="H39" s="22"/>
      <c r="I39" s="22">
        <v>413.95</v>
      </c>
      <c r="J39" s="22"/>
      <c r="K39" s="22"/>
      <c r="L39" s="22"/>
      <c r="M39" s="22"/>
      <c r="N39" s="22"/>
      <c r="O39" s="22"/>
    </row>
    <row r="40" spans="1:15" x14ac:dyDescent="0.4">
      <c r="A40">
        <v>1979</v>
      </c>
      <c r="B40" s="22">
        <v>32.450800000000001</v>
      </c>
      <c r="C40" s="22">
        <f t="shared" si="1"/>
        <v>3.0761967959048253E-3</v>
      </c>
      <c r="D40" s="22">
        <f t="shared" si="2"/>
        <v>3.5879454563425561E-2</v>
      </c>
      <c r="E40" s="22">
        <v>448</v>
      </c>
      <c r="F40" s="22">
        <f t="shared" si="3"/>
        <v>6.1047932324149849</v>
      </c>
      <c r="G40" s="22">
        <v>0</v>
      </c>
      <c r="H40" s="22"/>
      <c r="I40" s="22">
        <v>406.64</v>
      </c>
      <c r="J40" s="22"/>
      <c r="K40" s="22"/>
      <c r="L40" s="22"/>
      <c r="M40" s="22"/>
      <c r="N40" s="22"/>
      <c r="O40" s="22"/>
    </row>
    <row r="41" spans="1:15" x14ac:dyDescent="0.4">
      <c r="A41">
        <v>1978</v>
      </c>
      <c r="B41" s="22">
        <v>29.39</v>
      </c>
      <c r="C41" s="22">
        <f t="shared" si="1"/>
        <v>2.7860460707176036E-3</v>
      </c>
      <c r="D41" s="22">
        <f t="shared" si="2"/>
        <v>3.249525958124444E-2</v>
      </c>
      <c r="E41" s="22">
        <v>408</v>
      </c>
      <c r="F41" s="22">
        <f t="shared" si="3"/>
        <v>6.0112671744041615</v>
      </c>
      <c r="G41" s="22">
        <v>0</v>
      </c>
      <c r="H41" s="22"/>
      <c r="I41" s="22">
        <v>400.62</v>
      </c>
      <c r="J41" s="22"/>
      <c r="K41" s="22"/>
      <c r="L41" s="22"/>
      <c r="M41" s="22"/>
      <c r="N41" s="22"/>
      <c r="O41" s="22"/>
    </row>
  </sheetData>
  <phoneticPr fontId="1" type="noConversion"/>
  <hyperlinks>
    <hyperlink ref="L6" display="place" xr:uid="{A0F083F5-7D01-4481-A0DF-D18213C1E75A}"/>
    <hyperlink ref="L7" display="place" xr:uid="{FEF1202E-84DB-49B9-8DD1-B6E85192FD47}"/>
    <hyperlink ref="L8" display="place" xr:uid="{23F63F64-8699-48AD-9F49-8B9E8B391130}"/>
    <hyperlink ref="L9" display="place" xr:uid="{1C37171B-80DF-459C-AB7B-10FF4C5CFAEE}"/>
    <hyperlink ref="L11" display="place" xr:uid="{6828925C-57EE-4884-9430-F30719BD836F}"/>
    <hyperlink ref="L12" display="place" xr:uid="{8D1AE016-E326-4292-8C24-1B901947B91E}"/>
    <hyperlink ref="L13" display="place" xr:uid="{F663EBCD-4171-4011-88B2-0BC56AB9F546}"/>
    <hyperlink ref="L14" display="place" xr:uid="{62DCC66C-2794-4CED-AC20-DD797CD9AA4F}"/>
    <hyperlink ref="L15" display="place" xr:uid="{2800FB4B-4768-4B89-BB8F-9A0CD8E0E13A}"/>
    <hyperlink ref="L16" display="place" xr:uid="{A35FFA63-5F18-42C8-BD18-FB405D5E8FC2}"/>
    <hyperlink ref="L17" display="place" xr:uid="{89FBFB10-E052-40C0-9BAD-FC7AB9C467D4}"/>
    <hyperlink ref="L18" display="place" xr:uid="{93B74474-62F3-4645-91A3-A496285C2D2E}"/>
    <hyperlink ref="L19" display="place" xr:uid="{AF5AAA54-F739-4121-B7BF-321749FF52C4}"/>
    <hyperlink ref="L22" display="place" xr:uid="{C4F30AC5-27AD-435B-A74C-15823205AB28}"/>
    <hyperlink ref="L23" display="place" xr:uid="{92EB7394-1EEB-4F4E-8ADC-AEACBC278A5F}"/>
    <hyperlink ref="L24" display="place" xr:uid="{D63208B0-D6AD-4165-8003-36B98FDF3144}"/>
    <hyperlink ref="L25" display="place" xr:uid="{BC7DE603-F2AF-44C8-BEC4-EB800A17BEB3}"/>
    <hyperlink ref="L26" display="place" xr:uid="{4C82CC9F-C3FC-44A3-A625-27E43B986DC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5DBC-091C-44FC-BF94-9B10A3E44E52}">
  <dimension ref="A1:O41"/>
  <sheetViews>
    <sheetView workbookViewId="0">
      <selection activeCell="O2" sqref="O2:O14"/>
    </sheetView>
  </sheetViews>
  <sheetFormatPr defaultRowHeight="13.9" x14ac:dyDescent="0.4"/>
  <sheetData>
    <row r="1" spans="1:15" s="3" customFormat="1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x14ac:dyDescent="0.4">
      <c r="A2">
        <v>2017</v>
      </c>
      <c r="B2" s="18">
        <v>6622.28</v>
      </c>
      <c r="C2" s="23">
        <f>B2/4372</f>
        <v>1.5147026532479413</v>
      </c>
      <c r="D2" s="22">
        <f>100*(1-ABS((C2-8.5737)/8.5737))</f>
        <v>17.666849239510839</v>
      </c>
      <c r="E2" s="18">
        <v>140435</v>
      </c>
      <c r="F2" s="22">
        <f>LN(E2)</f>
        <v>11.852500027256108</v>
      </c>
      <c r="G2" s="22">
        <v>100</v>
      </c>
      <c r="H2" s="18">
        <v>471.73</v>
      </c>
      <c r="I2" s="18">
        <v>281.7</v>
      </c>
      <c r="J2" s="22">
        <f>I2/H2</f>
        <v>0.5971636317384944</v>
      </c>
      <c r="K2" s="22">
        <f>100*(LN(J2)-LN(36.76%))/(LN(95.86%)-LN(36.76%))</f>
        <v>50.621456534584269</v>
      </c>
      <c r="L2" s="18">
        <v>1.8</v>
      </c>
      <c r="M2" s="22">
        <f>L2^(1/4)</f>
        <v>1.158292185288269</v>
      </c>
      <c r="N2" s="22">
        <f>100*(1-(L2^(1/4)-1)/(2.3-1))</f>
        <v>87.823678054748527</v>
      </c>
      <c r="O2" s="22">
        <f>(1/6)*G2+(1/6)*K2+(1/3)*D2+(1/3)*N2</f>
        <v>60.267085187183824</v>
      </c>
    </row>
    <row r="3" spans="1:15" x14ac:dyDescent="0.4">
      <c r="A3">
        <v>2016</v>
      </c>
      <c r="B3" s="18">
        <v>5773.86</v>
      </c>
      <c r="C3" s="23">
        <f t="shared" ref="C3:C41" si="0">B3/4372</f>
        <v>1.3206450137236962</v>
      </c>
      <c r="D3" s="22">
        <f t="shared" ref="D3:D41" si="1">100*(1-ABS((C3-8.5737)/8.5737))</f>
        <v>15.403443247649163</v>
      </c>
      <c r="E3" s="18">
        <v>122721</v>
      </c>
      <c r="F3" s="22">
        <f t="shared" ref="F3:F41" si="2">LN(E3)</f>
        <v>11.717668765198914</v>
      </c>
      <c r="G3" s="22">
        <v>100</v>
      </c>
      <c r="H3" s="18">
        <v>470.83</v>
      </c>
      <c r="I3" s="18">
        <v>281.39999999999998</v>
      </c>
      <c r="J3" s="22">
        <f>I3/H3</f>
        <v>0.5976679480916679</v>
      </c>
      <c r="K3" s="22">
        <f>100*(LN(J3)-LN(36.76%))/(LN(95.86%)-LN(36.76%))</f>
        <v>50.709529781224759</v>
      </c>
      <c r="L3">
        <v>1.85</v>
      </c>
      <c r="M3" s="22">
        <f t="shared" ref="M3:M14" si="3">L3^(1/4)</f>
        <v>1.1662534248067804</v>
      </c>
      <c r="N3" s="22">
        <f t="shared" ref="N3:N14" si="4">100*(1-(L3^(1/4)-1)/(2.3-1))</f>
        <v>87.211275014863048</v>
      </c>
      <c r="O3" s="22">
        <f t="shared" ref="O3:O14" si="5">(1/6)*G3+(1/6)*K3+(1/3)*D3+(1/3)*N3</f>
        <v>59.323161051041524</v>
      </c>
    </row>
    <row r="4" spans="1:15" x14ac:dyDescent="0.4">
      <c r="A4">
        <v>2015</v>
      </c>
      <c r="B4" s="18">
        <v>5371.22</v>
      </c>
      <c r="C4" s="23">
        <f t="shared" si="0"/>
        <v>1.2285498627630376</v>
      </c>
      <c r="D4" s="22">
        <f t="shared" si="1"/>
        <v>14.329284471850389</v>
      </c>
      <c r="E4" s="18">
        <v>114308</v>
      </c>
      <c r="F4" s="22">
        <f t="shared" si="2"/>
        <v>11.646651838584722</v>
      </c>
      <c r="G4" s="22">
        <v>100</v>
      </c>
      <c r="H4" s="18">
        <v>470.14</v>
      </c>
      <c r="I4" s="18">
        <v>281</v>
      </c>
      <c r="J4" s="22">
        <f>I4/H4</f>
        <v>0.5976943038243927</v>
      </c>
      <c r="K4" s="22">
        <f>100*(LN(J4)-LN(36.76%))/(LN(95.86%)-LN(36.76%))</f>
        <v>50.714130473432832</v>
      </c>
      <c r="L4">
        <v>1.89</v>
      </c>
      <c r="M4" s="22">
        <f t="shared" si="3"/>
        <v>1.172507018523451</v>
      </c>
      <c r="N4" s="22">
        <f t="shared" si="4"/>
        <v>86.730229344349937</v>
      </c>
      <c r="O4" s="22">
        <f t="shared" si="5"/>
        <v>58.805526350972244</v>
      </c>
    </row>
    <row r="5" spans="1:15" x14ac:dyDescent="0.4">
      <c r="A5">
        <v>2014</v>
      </c>
      <c r="B5" s="18">
        <v>4991.37</v>
      </c>
      <c r="C5" s="23">
        <f t="shared" si="0"/>
        <v>1.1416674290942361</v>
      </c>
      <c r="D5" s="22">
        <f t="shared" si="1"/>
        <v>13.315924619408603</v>
      </c>
      <c r="E5" s="18">
        <v>106329</v>
      </c>
      <c r="F5" s="22">
        <f t="shared" si="2"/>
        <v>11.574293339917375</v>
      </c>
      <c r="G5" s="22">
        <f t="shared" ref="G5:G39" si="6">100*((LN(E5)-6.57)/(11.6-6.57))</f>
        <v>99.488933199152598</v>
      </c>
      <c r="H5" s="18">
        <v>469.64</v>
      </c>
      <c r="I5" s="18">
        <v>281</v>
      </c>
      <c r="J5" s="22">
        <f>I5/H5</f>
        <v>0.59833063623200755</v>
      </c>
      <c r="K5" s="22">
        <f>100*(LN(J5)-LN(36.76%))/(LN(95.86%)-LN(36.76%))</f>
        <v>50.825147979984202</v>
      </c>
      <c r="L5">
        <v>1.91</v>
      </c>
      <c r="M5" s="22">
        <f t="shared" si="3"/>
        <v>1.1755966553663399</v>
      </c>
      <c r="N5" s="22">
        <f t="shared" si="4"/>
        <v>86.492564971820002</v>
      </c>
      <c r="O5" s="22">
        <f t="shared" si="5"/>
        <v>58.321843393599003</v>
      </c>
    </row>
    <row r="6" spans="1:15" x14ac:dyDescent="0.4">
      <c r="A6">
        <v>2013</v>
      </c>
      <c r="B6" s="18">
        <v>4527.53</v>
      </c>
      <c r="C6" s="23">
        <f t="shared" si="0"/>
        <v>1.0355741079597438</v>
      </c>
      <c r="D6" s="22">
        <f t="shared" si="1"/>
        <v>12.07849712445903</v>
      </c>
      <c r="E6" s="18">
        <v>96547</v>
      </c>
      <c r="F6" s="22">
        <f t="shared" si="2"/>
        <v>11.477785215390488</v>
      </c>
      <c r="G6" s="22">
        <f t="shared" si="6"/>
        <v>97.57028261213695</v>
      </c>
      <c r="H6" s="18">
        <v>469.21</v>
      </c>
      <c r="I6" s="18">
        <v>280.89999999999998</v>
      </c>
      <c r="J6" s="22">
        <f>I6/H6</f>
        <v>0.59866584258647515</v>
      </c>
      <c r="K6" s="22">
        <f>100*(LN(J6)-LN(36.76%))/(LN(95.86%)-LN(36.76%))</f>
        <v>50.883582166612115</v>
      </c>
      <c r="L6" s="18">
        <v>2.14</v>
      </c>
      <c r="M6" s="22">
        <f t="shared" si="3"/>
        <v>1.2094932343063269</v>
      </c>
      <c r="N6" s="22">
        <f t="shared" si="4"/>
        <v>83.885135822590229</v>
      </c>
      <c r="O6" s="22">
        <f t="shared" si="5"/>
        <v>56.730188445474596</v>
      </c>
    </row>
    <row r="7" spans="1:15" x14ac:dyDescent="0.4">
      <c r="A7">
        <v>2012</v>
      </c>
      <c r="B7" s="18">
        <v>4039.83</v>
      </c>
      <c r="C7" s="23">
        <f t="shared" si="0"/>
        <v>0.92402333028362305</v>
      </c>
      <c r="D7" s="22">
        <f t="shared" si="1"/>
        <v>10.777416171356858</v>
      </c>
      <c r="E7" s="18">
        <v>86538</v>
      </c>
      <c r="F7" s="22">
        <f t="shared" si="2"/>
        <v>11.368338902811566</v>
      </c>
      <c r="G7" s="22">
        <f t="shared" si="6"/>
        <v>95.394411586711044</v>
      </c>
      <c r="H7" s="18">
        <v>468.68</v>
      </c>
      <c r="I7" s="18">
        <v>280.89999999999998</v>
      </c>
      <c r="J7" s="22">
        <f t="shared" ref="J7:J14" si="7">I7/H7</f>
        <v>0.5993428351967226</v>
      </c>
      <c r="K7" s="22">
        <f t="shared" ref="K7:K14" si="8">100*(LN(J7)-LN(36.76%))/(LN(95.86%)-LN(36.76%))</f>
        <v>51.001497866302152</v>
      </c>
      <c r="L7" s="18">
        <v>2.37</v>
      </c>
      <c r="M7" s="22">
        <f t="shared" si="3"/>
        <v>1.2407580069594817</v>
      </c>
      <c r="N7" s="22">
        <f t="shared" si="4"/>
        <v>81.480153310809101</v>
      </c>
      <c r="O7" s="22">
        <f t="shared" si="5"/>
        <v>55.151841402890852</v>
      </c>
    </row>
    <row r="8" spans="1:15" x14ac:dyDescent="0.4">
      <c r="A8">
        <v>2011</v>
      </c>
      <c r="B8" s="18">
        <v>3639.81</v>
      </c>
      <c r="C8" s="23">
        <f t="shared" si="0"/>
        <v>0.83252744739249773</v>
      </c>
      <c r="D8" s="22">
        <f t="shared" si="1"/>
        <v>9.7102470041230511</v>
      </c>
      <c r="E8" s="18">
        <v>78758</v>
      </c>
      <c r="F8" s="22">
        <f t="shared" si="2"/>
        <v>11.274135138829827</v>
      </c>
      <c r="G8" s="22">
        <f t="shared" si="6"/>
        <v>93.521573336577077</v>
      </c>
      <c r="H8" s="18">
        <v>465</v>
      </c>
      <c r="I8" s="18">
        <v>277.72000000000003</v>
      </c>
      <c r="J8" s="22">
        <f t="shared" si="7"/>
        <v>0.59724731182795709</v>
      </c>
      <c r="K8" s="22">
        <f t="shared" si="8"/>
        <v>50.636075477980263</v>
      </c>
      <c r="L8" s="18">
        <v>2.72</v>
      </c>
      <c r="M8" s="22">
        <f t="shared" si="3"/>
        <v>1.2842282703036343</v>
      </c>
      <c r="N8" s="22">
        <f t="shared" si="4"/>
        <v>78.136286899720432</v>
      </c>
      <c r="O8" s="22">
        <f t="shared" si="5"/>
        <v>53.308452770374046</v>
      </c>
    </row>
    <row r="9" spans="1:15" x14ac:dyDescent="0.4">
      <c r="A9">
        <v>2010</v>
      </c>
      <c r="B9" s="18">
        <v>3091.85</v>
      </c>
      <c r="C9" s="23">
        <f t="shared" si="0"/>
        <v>0.70719350411710891</v>
      </c>
      <c r="D9" s="22">
        <f t="shared" si="1"/>
        <v>8.2484050540269536</v>
      </c>
      <c r="E9" s="18">
        <v>68365</v>
      </c>
      <c r="F9" s="22">
        <f t="shared" si="2"/>
        <v>11.132616276743182</v>
      </c>
      <c r="G9" s="22">
        <f t="shared" si="6"/>
        <v>90.708077072429077</v>
      </c>
      <c r="H9" s="18">
        <v>459.33</v>
      </c>
      <c r="I9" s="18">
        <v>272</v>
      </c>
      <c r="J9" s="22">
        <f t="shared" si="7"/>
        <v>0.5921668517188079</v>
      </c>
      <c r="K9" s="22">
        <f t="shared" si="8"/>
        <v>49.74478307858795</v>
      </c>
      <c r="L9" s="18">
        <v>2.64</v>
      </c>
      <c r="M9" s="22">
        <f t="shared" si="3"/>
        <v>1.2746794424196195</v>
      </c>
      <c r="N9" s="22">
        <f t="shared" si="4"/>
        <v>78.870812121567724</v>
      </c>
      <c r="O9" s="22">
        <f t="shared" si="5"/>
        <v>52.44854908370106</v>
      </c>
    </row>
    <row r="10" spans="1:15" x14ac:dyDescent="0.4">
      <c r="A10">
        <v>2009</v>
      </c>
      <c r="B10" s="18">
        <v>2560.88</v>
      </c>
      <c r="C10" s="23">
        <f t="shared" si="0"/>
        <v>0.58574565416285451</v>
      </c>
      <c r="D10" s="22">
        <f t="shared" si="1"/>
        <v>6.8318888480219169</v>
      </c>
      <c r="E10" s="18">
        <v>57815</v>
      </c>
      <c r="F10" s="22">
        <f t="shared" si="2"/>
        <v>10.965003536563062</v>
      </c>
      <c r="G10" s="22">
        <f t="shared" si="6"/>
        <v>87.375815836243774</v>
      </c>
      <c r="H10" s="18">
        <v>445.18</v>
      </c>
      <c r="I10" s="18">
        <v>304</v>
      </c>
      <c r="J10" s="22">
        <f t="shared" si="7"/>
        <v>0.68286985039759196</v>
      </c>
      <c r="K10" s="22">
        <f t="shared" si="8"/>
        <v>64.613749559458654</v>
      </c>
      <c r="L10" s="18">
        <v>4</v>
      </c>
      <c r="M10" s="22">
        <f t="shared" si="3"/>
        <v>1.4142135623730949</v>
      </c>
      <c r="N10" s="22">
        <f t="shared" si="4"/>
        <v>68.137418278992683</v>
      </c>
      <c r="O10" s="22">
        <f t="shared" si="5"/>
        <v>50.321363274955274</v>
      </c>
    </row>
    <row r="11" spans="1:15" x14ac:dyDescent="0.4">
      <c r="A11">
        <v>2008</v>
      </c>
      <c r="B11" s="18">
        <v>2301.5100000000002</v>
      </c>
      <c r="C11" s="23">
        <f t="shared" si="0"/>
        <v>0.52642040256175671</v>
      </c>
      <c r="D11" s="22">
        <f t="shared" si="1"/>
        <v>6.1399442779868192</v>
      </c>
      <c r="E11" s="18">
        <v>52549</v>
      </c>
      <c r="F11" s="22">
        <f t="shared" si="2"/>
        <v>10.869501346628315</v>
      </c>
      <c r="G11" s="22">
        <f t="shared" si="6"/>
        <v>85.47716394887307</v>
      </c>
      <c r="H11" s="18">
        <v>441</v>
      </c>
      <c r="I11" s="18">
        <v>291</v>
      </c>
      <c r="J11" s="22">
        <f t="shared" si="7"/>
        <v>0.65986394557823125</v>
      </c>
      <c r="K11" s="22">
        <f t="shared" si="8"/>
        <v>61.038226993912531</v>
      </c>
      <c r="L11" s="18">
        <v>3.2</v>
      </c>
      <c r="M11" s="22">
        <f t="shared" si="3"/>
        <v>1.337480609952844</v>
      </c>
      <c r="N11" s="22">
        <f t="shared" si="4"/>
        <v>74.039953080550461</v>
      </c>
      <c r="O11" s="22">
        <f t="shared" si="5"/>
        <v>51.145864276643358</v>
      </c>
    </row>
    <row r="12" spans="1:15" x14ac:dyDescent="0.4">
      <c r="A12">
        <v>2007</v>
      </c>
      <c r="B12" s="18">
        <v>1936.93</v>
      </c>
      <c r="C12" s="23">
        <f t="shared" si="0"/>
        <v>0.44303064958828914</v>
      </c>
      <c r="D12" s="22">
        <f t="shared" si="1"/>
        <v>5.1673215716468874</v>
      </c>
      <c r="E12" s="18">
        <v>44997</v>
      </c>
      <c r="F12" s="22">
        <f t="shared" si="2"/>
        <v>10.714351099863469</v>
      </c>
      <c r="G12" s="22">
        <f t="shared" si="6"/>
        <v>82.392666001261816</v>
      </c>
      <c r="H12" s="18">
        <v>435.23</v>
      </c>
      <c r="I12" s="18">
        <v>271.31</v>
      </c>
      <c r="J12" s="22">
        <f t="shared" si="7"/>
        <v>0.62337155067435601</v>
      </c>
      <c r="K12" s="22">
        <f t="shared" si="8"/>
        <v>55.102680146865346</v>
      </c>
      <c r="L12" s="18">
        <v>3.21</v>
      </c>
      <c r="M12" s="22">
        <f t="shared" si="3"/>
        <v>1.3385242944066766</v>
      </c>
      <c r="N12" s="22">
        <f t="shared" si="4"/>
        <v>73.959669661024876</v>
      </c>
      <c r="O12" s="22">
        <f t="shared" si="5"/>
        <v>49.29155476891178</v>
      </c>
    </row>
    <row r="13" spans="1:15" x14ac:dyDescent="0.4">
      <c r="A13">
        <v>2006</v>
      </c>
      <c r="B13" s="18">
        <v>1603.86</v>
      </c>
      <c r="C13" s="23">
        <f t="shared" si="0"/>
        <v>0.36684812442817932</v>
      </c>
      <c r="D13" s="22">
        <f t="shared" si="1"/>
        <v>4.2787609133533859</v>
      </c>
      <c r="E13" s="18">
        <v>38256</v>
      </c>
      <c r="F13" s="22">
        <f t="shared" si="2"/>
        <v>10.552055689698106</v>
      </c>
      <c r="G13" s="22">
        <f t="shared" si="6"/>
        <v>79.166117091413639</v>
      </c>
      <c r="H13" s="18">
        <v>426</v>
      </c>
      <c r="I13" s="18">
        <v>256.39</v>
      </c>
      <c r="J13" s="22">
        <f t="shared" si="7"/>
        <v>0.60185446009389665</v>
      </c>
      <c r="K13" s="22">
        <f t="shared" si="8"/>
        <v>51.437801357997166</v>
      </c>
      <c r="L13" s="18">
        <v>3.6</v>
      </c>
      <c r="M13" s="22">
        <f t="shared" si="3"/>
        <v>1.3774493079968597</v>
      </c>
      <c r="N13" s="22">
        <f t="shared" si="4"/>
        <v>70.965437846395389</v>
      </c>
      <c r="O13" s="22">
        <f t="shared" si="5"/>
        <v>46.84871932815139</v>
      </c>
    </row>
    <row r="14" spans="1:15" x14ac:dyDescent="0.4">
      <c r="A14">
        <v>2005</v>
      </c>
      <c r="B14" s="18">
        <v>1322.49</v>
      </c>
      <c r="C14" s="23">
        <f t="shared" si="0"/>
        <v>0.30249085086916744</v>
      </c>
      <c r="D14" s="22">
        <f t="shared" si="1"/>
        <v>3.5281249736889286</v>
      </c>
      <c r="E14" s="18">
        <v>32467</v>
      </c>
      <c r="F14" s="22">
        <f t="shared" si="2"/>
        <v>10.387979467850263</v>
      </c>
      <c r="G14" s="22">
        <f t="shared" si="6"/>
        <v>75.904164370780578</v>
      </c>
      <c r="H14" s="18">
        <v>412.8</v>
      </c>
      <c r="I14" s="18">
        <v>222.31</v>
      </c>
      <c r="J14" s="22">
        <f t="shared" si="7"/>
        <v>0.5385416666666667</v>
      </c>
      <c r="K14" s="22">
        <f t="shared" si="8"/>
        <v>39.841215013543732</v>
      </c>
      <c r="L14" s="18">
        <v>3.6</v>
      </c>
      <c r="M14" s="22">
        <f t="shared" si="3"/>
        <v>1.3774493079968597</v>
      </c>
      <c r="N14" s="22">
        <f t="shared" si="4"/>
        <v>70.965437846395389</v>
      </c>
      <c r="O14" s="22">
        <f t="shared" si="5"/>
        <v>44.12208417074882</v>
      </c>
    </row>
    <row r="15" spans="1:15" x14ac:dyDescent="0.4">
      <c r="A15">
        <v>2004</v>
      </c>
      <c r="B15" s="18">
        <v>1113.3800000000001</v>
      </c>
      <c r="C15" s="23">
        <f t="shared" si="0"/>
        <v>0.25466148215919487</v>
      </c>
      <c r="D15" s="22">
        <f t="shared" si="1"/>
        <v>2.970263505361681</v>
      </c>
      <c r="E15" s="18">
        <v>32031</v>
      </c>
      <c r="F15" s="22">
        <f t="shared" si="2"/>
        <v>10.374459462846412</v>
      </c>
      <c r="G15" s="22">
        <f t="shared" si="6"/>
        <v>75.635376994958492</v>
      </c>
      <c r="I15" s="18">
        <v>217.42</v>
      </c>
      <c r="L15" s="18">
        <v>3.6</v>
      </c>
      <c r="M15" s="18"/>
    </row>
    <row r="16" spans="1:15" x14ac:dyDescent="0.4">
      <c r="A16">
        <v>2003</v>
      </c>
      <c r="B16" s="18">
        <v>901.42</v>
      </c>
      <c r="C16" s="23">
        <f t="shared" si="0"/>
        <v>0.20618023787740164</v>
      </c>
      <c r="D16" s="22">
        <f t="shared" si="1"/>
        <v>2.4047988368779083</v>
      </c>
      <c r="E16" s="18">
        <v>26149</v>
      </c>
      <c r="F16" s="22">
        <f t="shared" si="2"/>
        <v>10.171566227844085</v>
      </c>
      <c r="G16" s="22">
        <f t="shared" si="6"/>
        <v>71.601714271254181</v>
      </c>
      <c r="I16" s="18">
        <v>199.74</v>
      </c>
      <c r="L16" s="18">
        <v>3.5</v>
      </c>
      <c r="M16" s="18"/>
    </row>
    <row r="17" spans="1:13" x14ac:dyDescent="0.4">
      <c r="A17">
        <v>2002</v>
      </c>
      <c r="B17" s="18">
        <v>760.60350000000005</v>
      </c>
      <c r="C17" s="23">
        <f t="shared" si="0"/>
        <v>0.17397152333028362</v>
      </c>
      <c r="D17" s="22">
        <f t="shared" si="1"/>
        <v>2.0291300527226719</v>
      </c>
      <c r="E17" s="18">
        <v>22215</v>
      </c>
      <c r="F17" s="22">
        <f t="shared" si="2"/>
        <v>10.00852301537001</v>
      </c>
      <c r="G17" s="22">
        <f t="shared" si="6"/>
        <v>68.360298516302379</v>
      </c>
      <c r="I17" s="18">
        <v>192.14</v>
      </c>
      <c r="L17" s="18">
        <v>3.4</v>
      </c>
      <c r="M17" s="18"/>
    </row>
    <row r="18" spans="1:13" x14ac:dyDescent="0.4">
      <c r="A18">
        <v>2001</v>
      </c>
      <c r="B18" s="18">
        <v>672.9008</v>
      </c>
      <c r="C18" s="23">
        <f t="shared" si="0"/>
        <v>0.15391143641354071</v>
      </c>
      <c r="D18" s="22">
        <f t="shared" si="1"/>
        <v>1.7951577080320136</v>
      </c>
      <c r="E18" s="18">
        <v>19704</v>
      </c>
      <c r="F18" s="22">
        <f t="shared" si="2"/>
        <v>9.8885769398003731</v>
      </c>
      <c r="G18" s="22">
        <f t="shared" si="6"/>
        <v>65.975684687880189</v>
      </c>
      <c r="I18" s="18">
        <v>189.11</v>
      </c>
      <c r="L18" s="18">
        <v>3.2</v>
      </c>
      <c r="M18" s="18"/>
    </row>
    <row r="19" spans="1:13" x14ac:dyDescent="0.4">
      <c r="A19">
        <v>2000</v>
      </c>
      <c r="B19" s="18">
        <v>600.66</v>
      </c>
      <c r="C19" s="23">
        <f t="shared" si="0"/>
        <v>0.137387923147301</v>
      </c>
      <c r="D19" s="22">
        <f t="shared" si="1"/>
        <v>1.6024344582537431</v>
      </c>
      <c r="E19" s="18">
        <v>17635</v>
      </c>
      <c r="F19" s="22">
        <f t="shared" si="2"/>
        <v>9.7776408426701522</v>
      </c>
      <c r="G19" s="22">
        <f t="shared" si="6"/>
        <v>63.770195679327081</v>
      </c>
      <c r="H19" s="18"/>
      <c r="I19" s="18">
        <v>179.36</v>
      </c>
      <c r="L19" s="18">
        <v>3</v>
      </c>
      <c r="M19" s="18"/>
    </row>
    <row r="20" spans="1:13" x14ac:dyDescent="0.4">
      <c r="A20">
        <v>1999</v>
      </c>
      <c r="B20" s="18">
        <v>538.72170000000006</v>
      </c>
      <c r="C20" s="23">
        <f t="shared" si="0"/>
        <v>0.12322088289112536</v>
      </c>
      <c r="D20" s="22">
        <f t="shared" si="1"/>
        <v>1.4371961100939523</v>
      </c>
      <c r="E20" s="18">
        <v>15834</v>
      </c>
      <c r="F20" s="22">
        <f t="shared" si="2"/>
        <v>9.6699148057313788</v>
      </c>
      <c r="G20" s="22">
        <f t="shared" si="6"/>
        <v>61.628524964838547</v>
      </c>
      <c r="I20" s="18">
        <v>185.6</v>
      </c>
      <c r="M20" s="18"/>
    </row>
    <row r="21" spans="1:13" x14ac:dyDescent="0.4">
      <c r="A21">
        <v>1998</v>
      </c>
      <c r="B21" s="18">
        <v>504.59739999999999</v>
      </c>
      <c r="C21" s="23">
        <f t="shared" si="0"/>
        <v>0.11541569075937785</v>
      </c>
      <c r="D21" s="22">
        <f t="shared" si="1"/>
        <v>1.3461596598828618</v>
      </c>
      <c r="E21" s="18">
        <v>14842</v>
      </c>
      <c r="F21" s="22">
        <f t="shared" si="2"/>
        <v>9.6052162785300794</v>
      </c>
      <c r="G21" s="22">
        <f t="shared" si="6"/>
        <v>60.342271938967784</v>
      </c>
      <c r="I21" s="18">
        <v>183.96</v>
      </c>
      <c r="M21" s="18"/>
    </row>
    <row r="22" spans="1:13" x14ac:dyDescent="0.4">
      <c r="A22">
        <v>1997</v>
      </c>
      <c r="B22" s="18">
        <v>470.1069</v>
      </c>
      <c r="C22" s="23">
        <f t="shared" si="0"/>
        <v>0.10752673833485819</v>
      </c>
      <c r="D22" s="22">
        <f t="shared" si="1"/>
        <v>1.2541462651464164</v>
      </c>
      <c r="E22" s="18">
        <v>13892</v>
      </c>
      <c r="F22" s="22">
        <f t="shared" si="2"/>
        <v>9.5390684138639639</v>
      </c>
      <c r="G22" s="22">
        <f t="shared" si="6"/>
        <v>59.027205046997302</v>
      </c>
      <c r="I22" s="18">
        <v>185.23</v>
      </c>
      <c r="L22" s="18">
        <v>1.4</v>
      </c>
      <c r="M22" s="18"/>
    </row>
    <row r="23" spans="1:13" x14ac:dyDescent="0.4">
      <c r="A23">
        <v>1996</v>
      </c>
      <c r="B23" s="18">
        <v>431.15410000000003</v>
      </c>
      <c r="C23" s="23">
        <f t="shared" si="0"/>
        <v>9.8617131747484002E-2</v>
      </c>
      <c r="D23" s="22">
        <f t="shared" si="1"/>
        <v>1.1502283931964619</v>
      </c>
      <c r="E23" s="18">
        <v>12847</v>
      </c>
      <c r="F23" s="22">
        <f t="shared" si="2"/>
        <v>9.4608656000316103</v>
      </c>
      <c r="G23" s="22">
        <f t="shared" si="6"/>
        <v>57.472477137805377</v>
      </c>
      <c r="I23" s="18">
        <v>188.75</v>
      </c>
      <c r="L23" s="18">
        <v>1.2</v>
      </c>
      <c r="M23" s="18"/>
    </row>
    <row r="24" spans="1:13" x14ac:dyDescent="0.4">
      <c r="A24">
        <v>1995</v>
      </c>
      <c r="B24" s="18">
        <v>369.7</v>
      </c>
      <c r="C24" s="23">
        <f t="shared" si="0"/>
        <v>8.4560841720036597E-2</v>
      </c>
      <c r="D24" s="22">
        <f t="shared" si="1"/>
        <v>0.98628178872642858</v>
      </c>
      <c r="E24" s="18">
        <v>11117</v>
      </c>
      <c r="F24" s="22">
        <f t="shared" si="2"/>
        <v>9.3162307472336146</v>
      </c>
      <c r="G24" s="22">
        <f t="shared" si="6"/>
        <v>54.597032748183196</v>
      </c>
      <c r="I24" s="18">
        <v>188.78</v>
      </c>
      <c r="L24" s="18">
        <v>1.3</v>
      </c>
      <c r="M24" s="18"/>
    </row>
    <row r="25" spans="1:13" x14ac:dyDescent="0.4">
      <c r="A25">
        <v>1994</v>
      </c>
      <c r="B25" s="18">
        <v>314.9332</v>
      </c>
      <c r="C25" s="23">
        <f t="shared" si="0"/>
        <v>7.2034126258005496E-2</v>
      </c>
      <c r="D25" s="22">
        <f t="shared" si="1"/>
        <v>0.8401754931710359</v>
      </c>
      <c r="E25" s="18">
        <v>9532</v>
      </c>
      <c r="F25" s="22">
        <f t="shared" si="2"/>
        <v>9.1624098382186325</v>
      </c>
      <c r="G25" s="22">
        <f t="shared" si="6"/>
        <v>51.538962986453932</v>
      </c>
      <c r="I25" s="18">
        <v>187.19</v>
      </c>
      <c r="L25" s="18">
        <v>0.9</v>
      </c>
      <c r="M25" s="18"/>
    </row>
    <row r="26" spans="1:13" x14ac:dyDescent="0.4">
      <c r="A26">
        <v>1993</v>
      </c>
      <c r="B26" s="18">
        <v>223.89619999999999</v>
      </c>
      <c r="C26" s="23">
        <f t="shared" si="0"/>
        <v>5.1211390667886547E-2</v>
      </c>
      <c r="D26" s="22">
        <f t="shared" si="1"/>
        <v>0.59730793785514047</v>
      </c>
      <c r="E26" s="18">
        <v>6806</v>
      </c>
      <c r="F26" s="22">
        <f t="shared" si="2"/>
        <v>8.8255598550608507</v>
      </c>
      <c r="G26" s="22">
        <f t="shared" si="6"/>
        <v>44.842144235802202</v>
      </c>
      <c r="I26" s="18">
        <v>188.65</v>
      </c>
      <c r="L26" s="18">
        <v>0.9</v>
      </c>
      <c r="M26" s="18"/>
    </row>
    <row r="27" spans="1:13" x14ac:dyDescent="0.4">
      <c r="A27">
        <v>1992</v>
      </c>
      <c r="B27" s="18">
        <v>144.39609999999999</v>
      </c>
      <c r="C27" s="23">
        <f t="shared" si="0"/>
        <v>3.3027470265324793E-2</v>
      </c>
      <c r="D27" s="22">
        <f t="shared" si="1"/>
        <v>0.38521840355184578</v>
      </c>
      <c r="E27" s="18">
        <v>4404</v>
      </c>
      <c r="F27" s="22">
        <f t="shared" si="2"/>
        <v>8.3902684978425714</v>
      </c>
      <c r="G27" s="22">
        <f t="shared" si="6"/>
        <v>36.188240513768818</v>
      </c>
      <c r="I27" s="18">
        <v>187</v>
      </c>
      <c r="M27" s="18"/>
    </row>
    <row r="28" spans="1:13" x14ac:dyDescent="0.4">
      <c r="A28">
        <v>1991</v>
      </c>
      <c r="B28" s="18">
        <v>102.1751</v>
      </c>
      <c r="C28" s="23">
        <f t="shared" si="0"/>
        <v>2.3370333943275388E-2</v>
      </c>
      <c r="D28" s="22">
        <f t="shared" si="1"/>
        <v>0.27258166186447941</v>
      </c>
      <c r="E28" s="18">
        <v>3136</v>
      </c>
      <c r="F28" s="22">
        <f t="shared" si="2"/>
        <v>8.0507033814702993</v>
      </c>
      <c r="G28" s="22">
        <f t="shared" si="6"/>
        <v>29.437442971576527</v>
      </c>
      <c r="I28" s="18">
        <v>187.39</v>
      </c>
      <c r="M28" s="18"/>
    </row>
    <row r="29" spans="1:13" x14ac:dyDescent="0.4">
      <c r="A29">
        <v>1990</v>
      </c>
      <c r="B29" s="18">
        <v>94.87</v>
      </c>
      <c r="C29" s="23">
        <f t="shared" si="0"/>
        <v>2.1699451052150046E-2</v>
      </c>
      <c r="D29" s="22">
        <f t="shared" si="1"/>
        <v>0.25309319257905694</v>
      </c>
      <c r="E29" s="18">
        <v>2935</v>
      </c>
      <c r="F29" s="22">
        <f t="shared" si="2"/>
        <v>7.9844627322621964</v>
      </c>
      <c r="G29" s="22">
        <f t="shared" si="6"/>
        <v>28.120531456504892</v>
      </c>
      <c r="I29" s="18">
        <v>186.06</v>
      </c>
      <c r="M29" s="18"/>
    </row>
    <row r="30" spans="1:13" x14ac:dyDescent="0.4">
      <c r="A30">
        <v>1989</v>
      </c>
      <c r="B30" s="18">
        <v>87.239699999999999</v>
      </c>
      <c r="C30" s="23">
        <f t="shared" si="0"/>
        <v>1.99541857273559E-2</v>
      </c>
      <c r="D30" s="22">
        <f t="shared" si="1"/>
        <v>0.23273715813890705</v>
      </c>
      <c r="E30" s="18">
        <v>2732</v>
      </c>
      <c r="F30" s="22">
        <f t="shared" si="2"/>
        <v>7.9127892206906809</v>
      </c>
      <c r="G30" s="22">
        <f t="shared" si="6"/>
        <v>26.695610749317712</v>
      </c>
      <c r="I30" s="18">
        <v>184.55</v>
      </c>
      <c r="M30" s="18"/>
    </row>
    <row r="31" spans="1:13" x14ac:dyDescent="0.4">
      <c r="A31">
        <v>1988</v>
      </c>
      <c r="B31" s="18">
        <v>82.113799999999998</v>
      </c>
      <c r="C31" s="23">
        <f t="shared" si="0"/>
        <v>1.878174748398902E-2</v>
      </c>
      <c r="D31" s="22">
        <f t="shared" si="1"/>
        <v>0.21906233579420675</v>
      </c>
      <c r="E31" s="18">
        <v>2606</v>
      </c>
      <c r="F31" s="22">
        <f t="shared" si="2"/>
        <v>7.8655717576847906</v>
      </c>
      <c r="G31" s="22">
        <f t="shared" si="6"/>
        <v>25.756893790950109</v>
      </c>
      <c r="I31" s="18">
        <v>185.58</v>
      </c>
      <c r="M31" s="18"/>
    </row>
    <row r="32" spans="1:13" x14ac:dyDescent="0.4">
      <c r="A32">
        <v>1987</v>
      </c>
      <c r="B32" s="18">
        <v>66.454899999999995</v>
      </c>
      <c r="C32" s="23">
        <f t="shared" si="0"/>
        <v>1.5200114364135407E-2</v>
      </c>
      <c r="D32" s="22">
        <f t="shared" si="1"/>
        <v>0.17728768634470704</v>
      </c>
      <c r="E32" s="18">
        <v>2134</v>
      </c>
      <c r="F32" s="22">
        <f t="shared" si="2"/>
        <v>7.6657534318616989</v>
      </c>
      <c r="G32" s="22">
        <f t="shared" si="6"/>
        <v>21.784362462459221</v>
      </c>
      <c r="I32" s="18">
        <v>187</v>
      </c>
      <c r="M32" s="18"/>
    </row>
    <row r="33" spans="1:13" x14ac:dyDescent="0.4">
      <c r="A33">
        <v>1986</v>
      </c>
      <c r="B33" s="18">
        <v>54.737400000000001</v>
      </c>
      <c r="C33" s="23">
        <f t="shared" si="0"/>
        <v>1.2519990850869168E-2</v>
      </c>
      <c r="D33" s="22">
        <f t="shared" si="1"/>
        <v>0.14602786254322986</v>
      </c>
      <c r="E33" s="18">
        <v>1775</v>
      </c>
      <c r="F33" s="22">
        <f t="shared" si="2"/>
        <v>7.4815557019095165</v>
      </c>
      <c r="G33" s="22">
        <f t="shared" si="6"/>
        <v>18.12237975963253</v>
      </c>
      <c r="I33" s="18">
        <v>181.69</v>
      </c>
      <c r="M33" s="18"/>
    </row>
    <row r="34" spans="1:13" x14ac:dyDescent="0.4">
      <c r="A34">
        <v>1985</v>
      </c>
      <c r="B34" s="18">
        <v>49.589599999999997</v>
      </c>
      <c r="C34" s="23">
        <f t="shared" si="0"/>
        <v>1.1342543458371454E-2</v>
      </c>
      <c r="D34" s="22">
        <f t="shared" si="1"/>
        <v>0.13229461560785305</v>
      </c>
      <c r="E34" s="18">
        <v>1620</v>
      </c>
      <c r="F34" s="22">
        <f t="shared" si="2"/>
        <v>7.3901814282264295</v>
      </c>
      <c r="G34" s="22">
        <f t="shared" si="6"/>
        <v>16.305793801718277</v>
      </c>
      <c r="I34" s="18">
        <v>178.64</v>
      </c>
      <c r="M34" s="18"/>
    </row>
    <row r="35" spans="1:13" x14ac:dyDescent="0.4">
      <c r="A35">
        <v>1984</v>
      </c>
      <c r="B35" s="18">
        <v>38.770000000000003</v>
      </c>
      <c r="C35" s="23">
        <f t="shared" si="0"/>
        <v>8.8677950594693508E-3</v>
      </c>
      <c r="D35" s="22">
        <f t="shared" si="1"/>
        <v>0.10343020002413494</v>
      </c>
      <c r="E35" s="18">
        <v>1272</v>
      </c>
      <c r="F35" s="22">
        <f t="shared" si="2"/>
        <v>7.1483457439000677</v>
      </c>
      <c r="G35" s="22">
        <f t="shared" si="6"/>
        <v>11.49792731411665</v>
      </c>
      <c r="I35" s="18">
        <v>173.73</v>
      </c>
      <c r="M35" s="18"/>
    </row>
    <row r="36" spans="1:13" x14ac:dyDescent="0.4">
      <c r="A36">
        <v>1983</v>
      </c>
      <c r="B36" s="18">
        <v>29.8476</v>
      </c>
      <c r="C36" s="23">
        <f t="shared" si="0"/>
        <v>6.8269899359560838E-3</v>
      </c>
      <c r="D36" s="22">
        <f t="shared" si="1"/>
        <v>7.9627114734082127E-2</v>
      </c>
      <c r="E36" s="18">
        <v>985</v>
      </c>
      <c r="F36" s="22">
        <f t="shared" si="2"/>
        <v>6.892641641172089</v>
      </c>
      <c r="G36" s="22">
        <f t="shared" si="6"/>
        <v>6.4143467429838719</v>
      </c>
      <c r="I36" s="18">
        <v>168.92</v>
      </c>
      <c r="M36" s="18"/>
    </row>
    <row r="37" spans="1:13" x14ac:dyDescent="0.4">
      <c r="A37">
        <v>1982</v>
      </c>
      <c r="B37" s="18">
        <v>26.0487</v>
      </c>
      <c r="C37" s="23">
        <f t="shared" si="0"/>
        <v>5.9580741079597443E-3</v>
      </c>
      <c r="D37" s="22">
        <f t="shared" si="1"/>
        <v>6.9492449093855324E-2</v>
      </c>
      <c r="E37" s="18">
        <v>867</v>
      </c>
      <c r="F37" s="22">
        <f t="shared" si="2"/>
        <v>6.7650389767805414</v>
      </c>
      <c r="G37" s="22">
        <f t="shared" si="6"/>
        <v>3.8775144489173199</v>
      </c>
      <c r="I37" s="18">
        <v>160.65</v>
      </c>
      <c r="M37" s="18"/>
    </row>
    <row r="38" spans="1:13" x14ac:dyDescent="0.4">
      <c r="A38">
        <v>1981</v>
      </c>
      <c r="B38" s="18">
        <v>24.7378</v>
      </c>
      <c r="C38" s="23">
        <f t="shared" si="0"/>
        <v>5.6582342177493141E-3</v>
      </c>
      <c r="D38" s="22">
        <f t="shared" si="1"/>
        <v>6.5995243800809344E-2</v>
      </c>
      <c r="E38" s="18">
        <v>832</v>
      </c>
      <c r="F38" s="22">
        <f t="shared" si="2"/>
        <v>6.7238324408212087</v>
      </c>
      <c r="G38" s="22">
        <f t="shared" si="6"/>
        <v>3.0582990222904258</v>
      </c>
      <c r="I38" s="18">
        <v>157.22999999999999</v>
      </c>
      <c r="M38" s="18"/>
    </row>
    <row r="39" spans="1:13" x14ac:dyDescent="0.4">
      <c r="A39">
        <v>1980</v>
      </c>
      <c r="B39" s="18">
        <v>22.764199999999999</v>
      </c>
      <c r="C39" s="23">
        <f t="shared" si="0"/>
        <v>5.2068161024702653E-3</v>
      </c>
      <c r="D39" s="22">
        <f t="shared" si="1"/>
        <v>6.0730094387140277E-2</v>
      </c>
      <c r="E39" s="18">
        <v>771</v>
      </c>
      <c r="F39" s="22">
        <f t="shared" si="2"/>
        <v>6.6476883735633292</v>
      </c>
      <c r="G39" s="22">
        <f t="shared" si="6"/>
        <v>1.5445004684558434</v>
      </c>
      <c r="I39" s="18">
        <v>155.44999999999999</v>
      </c>
      <c r="M39" s="18"/>
    </row>
    <row r="40" spans="1:13" x14ac:dyDescent="0.4">
      <c r="A40">
        <v>1979</v>
      </c>
      <c r="B40" s="18">
        <v>20.1753</v>
      </c>
      <c r="C40" s="23">
        <f t="shared" si="0"/>
        <v>4.6146614821591945E-3</v>
      </c>
      <c r="D40" s="22">
        <f t="shared" si="1"/>
        <v>5.382345407652922E-2</v>
      </c>
      <c r="E40" s="18">
        <v>689</v>
      </c>
      <c r="F40" s="22">
        <f t="shared" si="2"/>
        <v>6.5352412710136587</v>
      </c>
      <c r="G40" s="22">
        <v>0</v>
      </c>
      <c r="I40" s="18">
        <v>151.59</v>
      </c>
      <c r="M40" s="18"/>
    </row>
    <row r="41" spans="1:13" x14ac:dyDescent="0.4">
      <c r="A41">
        <v>1978</v>
      </c>
      <c r="B41" s="18">
        <v>17.570699999999999</v>
      </c>
      <c r="C41" s="23">
        <f t="shared" si="0"/>
        <v>4.0189158279963404E-3</v>
      </c>
      <c r="D41" s="22">
        <f t="shared" si="1"/>
        <v>4.6874929470319682E-2</v>
      </c>
      <c r="E41" s="18">
        <v>605</v>
      </c>
      <c r="F41" s="22">
        <f t="shared" si="2"/>
        <v>6.4052284580308418</v>
      </c>
      <c r="G41" s="22">
        <v>0</v>
      </c>
      <c r="I41" s="18">
        <v>149.35</v>
      </c>
      <c r="M41" s="1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A857-EFBC-4FD4-950F-76C2E62703BB}">
  <dimension ref="A1:O41"/>
  <sheetViews>
    <sheetView workbookViewId="0">
      <selection activeCell="O2" sqref="O2:O13"/>
    </sheetView>
  </sheetViews>
  <sheetFormatPr defaultRowHeight="13.9" x14ac:dyDescent="0.4"/>
  <sheetData>
    <row r="1" spans="1:15" s="3" customFormat="1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x14ac:dyDescent="0.4">
      <c r="A2">
        <v>2017</v>
      </c>
      <c r="B2" s="18">
        <v>6605.95</v>
      </c>
      <c r="C2" s="23">
        <f>B2/11765</f>
        <v>0.56149171270718234</v>
      </c>
      <c r="D2" s="22">
        <f>100*(1-ABS((C2-8.5737)/8.5737))</f>
        <v>6.5490011629422806</v>
      </c>
      <c r="E2" s="18">
        <v>75611</v>
      </c>
      <c r="F2" s="22">
        <f>LN(E2)</f>
        <v>11.233357054228645</v>
      </c>
      <c r="G2" s="22">
        <f>100*((LN(E2)-6.57)/(11.6-6.57))</f>
        <v>92.710875829595324</v>
      </c>
      <c r="H2" s="18">
        <v>876.35</v>
      </c>
      <c r="I2" s="18">
        <v>482.7</v>
      </c>
      <c r="J2" s="22">
        <f>I2/H2</f>
        <v>0.55080732584013237</v>
      </c>
      <c r="K2" s="22">
        <f>100*(LN(J2)-LN(36.76%))/(LN(95.86%)-LN(36.76%))</f>
        <v>42.190792827648607</v>
      </c>
      <c r="L2" s="18">
        <v>1.82</v>
      </c>
      <c r="M2" s="22">
        <f>L2^(1/4)</f>
        <v>1.1614963436546859</v>
      </c>
      <c r="N2" s="22">
        <f>100*(1-(L2^(1/4)-1)/(2.3-1))</f>
        <v>87.57720433425493</v>
      </c>
      <c r="O2" s="22">
        <f>(1/6)*G2+(1/6)*K2+(1/3)*D2+(1/3)*N2</f>
        <v>53.859013275273057</v>
      </c>
    </row>
    <row r="3" spans="1:15" x14ac:dyDescent="0.4">
      <c r="A3">
        <v>2016</v>
      </c>
      <c r="B3" s="18">
        <v>5808.52</v>
      </c>
      <c r="C3" s="23">
        <f t="shared" ref="C3:C41" si="0">B3/11765</f>
        <v>0.49371185720356997</v>
      </c>
      <c r="D3" s="22">
        <f t="shared" ref="D3:D41" si="1">100*(1-ABS((C3-8.5737)/8.5737))</f>
        <v>5.7584456792699745</v>
      </c>
      <c r="E3" s="18">
        <v>67701</v>
      </c>
      <c r="F3" s="22">
        <f t="shared" ref="F3:F41" si="2">LN(E3)</f>
        <v>11.12285622984002</v>
      </c>
      <c r="G3" s="22">
        <f t="shared" ref="G3:G34" si="3">100*((LN(E3)-6.57)/(11.6-6.57))</f>
        <v>90.51404035467236</v>
      </c>
      <c r="H3" s="18">
        <v>871</v>
      </c>
      <c r="I3" s="18">
        <v>483.4</v>
      </c>
      <c r="J3" s="22">
        <f t="shared" ref="J3:J13" si="4">I3/H3</f>
        <v>0.55499425947187142</v>
      </c>
      <c r="K3" s="22">
        <f t="shared" ref="K3:K13" si="5">100*(LN(J3)-LN(36.76%))/(LN(95.86%)-LN(36.76%))</f>
        <v>42.980868275276563</v>
      </c>
      <c r="L3" s="18">
        <v>1.85</v>
      </c>
      <c r="M3" s="22">
        <f t="shared" ref="M3:M13" si="6">L3^(1/4)</f>
        <v>1.1662534248067804</v>
      </c>
      <c r="N3" s="22">
        <f t="shared" ref="N3:N13" si="7">100*(1-(L3^(1/4)-1)/(2.3-1))</f>
        <v>87.211275014863048</v>
      </c>
      <c r="O3" s="22">
        <f t="shared" ref="O3:O13" si="8">(1/6)*G3+(1/6)*K3+(1/3)*D3+(1/3)*N3</f>
        <v>53.239058336369155</v>
      </c>
    </row>
    <row r="4" spans="1:15" x14ac:dyDescent="0.4">
      <c r="A4">
        <v>2015</v>
      </c>
      <c r="B4" s="18">
        <v>5383.47</v>
      </c>
      <c r="C4" s="23">
        <f t="shared" si="0"/>
        <v>0.45758351041223971</v>
      </c>
      <c r="D4" s="22">
        <f t="shared" si="1"/>
        <v>5.3370599672514789</v>
      </c>
      <c r="E4" s="18">
        <v>62246</v>
      </c>
      <c r="F4" s="22">
        <f t="shared" si="2"/>
        <v>11.03884955523427</v>
      </c>
      <c r="G4" s="22">
        <f t="shared" si="3"/>
        <v>88.843927539448714</v>
      </c>
      <c r="H4" s="18">
        <v>866.9</v>
      </c>
      <c r="I4" s="18">
        <v>482.1</v>
      </c>
      <c r="J4" s="22">
        <f t="shared" si="4"/>
        <v>0.55611950628676898</v>
      </c>
      <c r="K4" s="22">
        <f t="shared" si="5"/>
        <v>43.192186539383613</v>
      </c>
      <c r="L4" s="18">
        <v>1.89</v>
      </c>
      <c r="M4" s="22">
        <f t="shared" si="6"/>
        <v>1.172507018523451</v>
      </c>
      <c r="N4" s="22">
        <f t="shared" si="7"/>
        <v>86.730229344349937</v>
      </c>
      <c r="O4" s="22">
        <f t="shared" si="8"/>
        <v>52.695115450339188</v>
      </c>
    </row>
    <row r="5" spans="1:15" x14ac:dyDescent="0.4">
      <c r="A5">
        <v>2014</v>
      </c>
      <c r="B5" s="18">
        <v>5020.09</v>
      </c>
      <c r="C5" s="23">
        <f t="shared" si="0"/>
        <v>0.42669698257543565</v>
      </c>
      <c r="D5" s="22">
        <f t="shared" si="1"/>
        <v>4.9768126080389496</v>
      </c>
      <c r="E5" s="18">
        <v>58308</v>
      </c>
      <c r="F5" s="22">
        <f t="shared" si="2"/>
        <v>10.973494584193903</v>
      </c>
      <c r="G5" s="22">
        <f t="shared" si="3"/>
        <v>87.544623940236647</v>
      </c>
      <c r="H5" s="18">
        <v>862.83</v>
      </c>
      <c r="I5" s="18">
        <v>480.9</v>
      </c>
      <c r="J5" s="22">
        <f t="shared" si="4"/>
        <v>0.5573519696811654</v>
      </c>
      <c r="K5" s="22">
        <f t="shared" si="5"/>
        <v>43.423149709677496</v>
      </c>
      <c r="L5" s="18">
        <v>1.91</v>
      </c>
      <c r="M5" s="22">
        <f t="shared" si="6"/>
        <v>1.1755966553663399</v>
      </c>
      <c r="N5" s="22">
        <f t="shared" si="7"/>
        <v>86.492564971820002</v>
      </c>
      <c r="O5" s="22">
        <f t="shared" si="8"/>
        <v>52.317754801605339</v>
      </c>
    </row>
    <row r="6" spans="1:15" x14ac:dyDescent="0.4">
      <c r="A6">
        <v>2013</v>
      </c>
      <c r="B6" s="18">
        <v>4568.68</v>
      </c>
      <c r="C6" s="23">
        <f t="shared" si="0"/>
        <v>0.38832809179770506</v>
      </c>
      <c r="D6" s="22">
        <f t="shared" si="1"/>
        <v>4.529294141359097</v>
      </c>
      <c r="E6" s="18">
        <v>53263</v>
      </c>
      <c r="F6" s="22">
        <f t="shared" si="2"/>
        <v>10.882997185231837</v>
      </c>
      <c r="G6" s="22">
        <f t="shared" si="3"/>
        <v>85.745470879360568</v>
      </c>
      <c r="H6" s="18">
        <v>859.1</v>
      </c>
      <c r="I6" s="18">
        <v>478.7</v>
      </c>
      <c r="J6" s="22">
        <f t="shared" si="4"/>
        <v>0.55721103480386447</v>
      </c>
      <c r="K6" s="22">
        <f t="shared" si="5"/>
        <v>43.396764443338107</v>
      </c>
      <c r="L6" s="18">
        <v>2.14</v>
      </c>
      <c r="M6" s="22">
        <f t="shared" si="6"/>
        <v>1.2094932343063269</v>
      </c>
      <c r="N6" s="22">
        <f t="shared" si="7"/>
        <v>83.885135822590229</v>
      </c>
      <c r="O6" s="22">
        <f t="shared" si="8"/>
        <v>50.995182541766219</v>
      </c>
    </row>
    <row r="7" spans="1:15" x14ac:dyDescent="0.4">
      <c r="A7">
        <v>2012</v>
      </c>
      <c r="B7" s="18">
        <v>4060.37</v>
      </c>
      <c r="C7" s="23">
        <f t="shared" si="0"/>
        <v>0.34512282192945176</v>
      </c>
      <c r="D7" s="22">
        <f t="shared" si="1"/>
        <v>4.0253662004671504</v>
      </c>
      <c r="E7" s="18">
        <v>47388</v>
      </c>
      <c r="F7" s="22">
        <f t="shared" si="2"/>
        <v>10.76612431107465</v>
      </c>
      <c r="G7" s="22">
        <f t="shared" si="3"/>
        <v>83.421954494525849</v>
      </c>
      <c r="H7" s="18">
        <v>856.41</v>
      </c>
      <c r="I7" s="18">
        <v>478.7</v>
      </c>
      <c r="J7" s="22">
        <f t="shared" si="4"/>
        <v>0.55896124519797763</v>
      </c>
      <c r="K7" s="22">
        <f t="shared" si="5"/>
        <v>43.723959703575822</v>
      </c>
      <c r="L7" s="18">
        <v>2.39</v>
      </c>
      <c r="M7" s="22">
        <f t="shared" si="6"/>
        <v>1.2433673967794197</v>
      </c>
      <c r="N7" s="22">
        <f t="shared" si="7"/>
        <v>81.27943101696772</v>
      </c>
      <c r="O7" s="22">
        <f t="shared" si="8"/>
        <v>49.625918105495231</v>
      </c>
    </row>
    <row r="8" spans="1:15" x14ac:dyDescent="0.4">
      <c r="A8">
        <v>2011</v>
      </c>
      <c r="B8" s="18">
        <v>3589.75</v>
      </c>
      <c r="C8" s="23">
        <f t="shared" si="0"/>
        <v>0.30512112197195068</v>
      </c>
      <c r="D8" s="22">
        <f t="shared" si="1"/>
        <v>3.5588033401209529</v>
      </c>
      <c r="E8" s="18">
        <v>41852</v>
      </c>
      <c r="F8" s="22">
        <f t="shared" si="2"/>
        <v>10.641894864500937</v>
      </c>
      <c r="G8" s="22">
        <f t="shared" si="3"/>
        <v>80.952184184909299</v>
      </c>
      <c r="H8" s="18">
        <v>857.3</v>
      </c>
      <c r="I8" s="18">
        <v>483</v>
      </c>
      <c r="J8" s="22">
        <f t="shared" si="4"/>
        <v>0.56339671060305618</v>
      </c>
      <c r="K8" s="22">
        <f t="shared" si="5"/>
        <v>44.548586967961512</v>
      </c>
      <c r="L8" s="18">
        <v>2.5499999999999998</v>
      </c>
      <c r="M8" s="22">
        <f t="shared" si="6"/>
        <v>1.2636739857523107</v>
      </c>
      <c r="N8" s="22">
        <f t="shared" si="7"/>
        <v>79.717385711360706</v>
      </c>
      <c r="O8" s="22">
        <f t="shared" si="8"/>
        <v>48.675524875972357</v>
      </c>
    </row>
    <row r="9" spans="1:15" x14ac:dyDescent="0.4">
      <c r="A9">
        <v>2010</v>
      </c>
      <c r="B9" s="18">
        <v>2971.19</v>
      </c>
      <c r="C9" s="23">
        <f t="shared" si="0"/>
        <v>0.25254483637909053</v>
      </c>
      <c r="D9" s="22">
        <f t="shared" si="1"/>
        <v>2.9455758468233117</v>
      </c>
      <c r="E9" s="18">
        <v>34421</v>
      </c>
      <c r="F9" s="22">
        <f t="shared" si="2"/>
        <v>10.446422122219738</v>
      </c>
      <c r="G9" s="22">
        <f t="shared" si="3"/>
        <v>77.066046167390439</v>
      </c>
      <c r="H9" s="18">
        <v>858.21</v>
      </c>
      <c r="I9" s="18">
        <v>485.9</v>
      </c>
      <c r="J9" s="22">
        <f t="shared" si="4"/>
        <v>0.56617844117407157</v>
      </c>
      <c r="K9" s="22">
        <f t="shared" si="5"/>
        <v>45.062451251641988</v>
      </c>
      <c r="L9" s="18">
        <v>2.63</v>
      </c>
      <c r="M9" s="22">
        <f t="shared" si="6"/>
        <v>1.2734706412095591</v>
      </c>
      <c r="N9" s="22">
        <f t="shared" si="7"/>
        <v>78.963796830033914</v>
      </c>
      <c r="O9" s="22">
        <f t="shared" si="8"/>
        <v>47.65787379545781</v>
      </c>
    </row>
    <row r="10" spans="1:15" x14ac:dyDescent="0.4">
      <c r="A10">
        <v>2009</v>
      </c>
      <c r="B10" s="18">
        <v>2412.54</v>
      </c>
      <c r="C10" s="23">
        <f t="shared" si="0"/>
        <v>0.20506077348066298</v>
      </c>
      <c r="D10" s="22">
        <f t="shared" si="1"/>
        <v>2.39174187900979</v>
      </c>
      <c r="E10" s="18">
        <v>27772</v>
      </c>
      <c r="F10" s="22">
        <f t="shared" si="2"/>
        <v>10.231783597873164</v>
      </c>
      <c r="G10" s="22">
        <f t="shared" si="3"/>
        <v>72.798878685351184</v>
      </c>
      <c r="H10" s="18">
        <v>868.19</v>
      </c>
      <c r="I10" s="18">
        <v>501.17</v>
      </c>
      <c r="J10" s="22">
        <f t="shared" si="4"/>
        <v>0.57725843421370893</v>
      </c>
      <c r="K10" s="22">
        <f t="shared" si="5"/>
        <v>47.084485508961158</v>
      </c>
      <c r="L10" s="18">
        <v>2.86</v>
      </c>
      <c r="M10" s="22">
        <f t="shared" si="6"/>
        <v>1.3004435599166833</v>
      </c>
      <c r="N10" s="22">
        <f t="shared" si="7"/>
        <v>76.8889569294859</v>
      </c>
      <c r="O10" s="22">
        <f t="shared" si="8"/>
        <v>46.407460301883951</v>
      </c>
    </row>
    <row r="11" spans="1:15" x14ac:dyDescent="0.4">
      <c r="A11">
        <v>2008</v>
      </c>
      <c r="B11" s="18">
        <v>2133.71</v>
      </c>
      <c r="C11" s="23">
        <f t="shared" si="0"/>
        <v>0.18136081597960052</v>
      </c>
      <c r="D11" s="22">
        <f t="shared" si="1"/>
        <v>2.1153156277873064</v>
      </c>
      <c r="E11" s="18">
        <v>24521</v>
      </c>
      <c r="F11" s="22">
        <f t="shared" si="2"/>
        <v>10.1072851722528</v>
      </c>
      <c r="G11" s="22">
        <f t="shared" si="3"/>
        <v>70.323760879777325</v>
      </c>
      <c r="H11" s="18">
        <v>869.21</v>
      </c>
      <c r="I11" s="18">
        <v>486.05</v>
      </c>
      <c r="J11" s="22">
        <f t="shared" si="4"/>
        <v>0.55918592745136386</v>
      </c>
      <c r="K11" s="22">
        <f t="shared" si="5"/>
        <v>43.765888985867321</v>
      </c>
      <c r="L11" s="18">
        <v>2.7</v>
      </c>
      <c r="M11" s="22">
        <f t="shared" si="6"/>
        <v>1.2818610191887023</v>
      </c>
      <c r="N11" s="22">
        <f t="shared" si="7"/>
        <v>78.318383139330592</v>
      </c>
      <c r="O11" s="22">
        <f t="shared" si="8"/>
        <v>45.826174566646742</v>
      </c>
    </row>
    <row r="12" spans="1:15" x14ac:dyDescent="0.4">
      <c r="A12">
        <v>2007</v>
      </c>
      <c r="B12" s="18">
        <v>1762.76</v>
      </c>
      <c r="C12" s="23">
        <f t="shared" si="0"/>
        <v>0.14983085422864428</v>
      </c>
      <c r="D12" s="22">
        <f t="shared" si="1"/>
        <v>1.7475635283325186</v>
      </c>
      <c r="E12" s="18">
        <v>20173</v>
      </c>
      <c r="F12" s="22">
        <f t="shared" si="2"/>
        <v>9.912100355634351</v>
      </c>
      <c r="G12" s="22">
        <f t="shared" si="3"/>
        <v>66.443347030504</v>
      </c>
      <c r="H12" s="18">
        <v>871.12</v>
      </c>
      <c r="I12" s="18">
        <v>477.21</v>
      </c>
      <c r="J12" s="22">
        <f t="shared" si="4"/>
        <v>0.54781201212232522</v>
      </c>
      <c r="K12" s="22">
        <f t="shared" si="5"/>
        <v>41.621882557041864</v>
      </c>
      <c r="L12" s="18">
        <v>2.8</v>
      </c>
      <c r="M12" s="22">
        <f t="shared" si="6"/>
        <v>1.2935687276168015</v>
      </c>
      <c r="N12" s="22">
        <f t="shared" si="7"/>
        <v>77.41779018332295</v>
      </c>
      <c r="O12" s="22">
        <f t="shared" si="8"/>
        <v>44.399322835142797</v>
      </c>
    </row>
    <row r="13" spans="1:15" x14ac:dyDescent="0.4">
      <c r="A13">
        <v>2006</v>
      </c>
      <c r="B13" s="18">
        <v>1476.14</v>
      </c>
      <c r="C13" s="23">
        <f t="shared" si="0"/>
        <v>0.12546876328091799</v>
      </c>
      <c r="D13" s="22">
        <f t="shared" si="1"/>
        <v>1.4634144334525034</v>
      </c>
      <c r="E13" s="18">
        <v>16795</v>
      </c>
      <c r="F13" s="22">
        <f t="shared" si="2"/>
        <v>9.7288365020463932</v>
      </c>
      <c r="G13" s="22">
        <f t="shared" si="3"/>
        <v>62.799930458178785</v>
      </c>
      <c r="H13" s="18">
        <v>876.48</v>
      </c>
      <c r="I13" s="18">
        <v>469.15</v>
      </c>
      <c r="J13" s="22">
        <f t="shared" si="4"/>
        <v>0.53526606425702805</v>
      </c>
      <c r="K13" s="22">
        <f t="shared" si="5"/>
        <v>39.204692711884398</v>
      </c>
      <c r="L13" s="18">
        <v>3.03</v>
      </c>
      <c r="M13" s="22">
        <f t="shared" si="6"/>
        <v>1.3193519312726687</v>
      </c>
      <c r="N13" s="22">
        <f t="shared" si="7"/>
        <v>75.434466825179328</v>
      </c>
      <c r="O13" s="22">
        <f t="shared" si="8"/>
        <v>42.633397614554468</v>
      </c>
    </row>
    <row r="14" spans="1:15" x14ac:dyDescent="0.4">
      <c r="A14">
        <v>2005</v>
      </c>
      <c r="B14" s="18">
        <v>1236.6600000000001</v>
      </c>
      <c r="C14" s="23">
        <f t="shared" si="0"/>
        <v>0.10511347216319593</v>
      </c>
      <c r="D14" s="22">
        <f t="shared" si="1"/>
        <v>1.2259989521816395</v>
      </c>
      <c r="E14" s="18">
        <v>13974</v>
      </c>
      <c r="F14" s="22">
        <f t="shared" si="2"/>
        <v>9.5449537391123958</v>
      </c>
      <c r="G14" s="22">
        <f t="shared" si="3"/>
        <v>59.144209525097338</v>
      </c>
      <c r="I14" s="18">
        <v>452.2</v>
      </c>
      <c r="L14" s="18">
        <v>3.44</v>
      </c>
    </row>
    <row r="15" spans="1:15" x14ac:dyDescent="0.4">
      <c r="A15">
        <v>2004</v>
      </c>
      <c r="B15" s="18">
        <v>1039.51</v>
      </c>
      <c r="C15" s="23">
        <f t="shared" si="0"/>
        <v>8.8356141096472593E-2</v>
      </c>
      <c r="D15" s="22">
        <f t="shared" si="1"/>
        <v>1.030548550759558</v>
      </c>
      <c r="E15" s="18">
        <v>11691</v>
      </c>
      <c r="F15" s="22">
        <f t="shared" si="2"/>
        <v>9.3665745940068188</v>
      </c>
      <c r="G15" s="22">
        <f t="shared" si="3"/>
        <v>55.597904453415879</v>
      </c>
      <c r="I15" s="18">
        <v>395.5</v>
      </c>
      <c r="L15" s="18">
        <v>4.03</v>
      </c>
    </row>
    <row r="16" spans="1:15" x14ac:dyDescent="0.4">
      <c r="A16">
        <v>2003</v>
      </c>
      <c r="B16" s="18">
        <v>852.26</v>
      </c>
      <c r="C16" s="23">
        <f t="shared" si="0"/>
        <v>7.2440288992775173E-2</v>
      </c>
      <c r="D16" s="22">
        <f t="shared" si="1"/>
        <v>0.84491280302290139</v>
      </c>
      <c r="E16" s="18">
        <v>9401</v>
      </c>
      <c r="F16" s="22">
        <f t="shared" si="2"/>
        <v>9.1485713455785511</v>
      </c>
      <c r="G16" s="22">
        <f t="shared" si="3"/>
        <v>51.263843848480143</v>
      </c>
      <c r="I16" s="18">
        <v>382.03</v>
      </c>
      <c r="L16" s="18">
        <v>4.3</v>
      </c>
    </row>
    <row r="17" spans="1:12" x14ac:dyDescent="0.4">
      <c r="A17">
        <v>2002</v>
      </c>
      <c r="B17" s="18">
        <v>749.34</v>
      </c>
      <c r="C17" s="23">
        <f t="shared" si="0"/>
        <v>6.3692307692307701E-2</v>
      </c>
      <c r="D17" s="22">
        <f t="shared" si="1"/>
        <v>0.74288005986105077</v>
      </c>
      <c r="E17" s="18">
        <v>8297</v>
      </c>
      <c r="F17" s="22">
        <f t="shared" si="2"/>
        <v>9.0236492826642856</v>
      </c>
      <c r="G17" s="22">
        <f t="shared" si="3"/>
        <v>48.780303830303886</v>
      </c>
      <c r="I17" s="18">
        <v>391.81</v>
      </c>
      <c r="L17" s="18">
        <v>3.58</v>
      </c>
    </row>
    <row r="18" spans="1:12" x14ac:dyDescent="0.4">
      <c r="A18">
        <v>2001</v>
      </c>
      <c r="B18" s="18">
        <v>681.49</v>
      </c>
      <c r="C18" s="23">
        <f t="shared" si="0"/>
        <v>5.7925201869953251E-2</v>
      </c>
      <c r="D18" s="22">
        <f t="shared" si="1"/>
        <v>0.6756149838453962</v>
      </c>
      <c r="E18" s="18">
        <v>7579</v>
      </c>
      <c r="F18" s="22">
        <f t="shared" si="2"/>
        <v>8.9331365438120294</v>
      </c>
      <c r="G18" s="22">
        <f t="shared" si="3"/>
        <v>46.980845801431997</v>
      </c>
      <c r="I18" s="18">
        <v>415.78</v>
      </c>
      <c r="L18" s="18">
        <v>2.4</v>
      </c>
    </row>
    <row r="19" spans="1:12" x14ac:dyDescent="0.4">
      <c r="A19">
        <v>2000</v>
      </c>
      <c r="B19" s="18">
        <v>616.29999999999995</v>
      </c>
      <c r="C19" s="23">
        <f t="shared" si="0"/>
        <v>5.2384190395240116E-2</v>
      </c>
      <c r="D19" s="22">
        <f t="shared" si="1"/>
        <v>0.61098697639573318</v>
      </c>
      <c r="E19" s="18">
        <v>6948</v>
      </c>
      <c r="F19" s="22">
        <f t="shared" si="2"/>
        <v>8.8462091273609964</v>
      </c>
      <c r="G19" s="22">
        <f t="shared" si="3"/>
        <v>45.252666547932336</v>
      </c>
      <c r="H19" s="18">
        <v>891.4</v>
      </c>
      <c r="I19" s="18">
        <v>417.66</v>
      </c>
      <c r="L19" s="18">
        <v>1.89</v>
      </c>
    </row>
    <row r="20" spans="1:12" x14ac:dyDescent="0.4">
      <c r="A20">
        <v>1999</v>
      </c>
      <c r="B20" s="18">
        <v>577.09</v>
      </c>
      <c r="C20" s="23">
        <f t="shared" si="0"/>
        <v>4.9051423714407141E-2</v>
      </c>
      <c r="D20" s="22">
        <f t="shared" si="1"/>
        <v>0.57211499952655176</v>
      </c>
      <c r="E20" s="18">
        <v>6583</v>
      </c>
      <c r="F20" s="22">
        <f t="shared" si="2"/>
        <v>8.7922458474678766</v>
      </c>
      <c r="G20" s="22">
        <f t="shared" si="3"/>
        <v>44.179837921826575</v>
      </c>
      <c r="I20" s="18">
        <v>418.65</v>
      </c>
      <c r="L20" s="18">
        <v>1.52</v>
      </c>
    </row>
    <row r="21" spans="1:12" x14ac:dyDescent="0.4">
      <c r="A21">
        <v>1998</v>
      </c>
      <c r="B21" s="18">
        <v>536.76</v>
      </c>
      <c r="C21" s="23">
        <f t="shared" si="0"/>
        <v>4.5623459413514658E-2</v>
      </c>
      <c r="D21" s="22">
        <f t="shared" si="1"/>
        <v>0.53213267799799846</v>
      </c>
      <c r="E21" s="18">
        <v>6159</v>
      </c>
      <c r="F21" s="22">
        <f t="shared" si="2"/>
        <v>8.7256697056870429</v>
      </c>
      <c r="G21" s="22">
        <f t="shared" si="3"/>
        <v>42.856256574295088</v>
      </c>
      <c r="I21" s="18">
        <v>421.09</v>
      </c>
      <c r="L21" s="18">
        <v>1.3</v>
      </c>
    </row>
    <row r="22" spans="1:12" x14ac:dyDescent="0.4">
      <c r="A22">
        <v>1997</v>
      </c>
      <c r="B22" s="18">
        <v>504.23</v>
      </c>
      <c r="C22" s="23">
        <f t="shared" si="0"/>
        <v>4.2858478538036551E-2</v>
      </c>
      <c r="D22" s="22">
        <f t="shared" si="1"/>
        <v>0.49988311391857554</v>
      </c>
      <c r="E22" s="18">
        <v>5841</v>
      </c>
      <c r="F22" s="22">
        <f t="shared" si="2"/>
        <v>8.6726572940403095</v>
      </c>
      <c r="G22" s="22">
        <f t="shared" si="3"/>
        <v>41.802331889469372</v>
      </c>
      <c r="I22" s="18">
        <v>432.88</v>
      </c>
      <c r="L22" s="18">
        <v>1.62</v>
      </c>
    </row>
    <row r="23" spans="1:12" x14ac:dyDescent="0.4">
      <c r="A23">
        <v>1996</v>
      </c>
      <c r="B23" s="18">
        <v>488.04</v>
      </c>
      <c r="C23" s="23">
        <f t="shared" si="0"/>
        <v>4.1482362940926477E-2</v>
      </c>
      <c r="D23" s="22">
        <f t="shared" si="1"/>
        <v>0.48383268531587698</v>
      </c>
      <c r="E23" s="18">
        <v>5706</v>
      </c>
      <c r="F23" s="22">
        <f t="shared" si="2"/>
        <v>8.6492735317734457</v>
      </c>
      <c r="G23" s="22">
        <f t="shared" si="3"/>
        <v>41.337445959710649</v>
      </c>
      <c r="I23" s="18">
        <v>428.26</v>
      </c>
      <c r="L23" s="18">
        <v>1.5</v>
      </c>
    </row>
    <row r="24" spans="1:12" x14ac:dyDescent="0.4">
      <c r="A24">
        <v>1995</v>
      </c>
      <c r="B24" s="18">
        <v>403.46</v>
      </c>
      <c r="C24" s="23">
        <f t="shared" si="0"/>
        <v>3.4293242668933278E-2</v>
      </c>
      <c r="D24" s="22">
        <f t="shared" si="1"/>
        <v>0.39998183595103542</v>
      </c>
      <c r="E24" s="18">
        <v>4762</v>
      </c>
      <c r="F24" s="22">
        <f t="shared" si="2"/>
        <v>8.4684230270468088</v>
      </c>
      <c r="G24" s="22">
        <f t="shared" si="3"/>
        <v>37.742008489996195</v>
      </c>
      <c r="I24" s="18">
        <v>425.43</v>
      </c>
      <c r="L24" s="18">
        <v>1.6</v>
      </c>
    </row>
    <row r="25" spans="1:12" x14ac:dyDescent="0.4">
      <c r="A25">
        <v>1994</v>
      </c>
      <c r="B25" s="18">
        <v>314.76</v>
      </c>
      <c r="C25" s="23">
        <f t="shared" si="0"/>
        <v>2.6753931151721207E-2</v>
      </c>
      <c r="D25" s="22">
        <f t="shared" si="1"/>
        <v>0.31204650444639492</v>
      </c>
      <c r="E25" s="18">
        <v>3754</v>
      </c>
      <c r="F25" s="22">
        <f t="shared" si="2"/>
        <v>8.230577217146454</v>
      </c>
      <c r="G25" s="22">
        <f t="shared" si="3"/>
        <v>33.013463561559718</v>
      </c>
      <c r="I25" s="18">
        <v>423.45</v>
      </c>
      <c r="L25" s="18">
        <v>1.7</v>
      </c>
    </row>
    <row r="26" spans="1:12" x14ac:dyDescent="0.4">
      <c r="A26">
        <v>1993</v>
      </c>
      <c r="B26" s="18">
        <v>220.57</v>
      </c>
      <c r="C26" s="23">
        <f t="shared" si="0"/>
        <v>1.8747981300467488E-2</v>
      </c>
      <c r="D26" s="22">
        <f t="shared" si="1"/>
        <v>0.21866850135260352</v>
      </c>
      <c r="E26" s="18">
        <v>2656</v>
      </c>
      <c r="F26" s="22">
        <f t="shared" si="2"/>
        <v>7.8845765105963244</v>
      </c>
      <c r="G26" s="22">
        <f t="shared" si="3"/>
        <v>26.13472188064263</v>
      </c>
      <c r="I26" s="18">
        <v>423.4</v>
      </c>
      <c r="L26" s="18">
        <v>1.81</v>
      </c>
    </row>
    <row r="27" spans="1:12" x14ac:dyDescent="0.4">
      <c r="A27">
        <v>1992</v>
      </c>
      <c r="B27" s="18">
        <v>162.15</v>
      </c>
      <c r="C27" s="23">
        <f t="shared" si="0"/>
        <v>1.3782405439864004E-2</v>
      </c>
      <c r="D27" s="22">
        <f t="shared" si="1"/>
        <v>0.16075213081707673</v>
      </c>
      <c r="E27" s="18">
        <v>1969</v>
      </c>
      <c r="F27" s="22">
        <f t="shared" si="2"/>
        <v>7.5852810786391256</v>
      </c>
      <c r="G27" s="22">
        <f t="shared" si="3"/>
        <v>20.184514485867304</v>
      </c>
      <c r="I27" s="18">
        <v>421.81</v>
      </c>
      <c r="L27" s="18">
        <v>1.97</v>
      </c>
    </row>
    <row r="28" spans="1:12" x14ac:dyDescent="0.4">
      <c r="A28">
        <v>1991</v>
      </c>
      <c r="B28" s="18">
        <v>130.05000000000001</v>
      </c>
      <c r="C28" s="23">
        <f t="shared" si="0"/>
        <v>1.1053973650658735E-2</v>
      </c>
      <c r="D28" s="22">
        <f t="shared" si="1"/>
        <v>0.12892885977651147</v>
      </c>
      <c r="E28" s="18">
        <v>1598</v>
      </c>
      <c r="F28" s="22">
        <f t="shared" si="2"/>
        <v>7.37650812632622</v>
      </c>
      <c r="G28" s="22">
        <f t="shared" si="3"/>
        <v>16.03395877388111</v>
      </c>
      <c r="I28" s="18">
        <v>419.35</v>
      </c>
      <c r="L28" s="18">
        <v>1.98</v>
      </c>
    </row>
    <row r="29" spans="1:12" x14ac:dyDescent="0.4">
      <c r="A29">
        <v>1990</v>
      </c>
      <c r="B29" s="18">
        <v>112.84</v>
      </c>
      <c r="C29" s="23">
        <f t="shared" si="0"/>
        <v>9.5911602209944758E-3</v>
      </c>
      <c r="D29" s="22">
        <f t="shared" si="1"/>
        <v>0.11186722443046193</v>
      </c>
      <c r="E29" s="18">
        <v>1438</v>
      </c>
      <c r="F29" s="22">
        <f t="shared" si="2"/>
        <v>7.2710085382809924</v>
      </c>
      <c r="G29" s="22">
        <f t="shared" si="3"/>
        <v>13.93655145687857</v>
      </c>
      <c r="I29" s="18">
        <v>408.5</v>
      </c>
      <c r="L29" s="18">
        <v>2.42</v>
      </c>
    </row>
    <row r="30" spans="1:12" x14ac:dyDescent="0.4">
      <c r="A30">
        <v>1989</v>
      </c>
      <c r="B30" s="18">
        <v>99.26</v>
      </c>
      <c r="C30" s="23">
        <f t="shared" si="0"/>
        <v>8.4368890777730566E-3</v>
      </c>
      <c r="D30" s="22">
        <f t="shared" si="1"/>
        <v>9.8404295435727818E-2</v>
      </c>
      <c r="E30" s="18">
        <v>1319</v>
      </c>
      <c r="F30" s="22">
        <f t="shared" si="2"/>
        <v>7.1846291527173145</v>
      </c>
      <c r="G30" s="22">
        <f t="shared" si="3"/>
        <v>12.219267449648395</v>
      </c>
      <c r="I30" s="18">
        <v>390.31</v>
      </c>
      <c r="L30" s="18">
        <v>5.44</v>
      </c>
    </row>
    <row r="31" spans="1:12" x14ac:dyDescent="0.4">
      <c r="A31">
        <v>1988</v>
      </c>
      <c r="B31" s="18">
        <v>84.63</v>
      </c>
      <c r="C31" s="23">
        <f t="shared" si="0"/>
        <v>7.1933701657458556E-3</v>
      </c>
      <c r="D31" s="22">
        <f t="shared" si="1"/>
        <v>8.3900418322846448E-2</v>
      </c>
      <c r="E31" s="18">
        <v>1152</v>
      </c>
      <c r="F31" s="22">
        <f t="shared" si="2"/>
        <v>7.0492548412558369</v>
      </c>
      <c r="G31" s="22">
        <f t="shared" si="3"/>
        <v>9.5279292496190191</v>
      </c>
      <c r="I31" s="18">
        <v>381.43</v>
      </c>
      <c r="L31" s="18">
        <v>1.5</v>
      </c>
    </row>
    <row r="32" spans="1:12" x14ac:dyDescent="0.4">
      <c r="A32">
        <v>1987</v>
      </c>
      <c r="B32" s="18">
        <v>71.989999999999995</v>
      </c>
      <c r="C32" s="23">
        <f t="shared" si="0"/>
        <v>6.1189970250743724E-3</v>
      </c>
      <c r="D32" s="22">
        <f t="shared" si="1"/>
        <v>7.1369385738651037E-2</v>
      </c>
      <c r="E32" s="18">
        <v>999</v>
      </c>
      <c r="F32" s="22">
        <f t="shared" si="2"/>
        <v>6.9067547786485539</v>
      </c>
      <c r="G32" s="22">
        <f t="shared" si="3"/>
        <v>6.6949260168698537</v>
      </c>
      <c r="I32" s="18">
        <v>367.35</v>
      </c>
      <c r="L32" s="18">
        <v>1.78</v>
      </c>
    </row>
    <row r="33" spans="1:12" x14ac:dyDescent="0.4">
      <c r="A33">
        <v>1986</v>
      </c>
      <c r="B33" s="18">
        <v>63.04</v>
      </c>
      <c r="C33" s="23">
        <f t="shared" si="0"/>
        <v>5.358266043348916E-3</v>
      </c>
      <c r="D33" s="22">
        <f t="shared" si="1"/>
        <v>6.2496542255363607E-2</v>
      </c>
      <c r="E33" s="18">
        <v>886</v>
      </c>
      <c r="F33" s="22">
        <f t="shared" si="2"/>
        <v>6.7867169506050811</v>
      </c>
      <c r="G33" s="22">
        <f t="shared" si="3"/>
        <v>4.3084880836000163</v>
      </c>
      <c r="I33" s="18">
        <v>357.72</v>
      </c>
      <c r="L33" s="18">
        <v>1.43</v>
      </c>
    </row>
    <row r="34" spans="1:12" x14ac:dyDescent="0.4">
      <c r="A34">
        <v>1985</v>
      </c>
      <c r="B34" s="18">
        <v>55.57</v>
      </c>
      <c r="C34" s="23">
        <f t="shared" si="0"/>
        <v>4.7233319167020822E-3</v>
      </c>
      <c r="D34" s="22">
        <f t="shared" si="1"/>
        <v>5.5090939929114402E-2</v>
      </c>
      <c r="E34" s="18">
        <v>790</v>
      </c>
      <c r="F34" s="22">
        <f t="shared" si="2"/>
        <v>6.6720329454610674</v>
      </c>
      <c r="G34" s="22">
        <f t="shared" si="3"/>
        <v>2.0284879813333423</v>
      </c>
      <c r="I34" s="18">
        <v>349.04</v>
      </c>
      <c r="L34" s="18">
        <v>1.45</v>
      </c>
    </row>
    <row r="35" spans="1:12" x14ac:dyDescent="0.4">
      <c r="A35">
        <v>1984</v>
      </c>
      <c r="B35" s="18">
        <v>49.68</v>
      </c>
      <c r="C35" s="23">
        <f t="shared" si="0"/>
        <v>4.222694432639184E-3</v>
      </c>
      <c r="D35" s="22">
        <f t="shared" si="1"/>
        <v>4.9251716675879909E-2</v>
      </c>
      <c r="E35" s="18">
        <v>713</v>
      </c>
      <c r="F35" s="22">
        <f t="shared" si="2"/>
        <v>6.5694814204142959</v>
      </c>
      <c r="G35" s="22">
        <v>0</v>
      </c>
      <c r="I35" s="18">
        <v>337.62</v>
      </c>
      <c r="L35" s="18">
        <v>1.08</v>
      </c>
    </row>
    <row r="36" spans="1:12" x14ac:dyDescent="0.4">
      <c r="A36">
        <v>1983</v>
      </c>
      <c r="B36" s="18">
        <v>42.26</v>
      </c>
      <c r="C36" s="23">
        <f t="shared" si="0"/>
        <v>3.5920101997450062E-3</v>
      </c>
      <c r="D36" s="22">
        <f t="shared" si="1"/>
        <v>4.1895683307613396E-2</v>
      </c>
      <c r="E36" s="18">
        <v>468</v>
      </c>
      <c r="F36" s="22">
        <f t="shared" si="2"/>
        <v>6.1484682959176471</v>
      </c>
      <c r="G36" s="22">
        <v>0</v>
      </c>
      <c r="I36" s="18">
        <v>322.66000000000003</v>
      </c>
      <c r="L36" s="18">
        <v>1.44</v>
      </c>
    </row>
    <row r="37" spans="1:12" x14ac:dyDescent="0.4">
      <c r="A37">
        <v>1982</v>
      </c>
      <c r="B37" s="18">
        <v>35.409999999999997</v>
      </c>
      <c r="C37" s="23">
        <f t="shared" si="0"/>
        <v>3.0097747556311091E-3</v>
      </c>
      <c r="D37" s="22">
        <f t="shared" si="1"/>
        <v>3.5104736060631581E-2</v>
      </c>
      <c r="E37" s="18">
        <v>522</v>
      </c>
      <c r="F37" s="22">
        <f t="shared" si="2"/>
        <v>6.2576675878826391</v>
      </c>
      <c r="G37" s="22">
        <v>0</v>
      </c>
      <c r="I37" s="18">
        <v>314.75</v>
      </c>
      <c r="L37" s="18">
        <v>0.73</v>
      </c>
    </row>
    <row r="38" spans="1:12" x14ac:dyDescent="0.4">
      <c r="A38">
        <v>1981</v>
      </c>
      <c r="B38" s="18">
        <v>30.37</v>
      </c>
      <c r="C38" s="23">
        <f t="shared" si="0"/>
        <v>2.5813854653633662E-3</v>
      </c>
      <c r="D38" s="22">
        <f t="shared" si="1"/>
        <v>3.0108185093524753E-2</v>
      </c>
      <c r="E38" s="18">
        <v>456</v>
      </c>
      <c r="F38" s="22">
        <f t="shared" si="2"/>
        <v>6.1224928095143865</v>
      </c>
      <c r="G38" s="22">
        <v>0</v>
      </c>
      <c r="I38" s="18">
        <v>302.62</v>
      </c>
      <c r="L38" s="18">
        <v>1.52</v>
      </c>
    </row>
    <row r="39" spans="1:12" x14ac:dyDescent="0.4">
      <c r="A39">
        <v>1980</v>
      </c>
      <c r="B39" s="18">
        <v>28.62</v>
      </c>
      <c r="C39" s="23">
        <f t="shared" si="0"/>
        <v>2.4326391840203995E-3</v>
      </c>
      <c r="D39" s="22">
        <f t="shared" si="1"/>
        <v>2.8373271563275626E-2</v>
      </c>
      <c r="E39" s="18">
        <v>436</v>
      </c>
      <c r="F39" s="22">
        <f t="shared" si="2"/>
        <v>6.0776422433490342</v>
      </c>
      <c r="G39" s="22">
        <v>0</v>
      </c>
      <c r="I39" s="18">
        <v>292.22000000000003</v>
      </c>
    </row>
    <row r="40" spans="1:12" x14ac:dyDescent="0.4">
      <c r="A40">
        <v>1979</v>
      </c>
      <c r="B40" s="18">
        <v>24.87</v>
      </c>
      <c r="C40" s="23">
        <f t="shared" si="0"/>
        <v>2.1138971525711857E-3</v>
      </c>
      <c r="D40" s="22">
        <f t="shared" si="1"/>
        <v>2.465559971273068E-2</v>
      </c>
      <c r="E40" s="18">
        <v>383</v>
      </c>
      <c r="F40" s="22">
        <f t="shared" si="2"/>
        <v>5.9480349891806457</v>
      </c>
      <c r="G40" s="22">
        <v>0</v>
      </c>
      <c r="I40" s="18">
        <v>282.72000000000003</v>
      </c>
    </row>
    <row r="41" spans="1:12" x14ac:dyDescent="0.4">
      <c r="A41">
        <v>1978</v>
      </c>
      <c r="B41" s="18">
        <v>21.39</v>
      </c>
      <c r="C41" s="23">
        <f t="shared" si="0"/>
        <v>1.8181045473863154E-3</v>
      </c>
      <c r="D41" s="22">
        <f t="shared" si="1"/>
        <v>2.1205600235441047E-2</v>
      </c>
      <c r="E41" s="18">
        <v>334</v>
      </c>
      <c r="F41" s="22">
        <f t="shared" si="2"/>
        <v>5.8111409929767008</v>
      </c>
      <c r="G41" s="22">
        <v>0</v>
      </c>
      <c r="I41" s="18">
        <v>283.64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D516-6829-4314-BC65-AC1751C46EBB}">
  <dimension ref="A1:O42"/>
  <sheetViews>
    <sheetView workbookViewId="0">
      <selection activeCell="A2" sqref="A2"/>
    </sheetView>
  </sheetViews>
  <sheetFormatPr defaultRowHeight="13.9" x14ac:dyDescent="0.4"/>
  <sheetData>
    <row r="1" spans="1:15" s="3" customFormat="1" x14ac:dyDescent="0.4">
      <c r="B1" s="4" t="s">
        <v>89</v>
      </c>
      <c r="C1" s="4" t="s">
        <v>97</v>
      </c>
      <c r="D1" s="10" t="s">
        <v>98</v>
      </c>
      <c r="E1" s="4" t="s">
        <v>90</v>
      </c>
      <c r="F1" s="3" t="s">
        <v>92</v>
      </c>
      <c r="G1" s="6" t="s">
        <v>91</v>
      </c>
      <c r="H1" s="4" t="s">
        <v>93</v>
      </c>
      <c r="I1" s="5" t="s">
        <v>94</v>
      </c>
      <c r="J1" s="5" t="s">
        <v>95</v>
      </c>
      <c r="K1" s="9" t="s">
        <v>96</v>
      </c>
      <c r="L1" s="5" t="s">
        <v>99</v>
      </c>
      <c r="M1" s="5" t="s">
        <v>101</v>
      </c>
      <c r="N1" s="9" t="s">
        <v>100</v>
      </c>
      <c r="O1" s="9" t="s">
        <v>102</v>
      </c>
    </row>
    <row r="2" spans="1:15" s="3" customFormat="1" x14ac:dyDescent="0.4">
      <c r="A2" s="3">
        <v>2018</v>
      </c>
      <c r="B2" s="4">
        <v>13509.15</v>
      </c>
      <c r="C2" s="23">
        <f>B2/16850.03</f>
        <v>0.80172854291654083</v>
      </c>
      <c r="D2" s="10"/>
      <c r="E2" s="4"/>
      <c r="G2" s="6"/>
      <c r="H2" s="4"/>
      <c r="I2" s="5"/>
      <c r="J2" s="5"/>
      <c r="K2" s="9"/>
      <c r="L2" s="5"/>
      <c r="M2" s="5"/>
      <c r="N2" s="9"/>
      <c r="O2" s="9"/>
    </row>
    <row r="3" spans="1:15" x14ac:dyDescent="0.4">
      <c r="A3">
        <v>2017</v>
      </c>
      <c r="B3" s="18">
        <v>12556.2</v>
      </c>
      <c r="C3" s="23">
        <f>B3/16850.03</f>
        <v>0.74517374746513809</v>
      </c>
      <c r="D3" s="22">
        <f>100*(1-ABS((C3-8.5737)/8.5737))</f>
        <v>8.6913905019435962</v>
      </c>
      <c r="E3" s="18">
        <v>134607</v>
      </c>
      <c r="F3" s="22">
        <f>LN(E3)</f>
        <v>11.810114700784039</v>
      </c>
      <c r="G3" s="22">
        <v>100</v>
      </c>
      <c r="H3" s="18">
        <v>946.8</v>
      </c>
      <c r="I3" s="24">
        <v>681.06</v>
      </c>
      <c r="J3" s="22">
        <f>I3/H3</f>
        <v>0.71932826362484159</v>
      </c>
      <c r="K3" s="22">
        <f>100*(LN(J3)-LN(36.76%))/(LN(95.86%)-LN(36.76%))</f>
        <v>70.040425683705834</v>
      </c>
      <c r="L3" s="18">
        <v>1.7</v>
      </c>
      <c r="M3" s="22">
        <f>L3^(1/4)</f>
        <v>1.1418583454354265</v>
      </c>
      <c r="N3" s="22">
        <f>100*(1-(L3^(1/4)-1)/(2.3-1))</f>
        <v>89.087819581890273</v>
      </c>
      <c r="O3" s="22">
        <f>(1/6)*G3+(1/6)*K3+(1/3)*D3+(1/3)*N3</f>
        <v>60.933140975228923</v>
      </c>
    </row>
    <row r="4" spans="1:15" x14ac:dyDescent="0.4">
      <c r="A4">
        <v>2016</v>
      </c>
      <c r="B4" s="18">
        <v>11314</v>
      </c>
      <c r="C4" s="23">
        <f t="shared" ref="C4:C41" si="0">B4/16850.03</f>
        <v>0.67145281046977368</v>
      </c>
      <c r="D4" s="22">
        <f t="shared" ref="D4:D42" si="1">100*(1-ABS((C4-8.5737)/8.5737))</f>
        <v>7.8315407638449352</v>
      </c>
      <c r="E4" s="18">
        <v>124286</v>
      </c>
      <c r="F4" s="22">
        <f t="shared" ref="F4:F42" si="2">LN(E4)</f>
        <v>11.730340640423385</v>
      </c>
      <c r="G4" s="22">
        <v>100</v>
      </c>
      <c r="H4" s="18">
        <v>918.8</v>
      </c>
      <c r="I4" s="24">
        <v>676.95</v>
      </c>
      <c r="J4" s="22">
        <f t="shared" ref="J4:J15" si="3">I4/H4</f>
        <v>0.73677622986504143</v>
      </c>
      <c r="K4" s="22">
        <f t="shared" ref="K4:K15" si="4">100*(LN(J4)-LN(36.76%))/(LN(95.86%)-LN(36.76%))</f>
        <v>72.540890103577553</v>
      </c>
      <c r="L4" s="18">
        <v>1.72</v>
      </c>
      <c r="M4" s="22">
        <f t="shared" ref="M4:M15" si="5">L4^(1/4)</f>
        <v>1.1452020366993765</v>
      </c>
      <c r="N4" s="22">
        <f t="shared" ref="N4:N15" si="6">100*(1-(L4^(1/4)-1)/(2.3-1))</f>
        <v>88.83061256158642</v>
      </c>
      <c r="O4" s="22">
        <f t="shared" ref="O4:O15" si="7">(1/6)*G4+(1/6)*K4+(1/3)*D4+(1/3)*N4</f>
        <v>60.977532792406706</v>
      </c>
    </row>
    <row r="5" spans="1:15" x14ac:dyDescent="0.4">
      <c r="A5">
        <v>2015</v>
      </c>
      <c r="B5" s="18">
        <v>10050.200000000001</v>
      </c>
      <c r="C5" s="23">
        <f t="shared" si="0"/>
        <v>0.59644997664692589</v>
      </c>
      <c r="D5" s="22">
        <f t="shared" si="1"/>
        <v>6.9567395249066966</v>
      </c>
      <c r="E5" s="18">
        <v>112268</v>
      </c>
      <c r="F5" s="22">
        <f t="shared" si="2"/>
        <v>11.628644149096235</v>
      </c>
      <c r="G5" s="22">
        <v>100</v>
      </c>
      <c r="H5" s="18">
        <v>901.8</v>
      </c>
      <c r="I5" s="22">
        <v>663.03</v>
      </c>
      <c r="J5" s="22">
        <f t="shared" si="3"/>
        <v>0.73522954091816373</v>
      </c>
      <c r="K5" s="22">
        <f t="shared" si="4"/>
        <v>72.321639271091044</v>
      </c>
      <c r="L5" s="18">
        <v>1.74</v>
      </c>
      <c r="M5" s="22">
        <f t="shared" si="5"/>
        <v>1.1485166937521161</v>
      </c>
      <c r="N5" s="22">
        <f t="shared" si="6"/>
        <v>88.57563894214492</v>
      </c>
      <c r="O5" s="22">
        <f t="shared" si="7"/>
        <v>60.564399367532374</v>
      </c>
    </row>
    <row r="6" spans="1:15" x14ac:dyDescent="0.4">
      <c r="A6">
        <v>2014</v>
      </c>
      <c r="B6" s="18">
        <v>9206.2000000000007</v>
      </c>
      <c r="C6" s="23">
        <f t="shared" si="0"/>
        <v>0.54636104505451932</v>
      </c>
      <c r="D6" s="22">
        <f t="shared" si="1"/>
        <v>6.3725234735822252</v>
      </c>
      <c r="E6" s="18">
        <v>103813</v>
      </c>
      <c r="F6" s="22">
        <f t="shared" si="2"/>
        <v>11.550346482719728</v>
      </c>
      <c r="G6" s="22">
        <f t="shared" ref="G6:G40" si="8">100*((LN(E6)-6.57)/(11.6-6.57))</f>
        <v>99.01285253915961</v>
      </c>
      <c r="H6" s="18">
        <v>889.2</v>
      </c>
      <c r="I6" s="18">
        <v>654.91999999999996</v>
      </c>
      <c r="J6" s="22">
        <f t="shared" si="3"/>
        <v>0.73652721547458377</v>
      </c>
      <c r="K6" s="22">
        <f t="shared" si="4"/>
        <v>72.50562218194429</v>
      </c>
      <c r="L6" s="18">
        <v>1.84</v>
      </c>
      <c r="M6" s="22">
        <f t="shared" si="5"/>
        <v>1.1646742019230329</v>
      </c>
      <c r="N6" s="22">
        <f t="shared" si="6"/>
        <v>87.332753698228231</v>
      </c>
      <c r="O6" s="22">
        <f t="shared" si="7"/>
        <v>59.821504844120795</v>
      </c>
    </row>
    <row r="7" spans="1:15" x14ac:dyDescent="0.4">
      <c r="A7">
        <v>2013</v>
      </c>
      <c r="B7" s="18">
        <v>8398.58</v>
      </c>
      <c r="C7" s="23">
        <f t="shared" si="0"/>
        <v>0.49843116006321653</v>
      </c>
      <c r="D7" s="22">
        <f t="shared" si="1"/>
        <v>5.8134896259866338</v>
      </c>
      <c r="E7" s="18">
        <v>95190</v>
      </c>
      <c r="F7" s="22">
        <f t="shared" si="2"/>
        <v>11.463630173245351</v>
      </c>
      <c r="G7" s="22">
        <f t="shared" si="8"/>
        <v>97.28887024344634</v>
      </c>
      <c r="H7" s="18">
        <v>884.4</v>
      </c>
      <c r="I7" s="18">
        <v>650.51</v>
      </c>
      <c r="J7" s="22">
        <f t="shared" si="3"/>
        <v>0.73553821800090458</v>
      </c>
      <c r="K7" s="22">
        <f t="shared" si="4"/>
        <v>72.365432595506462</v>
      </c>
      <c r="L7" s="18">
        <v>1.85</v>
      </c>
      <c r="M7" s="22">
        <f t="shared" si="5"/>
        <v>1.1662534248067804</v>
      </c>
      <c r="N7" s="22">
        <f t="shared" si="6"/>
        <v>87.211275014863048</v>
      </c>
      <c r="O7" s="22">
        <f t="shared" si="7"/>
        <v>59.283972020108692</v>
      </c>
    </row>
    <row r="8" spans="1:15" x14ac:dyDescent="0.4">
      <c r="A8">
        <v>2012</v>
      </c>
      <c r="B8" s="18">
        <v>7833.62</v>
      </c>
      <c r="C8" s="23">
        <f t="shared" si="0"/>
        <v>0.46490243637548423</v>
      </c>
      <c r="D8" s="22">
        <f t="shared" si="1"/>
        <v>5.4224248151379602</v>
      </c>
      <c r="E8" s="18">
        <v>89323</v>
      </c>
      <c r="F8" s="22">
        <f t="shared" si="2"/>
        <v>11.400014292492612</v>
      </c>
      <c r="G8" s="22">
        <f t="shared" si="8"/>
        <v>96.024141003829271</v>
      </c>
      <c r="H8" s="18">
        <v>880.2</v>
      </c>
      <c r="I8" s="24">
        <v>644.42999999999995</v>
      </c>
      <c r="J8" s="22">
        <f t="shared" si="3"/>
        <v>0.73214042263122003</v>
      </c>
      <c r="K8" s="22">
        <f t="shared" si="4"/>
        <v>71.882357504890408</v>
      </c>
      <c r="L8" s="18">
        <v>1.63</v>
      </c>
      <c r="M8" s="22">
        <f t="shared" si="5"/>
        <v>1.1299179321881614</v>
      </c>
      <c r="N8" s="22">
        <f t="shared" si="6"/>
        <v>90.006312908602965</v>
      </c>
      <c r="O8" s="22">
        <f t="shared" si="7"/>
        <v>59.793995659366914</v>
      </c>
    </row>
    <row r="9" spans="1:15" x14ac:dyDescent="0.4">
      <c r="A9">
        <v>2011</v>
      </c>
      <c r="B9" s="18">
        <v>7037.28</v>
      </c>
      <c r="C9" s="23">
        <f t="shared" si="0"/>
        <v>0.4176419863940895</v>
      </c>
      <c r="D9" s="22">
        <f t="shared" si="1"/>
        <v>4.8711989735363943</v>
      </c>
      <c r="E9" s="18">
        <v>80689</v>
      </c>
      <c r="F9" s="22">
        <f t="shared" si="2"/>
        <v>11.298357537656326</v>
      </c>
      <c r="G9" s="22">
        <f t="shared" si="8"/>
        <v>94.003131961358378</v>
      </c>
      <c r="H9" s="18">
        <v>873.8</v>
      </c>
      <c r="I9" s="18">
        <v>637.77</v>
      </c>
      <c r="J9" s="22">
        <f t="shared" si="3"/>
        <v>0.72988097962920584</v>
      </c>
      <c r="K9" s="22">
        <f t="shared" si="4"/>
        <v>71.559882819712698</v>
      </c>
      <c r="L9" s="18">
        <v>1.86</v>
      </c>
      <c r="M9" s="22">
        <f t="shared" si="5"/>
        <v>1.167826258352922</v>
      </c>
      <c r="N9" s="22">
        <f t="shared" si="6"/>
        <v>87.090287819006008</v>
      </c>
      <c r="O9" s="22">
        <f t="shared" si="7"/>
        <v>58.247664727692644</v>
      </c>
    </row>
    <row r="10" spans="1:15" x14ac:dyDescent="0.4">
      <c r="A10">
        <v>2010</v>
      </c>
      <c r="B10" s="18">
        <v>5965.7106000000003</v>
      </c>
      <c r="C10" s="23">
        <f t="shared" si="0"/>
        <v>0.35404747647333568</v>
      </c>
      <c r="D10" s="22">
        <f t="shared" si="1"/>
        <v>4.1294595853987754</v>
      </c>
      <c r="E10" s="18">
        <v>70024</v>
      </c>
      <c r="F10" s="22">
        <f t="shared" si="2"/>
        <v>11.156593319412274</v>
      </c>
      <c r="G10" s="22">
        <f t="shared" si="8"/>
        <v>91.184757841198277</v>
      </c>
      <c r="H10" s="18">
        <v>870.54</v>
      </c>
      <c r="I10" s="18">
        <v>626.33000000000004</v>
      </c>
      <c r="J10" s="22">
        <f t="shared" si="3"/>
        <v>0.7194729707997336</v>
      </c>
      <c r="K10" s="22">
        <f t="shared" si="4"/>
        <v>70.061412032495383</v>
      </c>
      <c r="L10" s="18">
        <v>2.19</v>
      </c>
      <c r="M10" s="22">
        <f t="shared" si="5"/>
        <v>1.2164969620573962</v>
      </c>
      <c r="N10" s="22">
        <f t="shared" si="6"/>
        <v>83.346387534046443</v>
      </c>
      <c r="O10" s="22">
        <f t="shared" si="7"/>
        <v>56.032977352097348</v>
      </c>
    </row>
    <row r="11" spans="1:15" x14ac:dyDescent="0.4">
      <c r="A11">
        <v>2009</v>
      </c>
      <c r="B11" s="18">
        <v>5111.4007000000001</v>
      </c>
      <c r="C11" s="23">
        <f t="shared" si="0"/>
        <v>0.30334668246881463</v>
      </c>
      <c r="D11" s="22">
        <f t="shared" si="1"/>
        <v>3.5381070304397744</v>
      </c>
      <c r="E11" s="18">
        <v>63471</v>
      </c>
      <c r="F11" s="22">
        <f t="shared" si="2"/>
        <v>11.058338387651427</v>
      </c>
      <c r="G11" s="22">
        <f t="shared" si="8"/>
        <v>89.231379476171497</v>
      </c>
      <c r="H11" s="18">
        <v>833.4</v>
      </c>
      <c r="I11" s="18">
        <v>597.5</v>
      </c>
      <c r="J11" s="22">
        <f t="shared" si="3"/>
        <v>0.71694264458843293</v>
      </c>
      <c r="K11" s="22">
        <f t="shared" si="4"/>
        <v>69.693838300558539</v>
      </c>
      <c r="L11" s="18">
        <v>3</v>
      </c>
      <c r="M11" s="22">
        <f t="shared" si="5"/>
        <v>1.3160740129524926</v>
      </c>
      <c r="N11" s="22">
        <f t="shared" si="6"/>
        <v>75.686614388269803</v>
      </c>
      <c r="O11" s="22">
        <f t="shared" si="7"/>
        <v>52.895776769024863</v>
      </c>
    </row>
    <row r="12" spans="1:15" x14ac:dyDescent="0.4">
      <c r="A12">
        <v>2008</v>
      </c>
      <c r="B12" s="18">
        <v>4788.9748</v>
      </c>
      <c r="C12" s="23">
        <f t="shared" si="0"/>
        <v>0.28421164828786655</v>
      </c>
      <c r="D12" s="22">
        <f t="shared" si="1"/>
        <v>3.3149241084697079</v>
      </c>
      <c r="E12" s="18">
        <v>60414</v>
      </c>
      <c r="F12" s="22">
        <f t="shared" si="2"/>
        <v>11.00897614514367</v>
      </c>
      <c r="G12" s="22">
        <f t="shared" si="8"/>
        <v>88.250022766275748</v>
      </c>
      <c r="H12" s="18">
        <v>820.2</v>
      </c>
      <c r="I12" s="18">
        <v>569.20000000000005</v>
      </c>
      <c r="J12" s="22">
        <f t="shared" si="3"/>
        <v>0.69397707876127779</v>
      </c>
      <c r="K12" s="22">
        <f t="shared" si="4"/>
        <v>66.297109872413799</v>
      </c>
      <c r="L12" s="18">
        <v>3.02</v>
      </c>
      <c r="M12" s="22">
        <f t="shared" si="5"/>
        <v>1.3182620072270446</v>
      </c>
      <c r="N12" s="22">
        <f t="shared" si="6"/>
        <v>75.518307136381196</v>
      </c>
      <c r="O12" s="22">
        <f t="shared" si="7"/>
        <v>52.03559918806522</v>
      </c>
    </row>
    <row r="13" spans="1:15" x14ac:dyDescent="0.4">
      <c r="A13">
        <v>2007</v>
      </c>
      <c r="B13" s="18">
        <v>4104.0117</v>
      </c>
      <c r="C13" s="23">
        <f t="shared" si="0"/>
        <v>0.24356109158262629</v>
      </c>
      <c r="D13" s="22">
        <f t="shared" si="1"/>
        <v>2.8407932582505291</v>
      </c>
      <c r="E13" s="18">
        <v>61258</v>
      </c>
      <c r="F13" s="22">
        <f t="shared" si="2"/>
        <v>11.022849732122834</v>
      </c>
      <c r="G13" s="22">
        <f t="shared" si="8"/>
        <v>88.525839604827723</v>
      </c>
      <c r="H13" s="18">
        <v>807</v>
      </c>
      <c r="I13" s="18">
        <v>533.1</v>
      </c>
      <c r="J13" s="22">
        <f t="shared" si="3"/>
        <v>0.66059479553903344</v>
      </c>
      <c r="K13" s="22">
        <f t="shared" si="4"/>
        <v>61.153718769519173</v>
      </c>
      <c r="L13" s="18">
        <v>3.21</v>
      </c>
      <c r="M13" s="22">
        <f t="shared" si="5"/>
        <v>1.3385242944066766</v>
      </c>
      <c r="N13" s="22">
        <f t="shared" si="6"/>
        <v>73.959669661024876</v>
      </c>
      <c r="O13" s="22">
        <f t="shared" si="7"/>
        <v>50.546747368816284</v>
      </c>
    </row>
    <row r="14" spans="1:15" x14ac:dyDescent="0.4">
      <c r="A14">
        <v>2006</v>
      </c>
      <c r="B14" s="18">
        <v>3443.4971999999998</v>
      </c>
      <c r="C14" s="23">
        <f t="shared" si="0"/>
        <v>0.20436148778370128</v>
      </c>
      <c r="D14" s="22">
        <f t="shared" si="1"/>
        <v>2.383585707264102</v>
      </c>
      <c r="E14" s="18">
        <v>51878</v>
      </c>
      <c r="F14" s="22">
        <f t="shared" si="2"/>
        <v>10.856650087186134</v>
      </c>
      <c r="G14" s="22">
        <f t="shared" si="8"/>
        <v>85.221671713442035</v>
      </c>
      <c r="H14" s="18">
        <v>789.4</v>
      </c>
      <c r="I14" s="18">
        <v>512.21</v>
      </c>
      <c r="J14" s="22">
        <f t="shared" si="3"/>
        <v>0.64885989359006846</v>
      </c>
      <c r="K14" s="22">
        <f t="shared" si="4"/>
        <v>59.283690212871797</v>
      </c>
      <c r="L14" s="18">
        <v>3.5</v>
      </c>
      <c r="M14" s="22">
        <f t="shared" si="5"/>
        <v>1.3677823998673806</v>
      </c>
      <c r="N14" s="22">
        <f t="shared" si="6"/>
        <v>71.709046164047635</v>
      </c>
      <c r="O14" s="22">
        <f t="shared" si="7"/>
        <v>48.781770944822881</v>
      </c>
    </row>
    <row r="15" spans="1:15" x14ac:dyDescent="0.4">
      <c r="A15">
        <v>2005</v>
      </c>
      <c r="B15" s="18">
        <v>2943.8429999999998</v>
      </c>
      <c r="C15" s="23">
        <f t="shared" si="0"/>
        <v>0.17470847232912939</v>
      </c>
      <c r="D15" s="22">
        <f t="shared" si="1"/>
        <v>2.037725513245503</v>
      </c>
      <c r="E15" s="18">
        <v>44871</v>
      </c>
      <c r="F15" s="22">
        <f t="shared" si="2"/>
        <v>10.711546985327436</v>
      </c>
      <c r="G15" s="22">
        <f t="shared" si="8"/>
        <v>82.33691819736454</v>
      </c>
      <c r="H15" s="18">
        <v>771.3</v>
      </c>
      <c r="I15" s="18">
        <v>481.1</v>
      </c>
      <c r="J15" s="22">
        <f t="shared" si="3"/>
        <v>0.62375210683262028</v>
      </c>
      <c r="K15" s="22">
        <f t="shared" si="4"/>
        <v>55.166353375491298</v>
      </c>
      <c r="L15" s="18">
        <v>3.71</v>
      </c>
      <c r="M15" s="22">
        <f t="shared" si="5"/>
        <v>1.3878530283952339</v>
      </c>
      <c r="N15" s="22">
        <f t="shared" si="6"/>
        <v>70.165151661905085</v>
      </c>
      <c r="O15" s="22">
        <f t="shared" si="7"/>
        <v>46.984837653859501</v>
      </c>
    </row>
    <row r="16" spans="1:15" x14ac:dyDescent="0.4">
      <c r="A16">
        <v>2004</v>
      </c>
      <c r="B16" s="18">
        <v>2543.1795999999999</v>
      </c>
      <c r="C16" s="23">
        <f t="shared" si="0"/>
        <v>0.1509302713407632</v>
      </c>
      <c r="D16" s="22">
        <f t="shared" si="1"/>
        <v>1.7603866631765053</v>
      </c>
      <c r="E16" s="18">
        <v>39293</v>
      </c>
      <c r="F16" s="22">
        <f t="shared" si="2"/>
        <v>10.578801664944281</v>
      </c>
      <c r="G16" s="22">
        <f t="shared" si="8"/>
        <v>79.69784622155629</v>
      </c>
      <c r="I16" s="18">
        <v>477.62</v>
      </c>
      <c r="J16" s="22"/>
      <c r="K16" s="22"/>
      <c r="L16" s="18">
        <v>4.33</v>
      </c>
    </row>
    <row r="17" spans="1:12" x14ac:dyDescent="0.4">
      <c r="A17">
        <v>2003</v>
      </c>
      <c r="B17" s="18">
        <v>2099.7743999999998</v>
      </c>
      <c r="C17" s="23">
        <f t="shared" si="0"/>
        <v>0.12461546952735396</v>
      </c>
      <c r="D17" s="22">
        <f t="shared" si="1"/>
        <v>1.4534619770618762</v>
      </c>
      <c r="E17" s="18">
        <v>32819</v>
      </c>
      <c r="F17" s="22">
        <f t="shared" si="2"/>
        <v>10.398762894953803</v>
      </c>
      <c r="G17" s="22">
        <f t="shared" si="8"/>
        <v>76.118546619359904</v>
      </c>
      <c r="I17" s="18">
        <v>450.6</v>
      </c>
      <c r="L17" s="18">
        <v>4.3899999999999997</v>
      </c>
    </row>
    <row r="18" spans="1:12" x14ac:dyDescent="0.4">
      <c r="A18">
        <v>2002</v>
      </c>
      <c r="B18" s="18">
        <v>1781.8302000000001</v>
      </c>
      <c r="C18" s="23">
        <f t="shared" si="0"/>
        <v>0.10574641113398613</v>
      </c>
      <c r="D18" s="22">
        <f t="shared" si="1"/>
        <v>1.2333812838562719</v>
      </c>
      <c r="E18" s="18">
        <v>28150</v>
      </c>
      <c r="F18" s="22">
        <f t="shared" si="2"/>
        <v>10.245302633567837</v>
      </c>
      <c r="G18" s="22">
        <f t="shared" si="8"/>
        <v>73.067646790613054</v>
      </c>
      <c r="I18" s="18">
        <v>441.14</v>
      </c>
      <c r="L18" s="18">
        <v>4.43</v>
      </c>
    </row>
    <row r="19" spans="1:12" x14ac:dyDescent="0.4">
      <c r="A19">
        <v>2001</v>
      </c>
      <c r="B19" s="18">
        <v>1568.0137999999999</v>
      </c>
      <c r="C19" s="23">
        <f t="shared" si="0"/>
        <v>9.3057033132878691E-2</v>
      </c>
      <c r="D19" s="22">
        <f t="shared" si="1"/>
        <v>1.0853777614434734</v>
      </c>
      <c r="E19" s="18">
        <v>25074</v>
      </c>
      <c r="F19" s="22">
        <f t="shared" si="2"/>
        <v>10.129586731675971</v>
      </c>
      <c r="G19" s="22">
        <f t="shared" si="8"/>
        <v>70.767131842464636</v>
      </c>
      <c r="I19" s="18">
        <v>413.2</v>
      </c>
      <c r="L19" s="18">
        <v>4.4800000000000004</v>
      </c>
    </row>
    <row r="20" spans="1:12" x14ac:dyDescent="0.4">
      <c r="A20">
        <v>2000</v>
      </c>
      <c r="B20" s="18">
        <v>1382.5616</v>
      </c>
      <c r="C20" s="23">
        <f t="shared" si="0"/>
        <v>8.2050987446313159E-2</v>
      </c>
      <c r="D20" s="22">
        <f t="shared" si="1"/>
        <v>0.95700791311001954</v>
      </c>
      <c r="E20" s="18">
        <v>22342</v>
      </c>
      <c r="F20" s="22">
        <f t="shared" si="2"/>
        <v>10.014223594130794</v>
      </c>
      <c r="G20" s="22">
        <f t="shared" si="8"/>
        <v>68.473630102003852</v>
      </c>
      <c r="H20" s="18">
        <v>701.7</v>
      </c>
      <c r="I20" s="18">
        <v>408.11</v>
      </c>
      <c r="L20" s="18">
        <v>3.48</v>
      </c>
    </row>
    <row r="21" spans="1:12" x14ac:dyDescent="0.4">
      <c r="A21">
        <v>1999</v>
      </c>
      <c r="B21" s="18">
        <v>1225.2795000000001</v>
      </c>
      <c r="C21" s="23">
        <f t="shared" si="0"/>
        <v>7.271675480696474E-2</v>
      </c>
      <c r="D21" s="22">
        <f t="shared" si="1"/>
        <v>0.84813738300809627</v>
      </c>
      <c r="E21" s="18">
        <v>19961</v>
      </c>
      <c r="F21" s="22">
        <f t="shared" si="2"/>
        <v>9.9015356488108832</v>
      </c>
      <c r="G21" s="22">
        <f t="shared" si="8"/>
        <v>66.233313097631878</v>
      </c>
      <c r="I21" s="18">
        <v>414.2</v>
      </c>
      <c r="L21" s="18">
        <v>3.4</v>
      </c>
    </row>
    <row r="22" spans="1:12" x14ac:dyDescent="0.4">
      <c r="A22">
        <v>1998</v>
      </c>
      <c r="B22" s="18">
        <v>1134.8898999999999</v>
      </c>
      <c r="C22" s="23">
        <f t="shared" si="0"/>
        <v>6.7352396405228956E-2</v>
      </c>
      <c r="D22" s="22">
        <f t="shared" si="1"/>
        <v>0.78556978206875128</v>
      </c>
      <c r="E22" s="18">
        <v>18611</v>
      </c>
      <c r="F22" s="22">
        <f t="shared" si="2"/>
        <v>9.831508082743964</v>
      </c>
      <c r="G22" s="22">
        <f t="shared" si="8"/>
        <v>64.841114965088749</v>
      </c>
      <c r="I22" s="18">
        <v>417</v>
      </c>
    </row>
    <row r="23" spans="1:12" x14ac:dyDescent="0.4">
      <c r="A23">
        <v>1997</v>
      </c>
      <c r="B23" s="18">
        <v>1036.3299</v>
      </c>
      <c r="C23" s="23">
        <f t="shared" si="0"/>
        <v>6.1503148659082504E-2</v>
      </c>
      <c r="D23" s="22">
        <f t="shared" si="1"/>
        <v>0.71734663749704053</v>
      </c>
      <c r="E23" s="18">
        <v>17113</v>
      </c>
      <c r="F23" s="22">
        <f t="shared" si="2"/>
        <v>9.7475936875774511</v>
      </c>
      <c r="G23" s="22">
        <f t="shared" si="8"/>
        <v>63.17283673116205</v>
      </c>
      <c r="I23" s="18">
        <v>420.1</v>
      </c>
      <c r="L23" s="18">
        <v>2.7</v>
      </c>
    </row>
    <row r="24" spans="1:12" x14ac:dyDescent="0.4">
      <c r="A24">
        <v>1996</v>
      </c>
      <c r="B24" s="18">
        <v>906.61329999999998</v>
      </c>
      <c r="C24" s="23">
        <f t="shared" si="0"/>
        <v>5.3804847825196754E-2</v>
      </c>
      <c r="D24" s="22">
        <f t="shared" si="1"/>
        <v>0.62755692204294888</v>
      </c>
      <c r="E24" s="18">
        <v>15095</v>
      </c>
      <c r="F24" s="22">
        <f t="shared" si="2"/>
        <v>9.6221188421409387</v>
      </c>
      <c r="G24" s="22">
        <f t="shared" si="8"/>
        <v>60.678307000813888</v>
      </c>
      <c r="I24" s="18">
        <v>420.32</v>
      </c>
      <c r="L24" s="18">
        <v>2.2999999999999998</v>
      </c>
    </row>
    <row r="25" spans="1:12" x14ac:dyDescent="0.4">
      <c r="A25">
        <v>1995</v>
      </c>
      <c r="B25" s="18">
        <v>762.01</v>
      </c>
      <c r="C25" s="23">
        <f t="shared" si="0"/>
        <v>4.5223064884750946E-2</v>
      </c>
      <c r="D25" s="22">
        <f t="shared" si="1"/>
        <v>0.5274626460542331</v>
      </c>
      <c r="E25" s="18">
        <v>12797</v>
      </c>
      <c r="F25" s="22">
        <f t="shared" si="2"/>
        <v>9.4569660474375965</v>
      </c>
      <c r="G25" s="22">
        <f t="shared" si="8"/>
        <v>57.394951241304106</v>
      </c>
      <c r="I25" s="18">
        <v>422.6</v>
      </c>
      <c r="L25" s="18">
        <v>1.7</v>
      </c>
    </row>
    <row r="26" spans="1:12" x14ac:dyDescent="0.4">
      <c r="A26">
        <v>1994</v>
      </c>
      <c r="B26" s="18">
        <v>585.52390000000003</v>
      </c>
      <c r="C26" s="23">
        <f t="shared" si="0"/>
        <v>3.4749131010449241E-2</v>
      </c>
      <c r="D26" s="22">
        <f t="shared" si="1"/>
        <v>0.40529912418731939</v>
      </c>
      <c r="E26" s="18">
        <v>9924</v>
      </c>
      <c r="F26" s="22">
        <f t="shared" si="2"/>
        <v>9.2027113448116911</v>
      </c>
      <c r="G26" s="22">
        <f t="shared" si="8"/>
        <v>52.340185781544555</v>
      </c>
      <c r="I26" s="18">
        <v>421.2</v>
      </c>
      <c r="L26" s="18">
        <v>1.6</v>
      </c>
    </row>
    <row r="27" spans="1:12" x14ac:dyDescent="0.4">
      <c r="A27">
        <v>1993</v>
      </c>
      <c r="B27" s="18">
        <v>424.70940000000002</v>
      </c>
      <c r="C27" s="23">
        <f t="shared" si="0"/>
        <v>2.5205260762147012E-2</v>
      </c>
      <c r="D27" s="22">
        <f t="shared" si="1"/>
        <v>0.29398346993885216</v>
      </c>
      <c r="E27" s="18">
        <v>7263</v>
      </c>
      <c r="F27" s="22">
        <f t="shared" si="2"/>
        <v>8.8905482456061673</v>
      </c>
      <c r="G27" s="22">
        <f t="shared" si="8"/>
        <v>46.134159952408893</v>
      </c>
      <c r="I27" s="18">
        <v>393.2</v>
      </c>
      <c r="L27" s="18">
        <v>1.5</v>
      </c>
    </row>
    <row r="28" spans="1:12" x14ac:dyDescent="0.4">
      <c r="A28">
        <v>1992</v>
      </c>
      <c r="B28" s="18">
        <v>290.06900000000002</v>
      </c>
      <c r="C28" s="23">
        <f t="shared" si="0"/>
        <v>1.721474679867039E-2</v>
      </c>
      <c r="D28" s="22">
        <f t="shared" si="1"/>
        <v>0.20078550449246224</v>
      </c>
      <c r="E28" s="18">
        <v>4996</v>
      </c>
      <c r="F28" s="22">
        <f t="shared" si="2"/>
        <v>8.5163928712454684</v>
      </c>
      <c r="G28" s="22">
        <f t="shared" si="8"/>
        <v>38.69568332495961</v>
      </c>
      <c r="I28" s="18">
        <v>385.4</v>
      </c>
    </row>
    <row r="29" spans="1:12" x14ac:dyDescent="0.4">
      <c r="A29">
        <v>1991</v>
      </c>
      <c r="B29" s="18">
        <v>227.9545</v>
      </c>
      <c r="C29" s="23">
        <f t="shared" si="0"/>
        <v>1.352843288706311E-2</v>
      </c>
      <c r="D29" s="22">
        <f t="shared" si="1"/>
        <v>0.1577899026915297</v>
      </c>
      <c r="E29" s="18">
        <v>3952</v>
      </c>
      <c r="F29" s="22">
        <f t="shared" si="2"/>
        <v>8.2819770588677581</v>
      </c>
      <c r="G29" s="22">
        <f t="shared" si="8"/>
        <v>34.035329202142307</v>
      </c>
      <c r="I29" s="18">
        <v>382.3</v>
      </c>
    </row>
    <row r="30" spans="1:12" x14ac:dyDescent="0.4">
      <c r="A30">
        <v>1990</v>
      </c>
      <c r="B30" s="18">
        <v>189.6216</v>
      </c>
      <c r="C30" s="23">
        <f t="shared" si="0"/>
        <v>1.1253487382515047E-2</v>
      </c>
      <c r="D30" s="22">
        <f t="shared" si="1"/>
        <v>0.13125590331496406</v>
      </c>
      <c r="E30" s="18">
        <v>3310</v>
      </c>
      <c r="F30" s="22">
        <f t="shared" si="2"/>
        <v>8.1047034683711079</v>
      </c>
      <c r="G30" s="22">
        <f t="shared" si="8"/>
        <v>30.511003347338129</v>
      </c>
      <c r="H30" s="18">
        <v>583.21</v>
      </c>
      <c r="I30" s="18">
        <v>363.5</v>
      </c>
    </row>
    <row r="31" spans="1:12" x14ac:dyDescent="0.4">
      <c r="A31">
        <v>1989</v>
      </c>
      <c r="B31" s="18">
        <v>166.2945</v>
      </c>
      <c r="C31" s="23">
        <f t="shared" si="0"/>
        <v>9.8690922212007932E-3</v>
      </c>
      <c r="D31" s="22">
        <f t="shared" si="1"/>
        <v>0.11510890538741769</v>
      </c>
      <c r="E31" s="18">
        <v>2928</v>
      </c>
      <c r="F31" s="22">
        <f t="shared" si="2"/>
        <v>7.9820748750812021</v>
      </c>
      <c r="G31" s="22">
        <f t="shared" si="8"/>
        <v>28.073059146743578</v>
      </c>
      <c r="I31" s="18">
        <v>360.2</v>
      </c>
    </row>
    <row r="32" spans="1:12" x14ac:dyDescent="0.4">
      <c r="A32">
        <v>1988</v>
      </c>
      <c r="B32" s="18">
        <v>152.5427</v>
      </c>
      <c r="C32" s="23">
        <f t="shared" si="0"/>
        <v>9.0529631104514351E-3</v>
      </c>
      <c r="D32" s="22">
        <f t="shared" si="1"/>
        <v>0.10558992162602587</v>
      </c>
      <c r="E32" s="18">
        <v>2718</v>
      </c>
      <c r="F32" s="22">
        <f t="shared" si="2"/>
        <v>7.9076515947110888</v>
      </c>
      <c r="G32" s="22">
        <f t="shared" si="8"/>
        <v>26.593471067814882</v>
      </c>
      <c r="I32" s="18">
        <v>357.4</v>
      </c>
    </row>
    <row r="33" spans="1:9" x14ac:dyDescent="0.4">
      <c r="A33">
        <v>1987</v>
      </c>
      <c r="B33" s="18">
        <v>126.0162</v>
      </c>
      <c r="C33" s="23">
        <f t="shared" si="0"/>
        <v>7.4786929162737404E-3</v>
      </c>
      <c r="D33" s="22">
        <f t="shared" si="1"/>
        <v>8.722830185654562E-2</v>
      </c>
      <c r="E33" s="18">
        <v>2276</v>
      </c>
      <c r="F33" s="22">
        <f t="shared" si="2"/>
        <v>7.7301747952462216</v>
      </c>
      <c r="G33" s="22">
        <f t="shared" si="8"/>
        <v>23.065105273284722</v>
      </c>
      <c r="I33" s="18">
        <v>347.3</v>
      </c>
    </row>
    <row r="34" spans="1:9" x14ac:dyDescent="0.4">
      <c r="A34">
        <v>1986</v>
      </c>
      <c r="B34" s="18">
        <v>105.35890000000001</v>
      </c>
      <c r="C34" s="23">
        <f t="shared" si="0"/>
        <v>6.2527425767194486E-3</v>
      </c>
      <c r="D34" s="22">
        <f t="shared" si="1"/>
        <v>7.2929337120730686E-2</v>
      </c>
      <c r="E34" s="18">
        <v>1917</v>
      </c>
      <c r="F34" s="22">
        <f t="shared" si="2"/>
        <v>7.5585167430456446</v>
      </c>
      <c r="G34" s="22">
        <f t="shared" si="8"/>
        <v>19.652420338879612</v>
      </c>
      <c r="I34" s="18">
        <v>348</v>
      </c>
    </row>
    <row r="35" spans="1:9" x14ac:dyDescent="0.4">
      <c r="A35">
        <v>1985</v>
      </c>
      <c r="B35" s="18">
        <v>90.49</v>
      </c>
      <c r="C35" s="23">
        <f t="shared" si="0"/>
        <v>5.3703168481005672E-3</v>
      </c>
      <c r="D35" s="22">
        <f t="shared" si="1"/>
        <v>6.2637097730278146E-2</v>
      </c>
      <c r="E35" s="18">
        <v>1675</v>
      </c>
      <c r="F35" s="22">
        <f t="shared" si="2"/>
        <v>7.4235684442591667</v>
      </c>
      <c r="G35" s="22">
        <f t="shared" si="8"/>
        <v>16.969551575728957</v>
      </c>
      <c r="I35" s="18">
        <v>338.85</v>
      </c>
    </row>
    <row r="36" spans="1:9" x14ac:dyDescent="0.4">
      <c r="A36">
        <v>1984</v>
      </c>
      <c r="B36" s="18">
        <v>69.468999999999994</v>
      </c>
      <c r="C36" s="23">
        <f t="shared" si="0"/>
        <v>4.1227819772427701E-3</v>
      </c>
      <c r="D36" s="22">
        <f t="shared" si="1"/>
        <v>4.8086380177081445E-2</v>
      </c>
      <c r="E36" s="18">
        <v>1298</v>
      </c>
      <c r="F36" s="22">
        <f t="shared" si="2"/>
        <v>7.1685798972640349</v>
      </c>
      <c r="G36" s="22">
        <f t="shared" si="8"/>
        <v>11.900196764692538</v>
      </c>
    </row>
    <row r="37" spans="1:9" x14ac:dyDescent="0.4">
      <c r="A37">
        <v>1983</v>
      </c>
      <c r="B37" s="18">
        <v>55.8947</v>
      </c>
      <c r="C37" s="23">
        <f t="shared" si="0"/>
        <v>3.3171869723674086E-3</v>
      </c>
      <c r="D37" s="22">
        <f t="shared" si="1"/>
        <v>3.8690261758256295E-2</v>
      </c>
      <c r="E37" s="18">
        <v>1054</v>
      </c>
      <c r="F37" s="22">
        <f t="shared" si="2"/>
        <v>6.9603477291013078</v>
      </c>
      <c r="G37" s="22">
        <f t="shared" si="8"/>
        <v>7.7603922286542266</v>
      </c>
    </row>
    <row r="38" spans="1:9" x14ac:dyDescent="0.4">
      <c r="A38">
        <v>1982</v>
      </c>
      <c r="B38" s="18">
        <v>50.185400000000001</v>
      </c>
      <c r="C38" s="23">
        <f t="shared" si="0"/>
        <v>2.9783567150919021E-3</v>
      </c>
      <c r="D38" s="22">
        <f t="shared" si="1"/>
        <v>3.4738289362723496E-2</v>
      </c>
      <c r="E38" s="18">
        <v>957</v>
      </c>
      <c r="F38" s="22">
        <f t="shared" si="2"/>
        <v>6.8638033914529544</v>
      </c>
      <c r="G38" s="22">
        <f t="shared" si="8"/>
        <v>5.8410216988658874</v>
      </c>
    </row>
    <row r="39" spans="1:9" x14ac:dyDescent="0.4">
      <c r="A39">
        <v>1981</v>
      </c>
      <c r="B39" s="18">
        <v>46.820599999999999</v>
      </c>
      <c r="C39" s="23">
        <f t="shared" si="0"/>
        <v>2.7786656759661555E-3</v>
      </c>
      <c r="D39" s="22">
        <f t="shared" si="1"/>
        <v>3.2409177787495747E-2</v>
      </c>
      <c r="E39" s="18">
        <v>904</v>
      </c>
      <c r="F39" s="22">
        <f t="shared" si="2"/>
        <v>6.8068293603921761</v>
      </c>
      <c r="G39" s="22">
        <f t="shared" si="8"/>
        <v>4.7083371847351074</v>
      </c>
    </row>
    <row r="40" spans="1:9" x14ac:dyDescent="0.4">
      <c r="A40">
        <v>1980</v>
      </c>
      <c r="B40" s="18">
        <v>40.650799999999997</v>
      </c>
      <c r="C40" s="23">
        <f t="shared" si="0"/>
        <v>2.4125060904936074E-3</v>
      </c>
      <c r="D40" s="22">
        <f t="shared" si="1"/>
        <v>2.8138447700454261E-2</v>
      </c>
      <c r="E40" s="18">
        <v>791</v>
      </c>
      <c r="F40" s="22">
        <f t="shared" si="2"/>
        <v>6.6732979677676543</v>
      </c>
      <c r="G40" s="22">
        <f t="shared" si="8"/>
        <v>2.0536375301720478</v>
      </c>
      <c r="I40" s="18">
        <v>268</v>
      </c>
    </row>
    <row r="41" spans="1:9" x14ac:dyDescent="0.4">
      <c r="A41">
        <v>1979</v>
      </c>
      <c r="B41" s="18">
        <v>33.528500000000001</v>
      </c>
      <c r="C41" s="23">
        <f t="shared" si="0"/>
        <v>1.9898184157535626E-3</v>
      </c>
      <c r="D41" s="22">
        <f t="shared" si="1"/>
        <v>2.3208397958329741E-2</v>
      </c>
      <c r="E41" s="18">
        <v>659</v>
      </c>
      <c r="F41" s="22">
        <f t="shared" si="2"/>
        <v>6.4907235345025072</v>
      </c>
      <c r="G41" s="22">
        <v>0</v>
      </c>
    </row>
    <row r="42" spans="1:9" x14ac:dyDescent="0.4">
      <c r="A42">
        <v>1978</v>
      </c>
      <c r="B42" s="18">
        <v>28.404599999999999</v>
      </c>
      <c r="C42" s="23">
        <f>B42/16850.03</f>
        <v>1.6857299363858701E-3</v>
      </c>
      <c r="D42" s="22">
        <f t="shared" si="1"/>
        <v>1.9661638923518243E-2</v>
      </c>
      <c r="E42" s="18">
        <v>565</v>
      </c>
      <c r="F42" s="22">
        <f t="shared" si="2"/>
        <v>6.3368257311464413</v>
      </c>
      <c r="G42" s="22">
        <v>0</v>
      </c>
      <c r="I42" s="18">
        <v>241.14</v>
      </c>
    </row>
  </sheetData>
  <phoneticPr fontId="1" type="noConversion"/>
  <hyperlinks>
    <hyperlink ref="B3" display="place" xr:uid="{36B22C17-BF98-4F09-84F5-C621798EA225}"/>
    <hyperlink ref="E3" display="place" xr:uid="{F0655361-F61F-4800-8216-0E49A5B639F8}"/>
    <hyperlink ref="H3" display="place" xr:uid="{438D747F-281F-4CAA-89CB-6DE9CACEDBBA}"/>
    <hyperlink ref="L3" display="place" xr:uid="{0926CD20-8FEA-4212-B854-04F0959EA5B2}"/>
    <hyperlink ref="B4" display="place" xr:uid="{B71D9463-32C0-4561-A653-F3357B15177E}"/>
    <hyperlink ref="E4" display="place" xr:uid="{7E30F914-D4A1-406C-832E-F9D6D78977DD}"/>
    <hyperlink ref="H4" display="place" xr:uid="{AEBFC4A0-58A0-4DFA-81A3-712969FB1050}"/>
    <hyperlink ref="L4" display="place" xr:uid="{89FE49D7-68AB-4ADA-8250-BD948F684636}"/>
    <hyperlink ref="B5" display="place" xr:uid="{AC5E6C65-80F6-4469-8B59-C44BCFACFADF}"/>
    <hyperlink ref="E5" display="place" xr:uid="{B4327C0C-6122-44BD-B402-E7482DBCBF19}"/>
    <hyperlink ref="H5" display="place" xr:uid="{A00EE2E1-FC98-426F-9EC7-8875B4F2576E}"/>
    <hyperlink ref="L5" display="place" xr:uid="{5C9B0EEE-A689-448A-A389-38DB15E2B169}"/>
    <hyperlink ref="B6" display="place" xr:uid="{46FD35CB-BDCC-45FF-8768-FDC5DBDE9E6C}"/>
    <hyperlink ref="E6" display="place" xr:uid="{0F6A036E-AD04-49FD-A7D1-3E91A1819DF3}"/>
    <hyperlink ref="H6" display="place" xr:uid="{B07CD20A-40B1-4B0D-BE9D-6E9559095E8F}"/>
    <hyperlink ref="I6" display="place" xr:uid="{1FD159D2-CF00-44A9-A23F-52DA6FDF4CBD}"/>
    <hyperlink ref="L6" display="place" xr:uid="{CF6CD079-BF32-424B-A08D-18E97FB56645}"/>
    <hyperlink ref="B7" display="place" xr:uid="{8FF1A5EB-6050-433A-91B1-20913A500ACD}"/>
    <hyperlink ref="E7" display="place" xr:uid="{6278C5C5-0B22-4489-96B3-425922919F80}"/>
    <hyperlink ref="H7" display="place" xr:uid="{579AAB22-0A85-4A7A-B9F5-459FAD0C249F}"/>
    <hyperlink ref="L7" display="place" xr:uid="{9038C072-4785-4E22-9C52-C69D9948BFEF}"/>
    <hyperlink ref="B8" display="place" xr:uid="{E4E7BD37-B833-4F81-9DEE-AB306369F737}"/>
    <hyperlink ref="E8" display="place" xr:uid="{B503D518-E4D1-47EF-B8CB-0F810569D60A}"/>
    <hyperlink ref="H8" display="place" xr:uid="{A2D381B5-EFD4-4A17-8C8F-9209FFD60412}"/>
    <hyperlink ref="I7" display="place" xr:uid="{243D4EE0-C169-4FCA-9943-720A6098BE40}"/>
    <hyperlink ref="L8" display="place" xr:uid="{67967F95-9FE9-44E1-8007-C240C6FB0ADC}"/>
    <hyperlink ref="B9" display="place" xr:uid="{AD89E9B6-BAEA-4BD8-931C-ABE19F1E1AA1}"/>
    <hyperlink ref="E9" display="place" xr:uid="{7525E965-55E0-4740-9519-3584145485C6}"/>
    <hyperlink ref="H9" display="place" xr:uid="{00858D2F-5A57-4F89-801A-9BE9633A2AF9}"/>
    <hyperlink ref="I9" display="place" xr:uid="{45AB598E-B6FD-4946-BF9F-9C593FD979DC}"/>
    <hyperlink ref="L9" display="place" xr:uid="{733696DB-27EF-46A9-B669-A1EA6B79BA4D}"/>
    <hyperlink ref="B10" display="place" xr:uid="{6ACD97C6-BF45-430A-A191-6D2006AC5FEA}"/>
    <hyperlink ref="E10" display="place" xr:uid="{05B09245-A6F2-48C2-93A7-84E13C0464A3}"/>
    <hyperlink ref="H10" display="place" xr:uid="{0FF39684-1D01-4619-9D40-9944CB6F8360}"/>
    <hyperlink ref="I10" display="place" xr:uid="{2ED6441E-DD3A-4E67-A7B4-77EFC670B716}"/>
    <hyperlink ref="L10" display="place" xr:uid="{EA121DCA-6694-47C3-B302-8BE1271F3165}"/>
    <hyperlink ref="B11" display="place" xr:uid="{52DF8E5E-755B-4773-ABFF-18CCABFF74E3}"/>
    <hyperlink ref="E11" display="place" xr:uid="{24AC8F2C-F561-47B7-9A4F-CE0F7C384CBE}"/>
    <hyperlink ref="H11" display="place" xr:uid="{E87C4BCD-21AE-4A5F-A806-405DED28AA1C}"/>
    <hyperlink ref="I11" display="place" xr:uid="{E5EAF53C-3782-4893-9575-36BBD4BE5972}"/>
    <hyperlink ref="L11" display="place" xr:uid="{CC56A8E5-BB99-43DD-9E24-C0C9BD022765}"/>
    <hyperlink ref="B12" display="place" xr:uid="{C7A2989C-3757-4E16-8827-471CCBD4D91E}"/>
    <hyperlink ref="E12" display="place" xr:uid="{05194EB0-A0C4-4F66-B68B-D2AFD424D456}"/>
    <hyperlink ref="H12" display="place" xr:uid="{1ACDFA52-08D5-4666-AA38-930976CB45AC}"/>
    <hyperlink ref="I12" display="place" xr:uid="{4275531D-17E4-4412-9292-990F0E822CD4}"/>
    <hyperlink ref="L12" display="place" xr:uid="{42C70A35-6176-4241-9302-FE6819CE7A52}"/>
    <hyperlink ref="B13" display="place" xr:uid="{A5B1B4BE-B1AA-4581-9978-AE46353167CF}"/>
    <hyperlink ref="E13" display="place" xr:uid="{BD8BB2D3-DD2C-4489-987C-AB9D0227557B}"/>
    <hyperlink ref="H13" display="place" xr:uid="{ABAB032A-A80E-411D-B6ED-3C30150941BD}"/>
    <hyperlink ref="I13" display="place" xr:uid="{F1D9C8C5-168C-40BE-BE32-8410E6C0AD7B}"/>
    <hyperlink ref="L13" display="place" xr:uid="{B1FFF6E9-2330-4FC0-913F-1B8B2E725E3F}"/>
    <hyperlink ref="B14" display="place" xr:uid="{7818FCAA-B0D4-484E-9E34-F3F09E241236}"/>
    <hyperlink ref="E14" display="place" xr:uid="{DD1B7011-FEC6-4071-A4A7-08C3ED14D819}"/>
    <hyperlink ref="H14" display="place" xr:uid="{87C57956-2C14-4D08-8783-1C912E7D1B58}"/>
    <hyperlink ref="I14" display="place" xr:uid="{B008BFC9-3CB7-4868-8B93-C04B57DEBEC4}"/>
    <hyperlink ref="L14" display="place" xr:uid="{22BB0724-14F0-4C56-B210-4C886994BD49}"/>
    <hyperlink ref="B15" display="place" xr:uid="{5F7E8434-0ADD-42B7-A12C-EEF7327E5585}"/>
    <hyperlink ref="E15" display="place" xr:uid="{F7071E4B-1232-49C4-82D8-349F9727DDD5}"/>
    <hyperlink ref="H15" display="place" xr:uid="{8EED6C21-B529-42D8-8498-DF9A037BF897}"/>
    <hyperlink ref="I15" display="place" xr:uid="{CE36F871-DD9A-492D-91E3-6AE9713D7C65}"/>
    <hyperlink ref="L15" display="place" xr:uid="{A213855E-B81A-4B6E-94D2-7C4D460EB3B4}"/>
    <hyperlink ref="B16" display="place" xr:uid="{C7A766FF-3FCA-451D-903A-80256FDAD42A}"/>
    <hyperlink ref="E16" display="place" xr:uid="{737FE2A8-723E-4D20-80BB-80EA90AC2D4D}"/>
    <hyperlink ref="I16" display="place" xr:uid="{6730D990-F464-412A-AA80-26042DEB49BD}"/>
    <hyperlink ref="L16" display="place" xr:uid="{D3CE848B-67B0-4CF5-B932-E5387F7066A2}"/>
    <hyperlink ref="B17" display="place" xr:uid="{0203A10F-CF9F-47A3-A928-EA34AD987677}"/>
    <hyperlink ref="E17" display="place" xr:uid="{B13A5582-4993-46E1-B7C6-A940AE8AF24D}"/>
    <hyperlink ref="I17" display="place" xr:uid="{CB53CE51-619B-47A5-9153-CD2E7448D467}"/>
    <hyperlink ref="L17" display="place" xr:uid="{A201E660-7A2C-4D59-8757-9DAB28026743}"/>
    <hyperlink ref="B18" display="place" xr:uid="{BD66DA6C-E2C4-4DC3-901B-68639FD48D59}"/>
    <hyperlink ref="E18" display="place" xr:uid="{23306C9A-D4C2-4BD3-8628-4FE925C3AD6C}"/>
    <hyperlink ref="I18" display="place" xr:uid="{C7B73E42-622B-4690-9CD6-914E563747CF}"/>
    <hyperlink ref="L18" display="place" xr:uid="{EB349203-630B-4741-A042-E9BC7492C7B0}"/>
    <hyperlink ref="B19" display="place" xr:uid="{3835E7F9-94D2-4B6F-99BE-32DE19AB5000}"/>
    <hyperlink ref="E19" display="place" xr:uid="{7BF4DABE-D66A-4B0F-986B-98DC33A1357F}"/>
    <hyperlink ref="I19" display="place" xr:uid="{27AC948D-341F-42A8-B01E-F74BC659C0E0}"/>
    <hyperlink ref="L19" display="place" xr:uid="{45737442-805E-429C-A8F9-703C959BA3EA}"/>
    <hyperlink ref="B20" display="place" xr:uid="{05D815FD-4DEE-4AFF-8C02-5F56D9F3F45F}"/>
    <hyperlink ref="E20" display="place" xr:uid="{70CEAA08-BBCE-4C2D-800C-543092760FC7}"/>
    <hyperlink ref="H20" display="place" xr:uid="{2A959BB0-16D2-45F7-8894-C460103DBBD2}"/>
    <hyperlink ref="I20" display="place" xr:uid="{591201A5-6232-4582-BD98-2FC445FAC6B1}"/>
    <hyperlink ref="L20" display="place" xr:uid="{FD2BE345-E767-4485-BA90-4C2FA99CD2A8}"/>
    <hyperlink ref="B21" display="place" xr:uid="{4635BFAE-9624-4352-B628-3D2778B270F9}"/>
    <hyperlink ref="E21" display="place" xr:uid="{70856D90-C50A-4349-A04C-EAE20C7BDF6C}"/>
    <hyperlink ref="I21" display="place" xr:uid="{FCB02FF9-CFE6-4B88-AF8D-D826FE61243C}"/>
    <hyperlink ref="L21" display="place" xr:uid="{3FE510DF-B747-4A1D-B23E-CE2BEC8A5772}"/>
    <hyperlink ref="B22" display="place" xr:uid="{F2BD9678-98B8-44D8-9A0C-00DA6DBE0175}"/>
    <hyperlink ref="E22" display="place" xr:uid="{FE6CC03F-ECF3-4CD5-9C13-BFD9BB4F6F37}"/>
    <hyperlink ref="I22" display="place" xr:uid="{14F04BCE-AE2F-4AF9-9D67-30F5C9A235DF}"/>
    <hyperlink ref="B23" display="place" xr:uid="{55F241BD-F8FB-42FA-B87B-381B1DE975D9}"/>
    <hyperlink ref="E23" display="place" xr:uid="{E8059755-42A5-48BE-9665-ED6CF4AAC6A4}"/>
    <hyperlink ref="I23" display="place" xr:uid="{8C017707-8529-4FD8-AE88-9A0B7C99B440}"/>
    <hyperlink ref="L23" display="place" xr:uid="{B8575592-B2E5-46B1-88BA-4649E6C3C984}"/>
    <hyperlink ref="B24" display="place" xr:uid="{447EF441-6566-464A-9F8E-CE5C2FB2BA86}"/>
    <hyperlink ref="E24" display="place" xr:uid="{FFA40A0E-6199-4C15-8FE3-BF6E3429E934}"/>
    <hyperlink ref="I24" display="place" xr:uid="{11A1B5D5-84BF-4348-B645-EA5E0CFDE492}"/>
    <hyperlink ref="L24" display="place" xr:uid="{06C92C9D-1FDE-4811-870D-C2F46D5975A8}"/>
    <hyperlink ref="B25" display="place" xr:uid="{0ED87B76-FDB0-4EB4-9D58-8768564255D5}"/>
    <hyperlink ref="E25" display="place" xr:uid="{69CADE2F-95FB-4ED9-AED4-DE915FDA33FB}"/>
    <hyperlink ref="I25" display="place" xr:uid="{D924B558-D4FB-4E44-B630-74B240A9B11F}"/>
    <hyperlink ref="L25" display="place" xr:uid="{6C251FA4-11D5-4D5C-8E7E-A7DEE1A974D2}"/>
    <hyperlink ref="B26" display="place" xr:uid="{9CB3177A-828B-490A-9222-68AE89CDEFC4}"/>
    <hyperlink ref="E26" display="place" xr:uid="{6016C89E-344F-4F95-B74B-CB163C89B427}"/>
    <hyperlink ref="I26" display="place" xr:uid="{0DC57731-1563-4BEA-8A2E-3B74BE446685}"/>
    <hyperlink ref="L26" display="place" xr:uid="{7D8F6127-3A64-4014-AE36-0830F8C2E63A}"/>
    <hyperlink ref="B27" display="place" xr:uid="{C60514BD-283E-4E06-B636-B3940240E7B5}"/>
    <hyperlink ref="E27" display="place" xr:uid="{4DB20A00-6680-4EB2-B13E-778E67B0FF01}"/>
    <hyperlink ref="I27" display="place" xr:uid="{839C5DBC-9617-4D20-8DD8-9ABEC4280973}"/>
    <hyperlink ref="L27" display="place" xr:uid="{358574AA-831D-482C-BE68-47A62A0E6AF4}"/>
    <hyperlink ref="B28" display="place" xr:uid="{D61FAD3D-8107-4C65-832A-5B59AE982774}"/>
    <hyperlink ref="E28" display="place" xr:uid="{94F50A78-64B0-4617-9692-A8C09FCB8BB9}"/>
    <hyperlink ref="I28" display="place" xr:uid="{AA3B283C-2A1A-4F7F-ADB1-01FBD5CCC208}"/>
    <hyperlink ref="B29" display="place" xr:uid="{149AA4A3-9A5A-4401-9E67-01E36A9183BE}"/>
    <hyperlink ref="E29" display="place" xr:uid="{D0986E59-3DF1-45B4-A48B-D7A6CD6612F0}"/>
    <hyperlink ref="I29" display="place" xr:uid="{6AF6985D-EF21-4EBD-8E35-7519A0286507}"/>
    <hyperlink ref="B30" display="place" xr:uid="{67C12F69-11D7-4D63-A685-4DDB59358CCC}"/>
    <hyperlink ref="E30" display="place" xr:uid="{88C2F38E-C16D-4AFA-A7C4-69B0F973981D}"/>
    <hyperlink ref="H30" display="place" xr:uid="{C31373B1-D4BB-4183-A9CD-B4C5E27501F3}"/>
    <hyperlink ref="I30" display="place" xr:uid="{0D765FD2-3332-4DAC-A8CF-17FE1A788188}"/>
    <hyperlink ref="B31" display="place" xr:uid="{CAD597FD-C7CF-4817-81F0-E69C55CBF02C}"/>
    <hyperlink ref="E31" display="place" xr:uid="{AFF8F6B4-6233-44CE-B280-36A17D775F95}"/>
    <hyperlink ref="I31" display="place" xr:uid="{E475CDC6-93DC-458A-82EE-C61914F90A11}"/>
    <hyperlink ref="B32" display="place" xr:uid="{D8190AB9-505D-4678-A7BE-DF55515BA492}"/>
    <hyperlink ref="E32" display="place" xr:uid="{59A41FC4-E02F-4079-A4C3-1C9996F4FABF}"/>
    <hyperlink ref="I32" display="place" xr:uid="{4C12E217-702C-42C9-98F5-0EFAAC98C23C}"/>
    <hyperlink ref="B33" display="place" xr:uid="{583A8BDB-7C19-4081-A6F8-192E74BEF992}"/>
    <hyperlink ref="E33" display="place" xr:uid="{6779CE1C-6339-4481-847A-DF9DE942F7B8}"/>
    <hyperlink ref="I33" display="place" xr:uid="{43D7BB50-0941-458D-A87E-22F86BB817D8}"/>
    <hyperlink ref="B34" display="place" xr:uid="{14DDCFC2-4CA5-4081-B738-3ECE4B1C5FA1}"/>
    <hyperlink ref="E34" display="place" xr:uid="{97A8A588-2180-488E-B637-A74669C44A46}"/>
    <hyperlink ref="I34" display="place" xr:uid="{E1D55D28-1028-43FF-8D4B-333CA931F4D7}"/>
    <hyperlink ref="B35" display="place" xr:uid="{1CE65692-436D-4DDA-B384-B88E1CFB77B9}"/>
    <hyperlink ref="E35" display="place" xr:uid="{DD65677A-80B0-4383-B62D-65CA864AFEFC}"/>
    <hyperlink ref="I35" display="place" xr:uid="{590BD01F-D103-4909-A845-C0D17F56218D}"/>
    <hyperlink ref="B36" display="place" xr:uid="{17149BA5-5EC1-456D-A8BC-0EE1A4E7B7C8}"/>
    <hyperlink ref="E36" display="place" xr:uid="{258E2458-BAC5-4F2C-97FE-852D1B3670A7}"/>
    <hyperlink ref="B37" display="place" xr:uid="{B416EBCD-E9E5-4319-94E4-4C9B62901567}"/>
    <hyperlink ref="E37" display="place" xr:uid="{001DC8A0-67EB-4DDE-AEAC-7312A03788A6}"/>
    <hyperlink ref="B38" display="place" xr:uid="{50C20F11-2F22-4E58-AE89-20DB346CD2A3}"/>
    <hyperlink ref="E38" display="place" xr:uid="{F3C9516A-BAAE-4B74-8DC5-D5F1A3DC6303}"/>
    <hyperlink ref="B39" display="place" xr:uid="{BF42397F-E43C-449E-A552-2BD281AD692B}"/>
    <hyperlink ref="E39" display="place" xr:uid="{4B847E71-3595-4BEC-87C5-A0DD80036221}"/>
    <hyperlink ref="B40" display="place" xr:uid="{321AE966-8190-4300-828E-BB1DFFF02118}"/>
    <hyperlink ref="E40" display="place" xr:uid="{DA21BC03-D39A-4916-A3DF-4F2F22CA03BD}"/>
    <hyperlink ref="I40" display="place" xr:uid="{35239A4A-FF61-4139-85BE-A6E334EDC21F}"/>
    <hyperlink ref="B41" display="place" xr:uid="{1A7CFAD6-F695-40AB-9078-A492588DB6CC}"/>
    <hyperlink ref="E41" display="place" xr:uid="{64A4A547-9AAA-4AAC-805F-D51F91E6A702}"/>
    <hyperlink ref="B42" display="place" xr:uid="{EFF57282-2BF7-4467-989B-50E248402E96}"/>
    <hyperlink ref="E42" display="place" xr:uid="{AC248628-5077-4341-A77C-132E93ABBB85}"/>
    <hyperlink ref="I42" display="place" xr:uid="{6D2770D5-4ACF-44A4-9027-3F73623CEF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目录</vt:lpstr>
      <vt:lpstr>上海</vt:lpstr>
      <vt:lpstr>南京</vt:lpstr>
      <vt:lpstr>苏州</vt:lpstr>
      <vt:lpstr>无锡</vt:lpstr>
      <vt:lpstr>南通</vt:lpstr>
      <vt:lpstr>常州</vt:lpstr>
      <vt:lpstr>徐州</vt:lpstr>
      <vt:lpstr>杭州</vt:lpstr>
      <vt:lpstr>宁波</vt:lpstr>
      <vt:lpstr>合肥</vt:lpstr>
      <vt:lpstr>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祝昊泽</dc:creator>
  <cp:lastModifiedBy>徐有</cp:lastModifiedBy>
  <dcterms:created xsi:type="dcterms:W3CDTF">2015-06-05T18:19:34Z</dcterms:created>
  <dcterms:modified xsi:type="dcterms:W3CDTF">2020-08-09T15:48:27Z</dcterms:modified>
</cp:coreProperties>
</file>