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90" windowWidth="12915" windowHeight="12525" tabRatio="494"/>
  </bookViews>
  <sheets>
    <sheet name="companies" sheetId="1" r:id="rId1"/>
    <sheet name="cluster" sheetId="2" r:id="rId2"/>
  </sheets>
  <externalReferences>
    <externalReference r:id="rId3"/>
  </externalReferences>
  <definedNames>
    <definedName name="cova">companies!$D$17:$F$19</definedName>
    <definedName name="d_um">cluster!$O$34:$W$42</definedName>
    <definedName name="datan">companies!$A$2:$C$11</definedName>
    <definedName name="dih">companies!$H$3:$J$5</definedName>
    <definedName name="m_cov">cluster!$E$44:$M$52</definedName>
    <definedName name="matrix">cluster!$B$2:$J$26</definedName>
    <definedName name="media">companies!$B$17:$B$19</definedName>
    <definedName name="medias">cluster!$B$35:$B$43</definedName>
    <definedName name="unit">cluster!$L$2:$L$26</definedName>
    <definedName name="UNOS">companies!$E$2:$E$11</definedName>
  </definedNames>
  <calcPr calcId="145621"/>
</workbook>
</file>

<file path=xl/calcChain.xml><?xml version="1.0" encoding="utf-8"?>
<calcChain xmlns="http://schemas.openxmlformats.org/spreadsheetml/2006/main">
  <c r="O35" i="2" l="1"/>
  <c r="P35" i="2"/>
  <c r="Q35" i="2"/>
  <c r="R35" i="2"/>
  <c r="S35" i="2"/>
  <c r="T35" i="2"/>
  <c r="U35" i="2"/>
  <c r="V35" i="2"/>
  <c r="W35" i="2"/>
  <c r="O36" i="2"/>
  <c r="P36" i="2"/>
  <c r="Q36" i="2"/>
  <c r="R36" i="2"/>
  <c r="S36" i="2"/>
  <c r="T36" i="2"/>
  <c r="U36" i="2"/>
  <c r="V36" i="2"/>
  <c r="W36" i="2"/>
  <c r="O37" i="2"/>
  <c r="P37" i="2"/>
  <c r="Q37" i="2"/>
  <c r="R37" i="2"/>
  <c r="S37" i="2"/>
  <c r="T37" i="2"/>
  <c r="U37" i="2"/>
  <c r="V37" i="2"/>
  <c r="W37" i="2"/>
  <c r="O38" i="2"/>
  <c r="P38" i="2"/>
  <c r="Q38" i="2"/>
  <c r="R38" i="2"/>
  <c r="S38" i="2"/>
  <c r="T38" i="2"/>
  <c r="U38" i="2"/>
  <c r="V38" i="2"/>
  <c r="W38" i="2"/>
  <c r="O39" i="2"/>
  <c r="P39" i="2"/>
  <c r="Q39" i="2"/>
  <c r="R39" i="2"/>
  <c r="S39" i="2"/>
  <c r="T39" i="2"/>
  <c r="U39" i="2"/>
  <c r="V39" i="2"/>
  <c r="W39" i="2"/>
  <c r="O40" i="2"/>
  <c r="P40" i="2"/>
  <c r="Q40" i="2"/>
  <c r="R40" i="2"/>
  <c r="S40" i="2"/>
  <c r="T40" i="2"/>
  <c r="U40" i="2"/>
  <c r="V40" i="2"/>
  <c r="W40" i="2"/>
  <c r="O41" i="2"/>
  <c r="P41" i="2"/>
  <c r="Q41" i="2"/>
  <c r="R41" i="2"/>
  <c r="S41" i="2"/>
  <c r="T41" i="2"/>
  <c r="U41" i="2"/>
  <c r="V41" i="2"/>
  <c r="W41" i="2"/>
  <c r="O42" i="2"/>
  <c r="P42" i="2"/>
  <c r="Q42" i="2"/>
  <c r="R42" i="2"/>
  <c r="S42" i="2"/>
  <c r="T42" i="2"/>
  <c r="U42" i="2"/>
  <c r="V42" i="2"/>
  <c r="W42" i="2"/>
  <c r="P34" i="2"/>
  <c r="Q34" i="2"/>
  <c r="R34" i="2"/>
  <c r="O46" i="2" s="1" a="1"/>
  <c r="P46" i="2" s="1"/>
  <c r="S34" i="2"/>
  <c r="T34" i="2"/>
  <c r="U34" i="2"/>
  <c r="V34" i="2"/>
  <c r="W34" i="2"/>
  <c r="O34" i="2"/>
  <c r="E34" i="2" a="1"/>
  <c r="E34" i="2" s="1"/>
  <c r="A17" i="1" a="1"/>
  <c r="A19" i="1" s="1"/>
  <c r="L2" i="2"/>
  <c r="L23" i="2" s="1"/>
  <c r="K69" i="2" a="1"/>
  <c r="A69" i="2" a="1"/>
  <c r="K69" i="2" l="1"/>
  <c r="S69" i="2"/>
  <c r="R70" i="2"/>
  <c r="Q71" i="2"/>
  <c r="P72" i="2"/>
  <c r="O73" i="2"/>
  <c r="N74" i="2"/>
  <c r="M75" i="2"/>
  <c r="L76" i="2"/>
  <c r="K77" i="2"/>
  <c r="S77" i="2"/>
  <c r="L69" i="2"/>
  <c r="K70" i="2"/>
  <c r="S70" i="2"/>
  <c r="R71" i="2"/>
  <c r="Q72" i="2"/>
  <c r="P73" i="2"/>
  <c r="O74" i="2"/>
  <c r="N75" i="2"/>
  <c r="M76" i="2"/>
  <c r="L77" i="2"/>
  <c r="M69" i="2"/>
  <c r="L70" i="2"/>
  <c r="K71" i="2"/>
  <c r="S71" i="2"/>
  <c r="R72" i="2"/>
  <c r="Q73" i="2"/>
  <c r="P74" i="2"/>
  <c r="O75" i="2"/>
  <c r="N76" i="2"/>
  <c r="M77" i="2"/>
  <c r="N69" i="2"/>
  <c r="M70" i="2"/>
  <c r="L71" i="2"/>
  <c r="K72" i="2"/>
  <c r="S72" i="2"/>
  <c r="R73" i="2"/>
  <c r="Q74" i="2"/>
  <c r="P75" i="2"/>
  <c r="O76" i="2"/>
  <c r="N77" i="2"/>
  <c r="O69" i="2"/>
  <c r="N70" i="2"/>
  <c r="M71" i="2"/>
  <c r="L72" i="2"/>
  <c r="K73" i="2"/>
  <c r="S73" i="2"/>
  <c r="R74" i="2"/>
  <c r="Q75" i="2"/>
  <c r="P76" i="2"/>
  <c r="O77" i="2"/>
  <c r="R69" i="2"/>
  <c r="Q70" i="2"/>
  <c r="P71" i="2"/>
  <c r="O72" i="2"/>
  <c r="N73" i="2"/>
  <c r="M74" i="2"/>
  <c r="L75" i="2"/>
  <c r="K76" i="2"/>
  <c r="S76" i="2"/>
  <c r="R77" i="2"/>
  <c r="P69" i="2"/>
  <c r="O70" i="2"/>
  <c r="N71" i="2"/>
  <c r="M72" i="2"/>
  <c r="L73" i="2"/>
  <c r="K74" i="2"/>
  <c r="S74" i="2"/>
  <c r="R75" i="2"/>
  <c r="Q76" i="2"/>
  <c r="P77" i="2"/>
  <c r="Q69" i="2"/>
  <c r="P70" i="2"/>
  <c r="O71" i="2"/>
  <c r="N72" i="2"/>
  <c r="M73" i="2"/>
  <c r="L74" i="2"/>
  <c r="K75" i="2"/>
  <c r="S75" i="2"/>
  <c r="R76" i="2"/>
  <c r="Q77" i="2"/>
  <c r="H69" i="2"/>
  <c r="G70" i="2"/>
  <c r="F71" i="2"/>
  <c r="E72" i="2"/>
  <c r="D73" i="2"/>
  <c r="C74" i="2"/>
  <c r="B75" i="2"/>
  <c r="A76" i="2"/>
  <c r="I76" i="2"/>
  <c r="H77" i="2"/>
  <c r="A69" i="2"/>
  <c r="I69" i="2"/>
  <c r="H70" i="2"/>
  <c r="G71" i="2"/>
  <c r="F72" i="2"/>
  <c r="E73" i="2"/>
  <c r="D74" i="2"/>
  <c r="C75" i="2"/>
  <c r="B76" i="2"/>
  <c r="A77" i="2"/>
  <c r="I77" i="2"/>
  <c r="B69" i="2"/>
  <c r="A70" i="2"/>
  <c r="I70" i="2"/>
  <c r="H71" i="2"/>
  <c r="G72" i="2"/>
  <c r="F73" i="2"/>
  <c r="E74" i="2"/>
  <c r="D75" i="2"/>
  <c r="C76" i="2"/>
  <c r="B77" i="2"/>
  <c r="C69" i="2"/>
  <c r="B70" i="2"/>
  <c r="A71" i="2"/>
  <c r="I71" i="2"/>
  <c r="H72" i="2"/>
  <c r="G73" i="2"/>
  <c r="F74" i="2"/>
  <c r="E75" i="2"/>
  <c r="D76" i="2"/>
  <c r="C77" i="2"/>
  <c r="D69" i="2"/>
  <c r="B71" i="2"/>
  <c r="A72" i="2"/>
  <c r="H73" i="2"/>
  <c r="G74" i="2"/>
  <c r="F75" i="2"/>
  <c r="E76" i="2"/>
  <c r="D77" i="2"/>
  <c r="D70" i="2"/>
  <c r="B72" i="2"/>
  <c r="I73" i="2"/>
  <c r="G75" i="2"/>
  <c r="C70" i="2"/>
  <c r="C71" i="2"/>
  <c r="F76" i="2"/>
  <c r="I72" i="2"/>
  <c r="F69" i="2"/>
  <c r="E70" i="2"/>
  <c r="D71" i="2"/>
  <c r="C72" i="2"/>
  <c r="B73" i="2"/>
  <c r="A74" i="2"/>
  <c r="I74" i="2"/>
  <c r="H75" i="2"/>
  <c r="G76" i="2"/>
  <c r="F77" i="2"/>
  <c r="G69" i="2"/>
  <c r="F70" i="2"/>
  <c r="E71" i="2"/>
  <c r="D72" i="2"/>
  <c r="C73" i="2"/>
  <c r="B74" i="2"/>
  <c r="A75" i="2"/>
  <c r="I75" i="2"/>
  <c r="H76" i="2"/>
  <c r="G77" i="2"/>
  <c r="E69" i="2"/>
  <c r="A73" i="2"/>
  <c r="H74" i="2"/>
  <c r="E77" i="2"/>
  <c r="U54" i="2"/>
  <c r="V53" i="2"/>
  <c r="W52" i="2"/>
  <c r="O52" i="2"/>
  <c r="P51" i="2"/>
  <c r="Q50" i="2"/>
  <c r="R49" i="2"/>
  <c r="S48" i="2"/>
  <c r="T47" i="2"/>
  <c r="U46" i="2"/>
  <c r="T54" i="2"/>
  <c r="U53" i="2"/>
  <c r="V52" i="2"/>
  <c r="W51" i="2"/>
  <c r="O51" i="2"/>
  <c r="P50" i="2"/>
  <c r="Q49" i="2"/>
  <c r="R48" i="2"/>
  <c r="S47" i="2"/>
  <c r="T46" i="2"/>
  <c r="S54" i="2"/>
  <c r="T53" i="2"/>
  <c r="U52" i="2"/>
  <c r="V51" i="2"/>
  <c r="W50" i="2"/>
  <c r="O50" i="2"/>
  <c r="P49" i="2"/>
  <c r="Q48" i="2"/>
  <c r="R47" i="2"/>
  <c r="S46" i="2"/>
  <c r="W54" i="2"/>
  <c r="O54" i="2"/>
  <c r="P53" i="2"/>
  <c r="Q52" i="2"/>
  <c r="R51" i="2"/>
  <c r="S50" i="2"/>
  <c r="T49" i="2"/>
  <c r="U48" i="2"/>
  <c r="V47" i="2"/>
  <c r="W46" i="2"/>
  <c r="O46" i="2"/>
  <c r="V54" i="2"/>
  <c r="W53" i="2"/>
  <c r="O53" i="2"/>
  <c r="P52" i="2"/>
  <c r="Q51" i="2"/>
  <c r="R50" i="2"/>
  <c r="S49" i="2"/>
  <c r="T48" i="2"/>
  <c r="U47" i="2"/>
  <c r="V46" i="2"/>
  <c r="R54" i="2"/>
  <c r="S53" i="2"/>
  <c r="T52" i="2"/>
  <c r="U51" i="2"/>
  <c r="V50" i="2"/>
  <c r="W49" i="2"/>
  <c r="O49" i="2"/>
  <c r="P48" i="2"/>
  <c r="Q47" i="2"/>
  <c r="R46" i="2"/>
  <c r="Q54" i="2"/>
  <c r="R53" i="2"/>
  <c r="S52" i="2"/>
  <c r="T51" i="2"/>
  <c r="U50" i="2"/>
  <c r="V49" i="2"/>
  <c r="W48" i="2"/>
  <c r="O48" i="2"/>
  <c r="P47" i="2"/>
  <c r="Q46" i="2"/>
  <c r="P54" i="2"/>
  <c r="Q53" i="2"/>
  <c r="R52" i="2"/>
  <c r="S51" i="2"/>
  <c r="T50" i="2"/>
  <c r="U49" i="2"/>
  <c r="V48" i="2"/>
  <c r="W47" i="2"/>
  <c r="O47" i="2"/>
  <c r="L20" i="2"/>
  <c r="L3" i="2"/>
  <c r="L26" i="2"/>
  <c r="L10" i="2"/>
  <c r="L17" i="2"/>
  <c r="L15" i="2"/>
  <c r="L7" i="2"/>
  <c r="L22" i="2"/>
  <c r="L14" i="2"/>
  <c r="L6" i="2"/>
  <c r="L21" i="2"/>
  <c r="L13" i="2"/>
  <c r="L5" i="2"/>
  <c r="L12" i="2"/>
  <c r="L4" i="2"/>
  <c r="L19" i="2"/>
  <c r="L11" i="2"/>
  <c r="L18" i="2"/>
  <c r="L25" i="2"/>
  <c r="L9" i="2"/>
  <c r="L24" i="2"/>
  <c r="L16" i="2"/>
  <c r="L8" i="2"/>
  <c r="M41" i="2"/>
  <c r="G39" i="2"/>
  <c r="J36" i="2"/>
  <c r="L41" i="2"/>
  <c r="I36" i="2"/>
  <c r="J42" i="2"/>
  <c r="L40" i="2"/>
  <c r="M39" i="2"/>
  <c r="E39" i="2"/>
  <c r="F38" i="2"/>
  <c r="G37" i="2"/>
  <c r="H36" i="2"/>
  <c r="I35" i="2"/>
  <c r="J34" i="2"/>
  <c r="E41" i="2"/>
  <c r="H38" i="2"/>
  <c r="K35" i="2"/>
  <c r="M40" i="2"/>
  <c r="F39" i="2"/>
  <c r="H37" i="2"/>
  <c r="J35" i="2"/>
  <c r="I42" i="2"/>
  <c r="K40" i="2"/>
  <c r="M38" i="2"/>
  <c r="F37" i="2"/>
  <c r="H35" i="2"/>
  <c r="H42" i="2"/>
  <c r="J40" i="2"/>
  <c r="L38" i="2"/>
  <c r="E37" i="2"/>
  <c r="H34" i="2"/>
  <c r="G42" i="2"/>
  <c r="I40" i="2"/>
  <c r="K38" i="2"/>
  <c r="F35" i="2"/>
  <c r="F42" i="2"/>
  <c r="H40" i="2"/>
  <c r="I39" i="2"/>
  <c r="J38" i="2"/>
  <c r="K37" i="2"/>
  <c r="M35" i="2"/>
  <c r="E35" i="2"/>
  <c r="F34" i="2"/>
  <c r="L42" i="2"/>
  <c r="F40" i="2"/>
  <c r="I37" i="2"/>
  <c r="L34" i="2"/>
  <c r="K42" i="2"/>
  <c r="E40" i="2"/>
  <c r="G38" i="2"/>
  <c r="K34" i="2"/>
  <c r="K41" i="2"/>
  <c r="J41" i="2"/>
  <c r="L39" i="2"/>
  <c r="E38" i="2"/>
  <c r="G36" i="2"/>
  <c r="I34" i="2"/>
  <c r="I41" i="2"/>
  <c r="K39" i="2"/>
  <c r="M37" i="2"/>
  <c r="F36" i="2"/>
  <c r="G35" i="2"/>
  <c r="H41" i="2"/>
  <c r="J39" i="2"/>
  <c r="L37" i="2"/>
  <c r="M36" i="2"/>
  <c r="E36" i="2"/>
  <c r="G34" i="2"/>
  <c r="G41" i="2"/>
  <c r="L36" i="2"/>
  <c r="M42" i="2"/>
  <c r="E42" i="2"/>
  <c r="F41" i="2"/>
  <c r="G40" i="2"/>
  <c r="H39" i="2"/>
  <c r="I38" i="2"/>
  <c r="J37" i="2"/>
  <c r="K36" i="2"/>
  <c r="L35" i="2"/>
  <c r="M34" i="2"/>
  <c r="A18" i="1"/>
  <c r="A17" i="1"/>
  <c r="A35" i="2" l="1" a="1"/>
  <c r="A37" i="2" s="1"/>
  <c r="A36" i="2" l="1"/>
  <c r="A38" i="2"/>
  <c r="A41" i="2"/>
  <c r="A43" i="2"/>
  <c r="A40" i="2"/>
  <c r="A35" i="2"/>
  <c r="A42" i="2"/>
  <c r="A39" i="2"/>
  <c r="H3" i="1" l="1"/>
  <c r="H4" i="1" l="1"/>
  <c r="I4" i="1"/>
  <c r="H5" i="1"/>
  <c r="I5" i="1"/>
  <c r="J5" i="1"/>
  <c r="J3" i="1"/>
  <c r="D17" i="1" a="1"/>
  <c r="E19" i="1" s="1"/>
  <c r="A30" i="1" a="1"/>
  <c r="D24" i="1" a="1"/>
  <c r="H24" i="1" a="1"/>
  <c r="H30" i="1" l="1"/>
  <c r="F31" i="1"/>
  <c r="D32" i="1"/>
  <c r="B33" i="1"/>
  <c r="J33" i="1"/>
  <c r="H34" i="1"/>
  <c r="F35" i="1"/>
  <c r="D36" i="1"/>
  <c r="B37" i="1"/>
  <c r="J37" i="1"/>
  <c r="H38" i="1"/>
  <c r="F39" i="1"/>
  <c r="I30" i="1"/>
  <c r="I34" i="1"/>
  <c r="C37" i="1"/>
  <c r="I38" i="1"/>
  <c r="J30" i="1"/>
  <c r="F32" i="1"/>
  <c r="B34" i="1"/>
  <c r="H35" i="1"/>
  <c r="D37" i="1"/>
  <c r="J38" i="1"/>
  <c r="A31" i="1"/>
  <c r="G32" i="1"/>
  <c r="C34" i="1"/>
  <c r="I35" i="1"/>
  <c r="E37" i="1"/>
  <c r="A39" i="1"/>
  <c r="B31" i="1"/>
  <c r="H32" i="1"/>
  <c r="D34" i="1"/>
  <c r="J35" i="1"/>
  <c r="F37" i="1"/>
  <c r="B39" i="1"/>
  <c r="C31" i="1"/>
  <c r="G33" i="1"/>
  <c r="C35" i="1"/>
  <c r="I36" i="1"/>
  <c r="E38" i="1"/>
  <c r="I32" i="1"/>
  <c r="F30" i="1"/>
  <c r="D31" i="1"/>
  <c r="B32" i="1"/>
  <c r="J32" i="1"/>
  <c r="H33" i="1"/>
  <c r="F34" i="1"/>
  <c r="D35" i="1"/>
  <c r="B36" i="1"/>
  <c r="J36" i="1"/>
  <c r="H37" i="1"/>
  <c r="F38" i="1"/>
  <c r="D39" i="1"/>
  <c r="G30" i="1"/>
  <c r="E31" i="1"/>
  <c r="C32" i="1"/>
  <c r="A33" i="1"/>
  <c r="I33" i="1"/>
  <c r="G34" i="1"/>
  <c r="E35" i="1"/>
  <c r="C36" i="1"/>
  <c r="A37" i="1"/>
  <c r="I37" i="1"/>
  <c r="G38" i="1"/>
  <c r="E39" i="1"/>
  <c r="A30" i="1"/>
  <c r="G31" i="1"/>
  <c r="E32" i="1"/>
  <c r="C33" i="1"/>
  <c r="A34" i="1"/>
  <c r="G35" i="1"/>
  <c r="E36" i="1"/>
  <c r="A38" i="1"/>
  <c r="G39" i="1"/>
  <c r="B30" i="1"/>
  <c r="H31" i="1"/>
  <c r="D33" i="1"/>
  <c r="J34" i="1"/>
  <c r="F36" i="1"/>
  <c r="B38" i="1"/>
  <c r="H39" i="1"/>
  <c r="C30" i="1"/>
  <c r="I31" i="1"/>
  <c r="E33" i="1"/>
  <c r="A35" i="1"/>
  <c r="G36" i="1"/>
  <c r="C38" i="1"/>
  <c r="I39" i="1"/>
  <c r="D30" i="1"/>
  <c r="J31" i="1"/>
  <c r="F33" i="1"/>
  <c r="B35" i="1"/>
  <c r="H36" i="1"/>
  <c r="D38" i="1"/>
  <c r="J39" i="1"/>
  <c r="E30" i="1"/>
  <c r="A32" i="1"/>
  <c r="E34" i="1"/>
  <c r="A36" i="1"/>
  <c r="G37" i="1"/>
  <c r="C39" i="1"/>
  <c r="H24" i="1"/>
  <c r="J26" i="1"/>
  <c r="J24" i="1"/>
  <c r="I26" i="1"/>
  <c r="H25" i="1"/>
  <c r="I25" i="1"/>
  <c r="J25" i="1"/>
  <c r="I24" i="1"/>
  <c r="H26" i="1"/>
  <c r="F25" i="1"/>
  <c r="D26" i="1"/>
  <c r="E26" i="1"/>
  <c r="D24" i="1"/>
  <c r="F26" i="1"/>
  <c r="E24" i="1"/>
  <c r="F24" i="1"/>
  <c r="D25" i="1"/>
  <c r="E25" i="1"/>
  <c r="D19" i="1"/>
  <c r="F18" i="1"/>
  <c r="J4" i="1" s="1"/>
  <c r="E18" i="1"/>
  <c r="D18" i="1"/>
  <c r="F17" i="1"/>
  <c r="E17" i="1"/>
  <c r="I3" i="1" s="1"/>
  <c r="F19" i="1"/>
  <c r="D17" i="1"/>
  <c r="L30" i="1" a="1"/>
  <c r="L39" i="1" l="1"/>
  <c r="L32" i="1"/>
  <c r="L35" i="1"/>
  <c r="L33" i="1"/>
  <c r="L36" i="1"/>
  <c r="L34" i="1"/>
  <c r="L37" i="1"/>
  <c r="L30" i="1"/>
  <c r="L38" i="1"/>
  <c r="L31" i="1"/>
  <c r="H17" i="1" a="1"/>
  <c r="I17" i="1" s="1"/>
  <c r="I19" i="1" l="1"/>
  <c r="J18" i="1"/>
  <c r="I18" i="1"/>
  <c r="H18" i="1"/>
  <c r="J17" i="1"/>
  <c r="H19" i="1"/>
  <c r="H17" i="1"/>
  <c r="J19" i="1"/>
</calcChain>
</file>

<file path=xl/sharedStrings.xml><?xml version="1.0" encoding="utf-8"?>
<sst xmlns="http://schemas.openxmlformats.org/spreadsheetml/2006/main" count="55" uniqueCount="47">
  <si>
    <t>Vector de medias</t>
  </si>
  <si>
    <t>Matriz covarianzas</t>
  </si>
  <si>
    <t>Matriz correlaciones</t>
  </si>
  <si>
    <r>
      <t>Construcción de D</t>
    </r>
    <r>
      <rPr>
        <b/>
        <vertAlign val="superscript"/>
        <sz val="11"/>
        <color theme="1"/>
        <rFont val="Calibri"/>
        <family val="2"/>
        <scheme val="minor"/>
      </rPr>
      <t>-1/2</t>
    </r>
  </si>
  <si>
    <t>Matriz</t>
  </si>
  <si>
    <t>vector unitario</t>
  </si>
  <si>
    <t>Con Excel</t>
  </si>
  <si>
    <t>Con Realstatistics</t>
  </si>
  <si>
    <t>Matriz identidad</t>
  </si>
  <si>
    <t>Vector col diagonales</t>
  </si>
  <si>
    <t>REDMEAT</t>
  </si>
  <si>
    <t>WHITEMEAT</t>
  </si>
  <si>
    <t>EGGS</t>
  </si>
  <si>
    <t>MILK</t>
  </si>
  <si>
    <t>FISH</t>
  </si>
  <si>
    <t>CEREALS</t>
  </si>
  <si>
    <t>STARCH</t>
  </si>
  <si>
    <t>NUTS</t>
  </si>
  <si>
    <t>FR&amp;VEG</t>
  </si>
  <si>
    <t>ALBANIA</t>
  </si>
  <si>
    <t>AUSTRIA</t>
  </si>
  <si>
    <t>BELGIUM</t>
  </si>
  <si>
    <t>BULGARIA</t>
  </si>
  <si>
    <t>CZECHOSLOVAKIA</t>
  </si>
  <si>
    <t>DENMARK</t>
  </si>
  <si>
    <t>EGERMANY</t>
  </si>
  <si>
    <t>FINLAND</t>
  </si>
  <si>
    <t>FRANCE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</si>
  <si>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</si>
  <si>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</si>
  <si>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</si>
  <si>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</si>
  <si>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</si>
  <si>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</si>
  <si>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</si>
  <si>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</si>
  <si>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</si>
  <si>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</si>
  <si>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</si>
  <si>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</si>
  <si>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UK</t>
  </si>
  <si>
    <t>USSR</t>
  </si>
  <si>
    <t>WGERMANY</t>
  </si>
  <si>
    <t>YUGOSLAVIA</t>
  </si>
  <si>
    <t>Vector unitario</t>
  </si>
  <si>
    <t>Vector Medias</t>
  </si>
  <si>
    <t>Con RealStatistic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</si>
</sst>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€_-;\-* #,##0.00\ _€_-;_-* &quot;-&quot;??\ _€_-;_-@_-"/>
    <numFmt numFmtId="164" formatCode="#,##0.000"/>
    <numFmt numFmtId="165" formatCode="#,##0.0000"/>
    <numFmt numFmtId="166" formatCode="#,##0.00000"/>
    <numFmt numFmtId="167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5">
    <xf numFmtId="0" fontId="0" fillId="0" borderId="0" xfId="0"/>
    <xf numFmtId="4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0" fillId="0" borderId="12" xfId="0" applyBorder="1"/>
    <xf numFmtId="0" fontId="0" fillId="0" borderId="13" xfId="0" applyBorder="1"/>
    <xf numFmtId="4" fontId="18" fillId="0" borderId="12" xfId="0" applyNumberFormat="1" applyFont="1" applyBorder="1"/>
    <xf numFmtId="164" fontId="0" fillId="0" borderId="13" xfId="0" applyNumberFormat="1" applyBorder="1"/>
    <xf numFmtId="4" fontId="18" fillId="0" borderId="14" xfId="0" applyNumberFormat="1" applyFont="1" applyBorder="1"/>
    <xf numFmtId="164" fontId="0" fillId="0" borderId="15" xfId="0" applyNumberFormat="1" applyBorder="1"/>
    <xf numFmtId="0" fontId="0" fillId="0" borderId="16" xfId="0" applyBorder="1"/>
    <xf numFmtId="0" fontId="0" fillId="0" borderId="11" xfId="0" applyBorder="1"/>
    <xf numFmtId="0" fontId="0" fillId="0" borderId="0" xfId="0" applyBorder="1"/>
    <xf numFmtId="0" fontId="0" fillId="0" borderId="14" xfId="0" applyBorder="1"/>
    <xf numFmtId="0" fontId="0" fillId="0" borderId="17" xfId="0" applyBorder="1"/>
    <xf numFmtId="0" fontId="0" fillId="0" borderId="15" xfId="0" applyBorder="1"/>
    <xf numFmtId="4" fontId="0" fillId="0" borderId="10" xfId="0" applyNumberFormat="1" applyBorder="1"/>
    <xf numFmtId="4" fontId="0" fillId="0" borderId="16" xfId="0" applyNumberFormat="1" applyBorder="1"/>
    <xf numFmtId="4" fontId="0" fillId="0" borderId="11" xfId="0" applyNumberFormat="1" applyBorder="1"/>
    <xf numFmtId="4" fontId="0" fillId="0" borderId="12" xfId="0" applyNumberFormat="1" applyBorder="1"/>
    <xf numFmtId="4" fontId="0" fillId="0" borderId="0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7" xfId="0" applyNumberFormat="1" applyBorder="1"/>
    <xf numFmtId="4" fontId="0" fillId="0" borderId="15" xfId="0" applyNumberFormat="1" applyBorder="1"/>
    <xf numFmtId="4" fontId="0" fillId="0" borderId="18" xfId="0" applyNumberFormat="1" applyBorder="1"/>
    <xf numFmtId="4" fontId="0" fillId="0" borderId="19" xfId="0" applyNumberFormat="1" applyBorder="1"/>
    <xf numFmtId="4" fontId="0" fillId="0" borderId="20" xfId="0" applyNumberFormat="1" applyBorder="1"/>
    <xf numFmtId="165" fontId="0" fillId="0" borderId="12" xfId="0" applyNumberFormat="1" applyBorder="1"/>
    <xf numFmtId="165" fontId="0" fillId="0" borderId="0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165" fontId="0" fillId="0" borderId="17" xfId="0" applyNumberFormat="1" applyBorder="1"/>
    <xf numFmtId="165" fontId="0" fillId="0" borderId="15" xfId="0" applyNumberFormat="1" applyBorder="1"/>
    <xf numFmtId="0" fontId="18" fillId="0" borderId="0" xfId="0" applyFont="1"/>
    <xf numFmtId="164" fontId="0" fillId="0" borderId="12" xfId="0" applyNumberFormat="1" applyBorder="1"/>
    <xf numFmtId="164" fontId="0" fillId="0" borderId="0" xfId="0" applyNumberFormat="1" applyBorder="1"/>
    <xf numFmtId="164" fontId="0" fillId="0" borderId="14" xfId="0" applyNumberFormat="1" applyBorder="1"/>
    <xf numFmtId="164" fontId="0" fillId="0" borderId="17" xfId="0" applyNumberFormat="1" applyBorder="1"/>
    <xf numFmtId="0" fontId="16" fillId="0" borderId="18" xfId="0" applyFont="1" applyBorder="1"/>
    <xf numFmtId="0" fontId="0" fillId="0" borderId="19" xfId="0" applyBorder="1"/>
    <xf numFmtId="0" fontId="0" fillId="0" borderId="20" xfId="0" applyBorder="1"/>
    <xf numFmtId="0" fontId="18" fillId="0" borderId="21" xfId="0" applyFont="1" applyBorder="1"/>
    <xf numFmtId="0" fontId="0" fillId="0" borderId="21" xfId="0" applyBorder="1"/>
    <xf numFmtId="166" fontId="0" fillId="0" borderId="12" xfId="0" applyNumberFormat="1" applyBorder="1"/>
    <xf numFmtId="166" fontId="0" fillId="0" borderId="0" xfId="0" applyNumberFormat="1" applyBorder="1"/>
    <xf numFmtId="166" fontId="0" fillId="0" borderId="13" xfId="0" applyNumberFormat="1" applyBorder="1"/>
    <xf numFmtId="166" fontId="0" fillId="0" borderId="14" xfId="0" applyNumberFormat="1" applyBorder="1"/>
    <xf numFmtId="166" fontId="0" fillId="0" borderId="17" xfId="0" applyNumberFormat="1" applyBorder="1"/>
    <xf numFmtId="166" fontId="0" fillId="0" borderId="15" xfId="0" applyNumberFormat="1" applyBorder="1"/>
    <xf numFmtId="0" fontId="21" fillId="0" borderId="0" xfId="0" applyFont="1" applyFill="1" applyBorder="1"/>
    <xf numFmtId="0" fontId="0" fillId="0" borderId="0" xfId="0" applyFill="1"/>
    <xf numFmtId="167" fontId="21" fillId="0" borderId="0" xfId="0" applyNumberFormat="1" applyFont="1" applyFill="1" applyBorder="1" applyAlignment="1">
      <alignment horizontal="center"/>
    </xf>
    <xf numFmtId="167" fontId="21" fillId="0" borderId="17" xfId="0" applyNumberFormat="1" applyFont="1" applyFill="1" applyBorder="1" applyAlignment="1">
      <alignment horizontal="center"/>
    </xf>
    <xf numFmtId="0" fontId="20" fillId="0" borderId="22" xfId="6" applyFont="1" applyFill="1" applyBorder="1"/>
    <xf numFmtId="4" fontId="0" fillId="0" borderId="0" xfId="0" applyNumberFormat="1" applyFill="1"/>
    <xf numFmtId="0" fontId="20" fillId="0" borderId="14" xfId="6" applyFont="1" applyFill="1" applyBorder="1"/>
    <xf numFmtId="167" fontId="21" fillId="0" borderId="13" xfId="0" applyNumberFormat="1" applyFont="1" applyFill="1" applyBorder="1" applyAlignment="1">
      <alignment horizontal="center"/>
    </xf>
    <xf numFmtId="0" fontId="0" fillId="0" borderId="21" xfId="0" applyFill="1" applyBorder="1"/>
    <xf numFmtId="0" fontId="20" fillId="0" borderId="12" xfId="6" applyFont="1" applyFill="1" applyBorder="1"/>
    <xf numFmtId="0" fontId="21" fillId="0" borderId="21" xfId="0" applyFont="1" applyFill="1" applyBorder="1"/>
    <xf numFmtId="0" fontId="20" fillId="0" borderId="23" xfId="8" applyFont="1" applyFill="1" applyBorder="1" applyAlignment="1">
      <alignment horizontal="center" vertical="center"/>
    </xf>
    <xf numFmtId="167" fontId="21" fillId="0" borderId="15" xfId="0" applyNumberFormat="1" applyFont="1" applyFill="1" applyBorder="1" applyAlignment="1">
      <alignment horizontal="center"/>
    </xf>
    <xf numFmtId="0" fontId="20" fillId="0" borderId="24" xfId="8" applyFont="1" applyFill="1" applyBorder="1" applyAlignment="1">
      <alignment horizontal="center" vertical="center"/>
    </xf>
    <xf numFmtId="0" fontId="21" fillId="0" borderId="16" xfId="0" applyFont="1" applyFill="1" applyBorder="1"/>
    <xf numFmtId="0" fontId="21" fillId="0" borderId="11" xfId="0" applyFont="1" applyFill="1" applyBorder="1"/>
    <xf numFmtId="0" fontId="21" fillId="0" borderId="12" xfId="0" applyFont="1" applyFill="1" applyBorder="1"/>
    <xf numFmtId="0" fontId="21" fillId="0" borderId="13" xfId="0" applyFont="1" applyFill="1" applyBorder="1"/>
    <xf numFmtId="164" fontId="18" fillId="0" borderId="12" xfId="0" applyNumberFormat="1" applyFont="1" applyFill="1" applyBorder="1"/>
    <xf numFmtId="0" fontId="0" fillId="0" borderId="0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7" xfId="0" applyFill="1" applyBorder="1"/>
    <xf numFmtId="0" fontId="0" fillId="0" borderId="15" xfId="0" applyFill="1" applyBorder="1"/>
    <xf numFmtId="0" fontId="20" fillId="0" borderId="10" xfId="0" applyFont="1" applyFill="1" applyBorder="1"/>
    <xf numFmtId="0" fontId="0" fillId="0" borderId="0" xfId="0" quotePrefix="1" applyFill="1"/>
    <xf numFmtId="0" fontId="0" fillId="0" borderId="16" xfId="0" applyFill="1" applyBorder="1"/>
    <xf numFmtId="0" fontId="0" fillId="0" borderId="11" xfId="0" applyFill="1" applyBorder="1"/>
    <xf numFmtId="0" fontId="0" fillId="0" borderId="12" xfId="0" applyFill="1" applyBorder="1"/>
    <xf numFmtId="4" fontId="0" fillId="0" borderId="0" xfId="0" applyNumberFormat="1" applyFill="1" applyBorder="1"/>
    <xf numFmtId="4" fontId="20" fillId="0" borderId="0" xfId="8" applyNumberFormat="1" applyFont="1" applyFill="1" applyBorder="1" applyAlignment="1">
      <alignment horizontal="left" vertical="center"/>
    </xf>
    <xf numFmtId="166" fontId="22" fillId="0" borderId="12" xfId="42" applyNumberFormat="1" applyFont="1" applyFill="1" applyBorder="1"/>
    <xf numFmtId="166" fontId="22" fillId="0" borderId="0" xfId="42" applyNumberFormat="1" applyFont="1" applyFill="1" applyBorder="1"/>
    <xf numFmtId="166" fontId="18" fillId="0" borderId="0" xfId="42" applyNumberFormat="1" applyFont="1" applyFill="1" applyBorder="1"/>
    <xf numFmtId="166" fontId="18" fillId="0" borderId="13" xfId="42" applyNumberFormat="1" applyFont="1" applyFill="1" applyBorder="1"/>
    <xf numFmtId="166" fontId="18" fillId="0" borderId="12" xfId="42" applyNumberFormat="1" applyFont="1" applyFill="1" applyBorder="1"/>
    <xf numFmtId="166" fontId="18" fillId="0" borderId="14" xfId="42" applyNumberFormat="1" applyFont="1" applyFill="1" applyBorder="1"/>
    <xf numFmtId="166" fontId="18" fillId="0" borderId="17" xfId="42" applyNumberFormat="1" applyFont="1" applyFill="1" applyBorder="1"/>
    <xf numFmtId="166" fontId="18" fillId="0" borderId="15" xfId="42" applyNumberFormat="1" applyFont="1" applyFill="1" applyBorder="1"/>
    <xf numFmtId="0" fontId="0" fillId="0" borderId="10" xfId="0" applyFill="1" applyBorder="1"/>
    <xf numFmtId="4" fontId="18" fillId="0" borderId="10" xfId="0" applyNumberFormat="1" applyFont="1" applyBorder="1"/>
    <xf numFmtId="4" fontId="18" fillId="0" borderId="16" xfId="0" applyNumberFormat="1" applyFont="1" applyBorder="1"/>
    <xf numFmtId="4" fontId="18" fillId="0" borderId="16" xfId="0" applyNumberFormat="1" applyFont="1" applyFill="1" applyBorder="1"/>
    <xf numFmtId="4" fontId="18" fillId="0" borderId="11" xfId="0" applyNumberFormat="1" applyFont="1" applyFill="1" applyBorder="1"/>
    <xf numFmtId="4" fontId="18" fillId="0" borderId="0" xfId="0" applyNumberFormat="1" applyFont="1" applyBorder="1"/>
    <xf numFmtId="4" fontId="18" fillId="0" borderId="0" xfId="0" applyNumberFormat="1" applyFont="1" applyFill="1" applyBorder="1"/>
    <xf numFmtId="4" fontId="18" fillId="0" borderId="13" xfId="0" applyNumberFormat="1" applyFont="1" applyFill="1" applyBorder="1"/>
    <xf numFmtId="4" fontId="18" fillId="0" borderId="12" xfId="0" applyNumberFormat="1" applyFont="1" applyFill="1" applyBorder="1"/>
    <xf numFmtId="4" fontId="18" fillId="0" borderId="14" xfId="0" applyNumberFormat="1" applyFont="1" applyFill="1" applyBorder="1"/>
    <xf numFmtId="4" fontId="18" fillId="0" borderId="17" xfId="0" applyNumberFormat="1" applyFont="1" applyFill="1" applyBorder="1"/>
    <xf numFmtId="4" fontId="18" fillId="0" borderId="15" xfId="0" applyNumberFormat="1" applyFont="1" applyFill="1" applyBorder="1"/>
    <xf numFmtId="0" fontId="16" fillId="0" borderId="0" xfId="0" applyFont="1" applyFill="1" applyBorder="1"/>
    <xf numFmtId="0" fontId="16" fillId="0" borderId="10" xfId="0" applyFont="1" applyFill="1" applyBorder="1"/>
    <xf numFmtId="0" fontId="16" fillId="0" borderId="16" xfId="0" applyFont="1" applyFill="1" applyBorder="1"/>
    <xf numFmtId="0" fontId="16" fillId="0" borderId="11" xfId="0" applyFont="1" applyFill="1" applyBorder="1"/>
    <xf numFmtId="0" fontId="16" fillId="0" borderId="12" xfId="0" applyFont="1" applyFill="1" applyBorder="1"/>
    <xf numFmtId="0" fontId="16" fillId="0" borderId="13" xfId="0" applyFont="1" applyFill="1" applyBorder="1"/>
    <xf numFmtId="0" fontId="16" fillId="0" borderId="14" xfId="0" applyFont="1" applyFill="1" applyBorder="1"/>
    <xf numFmtId="0" fontId="16" fillId="0" borderId="17" xfId="0" applyFont="1" applyFill="1" applyBorder="1"/>
    <xf numFmtId="0" fontId="16" fillId="0" borderId="15" xfId="0" applyFont="1" applyFill="1" applyBorder="1"/>
    <xf numFmtId="4" fontId="16" fillId="0" borderId="12" xfId="0" applyNumberFormat="1" applyFont="1" applyBorder="1"/>
    <xf numFmtId="4" fontId="16" fillId="0" borderId="0" xfId="0" applyNumberFormat="1" applyFont="1" applyBorder="1"/>
    <xf numFmtId="4" fontId="16" fillId="0" borderId="13" xfId="0" applyNumberFormat="1" applyFont="1" applyBorder="1"/>
    <xf numFmtId="4" fontId="16" fillId="0" borderId="14" xfId="0" applyNumberFormat="1" applyFont="1" applyBorder="1"/>
    <xf numFmtId="4" fontId="16" fillId="0" borderId="17" xfId="0" applyNumberFormat="1" applyFont="1" applyBorder="1"/>
    <xf numFmtId="4" fontId="16" fillId="0" borderId="15" xfId="0" applyNumberFormat="1" applyFont="1" applyBorder="1"/>
    <xf numFmtId="4" fontId="16" fillId="0" borderId="12" xfId="0" applyNumberFormat="1" applyFont="1" applyFill="1" applyBorder="1"/>
    <xf numFmtId="4" fontId="16" fillId="0" borderId="0" xfId="0" applyNumberFormat="1" applyFont="1" applyFill="1" applyBorder="1"/>
    <xf numFmtId="4" fontId="16" fillId="0" borderId="13" xfId="0" applyNumberFormat="1" applyFont="1" applyFill="1" applyBorder="1"/>
    <xf numFmtId="4" fontId="16" fillId="0" borderId="14" xfId="0" applyNumberFormat="1" applyFont="1" applyFill="1" applyBorder="1"/>
    <xf numFmtId="4" fontId="16" fillId="0" borderId="17" xfId="0" applyNumberFormat="1" applyFont="1" applyFill="1" applyBorder="1"/>
    <xf numFmtId="4" fontId="16" fillId="0" borderId="15" xfId="0" applyNumberFormat="1" applyFont="1" applyFill="1" applyBorder="1"/>
    <xf numFmtId="0" fontId="23" fillId="0" borderId="21" xfId="0" applyFont="1" applyFill="1" applyBorder="1"/>
    <xf numFmtId="0" fontId="16" fillId="0" borderId="21" xfId="0" applyFont="1" applyFill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/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lcoxon Table"/>
      <sheetName val="Mann Table"/>
      <sheetName val="RSign Table"/>
      <sheetName val="Runs Table"/>
      <sheetName val="KS Table"/>
      <sheetName val="SW Table"/>
      <sheetName val="Stud. Q Table"/>
      <sheetName val="Stud. Q Table 2"/>
      <sheetName val="Sp Rho Table"/>
      <sheetName val="Ken Tau Table"/>
      <sheetName val="Durbin Table"/>
      <sheetName val="RealStats"/>
    </sheetNames>
    <definedNames>
      <definedName name="corr"/>
      <definedName name="COVP"/>
      <definedName name="diag"/>
      <definedName name="IDENTITY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43"/>
  <sheetViews>
    <sheetView showGridLines="0" tabSelected="1" zoomScale="70" zoomScaleNormal="70" workbookViewId="0">
      <selection sqref="A1:C11"/>
    </sheetView>
  </sheetViews>
  <sheetFormatPr baseColWidth="10" defaultRowHeight="15" x14ac:dyDescent="0.25"/>
  <cols>
    <col min="1" max="1" width="11.85546875" bestFit="1" customWidth="1"/>
    <col min="4" max="5" width="13.5703125" bestFit="1" customWidth="1"/>
    <col min="12" max="12" width="26.85546875" bestFit="1" customWidth="1"/>
  </cols>
  <sheetData>
    <row r="1" spans="1:12" x14ac:dyDescent="0.25">
      <c r="A1" s="2" t="s">
        <v>4</v>
      </c>
      <c r="E1" s="2" t="s">
        <v>5</v>
      </c>
    </row>
    <row r="2" spans="1:12" ht="17.25" x14ac:dyDescent="0.25">
      <c r="A2" s="17">
        <v>3.6</v>
      </c>
      <c r="B2" s="18">
        <v>3.3</v>
      </c>
      <c r="C2" s="19">
        <v>4.55</v>
      </c>
      <c r="E2" s="26">
        <v>1</v>
      </c>
      <c r="H2" s="3" t="s">
        <v>3</v>
      </c>
      <c r="I2" s="11"/>
      <c r="J2" s="12"/>
    </row>
    <row r="3" spans="1:12" x14ac:dyDescent="0.25">
      <c r="A3" s="20">
        <v>3</v>
      </c>
      <c r="B3" s="21">
        <v>2.65</v>
      </c>
      <c r="C3" s="22">
        <v>2.8</v>
      </c>
      <c r="E3" s="27">
        <v>1</v>
      </c>
      <c r="H3" s="29">
        <f>+IF(ROW(A2)=COLUMN(A2),1/SQRT(ABS(D17)),0)</f>
        <v>0</v>
      </c>
      <c r="I3" s="30">
        <f t="shared" ref="I3:J3" si="0">+IF(ROW(B2)=COLUMN(B2),1/SQRT(ABS(E17)),0)</f>
        <v>1.6583953170166468</v>
      </c>
      <c r="J3" s="31">
        <f t="shared" si="0"/>
        <v>0</v>
      </c>
    </row>
    <row r="4" spans="1:12" x14ac:dyDescent="0.25">
      <c r="A4" s="20">
        <v>2.8</v>
      </c>
      <c r="B4" s="21">
        <v>2.85</v>
      </c>
      <c r="C4" s="22">
        <v>3.95</v>
      </c>
      <c r="E4" s="27">
        <v>1</v>
      </c>
      <c r="H4" s="29">
        <f>+IF(ROW(A3)=COLUMN(A3),1/SQRT(ABS(D18)),0)</f>
        <v>0</v>
      </c>
      <c r="I4" s="30">
        <f>+IF(ROW(B3)=COLUMN(B3),1/SQRT(ABS(E18)),0)</f>
        <v>0</v>
      </c>
      <c r="J4" s="31">
        <f>+IF(ROW(C3)=COLUMN(C3),1/SQRT(ABS(F18)),0)</f>
        <v>2.0091625822630408</v>
      </c>
    </row>
    <row r="5" spans="1:12" x14ac:dyDescent="0.25">
      <c r="A5" s="20">
        <v>2.0499999999999998</v>
      </c>
      <c r="B5" s="21">
        <v>1.45</v>
      </c>
      <c r="C5" s="22">
        <v>4.05</v>
      </c>
      <c r="E5" s="27">
        <v>1</v>
      </c>
      <c r="H5" s="32">
        <f>+IF(ROW(A4)=COLUMN(A4),1/SQRT(ABS(D19)),0)</f>
        <v>0</v>
      </c>
      <c r="I5" s="33">
        <f>+IF(ROW(B4)=COLUMN(B4),1/SQRT(ABS(E19)),0)</f>
        <v>0</v>
      </c>
      <c r="J5" s="34">
        <f>+IF(ROW(C4)=COLUMN(C4),1/SQRT(ABS(F19)),0)</f>
        <v>0</v>
      </c>
    </row>
    <row r="6" spans="1:12" x14ac:dyDescent="0.25">
      <c r="A6" s="20">
        <v>1.6</v>
      </c>
      <c r="B6" s="21">
        <v>1.6</v>
      </c>
      <c r="C6" s="22">
        <v>3.9</v>
      </c>
      <c r="E6" s="27">
        <v>1</v>
      </c>
      <c r="H6" s="1"/>
      <c r="I6" s="1"/>
      <c r="J6" s="1"/>
    </row>
    <row r="7" spans="1:12" x14ac:dyDescent="0.25">
      <c r="A7" s="20">
        <v>1.5</v>
      </c>
      <c r="B7" s="21">
        <v>1.75</v>
      </c>
      <c r="C7" s="22">
        <v>2.2999999999999998</v>
      </c>
      <c r="E7" s="27">
        <v>1</v>
      </c>
      <c r="H7" s="2"/>
    </row>
    <row r="8" spans="1:12" x14ac:dyDescent="0.25">
      <c r="A8" s="20">
        <v>1.95</v>
      </c>
      <c r="B8" s="21">
        <v>1.95</v>
      </c>
      <c r="C8" s="22">
        <v>1.95</v>
      </c>
      <c r="E8" s="27">
        <v>1</v>
      </c>
    </row>
    <row r="9" spans="1:12" x14ac:dyDescent="0.25">
      <c r="A9" s="20">
        <v>2.1</v>
      </c>
      <c r="B9" s="21">
        <v>2.15</v>
      </c>
      <c r="C9" s="22">
        <v>1.6</v>
      </c>
      <c r="E9" s="27">
        <v>1</v>
      </c>
    </row>
    <row r="10" spans="1:12" x14ac:dyDescent="0.25">
      <c r="A10" s="20">
        <v>1.85</v>
      </c>
      <c r="B10" s="21">
        <v>2</v>
      </c>
      <c r="C10" s="22">
        <v>3</v>
      </c>
      <c r="E10" s="27">
        <v>1</v>
      </c>
    </row>
    <row r="11" spans="1:12" x14ac:dyDescent="0.25">
      <c r="A11" s="23">
        <v>1.65</v>
      </c>
      <c r="B11" s="24">
        <v>1.45</v>
      </c>
      <c r="C11" s="25">
        <v>1.75</v>
      </c>
      <c r="E11" s="28">
        <v>1</v>
      </c>
    </row>
    <row r="13" spans="1:12" ht="15.75" thickBot="1" x14ac:dyDescent="0.3">
      <c r="A13" s="43" t="s">
        <v>6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</row>
    <row r="14" spans="1:12" x14ac:dyDescent="0.25">
      <c r="A14" s="35"/>
    </row>
    <row r="15" spans="1:12" x14ac:dyDescent="0.25">
      <c r="A15" s="3" t="s">
        <v>0</v>
      </c>
      <c r="B15" s="4"/>
      <c r="C15" s="2"/>
      <c r="D15" s="3" t="s">
        <v>1</v>
      </c>
      <c r="E15" s="11"/>
      <c r="F15" s="12"/>
      <c r="H15" s="3" t="s">
        <v>2</v>
      </c>
      <c r="I15" s="11"/>
      <c r="J15" s="12"/>
    </row>
    <row r="16" spans="1:12" x14ac:dyDescent="0.25">
      <c r="A16" s="5"/>
      <c r="B16" s="6"/>
      <c r="D16" s="5"/>
      <c r="E16" s="13"/>
      <c r="F16" s="6"/>
      <c r="H16" s="5"/>
      <c r="I16" s="13"/>
      <c r="J16" s="6"/>
    </row>
    <row r="17" spans="1:12" x14ac:dyDescent="0.25">
      <c r="A17" s="7">
        <f t="array" ref="A17:A19">(1/ROWS(datan))*MMULT(TRANSPOSE(datan),UNOS)</f>
        <v>2.2100000000000004</v>
      </c>
      <c r="B17" s="8">
        <v>2.2100000000000004</v>
      </c>
      <c r="D17" s="5">
        <f t="array" ref="D17:F19" xml:space="preserve"> (1/ROWS(datan))*MMULT(TRANSPOSE(datan),datan)-MMULT(media,TRANSPOSE(media))</f>
        <v>0.43289999999999829</v>
      </c>
      <c r="E17" s="13">
        <v>0.36360000000000081</v>
      </c>
      <c r="F17" s="6">
        <v>0.34639999999999915</v>
      </c>
      <c r="H17" s="29">
        <f t="array" ref="H17:J19">+MMULT(dih,MMULT(cova,dih))</f>
        <v>0</v>
      </c>
      <c r="I17" s="30">
        <v>1</v>
      </c>
      <c r="J17" s="31">
        <v>1.1846042577845026</v>
      </c>
    </row>
    <row r="18" spans="1:12" x14ac:dyDescent="0.25">
      <c r="A18" s="7">
        <v>2.1149999999999998</v>
      </c>
      <c r="B18" s="8">
        <v>2.1149999999999998</v>
      </c>
      <c r="D18" s="5">
        <v>0.36360000000000081</v>
      </c>
      <c r="E18" s="13">
        <v>0.35552500000000098</v>
      </c>
      <c r="F18" s="6">
        <v>0.24772499999999997</v>
      </c>
      <c r="H18" s="29">
        <v>0</v>
      </c>
      <c r="I18" s="30">
        <v>1.154199887199352</v>
      </c>
      <c r="J18" s="31">
        <v>1</v>
      </c>
    </row>
    <row r="19" spans="1:12" x14ac:dyDescent="0.25">
      <c r="A19" s="9">
        <v>2.9850000000000003</v>
      </c>
      <c r="B19" s="10">
        <v>2.9850000000000003</v>
      </c>
      <c r="D19" s="14">
        <v>0.34639999999999915</v>
      </c>
      <c r="E19" s="15">
        <v>0.24772499999999997</v>
      </c>
      <c r="F19" s="16">
        <v>1.0370249999999963</v>
      </c>
      <c r="H19" s="32">
        <v>0</v>
      </c>
      <c r="I19" s="33">
        <v>0</v>
      </c>
      <c r="J19" s="34">
        <v>0</v>
      </c>
    </row>
    <row r="21" spans="1:12" ht="15.75" thickBot="1" x14ac:dyDescent="0.3">
      <c r="A21" s="43" t="s">
        <v>7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</row>
    <row r="22" spans="1:12" x14ac:dyDescent="0.25">
      <c r="A22" s="35"/>
    </row>
    <row r="23" spans="1:12" x14ac:dyDescent="0.25">
      <c r="D23" s="3" t="s">
        <v>1</v>
      </c>
      <c r="E23" s="11"/>
      <c r="F23" s="12"/>
      <c r="H23" s="3" t="s">
        <v>2</v>
      </c>
      <c r="I23" s="11"/>
      <c r="J23" s="12"/>
    </row>
    <row r="24" spans="1:12" x14ac:dyDescent="0.25">
      <c r="D24" s="45">
        <f t="array" ref="D24:F26">[1]!COVP(datan)</f>
        <v>0.43290000000000001</v>
      </c>
      <c r="E24" s="46">
        <v>0.36360000000000009</v>
      </c>
      <c r="F24" s="47">
        <v>0.34640000000000004</v>
      </c>
      <c r="H24" s="36">
        <f t="array" ref="H24:J26">+[1]!corr(datan)</f>
        <v>1.0000000000000016</v>
      </c>
      <c r="I24" s="37">
        <v>0.92681917232962308</v>
      </c>
      <c r="J24" s="8">
        <v>0.51699873126630269</v>
      </c>
    </row>
    <row r="25" spans="1:12" x14ac:dyDescent="0.25">
      <c r="D25" s="45">
        <v>0.36360000000000009</v>
      </c>
      <c r="E25" s="46">
        <v>0.35552499999999998</v>
      </c>
      <c r="F25" s="47">
        <v>0.24772500000000008</v>
      </c>
      <c r="H25" s="36">
        <v>0.92681917232962308</v>
      </c>
      <c r="I25" s="37">
        <v>0.99999999999999289</v>
      </c>
      <c r="J25" s="8">
        <v>0.40798120037337482</v>
      </c>
    </row>
    <row r="26" spans="1:12" x14ac:dyDescent="0.25">
      <c r="D26" s="48">
        <v>0.34640000000000004</v>
      </c>
      <c r="E26" s="49">
        <v>0.24772500000000008</v>
      </c>
      <c r="F26" s="50">
        <v>1.0370250000000001</v>
      </c>
      <c r="H26" s="38">
        <v>0.51699873126630269</v>
      </c>
      <c r="I26" s="39">
        <v>0.40798120037337482</v>
      </c>
      <c r="J26" s="10">
        <v>1.0000000000000022</v>
      </c>
    </row>
    <row r="29" spans="1:12" x14ac:dyDescent="0.25">
      <c r="A29" s="3" t="s">
        <v>8</v>
      </c>
      <c r="B29" s="11"/>
      <c r="C29" s="11"/>
      <c r="D29" s="11"/>
      <c r="E29" s="11"/>
      <c r="F29" s="11"/>
      <c r="G29" s="11"/>
      <c r="H29" s="11"/>
      <c r="I29" s="11"/>
      <c r="J29" s="12"/>
      <c r="L29" s="40" t="s">
        <v>9</v>
      </c>
    </row>
    <row r="30" spans="1:12" x14ac:dyDescent="0.25">
      <c r="A30" s="5">
        <f t="array" ref="A30:J39" xml:space="preserve"> [1]!IDENTITY(ROWS(datan))</f>
        <v>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6">
        <v>0</v>
      </c>
      <c r="L30" s="41">
        <f t="array" ref="L30:L39">+[1]!diag(A30:J39)</f>
        <v>1</v>
      </c>
    </row>
    <row r="31" spans="1:12" x14ac:dyDescent="0.25">
      <c r="A31" s="5">
        <v>0</v>
      </c>
      <c r="B31" s="13">
        <v>1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6">
        <v>0</v>
      </c>
      <c r="L31" s="41">
        <v>1</v>
      </c>
    </row>
    <row r="32" spans="1:12" x14ac:dyDescent="0.25">
      <c r="A32" s="5">
        <v>0</v>
      </c>
      <c r="B32" s="13">
        <v>0</v>
      </c>
      <c r="C32" s="13">
        <v>1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6">
        <v>0</v>
      </c>
      <c r="L32" s="41">
        <v>1</v>
      </c>
    </row>
    <row r="33" spans="1:12" x14ac:dyDescent="0.25">
      <c r="A33" s="5">
        <v>0</v>
      </c>
      <c r="B33" s="13">
        <v>0</v>
      </c>
      <c r="C33" s="13">
        <v>0</v>
      </c>
      <c r="D33" s="13">
        <v>1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6">
        <v>0</v>
      </c>
      <c r="L33" s="41">
        <v>1</v>
      </c>
    </row>
    <row r="34" spans="1:12" x14ac:dyDescent="0.25">
      <c r="A34" s="5">
        <v>0</v>
      </c>
      <c r="B34" s="13">
        <v>0</v>
      </c>
      <c r="C34" s="13">
        <v>0</v>
      </c>
      <c r="D34" s="13">
        <v>0</v>
      </c>
      <c r="E34" s="13">
        <v>1</v>
      </c>
      <c r="F34" s="13">
        <v>0</v>
      </c>
      <c r="G34" s="13">
        <v>0</v>
      </c>
      <c r="H34" s="13">
        <v>0</v>
      </c>
      <c r="I34" s="13">
        <v>0</v>
      </c>
      <c r="J34" s="6">
        <v>0</v>
      </c>
      <c r="L34" s="41">
        <v>1</v>
      </c>
    </row>
    <row r="35" spans="1:12" x14ac:dyDescent="0.25">
      <c r="A35" s="5">
        <v>0</v>
      </c>
      <c r="B35" s="13">
        <v>0</v>
      </c>
      <c r="C35" s="13">
        <v>0</v>
      </c>
      <c r="D35" s="13">
        <v>0</v>
      </c>
      <c r="E35" s="13">
        <v>0</v>
      </c>
      <c r="F35" s="13">
        <v>1</v>
      </c>
      <c r="G35" s="13">
        <v>0</v>
      </c>
      <c r="H35" s="13">
        <v>0</v>
      </c>
      <c r="I35" s="13">
        <v>0</v>
      </c>
      <c r="J35" s="6">
        <v>0</v>
      </c>
      <c r="L35" s="41">
        <v>1</v>
      </c>
    </row>
    <row r="36" spans="1:12" x14ac:dyDescent="0.25">
      <c r="A36" s="5">
        <v>0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1</v>
      </c>
      <c r="H36" s="13">
        <v>0</v>
      </c>
      <c r="I36" s="13">
        <v>0</v>
      </c>
      <c r="J36" s="6">
        <v>0</v>
      </c>
      <c r="L36" s="41">
        <v>1</v>
      </c>
    </row>
    <row r="37" spans="1:12" x14ac:dyDescent="0.25">
      <c r="A37" s="5">
        <v>0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1</v>
      </c>
      <c r="I37" s="13">
        <v>0</v>
      </c>
      <c r="J37" s="6">
        <v>0</v>
      </c>
      <c r="L37" s="41">
        <v>1</v>
      </c>
    </row>
    <row r="38" spans="1:12" x14ac:dyDescent="0.25">
      <c r="A38" s="5">
        <v>0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1</v>
      </c>
      <c r="J38" s="6">
        <v>0</v>
      </c>
      <c r="L38" s="41">
        <v>1</v>
      </c>
    </row>
    <row r="39" spans="1:12" x14ac:dyDescent="0.25">
      <c r="A39" s="14">
        <v>0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6">
        <v>1</v>
      </c>
      <c r="L39" s="42">
        <v>1</v>
      </c>
    </row>
    <row r="43" spans="1:12" x14ac:dyDescent="0.25">
      <c r="B43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W77"/>
  <sheetViews>
    <sheetView showGridLines="0" zoomScale="70" zoomScaleNormal="70" workbookViewId="0">
      <selection activeCell="E8" sqref="E8"/>
    </sheetView>
  </sheetViews>
  <sheetFormatPr baseColWidth="10" defaultRowHeight="15" x14ac:dyDescent="0.25"/>
  <cols>
    <col min="1" max="1" width="23.5703125" style="52" bestFit="1" customWidth="1"/>
    <col min="2" max="2" width="13.42578125" style="52" bestFit="1" customWidth="1"/>
    <col min="3" max="3" width="15.28515625" style="52" bestFit="1" customWidth="1"/>
    <col min="4" max="4" width="13.42578125" style="52" bestFit="1" customWidth="1"/>
    <col min="5" max="5" width="23" style="52" bestFit="1" customWidth="1"/>
    <col min="6" max="6" width="15.85546875" style="52" bestFit="1" customWidth="1"/>
    <col min="7" max="7" width="14.42578125" style="52" bestFit="1" customWidth="1"/>
    <col min="8" max="9" width="15.85546875" style="52" bestFit="1" customWidth="1"/>
    <col min="10" max="10" width="16" style="52" bestFit="1" customWidth="1"/>
    <col min="11" max="13" width="13.140625" style="52" customWidth="1"/>
    <col min="14" max="16384" width="11.42578125" style="52"/>
  </cols>
  <sheetData>
    <row r="1" spans="1:22" x14ac:dyDescent="0.25">
      <c r="A1" s="55"/>
      <c r="B1" s="64" t="s">
        <v>10</v>
      </c>
      <c r="C1" s="64" t="s">
        <v>11</v>
      </c>
      <c r="D1" s="64" t="s">
        <v>12</v>
      </c>
      <c r="E1" s="64" t="s">
        <v>13</v>
      </c>
      <c r="F1" s="64" t="s">
        <v>14</v>
      </c>
      <c r="G1" s="64" t="s">
        <v>15</v>
      </c>
      <c r="H1" s="64" t="s">
        <v>16</v>
      </c>
      <c r="I1" s="64" t="s">
        <v>17</v>
      </c>
      <c r="J1" s="62" t="s">
        <v>18</v>
      </c>
      <c r="K1" s="51"/>
      <c r="L1" s="81" t="s">
        <v>44</v>
      </c>
      <c r="M1" s="80"/>
    </row>
    <row r="2" spans="1:22" x14ac:dyDescent="0.25">
      <c r="A2" s="60" t="s">
        <v>19</v>
      </c>
      <c r="B2" s="53">
        <v>10.1</v>
      </c>
      <c r="C2" s="53">
        <v>1.4</v>
      </c>
      <c r="D2" s="53">
        <v>0.5</v>
      </c>
      <c r="E2" s="53">
        <v>8.9</v>
      </c>
      <c r="F2" s="53">
        <v>0.2</v>
      </c>
      <c r="G2" s="53">
        <v>42.3</v>
      </c>
      <c r="H2" s="53">
        <v>0.6</v>
      </c>
      <c r="I2" s="53">
        <v>5.5</v>
      </c>
      <c r="J2" s="58">
        <v>1.7</v>
      </c>
      <c r="K2" s="51"/>
      <c r="L2" s="80">
        <f>ROW(B1)</f>
        <v>1</v>
      </c>
      <c r="M2" s="80"/>
    </row>
    <row r="3" spans="1:22" x14ac:dyDescent="0.25">
      <c r="A3" s="60" t="s">
        <v>20</v>
      </c>
      <c r="B3" s="53">
        <v>8.9</v>
      </c>
      <c r="C3" s="53">
        <v>14</v>
      </c>
      <c r="D3" s="53">
        <v>4.3</v>
      </c>
      <c r="E3" s="53">
        <v>19.899999999999999</v>
      </c>
      <c r="F3" s="53">
        <v>2.1</v>
      </c>
      <c r="G3" s="53">
        <v>28</v>
      </c>
      <c r="H3" s="53">
        <v>3.6</v>
      </c>
      <c r="I3" s="53">
        <v>1.3</v>
      </c>
      <c r="J3" s="58">
        <v>4.3</v>
      </c>
      <c r="K3" s="51"/>
      <c r="L3" s="80">
        <f>+$L$2</f>
        <v>1</v>
      </c>
      <c r="M3" s="80"/>
    </row>
    <row r="4" spans="1:22" x14ac:dyDescent="0.25">
      <c r="A4" s="60" t="s">
        <v>21</v>
      </c>
      <c r="B4" s="53">
        <v>13.5</v>
      </c>
      <c r="C4" s="53">
        <v>9.3000000000000007</v>
      </c>
      <c r="D4" s="53">
        <v>4.0999999999999996</v>
      </c>
      <c r="E4" s="53">
        <v>17.5</v>
      </c>
      <c r="F4" s="53">
        <v>4.5</v>
      </c>
      <c r="G4" s="53">
        <v>26.6</v>
      </c>
      <c r="H4" s="53">
        <v>5.7</v>
      </c>
      <c r="I4" s="53">
        <v>2.1</v>
      </c>
      <c r="J4" s="58">
        <v>4</v>
      </c>
      <c r="K4" s="51"/>
      <c r="L4" s="80">
        <f t="shared" ref="L4:L26" si="0">+$L$2</f>
        <v>1</v>
      </c>
      <c r="M4" s="80"/>
    </row>
    <row r="5" spans="1:22" x14ac:dyDescent="0.25">
      <c r="A5" s="60" t="s">
        <v>22</v>
      </c>
      <c r="B5" s="53">
        <v>7.8</v>
      </c>
      <c r="C5" s="53">
        <v>6</v>
      </c>
      <c r="D5" s="53">
        <v>1.6</v>
      </c>
      <c r="E5" s="53">
        <v>8.3000000000000007</v>
      </c>
      <c r="F5" s="53">
        <v>1.2</v>
      </c>
      <c r="G5" s="53">
        <v>56.7</v>
      </c>
      <c r="H5" s="53">
        <v>1.1000000000000001</v>
      </c>
      <c r="I5" s="53">
        <v>3.7</v>
      </c>
      <c r="J5" s="58">
        <v>4.2</v>
      </c>
      <c r="K5" s="51"/>
      <c r="L5" s="80">
        <f t="shared" si="0"/>
        <v>1</v>
      </c>
      <c r="M5" s="80"/>
    </row>
    <row r="6" spans="1:22" x14ac:dyDescent="0.25">
      <c r="A6" s="60" t="s">
        <v>23</v>
      </c>
      <c r="B6" s="53">
        <v>9.6999999999999993</v>
      </c>
      <c r="C6" s="53">
        <v>11.4</v>
      </c>
      <c r="D6" s="53">
        <v>2.8</v>
      </c>
      <c r="E6" s="53">
        <v>12.5</v>
      </c>
      <c r="F6" s="53">
        <v>2</v>
      </c>
      <c r="G6" s="53">
        <v>34.299999999999997</v>
      </c>
      <c r="H6" s="53">
        <v>5</v>
      </c>
      <c r="I6" s="53">
        <v>1.1000000000000001</v>
      </c>
      <c r="J6" s="58">
        <v>4</v>
      </c>
      <c r="K6" s="51"/>
      <c r="L6" s="80">
        <f t="shared" si="0"/>
        <v>1</v>
      </c>
      <c r="M6" s="80"/>
    </row>
    <row r="7" spans="1:22" x14ac:dyDescent="0.25">
      <c r="A7" s="60" t="s">
        <v>24</v>
      </c>
      <c r="B7" s="53">
        <v>10.6</v>
      </c>
      <c r="C7" s="53">
        <v>10.8</v>
      </c>
      <c r="D7" s="53">
        <v>3.7</v>
      </c>
      <c r="E7" s="53">
        <v>25</v>
      </c>
      <c r="F7" s="53">
        <v>9.9</v>
      </c>
      <c r="G7" s="53">
        <v>21.9</v>
      </c>
      <c r="H7" s="53">
        <v>4.8</v>
      </c>
      <c r="I7" s="53">
        <v>0.7</v>
      </c>
      <c r="J7" s="58">
        <v>2.4</v>
      </c>
      <c r="K7" s="51"/>
      <c r="L7" s="80">
        <f t="shared" si="0"/>
        <v>1</v>
      </c>
      <c r="M7" s="80"/>
    </row>
    <row r="8" spans="1:22" x14ac:dyDescent="0.25">
      <c r="A8" s="60" t="s">
        <v>25</v>
      </c>
      <c r="B8" s="53">
        <v>8.4</v>
      </c>
      <c r="C8" s="53">
        <v>11.6</v>
      </c>
      <c r="D8" s="53">
        <v>3.7</v>
      </c>
      <c r="E8" s="53">
        <v>11.1</v>
      </c>
      <c r="F8" s="53">
        <v>5.4</v>
      </c>
      <c r="G8" s="53">
        <v>24.6</v>
      </c>
      <c r="H8" s="53">
        <v>6.5</v>
      </c>
      <c r="I8" s="53">
        <v>0.8</v>
      </c>
      <c r="J8" s="58">
        <v>3.6</v>
      </c>
      <c r="K8" s="51"/>
      <c r="L8" s="80">
        <f t="shared" si="0"/>
        <v>1</v>
      </c>
      <c r="M8" s="80"/>
    </row>
    <row r="9" spans="1:22" x14ac:dyDescent="0.25">
      <c r="A9" s="60" t="s">
        <v>26</v>
      </c>
      <c r="B9" s="53">
        <v>9.5</v>
      </c>
      <c r="C9" s="53">
        <v>4.9000000000000004</v>
      </c>
      <c r="D9" s="53">
        <v>2.7</v>
      </c>
      <c r="E9" s="53">
        <v>33.700000000000003</v>
      </c>
      <c r="F9" s="53">
        <v>5.8</v>
      </c>
      <c r="G9" s="53">
        <v>26.3</v>
      </c>
      <c r="H9" s="53">
        <v>5.0999999999999996</v>
      </c>
      <c r="I9" s="53">
        <v>1</v>
      </c>
      <c r="J9" s="58">
        <v>1.4</v>
      </c>
      <c r="K9" s="51"/>
      <c r="L9" s="80">
        <f t="shared" si="0"/>
        <v>1</v>
      </c>
      <c r="M9" s="80"/>
    </row>
    <row r="10" spans="1:22" x14ac:dyDescent="0.25">
      <c r="A10" s="60" t="s">
        <v>27</v>
      </c>
      <c r="B10" s="53">
        <v>18</v>
      </c>
      <c r="C10" s="53">
        <v>9.9</v>
      </c>
      <c r="D10" s="53">
        <v>3.3</v>
      </c>
      <c r="E10" s="53">
        <v>19.5</v>
      </c>
      <c r="F10" s="53">
        <v>5.7</v>
      </c>
      <c r="G10" s="53">
        <v>28.1</v>
      </c>
      <c r="H10" s="53">
        <v>4.8</v>
      </c>
      <c r="I10" s="53">
        <v>2.4</v>
      </c>
      <c r="J10" s="58">
        <v>6.5</v>
      </c>
      <c r="K10" s="51"/>
      <c r="L10" s="80">
        <f t="shared" si="0"/>
        <v>1</v>
      </c>
      <c r="M10" s="80"/>
    </row>
    <row r="11" spans="1:22" x14ac:dyDescent="0.25">
      <c r="A11" s="60" t="s">
        <v>28</v>
      </c>
      <c r="B11" s="53">
        <v>10.199999999999999</v>
      </c>
      <c r="C11" s="53">
        <v>3</v>
      </c>
      <c r="D11" s="53">
        <v>2.8</v>
      </c>
      <c r="E11" s="53">
        <v>17.600000000000001</v>
      </c>
      <c r="F11" s="53">
        <v>5.9</v>
      </c>
      <c r="G11" s="53">
        <v>41.7</v>
      </c>
      <c r="H11" s="53">
        <v>2.2000000000000002</v>
      </c>
      <c r="I11" s="53">
        <v>7.8</v>
      </c>
      <c r="J11" s="58">
        <v>6.5</v>
      </c>
      <c r="K11" s="51"/>
      <c r="L11" s="80">
        <f t="shared" si="0"/>
        <v>1</v>
      </c>
      <c r="M11" s="80"/>
    </row>
    <row r="12" spans="1:22" x14ac:dyDescent="0.25">
      <c r="A12" s="60" t="s">
        <v>29</v>
      </c>
      <c r="B12" s="53">
        <v>5.3</v>
      </c>
      <c r="C12" s="53">
        <v>12.4</v>
      </c>
      <c r="D12" s="53">
        <v>2.9</v>
      </c>
      <c r="E12" s="53">
        <v>9.6999999999999993</v>
      </c>
      <c r="F12" s="53">
        <v>0.3</v>
      </c>
      <c r="G12" s="53">
        <v>40.1</v>
      </c>
      <c r="H12" s="53">
        <v>4</v>
      </c>
      <c r="I12" s="53">
        <v>5.4</v>
      </c>
      <c r="J12" s="58">
        <v>4.2</v>
      </c>
      <c r="K12" s="51"/>
      <c r="L12" s="80">
        <f t="shared" si="0"/>
        <v>1</v>
      </c>
      <c r="M12" s="80"/>
    </row>
    <row r="13" spans="1:22" x14ac:dyDescent="0.25">
      <c r="A13" s="60" t="s">
        <v>30</v>
      </c>
      <c r="B13" s="53">
        <v>13.9</v>
      </c>
      <c r="C13" s="53">
        <v>10</v>
      </c>
      <c r="D13" s="53">
        <v>4.7</v>
      </c>
      <c r="E13" s="53">
        <v>25.8</v>
      </c>
      <c r="F13" s="53">
        <v>2.2000000000000002</v>
      </c>
      <c r="G13" s="53">
        <v>24</v>
      </c>
      <c r="H13" s="53">
        <v>6.2</v>
      </c>
      <c r="I13" s="53">
        <v>1.6</v>
      </c>
      <c r="J13" s="58">
        <v>2.9</v>
      </c>
      <c r="K13" s="51"/>
      <c r="L13" s="80">
        <f t="shared" si="0"/>
        <v>1</v>
      </c>
      <c r="M13" s="80"/>
    </row>
    <row r="14" spans="1:22" x14ac:dyDescent="0.25">
      <c r="A14" s="60" t="s">
        <v>31</v>
      </c>
      <c r="B14" s="53">
        <v>9</v>
      </c>
      <c r="C14" s="53">
        <v>5.0999999999999996</v>
      </c>
      <c r="D14" s="53">
        <v>2.9</v>
      </c>
      <c r="E14" s="53">
        <v>13.7</v>
      </c>
      <c r="F14" s="53">
        <v>3.4</v>
      </c>
      <c r="G14" s="53">
        <v>36.799999999999997</v>
      </c>
      <c r="H14" s="53">
        <v>2.1</v>
      </c>
      <c r="I14" s="53">
        <v>4.3</v>
      </c>
      <c r="J14" s="58">
        <v>6.7</v>
      </c>
      <c r="K14" s="51"/>
      <c r="L14" s="80">
        <f t="shared" si="0"/>
        <v>1</v>
      </c>
      <c r="M14" s="80"/>
      <c r="V14" s="76"/>
    </row>
    <row r="15" spans="1:22" x14ac:dyDescent="0.25">
      <c r="A15" s="60" t="s">
        <v>32</v>
      </c>
      <c r="B15" s="53">
        <v>9.5</v>
      </c>
      <c r="C15" s="53">
        <v>13.6</v>
      </c>
      <c r="D15" s="53">
        <v>3.6</v>
      </c>
      <c r="E15" s="53">
        <v>23.4</v>
      </c>
      <c r="F15" s="53">
        <v>2.5</v>
      </c>
      <c r="G15" s="53">
        <v>22.4</v>
      </c>
      <c r="H15" s="53">
        <v>4.2</v>
      </c>
      <c r="I15" s="53">
        <v>1.8</v>
      </c>
      <c r="J15" s="58">
        <v>3.7</v>
      </c>
      <c r="K15" s="51"/>
      <c r="L15" s="80">
        <f t="shared" si="0"/>
        <v>1</v>
      </c>
      <c r="M15" s="80"/>
    </row>
    <row r="16" spans="1:22" x14ac:dyDescent="0.25">
      <c r="A16" s="60" t="s">
        <v>33</v>
      </c>
      <c r="B16" s="53">
        <v>9.4</v>
      </c>
      <c r="C16" s="53">
        <v>4.7</v>
      </c>
      <c r="D16" s="53">
        <v>2.7</v>
      </c>
      <c r="E16" s="53">
        <v>23.3</v>
      </c>
      <c r="F16" s="53">
        <v>9.6999999999999993</v>
      </c>
      <c r="G16" s="53">
        <v>23</v>
      </c>
      <c r="H16" s="53">
        <v>4.5999999999999996</v>
      </c>
      <c r="I16" s="53">
        <v>1.6</v>
      </c>
      <c r="J16" s="58">
        <v>2.7</v>
      </c>
      <c r="K16" s="51"/>
      <c r="L16" s="80">
        <f t="shared" si="0"/>
        <v>1</v>
      </c>
      <c r="M16" s="80"/>
    </row>
    <row r="17" spans="1:23" x14ac:dyDescent="0.25">
      <c r="A17" s="60" t="s">
        <v>34</v>
      </c>
      <c r="B17" s="53">
        <v>6.9</v>
      </c>
      <c r="C17" s="53">
        <v>10.199999999999999</v>
      </c>
      <c r="D17" s="53">
        <v>2.7</v>
      </c>
      <c r="E17" s="53">
        <v>19.3</v>
      </c>
      <c r="F17" s="53">
        <v>3</v>
      </c>
      <c r="G17" s="53">
        <v>36.1</v>
      </c>
      <c r="H17" s="53">
        <v>5.9</v>
      </c>
      <c r="I17" s="53">
        <v>2</v>
      </c>
      <c r="J17" s="58">
        <v>6.6</v>
      </c>
      <c r="K17" s="51"/>
      <c r="L17" s="80">
        <f t="shared" si="0"/>
        <v>1</v>
      </c>
      <c r="M17" s="80"/>
    </row>
    <row r="18" spans="1:23" x14ac:dyDescent="0.25">
      <c r="A18" s="60" t="s">
        <v>35</v>
      </c>
      <c r="B18" s="53">
        <v>6.2</v>
      </c>
      <c r="C18" s="53">
        <v>3.7</v>
      </c>
      <c r="D18" s="53">
        <v>1.1000000000000001</v>
      </c>
      <c r="E18" s="53">
        <v>4.9000000000000004</v>
      </c>
      <c r="F18" s="53">
        <v>14.2</v>
      </c>
      <c r="G18" s="53">
        <v>27</v>
      </c>
      <c r="H18" s="53">
        <v>5.9</v>
      </c>
      <c r="I18" s="53">
        <v>4.7</v>
      </c>
      <c r="J18" s="58">
        <v>7.9</v>
      </c>
      <c r="K18" s="51"/>
      <c r="L18" s="80">
        <f t="shared" si="0"/>
        <v>1</v>
      </c>
      <c r="M18" s="80"/>
    </row>
    <row r="19" spans="1:23" x14ac:dyDescent="0.25">
      <c r="A19" s="60" t="s">
        <v>36</v>
      </c>
      <c r="B19" s="53">
        <v>6.2</v>
      </c>
      <c r="C19" s="53">
        <v>6.3</v>
      </c>
      <c r="D19" s="53">
        <v>1.5</v>
      </c>
      <c r="E19" s="53">
        <v>11.1</v>
      </c>
      <c r="F19" s="53">
        <v>1</v>
      </c>
      <c r="G19" s="53">
        <v>49.6</v>
      </c>
      <c r="H19" s="53">
        <v>3.1</v>
      </c>
      <c r="I19" s="53">
        <v>5.3</v>
      </c>
      <c r="J19" s="58">
        <v>2.8</v>
      </c>
      <c r="K19" s="51"/>
      <c r="L19" s="80">
        <f t="shared" si="0"/>
        <v>1</v>
      </c>
      <c r="M19" s="80"/>
    </row>
    <row r="20" spans="1:23" x14ac:dyDescent="0.25">
      <c r="A20" s="60" t="s">
        <v>37</v>
      </c>
      <c r="B20" s="53">
        <v>7.1</v>
      </c>
      <c r="C20" s="53">
        <v>3.4</v>
      </c>
      <c r="D20" s="53">
        <v>3.1</v>
      </c>
      <c r="E20" s="53">
        <v>8.6</v>
      </c>
      <c r="F20" s="53">
        <v>7</v>
      </c>
      <c r="G20" s="53">
        <v>29.2</v>
      </c>
      <c r="H20" s="53">
        <v>5.7</v>
      </c>
      <c r="I20" s="53">
        <v>5.9</v>
      </c>
      <c r="J20" s="58">
        <v>7.2</v>
      </c>
      <c r="K20" s="51"/>
      <c r="L20" s="80">
        <f t="shared" si="0"/>
        <v>1</v>
      </c>
      <c r="M20" s="80"/>
    </row>
    <row r="21" spans="1:23" x14ac:dyDescent="0.25">
      <c r="A21" s="60" t="s">
        <v>38</v>
      </c>
      <c r="B21" s="53">
        <v>9.9</v>
      </c>
      <c r="C21" s="53">
        <v>7.8</v>
      </c>
      <c r="D21" s="53">
        <v>3.5</v>
      </c>
      <c r="E21" s="53">
        <v>24.7</v>
      </c>
      <c r="F21" s="53">
        <v>7.5</v>
      </c>
      <c r="G21" s="53">
        <v>19.5</v>
      </c>
      <c r="H21" s="53">
        <v>3.7</v>
      </c>
      <c r="I21" s="53">
        <v>1.4</v>
      </c>
      <c r="J21" s="58">
        <v>2</v>
      </c>
      <c r="K21" s="51"/>
      <c r="L21" s="80">
        <f t="shared" si="0"/>
        <v>1</v>
      </c>
      <c r="M21" s="80"/>
    </row>
    <row r="22" spans="1:23" x14ac:dyDescent="0.25">
      <c r="A22" s="60" t="s">
        <v>39</v>
      </c>
      <c r="B22" s="53">
        <v>13.1</v>
      </c>
      <c r="C22" s="53">
        <v>10.1</v>
      </c>
      <c r="D22" s="53">
        <v>3.1</v>
      </c>
      <c r="E22" s="53">
        <v>23.8</v>
      </c>
      <c r="F22" s="53">
        <v>2.2999999999999998</v>
      </c>
      <c r="G22" s="53">
        <v>25.6</v>
      </c>
      <c r="H22" s="53">
        <v>2.8</v>
      </c>
      <c r="I22" s="53">
        <v>2.4</v>
      </c>
      <c r="J22" s="58">
        <v>4.9000000000000004</v>
      </c>
      <c r="K22" s="51"/>
      <c r="L22" s="80">
        <f t="shared" si="0"/>
        <v>1</v>
      </c>
      <c r="M22" s="80"/>
    </row>
    <row r="23" spans="1:23" x14ac:dyDescent="0.25">
      <c r="A23" s="60" t="s">
        <v>40</v>
      </c>
      <c r="B23" s="53">
        <v>17.399999999999999</v>
      </c>
      <c r="C23" s="53">
        <v>5.7</v>
      </c>
      <c r="D23" s="53">
        <v>4.7</v>
      </c>
      <c r="E23" s="53">
        <v>20.6</v>
      </c>
      <c r="F23" s="53">
        <v>4.3</v>
      </c>
      <c r="G23" s="53">
        <v>24.3</v>
      </c>
      <c r="H23" s="53">
        <v>4.7</v>
      </c>
      <c r="I23" s="53">
        <v>3.4</v>
      </c>
      <c r="J23" s="58">
        <v>3.3</v>
      </c>
      <c r="K23" s="51"/>
      <c r="L23" s="80">
        <f t="shared" si="0"/>
        <v>1</v>
      </c>
      <c r="M23" s="80"/>
    </row>
    <row r="24" spans="1:23" x14ac:dyDescent="0.25">
      <c r="A24" s="60" t="s">
        <v>41</v>
      </c>
      <c r="B24" s="53">
        <v>9.3000000000000007</v>
      </c>
      <c r="C24" s="53">
        <v>4.5999999999999996</v>
      </c>
      <c r="D24" s="53">
        <v>2.1</v>
      </c>
      <c r="E24" s="53">
        <v>16.600000000000001</v>
      </c>
      <c r="F24" s="53">
        <v>3</v>
      </c>
      <c r="G24" s="53">
        <v>43.6</v>
      </c>
      <c r="H24" s="53">
        <v>6.4</v>
      </c>
      <c r="I24" s="53">
        <v>3.4</v>
      </c>
      <c r="J24" s="58">
        <v>2.9</v>
      </c>
      <c r="K24" s="51"/>
      <c r="L24" s="80">
        <f t="shared" si="0"/>
        <v>1</v>
      </c>
      <c r="M24" s="80"/>
    </row>
    <row r="25" spans="1:23" x14ac:dyDescent="0.25">
      <c r="A25" s="60" t="s">
        <v>42</v>
      </c>
      <c r="B25" s="53">
        <v>11.4</v>
      </c>
      <c r="C25" s="53">
        <v>12.5</v>
      </c>
      <c r="D25" s="53">
        <v>4.0999999999999996</v>
      </c>
      <c r="E25" s="53">
        <v>18.8</v>
      </c>
      <c r="F25" s="53">
        <v>3.4</v>
      </c>
      <c r="G25" s="53">
        <v>18.600000000000001</v>
      </c>
      <c r="H25" s="53">
        <v>5.2</v>
      </c>
      <c r="I25" s="53">
        <v>1.5</v>
      </c>
      <c r="J25" s="58">
        <v>3.8</v>
      </c>
      <c r="K25" s="51"/>
      <c r="L25" s="80">
        <f t="shared" si="0"/>
        <v>1</v>
      </c>
      <c r="M25" s="80"/>
    </row>
    <row r="26" spans="1:23" x14ac:dyDescent="0.25">
      <c r="A26" s="57" t="s">
        <v>43</v>
      </c>
      <c r="B26" s="54">
        <v>4.4000000000000004</v>
      </c>
      <c r="C26" s="54">
        <v>5</v>
      </c>
      <c r="D26" s="54">
        <v>1.2</v>
      </c>
      <c r="E26" s="54">
        <v>9.5</v>
      </c>
      <c r="F26" s="54">
        <v>0.6</v>
      </c>
      <c r="G26" s="54">
        <v>55.9</v>
      </c>
      <c r="H26" s="54">
        <v>3</v>
      </c>
      <c r="I26" s="54">
        <v>5.7</v>
      </c>
      <c r="J26" s="63">
        <v>3.2</v>
      </c>
      <c r="K26" s="51"/>
      <c r="L26" s="80">
        <f t="shared" si="0"/>
        <v>1</v>
      </c>
      <c r="M26" s="80"/>
    </row>
    <row r="27" spans="1:23" x14ac:dyDescent="0.25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</row>
    <row r="28" spans="1:23" x14ac:dyDescent="0.2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</row>
    <row r="29" spans="1:23" x14ac:dyDescent="0.2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</row>
    <row r="30" spans="1:23" ht="15.75" thickBot="1" x14ac:dyDescent="0.3">
      <c r="A30" s="123" t="s">
        <v>6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</row>
    <row r="31" spans="1:23" x14ac:dyDescent="0.25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</row>
    <row r="32" spans="1:23" x14ac:dyDescent="0.25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</row>
    <row r="33" spans="1:23" ht="17.25" x14ac:dyDescent="0.25">
      <c r="A33" s="75" t="s">
        <v>45</v>
      </c>
      <c r="B33" s="65"/>
      <c r="C33" s="66"/>
      <c r="D33" s="51"/>
      <c r="E33" s="75" t="s">
        <v>1</v>
      </c>
      <c r="F33" s="65"/>
      <c r="G33" s="65"/>
      <c r="H33" s="65"/>
      <c r="I33" s="65"/>
      <c r="J33" s="65"/>
      <c r="K33" s="65"/>
      <c r="L33" s="77"/>
      <c r="M33" s="78"/>
      <c r="O33" s="3" t="s">
        <v>3</v>
      </c>
      <c r="P33" s="11"/>
      <c r="Q33" s="11"/>
      <c r="R33" s="77"/>
      <c r="S33" s="77"/>
      <c r="T33" s="77"/>
      <c r="U33" s="77"/>
      <c r="V33" s="77"/>
      <c r="W33" s="78"/>
    </row>
    <row r="34" spans="1:23" x14ac:dyDescent="0.25">
      <c r="A34" s="67"/>
      <c r="B34" s="51"/>
      <c r="C34" s="68"/>
      <c r="D34" s="51"/>
      <c r="E34" s="82">
        <f t="array" ref="E34:M42" xml:space="preserve"> (1/ROWS(matrix))*MMULT(TRANSPOSE(matrix),matrix)-MMULT(medias,TRANSPOSE(medias))</f>
        <v>10.754815999999991</v>
      </c>
      <c r="F34" s="83">
        <v>1.8161120000000039</v>
      </c>
      <c r="G34" s="83">
        <v>2.1029919999999898</v>
      </c>
      <c r="H34" s="83">
        <v>11.482463999999993</v>
      </c>
      <c r="I34" s="83">
        <v>0.6664480000000097</v>
      </c>
      <c r="J34" s="83">
        <v>-17.627744000000121</v>
      </c>
      <c r="K34" s="83">
        <v>0.71107199999999438</v>
      </c>
      <c r="L34" s="84">
        <v>-2.229616</v>
      </c>
      <c r="M34" s="85">
        <v>-0.43020800000002168</v>
      </c>
      <c r="O34" s="111">
        <f>+IF(ROW(B2)=COLUMN(B2),1/SQRT(ABS(E44)),0)</f>
        <v>0.3049288442524386</v>
      </c>
      <c r="P34" s="112">
        <f t="shared" ref="P34:W34" si="1">+IF(ROW(C2)=COLUMN(C2),1/SQRT(ABS(F44)),0)</f>
        <v>0</v>
      </c>
      <c r="Q34" s="112">
        <f t="shared" si="1"/>
        <v>0</v>
      </c>
      <c r="R34" s="112">
        <f t="shared" si="1"/>
        <v>0</v>
      </c>
      <c r="S34" s="112">
        <f t="shared" si="1"/>
        <v>0</v>
      </c>
      <c r="T34" s="112">
        <f t="shared" si="1"/>
        <v>0</v>
      </c>
      <c r="U34" s="112">
        <f t="shared" si="1"/>
        <v>0</v>
      </c>
      <c r="V34" s="112">
        <f t="shared" si="1"/>
        <v>0</v>
      </c>
      <c r="W34" s="113">
        <f t="shared" si="1"/>
        <v>0</v>
      </c>
    </row>
    <row r="35" spans="1:23" x14ac:dyDescent="0.25">
      <c r="A35" s="69">
        <f t="array" ref="A35:A43">(1/ROWS(matrix))*MMULT(TRANSPOSE(matrix),unit)</f>
        <v>9.8280000000000012</v>
      </c>
      <c r="B35" s="102">
        <v>9.8280000000000012</v>
      </c>
      <c r="C35" s="71"/>
      <c r="E35" s="86">
        <v>1.8161120000000039</v>
      </c>
      <c r="F35" s="84">
        <v>13.100384000000027</v>
      </c>
      <c r="G35" s="84">
        <v>2.4589439999999918</v>
      </c>
      <c r="H35" s="84">
        <v>7.0928480000000036</v>
      </c>
      <c r="I35" s="84">
        <v>-2.8236640000000008</v>
      </c>
      <c r="J35" s="84">
        <v>-16.105007999999998</v>
      </c>
      <c r="K35" s="84">
        <v>1.8183039999999977</v>
      </c>
      <c r="L35" s="84">
        <v>-4.4713120000000011</v>
      </c>
      <c r="M35" s="85">
        <v>-0.39225600000000327</v>
      </c>
      <c r="O35" s="111">
        <f t="shared" ref="O35:O42" si="2">+IF(ROW(B3)=COLUMN(B3),1/SQRT(ABS(E45)),0)</f>
        <v>0</v>
      </c>
      <c r="P35" s="112">
        <f t="shared" ref="P35:P42" si="3">+IF(ROW(C3)=COLUMN(C3),1/SQRT(ABS(F45)),0)</f>
        <v>0.2762854326531628</v>
      </c>
      <c r="Q35" s="112">
        <f t="shared" ref="Q35:Q42" si="4">+IF(ROW(D3)=COLUMN(D3),1/SQRT(ABS(G45)),0)</f>
        <v>0</v>
      </c>
      <c r="R35" s="112">
        <f t="shared" ref="R35:R42" si="5">+IF(ROW(E3)=COLUMN(E3),1/SQRT(ABS(H45)),0)</f>
        <v>0</v>
      </c>
      <c r="S35" s="112">
        <f t="shared" ref="S35:S42" si="6">+IF(ROW(F3)=COLUMN(F3),1/SQRT(ABS(I45)),0)</f>
        <v>0</v>
      </c>
      <c r="T35" s="112">
        <f t="shared" ref="T35:T42" si="7">+IF(ROW(G3)=COLUMN(G3),1/SQRT(ABS(J45)),0)</f>
        <v>0</v>
      </c>
      <c r="U35" s="112">
        <f t="shared" ref="U35:U42" si="8">+IF(ROW(H3)=COLUMN(H3),1/SQRT(ABS(K45)),0)</f>
        <v>0</v>
      </c>
      <c r="V35" s="112">
        <f t="shared" ref="V35:V42" si="9">+IF(ROW(I3)=COLUMN(I3),1/SQRT(ABS(L45)),0)</f>
        <v>0</v>
      </c>
      <c r="W35" s="113">
        <f t="shared" ref="W35:W42" si="10">+IF(ROW(J3)=COLUMN(J3),1/SQRT(ABS(M45)),0)</f>
        <v>0</v>
      </c>
    </row>
    <row r="36" spans="1:23" x14ac:dyDescent="0.25">
      <c r="A36" s="69">
        <v>7.895999999999999</v>
      </c>
      <c r="B36" s="102">
        <v>7.895999999999999</v>
      </c>
      <c r="C36" s="71"/>
      <c r="E36" s="86">
        <v>2.1029919999999898</v>
      </c>
      <c r="F36" s="84">
        <v>2.4589439999999918</v>
      </c>
      <c r="G36" s="84">
        <v>1.1991040000000002</v>
      </c>
      <c r="H36" s="84">
        <v>4.3875679999999733</v>
      </c>
      <c r="I36" s="84">
        <v>0.23937599999999826</v>
      </c>
      <c r="J36" s="84">
        <v>-8.3889280000000213</v>
      </c>
      <c r="K36" s="84">
        <v>0.79286399999999979</v>
      </c>
      <c r="L36" s="84">
        <v>-1.1925920000000039</v>
      </c>
      <c r="M36" s="85">
        <v>-8.8096000000009056E-2</v>
      </c>
      <c r="O36" s="111">
        <f t="shared" si="2"/>
        <v>0</v>
      </c>
      <c r="P36" s="112">
        <f t="shared" si="3"/>
        <v>0</v>
      </c>
      <c r="Q36" s="112">
        <f t="shared" si="4"/>
        <v>0.91321192529188056</v>
      </c>
      <c r="R36" s="112">
        <f t="shared" si="5"/>
        <v>0</v>
      </c>
      <c r="S36" s="112">
        <f t="shared" si="6"/>
        <v>0</v>
      </c>
      <c r="T36" s="112">
        <f t="shared" si="7"/>
        <v>0</v>
      </c>
      <c r="U36" s="112">
        <f t="shared" si="8"/>
        <v>0</v>
      </c>
      <c r="V36" s="112">
        <f t="shared" si="9"/>
        <v>0</v>
      </c>
      <c r="W36" s="113">
        <f t="shared" si="10"/>
        <v>0</v>
      </c>
    </row>
    <row r="37" spans="1:23" x14ac:dyDescent="0.25">
      <c r="A37" s="69">
        <v>2.9360000000000004</v>
      </c>
      <c r="B37" s="102">
        <v>2.9360000000000004</v>
      </c>
      <c r="C37" s="71"/>
      <c r="E37" s="86">
        <v>11.482463999999993</v>
      </c>
      <c r="F37" s="84">
        <v>7.0928480000000036</v>
      </c>
      <c r="G37" s="84">
        <v>4.3875679999999733</v>
      </c>
      <c r="H37" s="84">
        <v>48.46745599999997</v>
      </c>
      <c r="I37" s="84">
        <v>3.2001920000000013</v>
      </c>
      <c r="J37" s="84">
        <v>-44.372976000000108</v>
      </c>
      <c r="K37" s="84">
        <v>2.4790879999999902</v>
      </c>
      <c r="L37" s="84">
        <v>-8.412464000000007</v>
      </c>
      <c r="M37" s="85">
        <v>-5.0248320000000035</v>
      </c>
      <c r="O37" s="111">
        <f t="shared" si="2"/>
        <v>0</v>
      </c>
      <c r="P37" s="112">
        <f t="shared" si="3"/>
        <v>0</v>
      </c>
      <c r="Q37" s="112">
        <f t="shared" si="4"/>
        <v>0</v>
      </c>
      <c r="R37" s="112">
        <f t="shared" si="5"/>
        <v>0.14363983171452896</v>
      </c>
      <c r="S37" s="112">
        <f t="shared" si="6"/>
        <v>0</v>
      </c>
      <c r="T37" s="112">
        <f t="shared" si="7"/>
        <v>0</v>
      </c>
      <c r="U37" s="112">
        <f t="shared" si="8"/>
        <v>0</v>
      </c>
      <c r="V37" s="112">
        <f t="shared" si="9"/>
        <v>0</v>
      </c>
      <c r="W37" s="113">
        <f t="shared" si="10"/>
        <v>0</v>
      </c>
    </row>
    <row r="38" spans="1:23" x14ac:dyDescent="0.25">
      <c r="A38" s="69">
        <v>17.112000000000002</v>
      </c>
      <c r="B38" s="102">
        <v>17.112000000000002</v>
      </c>
      <c r="C38" s="71"/>
      <c r="E38" s="86">
        <v>0.6664480000000097</v>
      </c>
      <c r="F38" s="84">
        <v>-2.8236640000000008</v>
      </c>
      <c r="G38" s="84">
        <v>0.23937599999999826</v>
      </c>
      <c r="H38" s="84">
        <v>3.2001920000000013</v>
      </c>
      <c r="I38" s="84">
        <v>11.114143999999996</v>
      </c>
      <c r="J38" s="84">
        <v>-18.792832000000033</v>
      </c>
      <c r="K38" s="84">
        <v>2.1556159999999984</v>
      </c>
      <c r="L38" s="84">
        <v>-0.95444800000000107</v>
      </c>
      <c r="M38" s="85">
        <v>1.5681759999999976</v>
      </c>
      <c r="O38" s="111">
        <f t="shared" si="2"/>
        <v>0</v>
      </c>
      <c r="P38" s="112">
        <f t="shared" si="3"/>
        <v>0</v>
      </c>
      <c r="Q38" s="112">
        <f t="shared" si="4"/>
        <v>0</v>
      </c>
      <c r="R38" s="112">
        <f t="shared" si="5"/>
        <v>0</v>
      </c>
      <c r="S38" s="112">
        <f t="shared" si="6"/>
        <v>0.29995906438014958</v>
      </c>
      <c r="T38" s="112">
        <f t="shared" si="7"/>
        <v>0</v>
      </c>
      <c r="U38" s="112">
        <f t="shared" si="8"/>
        <v>0</v>
      </c>
      <c r="V38" s="112">
        <f t="shared" si="9"/>
        <v>0</v>
      </c>
      <c r="W38" s="113">
        <f t="shared" si="10"/>
        <v>0</v>
      </c>
    </row>
    <row r="39" spans="1:23" x14ac:dyDescent="0.25">
      <c r="A39" s="69">
        <v>4.2839999999999998</v>
      </c>
      <c r="B39" s="102">
        <v>4.2839999999999998</v>
      </c>
      <c r="C39" s="71"/>
      <c r="E39" s="86">
        <v>-17.627744000000121</v>
      </c>
      <c r="F39" s="84">
        <v>-16.105007999999998</v>
      </c>
      <c r="G39" s="84">
        <v>-8.3889280000000213</v>
      </c>
      <c r="H39" s="84">
        <v>-44.372976000000108</v>
      </c>
      <c r="I39" s="84">
        <v>-18.792832000000033</v>
      </c>
      <c r="J39" s="84">
        <v>115.62809599999991</v>
      </c>
      <c r="K39" s="84">
        <v>-9.1808480000000543</v>
      </c>
      <c r="L39" s="84">
        <v>13.619343999999998</v>
      </c>
      <c r="M39" s="85">
        <v>0.88467199999993795</v>
      </c>
      <c r="O39" s="111">
        <f t="shared" si="2"/>
        <v>0</v>
      </c>
      <c r="P39" s="112">
        <f t="shared" si="3"/>
        <v>0</v>
      </c>
      <c r="Q39" s="112">
        <f t="shared" si="4"/>
        <v>0</v>
      </c>
      <c r="R39" s="112">
        <f t="shared" si="5"/>
        <v>0</v>
      </c>
      <c r="S39" s="112">
        <f t="shared" si="6"/>
        <v>0</v>
      </c>
      <c r="T39" s="112">
        <f t="shared" si="7"/>
        <v>9.2996865951294722E-2</v>
      </c>
      <c r="U39" s="112">
        <f t="shared" si="8"/>
        <v>0</v>
      </c>
      <c r="V39" s="112">
        <f t="shared" si="9"/>
        <v>0</v>
      </c>
      <c r="W39" s="113">
        <f t="shared" si="10"/>
        <v>0</v>
      </c>
    </row>
    <row r="40" spans="1:23" x14ac:dyDescent="0.25">
      <c r="A40" s="69">
        <v>32.248000000000005</v>
      </c>
      <c r="B40" s="102">
        <v>32.248000000000005</v>
      </c>
      <c r="C40" s="71"/>
      <c r="E40" s="86">
        <v>0.71107199999999438</v>
      </c>
      <c r="F40" s="84">
        <v>1.8183039999999977</v>
      </c>
      <c r="G40" s="84">
        <v>0.79286399999999979</v>
      </c>
      <c r="H40" s="84">
        <v>2.4790879999999902</v>
      </c>
      <c r="I40" s="84">
        <v>2.1556159999999984</v>
      </c>
      <c r="J40" s="84">
        <v>-9.1808480000000543</v>
      </c>
      <c r="K40" s="84">
        <v>2.5634239999999977</v>
      </c>
      <c r="L40" s="84">
        <v>-1.4774720000000023</v>
      </c>
      <c r="M40" s="85">
        <v>0.23886399999999597</v>
      </c>
      <c r="O40" s="111">
        <f t="shared" si="2"/>
        <v>0</v>
      </c>
      <c r="P40" s="112">
        <f t="shared" si="3"/>
        <v>0</v>
      </c>
      <c r="Q40" s="112">
        <f t="shared" si="4"/>
        <v>0</v>
      </c>
      <c r="R40" s="112">
        <f t="shared" si="5"/>
        <v>0</v>
      </c>
      <c r="S40" s="112">
        <f t="shared" si="6"/>
        <v>0</v>
      </c>
      <c r="T40" s="112">
        <f t="shared" si="7"/>
        <v>0</v>
      </c>
      <c r="U40" s="112">
        <f t="shared" si="8"/>
        <v>0.62458245005813207</v>
      </c>
      <c r="V40" s="112">
        <f t="shared" si="9"/>
        <v>0</v>
      </c>
      <c r="W40" s="113">
        <f t="shared" si="10"/>
        <v>0</v>
      </c>
    </row>
    <row r="41" spans="1:23" x14ac:dyDescent="0.25">
      <c r="A41" s="69">
        <v>4.2760000000000007</v>
      </c>
      <c r="B41" s="102">
        <v>4.2760000000000007</v>
      </c>
      <c r="C41" s="71"/>
      <c r="E41" s="86">
        <v>-2.229616</v>
      </c>
      <c r="F41" s="84">
        <v>-4.4713120000000011</v>
      </c>
      <c r="G41" s="84">
        <v>-1.1925920000000039</v>
      </c>
      <c r="H41" s="84">
        <v>-8.412464000000007</v>
      </c>
      <c r="I41" s="84">
        <v>-0.95444800000000107</v>
      </c>
      <c r="J41" s="84">
        <v>13.619343999999998</v>
      </c>
      <c r="K41" s="84">
        <v>-1.4774720000000023</v>
      </c>
      <c r="L41" s="84">
        <v>3.7852159999999966</v>
      </c>
      <c r="M41" s="85">
        <v>1.289407999999991</v>
      </c>
      <c r="O41" s="111">
        <f t="shared" si="2"/>
        <v>0</v>
      </c>
      <c r="P41" s="112">
        <f t="shared" si="3"/>
        <v>0</v>
      </c>
      <c r="Q41" s="112">
        <f t="shared" si="4"/>
        <v>0</v>
      </c>
      <c r="R41" s="112">
        <f t="shared" si="5"/>
        <v>0</v>
      </c>
      <c r="S41" s="112">
        <f t="shared" si="6"/>
        <v>0</v>
      </c>
      <c r="T41" s="112">
        <f t="shared" si="7"/>
        <v>0</v>
      </c>
      <c r="U41" s="112">
        <f t="shared" si="8"/>
        <v>0</v>
      </c>
      <c r="V41" s="112">
        <f t="shared" si="9"/>
        <v>0.513989996223705</v>
      </c>
      <c r="W41" s="113">
        <f t="shared" si="10"/>
        <v>0</v>
      </c>
    </row>
    <row r="42" spans="1:23" x14ac:dyDescent="0.25">
      <c r="A42" s="69">
        <v>3.0720000000000005</v>
      </c>
      <c r="B42" s="102">
        <v>3.0720000000000005</v>
      </c>
      <c r="C42" s="71"/>
      <c r="E42" s="87">
        <v>-0.43020800000002168</v>
      </c>
      <c r="F42" s="88">
        <v>-0.39225600000000327</v>
      </c>
      <c r="G42" s="88">
        <v>-8.8096000000009056E-2</v>
      </c>
      <c r="H42" s="88">
        <v>-5.0248320000000035</v>
      </c>
      <c r="I42" s="88">
        <v>1.5681759999999976</v>
      </c>
      <c r="J42" s="88">
        <v>0.88467199999993795</v>
      </c>
      <c r="K42" s="88">
        <v>0.23886399999999597</v>
      </c>
      <c r="L42" s="88">
        <v>1.289407999999991</v>
      </c>
      <c r="M42" s="89">
        <v>3.1239039999999925</v>
      </c>
      <c r="O42" s="114">
        <f t="shared" si="2"/>
        <v>0</v>
      </c>
      <c r="P42" s="115">
        <f t="shared" si="3"/>
        <v>0</v>
      </c>
      <c r="Q42" s="115">
        <f t="shared" si="4"/>
        <v>0</v>
      </c>
      <c r="R42" s="115">
        <f t="shared" si="5"/>
        <v>0</v>
      </c>
      <c r="S42" s="115">
        <f t="shared" si="6"/>
        <v>0</v>
      </c>
      <c r="T42" s="115">
        <f t="shared" si="7"/>
        <v>0</v>
      </c>
      <c r="U42" s="115">
        <f t="shared" si="8"/>
        <v>0</v>
      </c>
      <c r="V42" s="115">
        <f t="shared" si="9"/>
        <v>0</v>
      </c>
      <c r="W42" s="116">
        <f t="shared" si="10"/>
        <v>0.56578464964618502</v>
      </c>
    </row>
    <row r="43" spans="1:23" x14ac:dyDescent="0.25">
      <c r="A43" s="69">
        <v>4.136000000000001</v>
      </c>
      <c r="B43" s="102">
        <v>4.136000000000001</v>
      </c>
      <c r="C43" s="71"/>
      <c r="E43" s="90"/>
      <c r="F43" s="77"/>
      <c r="G43" s="77"/>
      <c r="H43" s="77"/>
      <c r="I43" s="77"/>
      <c r="J43" s="77"/>
      <c r="K43" s="77"/>
      <c r="L43" s="77"/>
      <c r="M43" s="78"/>
      <c r="O43" s="30"/>
      <c r="P43" s="30"/>
      <c r="Q43" s="30"/>
      <c r="R43" s="30"/>
      <c r="S43" s="30"/>
      <c r="T43" s="30"/>
      <c r="U43" s="30"/>
      <c r="V43" s="30"/>
      <c r="W43" s="30"/>
    </row>
    <row r="44" spans="1:23" x14ac:dyDescent="0.25">
      <c r="A44" s="72"/>
      <c r="B44" s="73"/>
      <c r="C44" s="74"/>
      <c r="E44" s="103">
        <v>10.754815999999991</v>
      </c>
      <c r="F44" s="104">
        <v>1.8161120000000039</v>
      </c>
      <c r="G44" s="104">
        <v>2.1029919999999898</v>
      </c>
      <c r="H44" s="104">
        <v>11.482463999999993</v>
      </c>
      <c r="I44" s="104">
        <v>0.6664480000000097</v>
      </c>
      <c r="J44" s="104">
        <v>-17.627744000000121</v>
      </c>
      <c r="K44" s="104">
        <v>0.71107199999999438</v>
      </c>
      <c r="L44" s="104">
        <v>-2.229616</v>
      </c>
      <c r="M44" s="105">
        <v>-0.43020800000002168</v>
      </c>
      <c r="O44" s="3" t="s">
        <v>2</v>
      </c>
      <c r="P44" s="11"/>
      <c r="Q44" s="11"/>
      <c r="R44" s="77"/>
      <c r="S44" s="77"/>
      <c r="T44" s="77"/>
      <c r="U44" s="77"/>
      <c r="V44" s="77"/>
      <c r="W44" s="78"/>
    </row>
    <row r="45" spans="1:23" x14ac:dyDescent="0.25">
      <c r="E45" s="106">
        <v>1.8161120000000039</v>
      </c>
      <c r="F45" s="102">
        <v>13.100384000000027</v>
      </c>
      <c r="G45" s="102">
        <v>2.4589439999999918</v>
      </c>
      <c r="H45" s="102">
        <v>7.0928480000000036</v>
      </c>
      <c r="I45" s="102">
        <v>-2.8236640000000008</v>
      </c>
      <c r="J45" s="102">
        <v>-16.105007999999998</v>
      </c>
      <c r="K45" s="102">
        <v>1.8183039999999977</v>
      </c>
      <c r="L45" s="102">
        <v>-4.4713120000000011</v>
      </c>
      <c r="M45" s="107">
        <v>-0.39225600000000327</v>
      </c>
      <c r="O45" s="14"/>
      <c r="P45" s="15"/>
      <c r="Q45" s="15"/>
      <c r="R45" s="73"/>
      <c r="S45" s="73"/>
      <c r="T45" s="73"/>
      <c r="U45" s="73"/>
      <c r="V45" s="73"/>
      <c r="W45" s="74"/>
    </row>
    <row r="46" spans="1:23" x14ac:dyDescent="0.25">
      <c r="E46" s="106">
        <v>2.1029919999999898</v>
      </c>
      <c r="F46" s="102">
        <v>2.4589439999999918</v>
      </c>
      <c r="G46" s="102">
        <v>1.1991040000000002</v>
      </c>
      <c r="H46" s="102">
        <v>4.3875679999999733</v>
      </c>
      <c r="I46" s="102">
        <v>0.23937599999999826</v>
      </c>
      <c r="J46" s="102">
        <v>-8.3889280000000213</v>
      </c>
      <c r="K46" s="102">
        <v>0.79286399999999979</v>
      </c>
      <c r="L46" s="102">
        <v>-1.1925920000000039</v>
      </c>
      <c r="M46" s="107">
        <v>-8.8096000000009056E-2</v>
      </c>
      <c r="O46" s="91">
        <f t="array" ref="O46:W54">+MMULT(d_um,MMULT(m_cov,d_um))</f>
        <v>0.99999999999999989</v>
      </c>
      <c r="P46" s="92">
        <v>0.15300270986402698</v>
      </c>
      <c r="Q46" s="92">
        <v>0.58560894582082668</v>
      </c>
      <c r="R46" s="93">
        <v>0.5029310950080631</v>
      </c>
      <c r="S46" s="93">
        <v>6.0957446613635162E-2</v>
      </c>
      <c r="T46" s="93">
        <v>-0.49987746107447023</v>
      </c>
      <c r="U46" s="93">
        <v>0.13542594112734305</v>
      </c>
      <c r="V46" s="93">
        <v>-0.34944855291376131</v>
      </c>
      <c r="W46" s="94">
        <v>-7.4221230508665012E-2</v>
      </c>
    </row>
    <row r="47" spans="1:23" x14ac:dyDescent="0.25">
      <c r="E47" s="106">
        <v>11.482463999999993</v>
      </c>
      <c r="F47" s="102">
        <v>7.0928480000000036</v>
      </c>
      <c r="G47" s="102">
        <v>4.3875679999999733</v>
      </c>
      <c r="H47" s="102">
        <v>48.46745599999997</v>
      </c>
      <c r="I47" s="102">
        <v>3.2001920000000013</v>
      </c>
      <c r="J47" s="102">
        <v>-44.372976000000108</v>
      </c>
      <c r="K47" s="102">
        <v>2.4790879999999902</v>
      </c>
      <c r="L47" s="102">
        <v>-8.412464000000007</v>
      </c>
      <c r="M47" s="107">
        <v>-5.0248320000000035</v>
      </c>
      <c r="O47" s="7">
        <v>0.15300270986402698</v>
      </c>
      <c r="P47" s="95">
        <v>1</v>
      </c>
      <c r="Q47" s="95">
        <v>0.62040915728051493</v>
      </c>
      <c r="R47" s="96">
        <v>0.2814838793039765</v>
      </c>
      <c r="S47" s="96">
        <v>-0.2340092335710735</v>
      </c>
      <c r="T47" s="96">
        <v>-0.41379691139649893</v>
      </c>
      <c r="U47" s="96">
        <v>0.31377205214120607</v>
      </c>
      <c r="V47" s="96">
        <v>-0.63496184416111934</v>
      </c>
      <c r="W47" s="97">
        <v>-6.1316695655197442E-2</v>
      </c>
    </row>
    <row r="48" spans="1:23" x14ac:dyDescent="0.25">
      <c r="E48" s="106">
        <v>0.6664480000000097</v>
      </c>
      <c r="F48" s="102">
        <v>-2.8236640000000008</v>
      </c>
      <c r="G48" s="102">
        <v>0.23937599999999826</v>
      </c>
      <c r="H48" s="102">
        <v>3.2001920000000013</v>
      </c>
      <c r="I48" s="102">
        <v>11.114143999999996</v>
      </c>
      <c r="J48" s="102">
        <v>-18.792832000000033</v>
      </c>
      <c r="K48" s="102">
        <v>2.1556159999999984</v>
      </c>
      <c r="L48" s="102">
        <v>-0.95444800000000107</v>
      </c>
      <c r="M48" s="107">
        <v>1.5681759999999976</v>
      </c>
      <c r="O48" s="7">
        <v>0.58560894582082668</v>
      </c>
      <c r="P48" s="95">
        <v>0.62040915728051482</v>
      </c>
      <c r="Q48" s="95">
        <v>1.0000000000000002</v>
      </c>
      <c r="R48" s="96">
        <v>0.57553312169639048</v>
      </c>
      <c r="S48" s="96">
        <v>6.5571356780435533E-2</v>
      </c>
      <c r="T48" s="96">
        <v>-0.71243681583454066</v>
      </c>
      <c r="U48" s="96">
        <v>0.45223070922956338</v>
      </c>
      <c r="V48" s="96">
        <v>-0.55978097250847048</v>
      </c>
      <c r="W48" s="97">
        <v>-4.5517554853718917E-2</v>
      </c>
    </row>
    <row r="49" spans="5:23" x14ac:dyDescent="0.25">
      <c r="E49" s="106">
        <v>-17.627744000000121</v>
      </c>
      <c r="F49" s="102">
        <v>-16.105007999999998</v>
      </c>
      <c r="G49" s="102">
        <v>-8.3889280000000213</v>
      </c>
      <c r="H49" s="102">
        <v>-44.372976000000108</v>
      </c>
      <c r="I49" s="102">
        <v>-18.792832000000033</v>
      </c>
      <c r="J49" s="102">
        <v>115.62809599999991</v>
      </c>
      <c r="K49" s="102">
        <v>-9.1808480000000543</v>
      </c>
      <c r="L49" s="102">
        <v>13.619343999999998</v>
      </c>
      <c r="M49" s="107">
        <v>0.88467199999993795</v>
      </c>
      <c r="O49" s="98">
        <v>0.5029310950080631</v>
      </c>
      <c r="P49" s="96">
        <v>0.2814838793039765</v>
      </c>
      <c r="Q49" s="96">
        <v>0.57553312169639048</v>
      </c>
      <c r="R49" s="96">
        <v>1</v>
      </c>
      <c r="S49" s="96">
        <v>0.13788369501754877</v>
      </c>
      <c r="T49" s="96">
        <v>-0.59273661732385285</v>
      </c>
      <c r="U49" s="96">
        <v>0.22241117667989824</v>
      </c>
      <c r="V49" s="96">
        <v>-0.62108747720569557</v>
      </c>
      <c r="W49" s="97">
        <v>-0.40836413637816227</v>
      </c>
    </row>
    <row r="50" spans="5:23" x14ac:dyDescent="0.25">
      <c r="E50" s="106">
        <v>0.71107199999999438</v>
      </c>
      <c r="F50" s="102">
        <v>1.8183039999999977</v>
      </c>
      <c r="G50" s="102">
        <v>0.79286399999999979</v>
      </c>
      <c r="H50" s="102">
        <v>2.4790879999999902</v>
      </c>
      <c r="I50" s="102">
        <v>2.1556159999999984</v>
      </c>
      <c r="J50" s="102">
        <v>-9.1808480000000543</v>
      </c>
      <c r="K50" s="102">
        <v>2.5634239999999977</v>
      </c>
      <c r="L50" s="102">
        <v>-1.4774720000000023</v>
      </c>
      <c r="M50" s="107">
        <v>0.23886399999999597</v>
      </c>
      <c r="O50" s="98">
        <v>6.0957446613635162E-2</v>
      </c>
      <c r="P50" s="96">
        <v>-0.2340092335710735</v>
      </c>
      <c r="Q50" s="96">
        <v>6.5571356780435533E-2</v>
      </c>
      <c r="R50" s="96">
        <v>0.13788369501754877</v>
      </c>
      <c r="S50" s="96">
        <v>1.0000000000000002</v>
      </c>
      <c r="T50" s="96">
        <v>-0.52423080136669342</v>
      </c>
      <c r="U50" s="96">
        <v>0.40385286272137677</v>
      </c>
      <c r="V50" s="96">
        <v>-0.14715293511243932</v>
      </c>
      <c r="W50" s="97">
        <v>0.26613865249808971</v>
      </c>
    </row>
    <row r="51" spans="5:23" x14ac:dyDescent="0.25">
      <c r="E51" s="106">
        <v>-2.229616</v>
      </c>
      <c r="F51" s="102">
        <v>-4.4713120000000011</v>
      </c>
      <c r="G51" s="102">
        <v>-1.1925920000000039</v>
      </c>
      <c r="H51" s="102">
        <v>-8.412464000000007</v>
      </c>
      <c r="I51" s="102">
        <v>-0.95444800000000107</v>
      </c>
      <c r="J51" s="102">
        <v>13.619343999999998</v>
      </c>
      <c r="K51" s="102">
        <v>-1.4774720000000023</v>
      </c>
      <c r="L51" s="102">
        <v>3.7852159999999966</v>
      </c>
      <c r="M51" s="107">
        <v>1.289407999999991</v>
      </c>
      <c r="O51" s="98">
        <v>-0.49987746107447023</v>
      </c>
      <c r="P51" s="96">
        <v>-0.41379691139649888</v>
      </c>
      <c r="Q51" s="96">
        <v>-0.71243681583454066</v>
      </c>
      <c r="R51" s="96">
        <v>-0.59273661732385285</v>
      </c>
      <c r="S51" s="96">
        <v>-0.52423080136669353</v>
      </c>
      <c r="T51" s="96">
        <v>1</v>
      </c>
      <c r="U51" s="96">
        <v>-0.53326230673174024</v>
      </c>
      <c r="V51" s="96">
        <v>0.65099727212668757</v>
      </c>
      <c r="W51" s="97">
        <v>4.6548078196747604E-2</v>
      </c>
    </row>
    <row r="52" spans="5:23" x14ac:dyDescent="0.25">
      <c r="E52" s="108">
        <v>-0.43020800000002168</v>
      </c>
      <c r="F52" s="109">
        <v>-0.39225600000000327</v>
      </c>
      <c r="G52" s="109">
        <v>-8.8096000000009056E-2</v>
      </c>
      <c r="H52" s="109">
        <v>-5.0248320000000035</v>
      </c>
      <c r="I52" s="109">
        <v>1.5681759999999976</v>
      </c>
      <c r="J52" s="109">
        <v>0.88467199999993795</v>
      </c>
      <c r="K52" s="109">
        <v>0.23886399999999597</v>
      </c>
      <c r="L52" s="109">
        <v>1.289407999999991</v>
      </c>
      <c r="M52" s="110">
        <v>3.1239039999999925</v>
      </c>
      <c r="O52" s="98">
        <v>0.13542594112734305</v>
      </c>
      <c r="P52" s="96">
        <v>0.31377205214120607</v>
      </c>
      <c r="Q52" s="96">
        <v>0.45223070922956338</v>
      </c>
      <c r="R52" s="96">
        <v>0.22241117667989826</v>
      </c>
      <c r="S52" s="96">
        <v>0.40385286272137677</v>
      </c>
      <c r="T52" s="96">
        <v>-0.53326230673174024</v>
      </c>
      <c r="U52" s="96">
        <v>1</v>
      </c>
      <c r="V52" s="96">
        <v>-0.47431155245368384</v>
      </c>
      <c r="W52" s="97">
        <v>8.4409560314703688E-2</v>
      </c>
    </row>
    <row r="53" spans="5:23" x14ac:dyDescent="0.25">
      <c r="O53" s="98">
        <v>-0.34944855291376131</v>
      </c>
      <c r="P53" s="96">
        <v>-0.63496184416111934</v>
      </c>
      <c r="Q53" s="96">
        <v>-0.55978097250847048</v>
      </c>
      <c r="R53" s="96">
        <v>-0.62108747720569557</v>
      </c>
      <c r="S53" s="96">
        <v>-0.14715293511243932</v>
      </c>
      <c r="T53" s="96">
        <v>0.65099727212668757</v>
      </c>
      <c r="U53" s="96">
        <v>-0.47431155245368384</v>
      </c>
      <c r="V53" s="96">
        <v>0.99999999999999978</v>
      </c>
      <c r="W53" s="97">
        <v>0.37496971028747983</v>
      </c>
    </row>
    <row r="54" spans="5:23" x14ac:dyDescent="0.25">
      <c r="O54" s="99">
        <v>-7.4221230508665012E-2</v>
      </c>
      <c r="P54" s="100">
        <v>-6.1316695655197442E-2</v>
      </c>
      <c r="Q54" s="100">
        <v>-4.5517554853718917E-2</v>
      </c>
      <c r="R54" s="100">
        <v>-0.40836413637816221</v>
      </c>
      <c r="S54" s="100">
        <v>0.26613865249808966</v>
      </c>
      <c r="T54" s="100">
        <v>4.6548078196747597E-2</v>
      </c>
      <c r="U54" s="100">
        <v>8.4409560314703688E-2</v>
      </c>
      <c r="V54" s="100">
        <v>0.37496971028747988</v>
      </c>
      <c r="W54" s="101">
        <v>0.99999999999999989</v>
      </c>
    </row>
    <row r="55" spans="5:23" x14ac:dyDescent="0.25">
      <c r="O55" s="90"/>
      <c r="P55" s="77"/>
      <c r="Q55" s="77"/>
      <c r="R55" s="77"/>
      <c r="S55" s="77"/>
      <c r="T55" s="77"/>
      <c r="U55" s="77"/>
      <c r="V55" s="77"/>
      <c r="W55" s="78"/>
    </row>
    <row r="56" spans="5:23" x14ac:dyDescent="0.25">
      <c r="O56" s="117">
        <v>0.99999999999999989</v>
      </c>
      <c r="P56" s="118">
        <v>0.15300270986402698</v>
      </c>
      <c r="Q56" s="118">
        <v>0.58560894582082668</v>
      </c>
      <c r="R56" s="118">
        <v>0.5029310950080631</v>
      </c>
      <c r="S56" s="118">
        <v>6.0957446613635162E-2</v>
      </c>
      <c r="T56" s="118">
        <v>-0.49987746107447023</v>
      </c>
      <c r="U56" s="118">
        <v>0.13542594112734305</v>
      </c>
      <c r="V56" s="118">
        <v>-0.34944855291376131</v>
      </c>
      <c r="W56" s="119">
        <v>-7.4221230508665012E-2</v>
      </c>
    </row>
    <row r="57" spans="5:23" x14ac:dyDescent="0.25">
      <c r="O57" s="117">
        <v>0.15300270986402698</v>
      </c>
      <c r="P57" s="118">
        <v>1</v>
      </c>
      <c r="Q57" s="118">
        <v>0.62040915728051493</v>
      </c>
      <c r="R57" s="118">
        <v>0.2814838793039765</v>
      </c>
      <c r="S57" s="118">
        <v>-0.2340092335710735</v>
      </c>
      <c r="T57" s="118">
        <v>-0.41379691139649893</v>
      </c>
      <c r="U57" s="118">
        <v>0.31377205214120607</v>
      </c>
      <c r="V57" s="118">
        <v>-0.63496184416111934</v>
      </c>
      <c r="W57" s="119">
        <v>-6.1316695655197442E-2</v>
      </c>
    </row>
    <row r="58" spans="5:23" x14ac:dyDescent="0.25">
      <c r="O58" s="117">
        <v>0.58560894582082668</v>
      </c>
      <c r="P58" s="118">
        <v>0.62040915728051482</v>
      </c>
      <c r="Q58" s="118">
        <v>1.0000000000000002</v>
      </c>
      <c r="R58" s="118">
        <v>0.57553312169639048</v>
      </c>
      <c r="S58" s="118">
        <v>6.5571356780435533E-2</v>
      </c>
      <c r="T58" s="118">
        <v>-0.71243681583454066</v>
      </c>
      <c r="U58" s="118">
        <v>0.45223070922956338</v>
      </c>
      <c r="V58" s="118">
        <v>-0.55978097250847048</v>
      </c>
      <c r="W58" s="119">
        <v>-4.5517554853718917E-2</v>
      </c>
    </row>
    <row r="59" spans="5:23" x14ac:dyDescent="0.25">
      <c r="O59" s="117">
        <v>0.5029310950080631</v>
      </c>
      <c r="P59" s="118">
        <v>0.2814838793039765</v>
      </c>
      <c r="Q59" s="118">
        <v>0.57553312169639048</v>
      </c>
      <c r="R59" s="118">
        <v>1</v>
      </c>
      <c r="S59" s="118">
        <v>0.13788369501754877</v>
      </c>
      <c r="T59" s="118">
        <v>-0.59273661732385285</v>
      </c>
      <c r="U59" s="118">
        <v>0.22241117667989824</v>
      </c>
      <c r="V59" s="118">
        <v>-0.62108747720569557</v>
      </c>
      <c r="W59" s="119">
        <v>-0.40836413637816227</v>
      </c>
    </row>
    <row r="60" spans="5:23" x14ac:dyDescent="0.25">
      <c r="O60" s="117">
        <v>6.0957446613635162E-2</v>
      </c>
      <c r="P60" s="118">
        <v>-0.2340092335710735</v>
      </c>
      <c r="Q60" s="118">
        <v>6.5571356780435533E-2</v>
      </c>
      <c r="R60" s="118">
        <v>0.13788369501754877</v>
      </c>
      <c r="S60" s="118">
        <v>1.0000000000000002</v>
      </c>
      <c r="T60" s="118">
        <v>-0.52423080136669342</v>
      </c>
      <c r="U60" s="118">
        <v>0.40385286272137677</v>
      </c>
      <c r="V60" s="118">
        <v>-0.14715293511243932</v>
      </c>
      <c r="W60" s="119">
        <v>0.26613865249808971</v>
      </c>
    </row>
    <row r="61" spans="5:23" x14ac:dyDescent="0.25">
      <c r="O61" s="117">
        <v>-0.49987746107447023</v>
      </c>
      <c r="P61" s="118">
        <v>-0.41379691139649888</v>
      </c>
      <c r="Q61" s="118">
        <v>-0.71243681583454066</v>
      </c>
      <c r="R61" s="118">
        <v>-0.59273661732385285</v>
      </c>
      <c r="S61" s="118">
        <v>-0.52423080136669353</v>
      </c>
      <c r="T61" s="118">
        <v>1</v>
      </c>
      <c r="U61" s="118">
        <v>-0.53326230673174024</v>
      </c>
      <c r="V61" s="118">
        <v>0.65099727212668757</v>
      </c>
      <c r="W61" s="119">
        <v>4.6548078196747604E-2</v>
      </c>
    </row>
    <row r="62" spans="5:23" x14ac:dyDescent="0.25">
      <c r="O62" s="117">
        <v>0.13542594112734305</v>
      </c>
      <c r="P62" s="118">
        <v>0.31377205214120607</v>
      </c>
      <c r="Q62" s="118">
        <v>0.45223070922956338</v>
      </c>
      <c r="R62" s="118">
        <v>0.22241117667989826</v>
      </c>
      <c r="S62" s="118">
        <v>0.40385286272137677</v>
      </c>
      <c r="T62" s="118">
        <v>-0.53326230673174024</v>
      </c>
      <c r="U62" s="118">
        <v>1</v>
      </c>
      <c r="V62" s="118">
        <v>-0.47431155245368384</v>
      </c>
      <c r="W62" s="119">
        <v>8.4409560314703688E-2</v>
      </c>
    </row>
    <row r="63" spans="5:23" x14ac:dyDescent="0.25">
      <c r="O63" s="117">
        <v>-0.34944855291376131</v>
      </c>
      <c r="P63" s="118">
        <v>-0.63496184416111934</v>
      </c>
      <c r="Q63" s="118">
        <v>-0.55978097250847048</v>
      </c>
      <c r="R63" s="118">
        <v>-0.62108747720569557</v>
      </c>
      <c r="S63" s="118">
        <v>-0.14715293511243932</v>
      </c>
      <c r="T63" s="118">
        <v>0.65099727212668757</v>
      </c>
      <c r="U63" s="118">
        <v>-0.47431155245368384</v>
      </c>
      <c r="V63" s="118">
        <v>0.99999999999999978</v>
      </c>
      <c r="W63" s="119">
        <v>0.37496971028747983</v>
      </c>
    </row>
    <row r="64" spans="5:23" x14ac:dyDescent="0.25">
      <c r="O64" s="120">
        <v>-7.4221230508665012E-2</v>
      </c>
      <c r="P64" s="121">
        <v>-6.1316695655197442E-2</v>
      </c>
      <c r="Q64" s="121">
        <v>-4.5517554853718917E-2</v>
      </c>
      <c r="R64" s="121">
        <v>-0.40836413637816221</v>
      </c>
      <c r="S64" s="121">
        <v>0.26613865249808966</v>
      </c>
      <c r="T64" s="121">
        <v>4.6548078196747597E-2</v>
      </c>
      <c r="U64" s="121">
        <v>8.4409560314703688E-2</v>
      </c>
      <c r="V64" s="121">
        <v>0.37496971028747988</v>
      </c>
      <c r="W64" s="122">
        <v>0.99999999999999989</v>
      </c>
    </row>
    <row r="65" spans="1:23" x14ac:dyDescent="0.25">
      <c r="O65" s="56"/>
      <c r="P65" s="56"/>
      <c r="Q65" s="56"/>
      <c r="R65" s="56"/>
      <c r="S65" s="56"/>
      <c r="T65" s="56"/>
      <c r="U65" s="56"/>
      <c r="V65" s="56"/>
      <c r="W65" s="56"/>
    </row>
    <row r="66" spans="1:23" ht="15.75" thickBot="1" x14ac:dyDescent="0.3">
      <c r="A66" s="124" t="s">
        <v>46</v>
      </c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</row>
    <row r="68" spans="1:23" x14ac:dyDescent="0.25">
      <c r="A68" s="3" t="s">
        <v>1</v>
      </c>
      <c r="B68" s="77"/>
      <c r="C68" s="77"/>
      <c r="D68" s="77"/>
      <c r="E68" s="77"/>
      <c r="F68" s="77"/>
      <c r="G68" s="77"/>
      <c r="H68" s="77"/>
      <c r="I68" s="78"/>
      <c r="K68" s="3" t="s">
        <v>2</v>
      </c>
      <c r="L68" s="77"/>
      <c r="M68" s="77"/>
      <c r="N68" s="77"/>
      <c r="O68" s="77"/>
      <c r="P68" s="77"/>
      <c r="Q68" s="77"/>
      <c r="R68" s="77"/>
      <c r="S68" s="78"/>
    </row>
    <row r="69" spans="1:23" x14ac:dyDescent="0.25">
      <c r="A69" s="45">
        <f t="array" ref="A69:I77">[1]!COVP(matrix)</f>
        <v>10.754816000000002</v>
      </c>
      <c r="B69" s="70">
        <v>1.8161120000000006</v>
      </c>
      <c r="C69" s="70">
        <v>2.102992</v>
      </c>
      <c r="D69" s="70">
        <v>11.482464000000002</v>
      </c>
      <c r="E69" s="70">
        <v>0.6664479999999996</v>
      </c>
      <c r="F69" s="70">
        <v>-17.627744</v>
      </c>
      <c r="G69" s="70">
        <v>0.71107200000000037</v>
      </c>
      <c r="H69" s="70">
        <v>-2.2296160000000005</v>
      </c>
      <c r="I69" s="71">
        <v>-0.43020800000000009</v>
      </c>
      <c r="K69" s="45">
        <f t="array" ref="K69:S77">[1]!corr(matrix)</f>
        <v>0.99999999999999989</v>
      </c>
      <c r="L69" s="70">
        <v>0.1530027098640267</v>
      </c>
      <c r="M69" s="70">
        <v>0.58560894582082912</v>
      </c>
      <c r="N69" s="70">
        <v>0.50293109500806343</v>
      </c>
      <c r="O69" s="70">
        <v>6.0957446613634232E-2</v>
      </c>
      <c r="P69" s="70">
        <v>-0.49987746107446712</v>
      </c>
      <c r="Q69" s="70">
        <v>0.13542594112734413</v>
      </c>
      <c r="R69" s="70">
        <v>-0.34944855291376131</v>
      </c>
      <c r="S69" s="71">
        <v>-7.4221230508661265E-2</v>
      </c>
    </row>
    <row r="70" spans="1:23" x14ac:dyDescent="0.25">
      <c r="A70" s="79">
        <v>1.8161120000000006</v>
      </c>
      <c r="B70" s="70">
        <v>13.100384</v>
      </c>
      <c r="C70" s="70">
        <v>2.4589439999999998</v>
      </c>
      <c r="D70" s="70">
        <v>7.0928479999999983</v>
      </c>
      <c r="E70" s="70">
        <v>-2.8236639999999991</v>
      </c>
      <c r="F70" s="70">
        <v>-16.105007999999998</v>
      </c>
      <c r="G70" s="70">
        <v>1.8183039999999999</v>
      </c>
      <c r="H70" s="70">
        <v>-4.4713119999999993</v>
      </c>
      <c r="I70" s="71">
        <v>-0.39225600000000022</v>
      </c>
      <c r="K70" s="79">
        <v>0.1530027098640267</v>
      </c>
      <c r="L70" s="70">
        <v>0.999999999999998</v>
      </c>
      <c r="M70" s="70">
        <v>0.6204091572805166</v>
      </c>
      <c r="N70" s="70">
        <v>0.28148387930397634</v>
      </c>
      <c r="O70" s="70">
        <v>-0.23400923357107334</v>
      </c>
      <c r="P70" s="70">
        <v>-0.41379691139649927</v>
      </c>
      <c r="Q70" s="70">
        <v>0.31377205214120663</v>
      </c>
      <c r="R70" s="70">
        <v>-0.63496184416111923</v>
      </c>
      <c r="S70" s="71">
        <v>-6.1316695655197012E-2</v>
      </c>
    </row>
    <row r="71" spans="1:23" x14ac:dyDescent="0.25">
      <c r="A71" s="79">
        <v>2.102992</v>
      </c>
      <c r="B71" s="70">
        <v>2.4589439999999998</v>
      </c>
      <c r="C71" s="70">
        <v>1.1991040000000002</v>
      </c>
      <c r="D71" s="70">
        <v>4.3875679999999999</v>
      </c>
      <c r="E71" s="70">
        <v>0.23937600000000017</v>
      </c>
      <c r="F71" s="70">
        <v>-8.3889279999999982</v>
      </c>
      <c r="G71" s="70">
        <v>0.79286400000000012</v>
      </c>
      <c r="H71" s="70">
        <v>-1.1925920000000003</v>
      </c>
      <c r="I71" s="71">
        <v>-8.8096000000000146E-2</v>
      </c>
      <c r="K71" s="79">
        <v>0.58560894582082912</v>
      </c>
      <c r="L71" s="70">
        <v>0.6204091572805166</v>
      </c>
      <c r="M71" s="70">
        <v>0.99999999999999889</v>
      </c>
      <c r="N71" s="70">
        <v>0.57553312169639381</v>
      </c>
      <c r="O71" s="70">
        <v>6.5571356780436005E-2</v>
      </c>
      <c r="P71" s="70">
        <v>-0.71243681583453911</v>
      </c>
      <c r="Q71" s="70">
        <v>0.45223070922956349</v>
      </c>
      <c r="R71" s="70">
        <v>-0.55978097250846814</v>
      </c>
      <c r="S71" s="71">
        <v>-4.5517554853714295E-2</v>
      </c>
    </row>
    <row r="72" spans="1:23" x14ac:dyDescent="0.25">
      <c r="A72" s="79">
        <v>11.482464000000002</v>
      </c>
      <c r="B72" s="70">
        <v>7.0928479999999983</v>
      </c>
      <c r="C72" s="70">
        <v>4.3875679999999999</v>
      </c>
      <c r="D72" s="70">
        <v>48.467456000000013</v>
      </c>
      <c r="E72" s="70">
        <v>3.2001920000000004</v>
      </c>
      <c r="F72" s="70">
        <v>-44.372975999999987</v>
      </c>
      <c r="G72" s="70">
        <v>2.4790879999999991</v>
      </c>
      <c r="H72" s="70">
        <v>-8.4124639999999982</v>
      </c>
      <c r="I72" s="71">
        <v>-5.024832</v>
      </c>
      <c r="K72" s="79">
        <v>0.50293109500806343</v>
      </c>
      <c r="L72" s="70">
        <v>0.28148387930397634</v>
      </c>
      <c r="M72" s="70">
        <v>0.57553312169639381</v>
      </c>
      <c r="N72" s="70">
        <v>1.0000000000000011</v>
      </c>
      <c r="O72" s="70">
        <v>0.13788369501754871</v>
      </c>
      <c r="P72" s="70">
        <v>-0.59273661732385197</v>
      </c>
      <c r="Q72" s="70">
        <v>0.22241117667989918</v>
      </c>
      <c r="R72" s="70">
        <v>-0.62108747720569513</v>
      </c>
      <c r="S72" s="71">
        <v>-0.40836413637816216</v>
      </c>
    </row>
    <row r="73" spans="1:23" x14ac:dyDescent="0.25">
      <c r="A73" s="79">
        <v>0.6664479999999996</v>
      </c>
      <c r="B73" s="70">
        <v>-2.8236639999999991</v>
      </c>
      <c r="C73" s="70">
        <v>0.23937600000000017</v>
      </c>
      <c r="D73" s="70">
        <v>3.2001920000000004</v>
      </c>
      <c r="E73" s="70">
        <v>11.114144</v>
      </c>
      <c r="F73" s="70">
        <v>-18.792831999999997</v>
      </c>
      <c r="G73" s="70">
        <v>2.1556160000000002</v>
      </c>
      <c r="H73" s="70">
        <v>-0.95444800000000019</v>
      </c>
      <c r="I73" s="71">
        <v>1.5681760000000002</v>
      </c>
      <c r="K73" s="79">
        <v>6.0957446613634232E-2</v>
      </c>
      <c r="L73" s="70">
        <v>-0.23400923357107334</v>
      </c>
      <c r="M73" s="70">
        <v>6.5571356780436005E-2</v>
      </c>
      <c r="N73" s="70">
        <v>0.13788369501754871</v>
      </c>
      <c r="O73" s="70">
        <v>1.0000000000000002</v>
      </c>
      <c r="P73" s="70">
        <v>-0.52423080136669276</v>
      </c>
      <c r="Q73" s="70">
        <v>0.40385286272137705</v>
      </c>
      <c r="R73" s="70">
        <v>-0.14715293511243907</v>
      </c>
      <c r="S73" s="71">
        <v>0.26613865249809016</v>
      </c>
    </row>
    <row r="74" spans="1:23" x14ac:dyDescent="0.25">
      <c r="A74" s="79">
        <v>-17.627744</v>
      </c>
      <c r="B74" s="70">
        <v>-16.105007999999998</v>
      </c>
      <c r="C74" s="70">
        <v>-8.3889279999999982</v>
      </c>
      <c r="D74" s="70">
        <v>-44.372975999999987</v>
      </c>
      <c r="E74" s="70">
        <v>-18.792831999999997</v>
      </c>
      <c r="F74" s="70">
        <v>115.62809600000001</v>
      </c>
      <c r="G74" s="70">
        <v>-9.1808479999999992</v>
      </c>
      <c r="H74" s="70">
        <v>13.619343999999998</v>
      </c>
      <c r="I74" s="71">
        <v>0.88467200000000079</v>
      </c>
      <c r="K74" s="79">
        <v>-0.49987746107446712</v>
      </c>
      <c r="L74" s="70">
        <v>-0.41379691139649927</v>
      </c>
      <c r="M74" s="70">
        <v>-0.71243681583453911</v>
      </c>
      <c r="N74" s="70">
        <v>-0.59273661732385197</v>
      </c>
      <c r="O74" s="70">
        <v>-0.52423080136669276</v>
      </c>
      <c r="P74" s="70">
        <v>1.0000000000000024</v>
      </c>
      <c r="Q74" s="70">
        <v>-0.53326230673173758</v>
      </c>
      <c r="R74" s="70">
        <v>0.65099727212668812</v>
      </c>
      <c r="S74" s="71">
        <v>4.6548078196750983E-2</v>
      </c>
    </row>
    <row r="75" spans="1:23" x14ac:dyDescent="0.25">
      <c r="A75" s="79">
        <v>0.71107200000000037</v>
      </c>
      <c r="B75" s="70">
        <v>1.8183039999999999</v>
      </c>
      <c r="C75" s="70">
        <v>0.79286400000000012</v>
      </c>
      <c r="D75" s="70">
        <v>2.4790879999999991</v>
      </c>
      <c r="E75" s="70">
        <v>2.1556160000000002</v>
      </c>
      <c r="F75" s="70">
        <v>-9.1808479999999992</v>
      </c>
      <c r="G75" s="70">
        <v>2.563423999999999</v>
      </c>
      <c r="H75" s="70">
        <v>-1.4774720000000003</v>
      </c>
      <c r="I75" s="71">
        <v>0.23886400000000005</v>
      </c>
      <c r="K75" s="79">
        <v>0.13542594112734413</v>
      </c>
      <c r="L75" s="70">
        <v>0.31377205214120663</v>
      </c>
      <c r="M75" s="70">
        <v>0.45223070922956349</v>
      </c>
      <c r="N75" s="70">
        <v>0.22241117667989918</v>
      </c>
      <c r="O75" s="70">
        <v>0.40385286272137705</v>
      </c>
      <c r="P75" s="70">
        <v>-0.53326230673173758</v>
      </c>
      <c r="Q75" s="70">
        <v>1.0000000000000016</v>
      </c>
      <c r="R75" s="70">
        <v>-0.47431155245368317</v>
      </c>
      <c r="S75" s="71">
        <v>8.4409560314705173E-2</v>
      </c>
    </row>
    <row r="76" spans="1:23" x14ac:dyDescent="0.25">
      <c r="A76" s="79">
        <v>-2.2296160000000005</v>
      </c>
      <c r="B76" s="70">
        <v>-4.4713119999999993</v>
      </c>
      <c r="C76" s="70">
        <v>-1.1925920000000003</v>
      </c>
      <c r="D76" s="70">
        <v>-8.4124639999999982</v>
      </c>
      <c r="E76" s="70">
        <v>-0.95444800000000019</v>
      </c>
      <c r="F76" s="70">
        <v>13.619343999999998</v>
      </c>
      <c r="G76" s="70">
        <v>-1.4774720000000003</v>
      </c>
      <c r="H76" s="70">
        <v>3.785216000000001</v>
      </c>
      <c r="I76" s="71">
        <v>1.2894080000000003</v>
      </c>
      <c r="K76" s="79">
        <v>-0.34944855291376131</v>
      </c>
      <c r="L76" s="70">
        <v>-0.63496184416111923</v>
      </c>
      <c r="M76" s="70">
        <v>-0.55978097250846814</v>
      </c>
      <c r="N76" s="70">
        <v>-0.62108747720569513</v>
      </c>
      <c r="O76" s="70">
        <v>-0.14715293511243907</v>
      </c>
      <c r="P76" s="70">
        <v>0.65099727212668812</v>
      </c>
      <c r="Q76" s="70">
        <v>-0.47431155245368317</v>
      </c>
      <c r="R76" s="70">
        <v>1.0000000000000007</v>
      </c>
      <c r="S76" s="71">
        <v>0.37496971028748255</v>
      </c>
    </row>
    <row r="77" spans="1:23" x14ac:dyDescent="0.25">
      <c r="A77" s="72">
        <v>-0.43020800000000009</v>
      </c>
      <c r="B77" s="73">
        <v>-0.39225600000000022</v>
      </c>
      <c r="C77" s="73">
        <v>-8.8096000000000146E-2</v>
      </c>
      <c r="D77" s="73">
        <v>-5.024832</v>
      </c>
      <c r="E77" s="73">
        <v>1.5681760000000002</v>
      </c>
      <c r="F77" s="73">
        <v>0.88467200000000079</v>
      </c>
      <c r="G77" s="73">
        <v>0.23886400000000005</v>
      </c>
      <c r="H77" s="73">
        <v>1.2894080000000003</v>
      </c>
      <c r="I77" s="74">
        <v>3.1239040000000013</v>
      </c>
      <c r="K77" s="72">
        <v>-7.4221230508661265E-2</v>
      </c>
      <c r="L77" s="73">
        <v>-6.1316695655197012E-2</v>
      </c>
      <c r="M77" s="73">
        <v>-4.5517554853714295E-2</v>
      </c>
      <c r="N77" s="73">
        <v>-0.40836413637816216</v>
      </c>
      <c r="O77" s="73">
        <v>0.26613865249809016</v>
      </c>
      <c r="P77" s="73">
        <v>4.6548078196750983E-2</v>
      </c>
      <c r="Q77" s="73">
        <v>8.4409560314705173E-2</v>
      </c>
      <c r="R77" s="73">
        <v>0.37496971028748255</v>
      </c>
      <c r="S77" s="74">
        <v>1.0000000000000029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10</vt:i4>
      </vt:variant>
    </vt:vector>
  </HeadingPairs>
  <TitlesOfParts>
    <vt:vector size="12" baseType="lpstr">
      <vt:lpstr>companies</vt:lpstr>
      <vt:lpstr>cluster</vt:lpstr>
      <vt:lpstr>cova</vt:lpstr>
      <vt:lpstr>d_um</vt:lpstr>
      <vt:lpstr>datan</vt:lpstr>
      <vt:lpstr>dih</vt:lpstr>
      <vt:lpstr>m_cov</vt:lpstr>
      <vt:lpstr>matrix</vt:lpstr>
      <vt:lpstr>media</vt:lpstr>
      <vt:lpstr>medias</vt:lpstr>
      <vt:lpstr>unit</vt:lpstr>
      <vt:lpstr>UNOS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pt0a728</dc:creator>
  <cp:lastModifiedBy>TRAGSA</cp:lastModifiedBy>
  <dcterms:created xsi:type="dcterms:W3CDTF">2017-02-07T18:55:02Z</dcterms:created>
  <dcterms:modified xsi:type="dcterms:W3CDTF">2017-03-06T12:02:53Z</dcterms:modified>
</cp:coreProperties>
</file>