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<sst xmlns="http://schemas.openxmlformats.org/spreadsheetml/2006/main" count="63" uniqueCount="55">
  <si>
    <t>FRC 2363 Triple Helix</t>
  </si>
  <si>
    <t>N. Laverdure - 29 Nov 2018</t>
  </si>
  <si>
    <t>Key</t>
  </si>
  <si>
    <t>Highlighted bold numbers are intended for user input</t>
  </si>
  <si>
    <t>Bold numbers are assertions made to the calculation</t>
  </si>
  <si>
    <t>Normal numbers are calculation results</t>
  </si>
  <si>
    <t>Starting from the valve datasheet</t>
  </si>
  <si>
    <t>Standard nominal flow rate, 
dry air at STP per DIN 1314</t>
  </si>
  <si>
    <t>Q_n</t>
  </si>
  <si>
    <t>L/min</t>
  </si>
  <si>
    <t>L/s</t>
  </si>
  <si>
    <t>Unit conversion</t>
  </si>
  <si>
    <t>Finding the mass flow rate</t>
  </si>
  <si>
    <t>Standard pressure</t>
  </si>
  <si>
    <t>p_n</t>
  </si>
  <si>
    <t>bar</t>
  </si>
  <si>
    <t>Standard temperature</t>
  </si>
  <si>
    <t>T_n</t>
  </si>
  <si>
    <t>deg C</t>
  </si>
  <si>
    <t>Density at STP</t>
  </si>
  <si>
    <t>rho_n</t>
  </si>
  <si>
    <t>g/L</t>
  </si>
  <si>
    <t>From gas properties</t>
  </si>
  <si>
    <t>Mass flow rate, air</t>
  </si>
  <si>
    <t>m*_n</t>
  </si>
  <si>
    <t>g/s</t>
  </si>
  <si>
    <t>Calculated from the above   m*_n = Q_n * rho_n</t>
  </si>
  <si>
    <t>Performing a flow bench test to find the Cv</t>
  </si>
  <si>
    <t>Inlet pressure</t>
  </si>
  <si>
    <t>p1_test</t>
  </si>
  <si>
    <t>atm</t>
  </si>
  <si>
    <t>Pressure drop</t>
  </si>
  <si>
    <t>dp_test</t>
  </si>
  <si>
    <t>Inlet temperature</t>
  </si>
  <si>
    <t>T_test</t>
  </si>
  <si>
    <t>deg K</t>
  </si>
  <si>
    <t>Molecular weight of fluid</t>
  </si>
  <si>
    <t>MW_test</t>
  </si>
  <si>
    <t>g/mol</t>
  </si>
  <si>
    <t>Ratio of specific heats</t>
  </si>
  <si>
    <t>gamma_test</t>
  </si>
  <si>
    <t>-</t>
  </si>
  <si>
    <t>Critical pressure drop factor</t>
  </si>
  <si>
    <t>XT_test</t>
  </si>
  <si>
    <t>Assumption</t>
  </si>
  <si>
    <t>x</t>
  </si>
  <si>
    <t>gr</t>
  </si>
  <si>
    <t>x_max</t>
  </si>
  <si>
    <t>Determining if the flow is choked during the flow test?</t>
  </si>
  <si>
    <t>x_1</t>
  </si>
  <si>
    <t>Y</t>
  </si>
  <si>
    <t>Finding the flow coefficient</t>
  </si>
  <si>
    <t>Flow coefficient</t>
  </si>
  <si>
    <t>Cv</t>
  </si>
  <si>
    <t>gpm/psi^0.5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</si>
</sst>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</font>
    <font>
      <b/>
    </font>
    <font/>
    <font>
      <u/>
      <color rgb="FF0000FF"/>
    </font>
    <font>
      <i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readingOrder="0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2" numFmtId="2" xfId="0" applyAlignment="1" applyFont="1" applyNumberFormat="1">
      <alignment vertical="center"/>
    </xf>
    <xf borderId="0" fillId="0" fontId="4" numFmtId="0" xfId="0" applyAlignment="1" applyFon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0" fontId="2" numFmtId="2" xfId="0" applyAlignment="1" applyFont="1" applyNumberFormat="1">
      <alignment readingOrder="0" vertical="center"/>
    </xf>
    <xf borderId="0" fillId="0" fontId="1" numFmtId="2" xfId="0" applyAlignment="1" applyFont="1" applyNumberFormat="1">
      <alignment readingOrder="0" vertic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28.71"/>
    <col customWidth="1" min="3" max="3" width="11.43"/>
    <col customWidth="1" min="4" max="4" width="11.14"/>
    <col customWidth="1" min="5" max="5" width="10.29"/>
    <col customWidth="1" min="6" max="6" width="63.14"/>
  </cols>
  <sheetData>
    <row r="1">
      <c r="A1" s="1" t="s">
        <v>0</v>
      </c>
      <c r="B1" s="2"/>
      <c r="C1" s="3"/>
      <c r="D1" s="3"/>
      <c r="E1" s="4"/>
      <c r="F1" s="4"/>
    </row>
    <row r="2">
      <c r="A2" s="1" t="s">
        <v>1</v>
      </c>
      <c r="B2" s="2"/>
      <c r="C2" s="3"/>
      <c r="D2" s="3"/>
      <c r="E2" s="4"/>
      <c r="F2" s="4"/>
    </row>
    <row r="3">
      <c r="A3" s="1"/>
      <c r="B3" s="2"/>
      <c r="C3" s="3"/>
      <c r="D3" s="3"/>
      <c r="E3" s="4"/>
      <c r="F3" s="4"/>
    </row>
    <row r="4">
      <c r="A4" s="1" t="s">
        <v>2</v>
      </c>
      <c r="B4" s="2"/>
      <c r="C4" s="3"/>
      <c r="D4" s="3"/>
      <c r="E4" s="4"/>
      <c r="F4" s="4"/>
    </row>
    <row r="5">
      <c r="A5" s="5"/>
      <c r="B5" s="6" t="s">
        <v>3</v>
      </c>
      <c r="C5" s="7"/>
      <c r="D5" s="7"/>
      <c r="E5" s="8"/>
      <c r="F5" s="4"/>
    </row>
    <row r="6">
      <c r="A6" s="5"/>
      <c r="B6" s="9" t="s">
        <v>4</v>
      </c>
      <c r="C6" s="10"/>
      <c r="D6" s="10"/>
      <c r="E6" s="4"/>
      <c r="F6" s="4"/>
    </row>
    <row r="7">
      <c r="A7" s="5"/>
      <c r="B7" s="11" t="s">
        <v>5</v>
      </c>
      <c r="C7" s="12"/>
      <c r="D7" s="12"/>
      <c r="E7" s="4"/>
      <c r="F7" s="4"/>
    </row>
    <row r="8">
      <c r="A8" s="5"/>
      <c r="B8" s="2"/>
      <c r="C8" s="3"/>
      <c r="D8" s="3"/>
      <c r="E8" s="4"/>
      <c r="F8" s="4"/>
    </row>
    <row r="9">
      <c r="A9" s="1" t="s">
        <v>6</v>
      </c>
      <c r="B9" s="13"/>
      <c r="C9" s="14"/>
      <c r="D9" s="14"/>
      <c r="E9" s="15"/>
      <c r="F9" s="16"/>
    </row>
    <row r="10">
      <c r="A10" s="5"/>
      <c r="B10" s="13" t="s">
        <v>7</v>
      </c>
      <c r="C10" s="14" t="s">
        <v>8</v>
      </c>
      <c r="D10" s="14" t="s">
        <v>9</v>
      </c>
      <c r="E10" s="17">
        <v>340.0</v>
      </c>
      <c r="F10" s="18" t="str">
        <f>HYPERLINK("https://www.festo.com/cat/en-gb_gb/xDKI.asp?PartNo=8042548&amp;mode=extApp&amp;xR=DKI3WebDataSheetV1&amp;xU=GuestENGB&amp;xP=GuestENGB","From the datasheet for FESTO VUVG-LK10-B52-T-M7-1H2L-S")</f>
        <v>From the datasheet for FESTO VUVG-LK10-B52-T-M7-1H2L-S</v>
      </c>
    </row>
    <row r="11">
      <c r="A11" s="5"/>
      <c r="B11" s="2"/>
      <c r="C11" s="3"/>
      <c r="D11" s="14" t="s">
        <v>10</v>
      </c>
      <c r="E11" s="19">
        <f>E10/60</f>
        <v>5.666666667</v>
      </c>
      <c r="F11" s="20" t="s">
        <v>11</v>
      </c>
    </row>
    <row r="12">
      <c r="A12" s="5"/>
      <c r="B12" s="2"/>
      <c r="C12" s="3"/>
      <c r="D12" s="3"/>
      <c r="E12" s="4"/>
      <c r="F12" s="4"/>
    </row>
    <row r="13">
      <c r="A13" s="1" t="s">
        <v>12</v>
      </c>
      <c r="B13" s="13"/>
      <c r="C13" s="14"/>
      <c r="D13" s="14"/>
      <c r="E13" s="15"/>
      <c r="F13" s="4"/>
    </row>
    <row r="14">
      <c r="A14" s="5"/>
      <c r="B14" s="13" t="s">
        <v>13</v>
      </c>
      <c r="C14" s="14" t="s">
        <v>14</v>
      </c>
      <c r="D14" s="14" t="s">
        <v>15</v>
      </c>
      <c r="E14" s="1">
        <v>1.013</v>
      </c>
      <c r="F14" s="18" t="str">
        <f t="shared" ref="F14:F15" si="1">HYPERLINK("https://www.festo.com/rep/be_by/assets/pdf/Druckluftaufbereitung_en.pdf","From ""Operating conditions and standards in pneumatics""")</f>
        <v>From "Operating conditions and standards in pneumatics"</v>
      </c>
    </row>
    <row r="15">
      <c r="A15" s="5"/>
      <c r="B15" s="13" t="s">
        <v>16</v>
      </c>
      <c r="C15" s="14" t="s">
        <v>17</v>
      </c>
      <c r="D15" s="14" t="s">
        <v>18</v>
      </c>
      <c r="E15" s="1">
        <v>20.0</v>
      </c>
      <c r="F15" s="18" t="str">
        <f t="shared" si="1"/>
        <v>From "Operating conditions and standards in pneumatics"</v>
      </c>
    </row>
    <row r="16">
      <c r="A16" s="5"/>
      <c r="B16" s="13" t="s">
        <v>19</v>
      </c>
      <c r="C16" s="14" t="s">
        <v>20</v>
      </c>
      <c r="D16" s="14" t="s">
        <v>21</v>
      </c>
      <c r="E16" s="21">
        <v>1.204</v>
      </c>
      <c r="F16" s="20" t="s">
        <v>22</v>
      </c>
    </row>
    <row r="17">
      <c r="A17" s="5"/>
      <c r="B17" s="13" t="s">
        <v>23</v>
      </c>
      <c r="C17" s="14" t="s">
        <v>24</v>
      </c>
      <c r="D17" s="14" t="s">
        <v>25</v>
      </c>
      <c r="E17" s="22">
        <f>E11*E16</f>
        <v>6.822666667</v>
      </c>
      <c r="F17" s="20" t="s">
        <v>26</v>
      </c>
    </row>
    <row r="18">
      <c r="A18" s="5"/>
      <c r="B18" s="13"/>
      <c r="C18" s="14"/>
      <c r="D18" s="14"/>
      <c r="E18" s="15"/>
      <c r="F18" s="4"/>
    </row>
    <row r="19">
      <c r="A19" s="1" t="s">
        <v>27</v>
      </c>
      <c r="B19" s="13"/>
      <c r="C19" s="14"/>
      <c r="D19" s="14"/>
      <c r="E19" s="15"/>
      <c r="F19" s="4"/>
    </row>
    <row r="20">
      <c r="A20" s="5"/>
      <c r="B20" s="13" t="s">
        <v>28</v>
      </c>
      <c r="C20" s="14" t="s">
        <v>29</v>
      </c>
      <c r="D20" s="14" t="s">
        <v>15</v>
      </c>
      <c r="E20" s="1">
        <v>6.0</v>
      </c>
      <c r="F20" s="18" t="str">
        <f>HYPERLINK("https://www.festo.com/rep/be_by/assets/pdf/Druckluftaufbereitung_en.pdf","From ""Operating conditions and standards in pneumatics""")</f>
        <v>From "Operating conditions and standards in pneumatics"</v>
      </c>
    </row>
    <row r="21">
      <c r="A21" s="5"/>
      <c r="B21" s="13"/>
      <c r="C21" s="14"/>
      <c r="D21" s="14" t="s">
        <v>30</v>
      </c>
      <c r="E21" s="22">
        <f>E20*0.986923</f>
        <v>5.921538</v>
      </c>
      <c r="F21" s="20" t="s">
        <v>11</v>
      </c>
    </row>
    <row r="22">
      <c r="A22" s="5"/>
      <c r="B22" s="13"/>
      <c r="C22" s="14"/>
      <c r="D22" s="14"/>
      <c r="E22" s="15"/>
      <c r="F22" s="16"/>
    </row>
    <row r="23">
      <c r="A23" s="5"/>
      <c r="B23" s="13" t="s">
        <v>31</v>
      </c>
      <c r="C23" s="14" t="s">
        <v>32</v>
      </c>
      <c r="D23" s="14" t="s">
        <v>15</v>
      </c>
      <c r="E23" s="1">
        <v>1.0</v>
      </c>
      <c r="F23" s="18" t="str">
        <f>HYPERLINK("https://www.festo.com/rep/be_by/assets/pdf/Druckluftaufbereitung_en.pdf","From ""Operating conditions and standards in pneumatics""")</f>
        <v>From "Operating conditions and standards in pneumatics"</v>
      </c>
    </row>
    <row r="24">
      <c r="A24" s="5"/>
      <c r="B24" s="13"/>
      <c r="C24" s="14"/>
      <c r="D24" s="14" t="s">
        <v>30</v>
      </c>
      <c r="E24" s="22">
        <f>E23*0.986923</f>
        <v>0.986923</v>
      </c>
      <c r="F24" s="20" t="s">
        <v>11</v>
      </c>
    </row>
    <row r="25">
      <c r="A25" s="5"/>
      <c r="B25" s="13"/>
      <c r="C25" s="14"/>
      <c r="D25" s="14"/>
      <c r="E25" s="15"/>
      <c r="F25" s="16"/>
    </row>
    <row r="26">
      <c r="A26" s="5"/>
      <c r="B26" s="13" t="s">
        <v>33</v>
      </c>
      <c r="C26" s="14" t="s">
        <v>34</v>
      </c>
      <c r="D26" s="14" t="s">
        <v>18</v>
      </c>
      <c r="E26" s="1">
        <v>20.0</v>
      </c>
      <c r="F26" s="18" t="str">
        <f>HYPERLINK("https://www.festo.com/rep/be_by/assets/pdf/Druckluftaufbereitung_en.pdf","From ""Operating conditions and standards in pneumatics""")</f>
        <v>From "Operating conditions and standards in pneumatics"</v>
      </c>
    </row>
    <row r="27">
      <c r="A27" s="5"/>
      <c r="B27" s="2"/>
      <c r="C27" s="3"/>
      <c r="D27" s="14" t="s">
        <v>35</v>
      </c>
      <c r="E27" s="4">
        <f>E26+273.15</f>
        <v>293.15</v>
      </c>
      <c r="F27" s="20" t="s">
        <v>11</v>
      </c>
    </row>
    <row r="28">
      <c r="A28" s="1"/>
      <c r="B28" s="13"/>
      <c r="C28" s="14"/>
      <c r="D28" s="14"/>
      <c r="E28" s="15"/>
      <c r="F28" s="4"/>
    </row>
    <row r="29">
      <c r="A29" s="5"/>
      <c r="B29" s="13" t="s">
        <v>36</v>
      </c>
      <c r="C29" s="14" t="s">
        <v>37</v>
      </c>
      <c r="D29" s="14" t="s">
        <v>38</v>
      </c>
      <c r="E29" s="23">
        <v>28.9647</v>
      </c>
      <c r="F29" s="18" t="str">
        <f>HYPERLINK("https://www.engineeringtoolbox.com/molecular-mass-air-d_679.html","From Engineering Toolbox")</f>
        <v>From Engineering Toolbox</v>
      </c>
    </row>
    <row r="30">
      <c r="A30" s="5"/>
      <c r="B30" s="13" t="s">
        <v>39</v>
      </c>
      <c r="C30" s="14" t="s">
        <v>40</v>
      </c>
      <c r="D30" s="14" t="s">
        <v>41</v>
      </c>
      <c r="E30" s="1">
        <v>1.4</v>
      </c>
      <c r="F30" s="18" t="str">
        <f>HYPERLINK("https://www.engineeringtoolbox.com/specific-heat-ratio-d_602.html","From Engineering Toolbox")</f>
        <v>From Engineering Toolbox</v>
      </c>
    </row>
    <row r="31">
      <c r="A31" s="5"/>
      <c r="B31" s="13" t="s">
        <v>42</v>
      </c>
      <c r="C31" s="14" t="s">
        <v>43</v>
      </c>
      <c r="D31" s="14" t="s">
        <v>41</v>
      </c>
      <c r="E31" s="1">
        <v>0.15</v>
      </c>
      <c r="F31" s="20" t="s">
        <v>44</v>
      </c>
    </row>
    <row r="32">
      <c r="A32" s="5"/>
      <c r="B32" s="2"/>
      <c r="C32" s="3"/>
      <c r="D32" s="3"/>
      <c r="E32" s="4"/>
      <c r="F32" s="4"/>
    </row>
    <row r="33" hidden="1">
      <c r="A33" s="5"/>
      <c r="B33" s="2"/>
      <c r="C33" s="14" t="s">
        <v>45</v>
      </c>
      <c r="D33" s="3"/>
      <c r="E33" s="4">
        <f>E24/E21</f>
        <v>0.1666666667</v>
      </c>
      <c r="F33" s="4"/>
    </row>
    <row r="34" hidden="1">
      <c r="A34" s="5"/>
      <c r="B34" s="2"/>
      <c r="C34" s="14" t="s">
        <v>46</v>
      </c>
      <c r="D34" s="3"/>
      <c r="E34" s="4">
        <f>E30/1.4</f>
        <v>1</v>
      </c>
      <c r="F34" s="4"/>
    </row>
    <row r="35" hidden="1">
      <c r="A35" s="5"/>
      <c r="B35" s="2"/>
      <c r="C35" s="14" t="s">
        <v>47</v>
      </c>
      <c r="D35" s="3"/>
      <c r="E35" s="4">
        <f>E31*E34</f>
        <v>0.15</v>
      </c>
      <c r="F35" s="4"/>
    </row>
    <row r="36" hidden="1">
      <c r="A36" s="5"/>
      <c r="B36" s="2"/>
      <c r="C36" s="3"/>
      <c r="D36" s="3"/>
      <c r="E36" s="4"/>
      <c r="F36" s="4"/>
    </row>
    <row r="37">
      <c r="A37" s="1" t="s">
        <v>48</v>
      </c>
      <c r="B37" s="2"/>
      <c r="C37" s="24"/>
      <c r="D37" s="3"/>
      <c r="E37" s="4" t="b">
        <f>E33&gt;E35</f>
        <v>1</v>
      </c>
      <c r="F37" s="4"/>
    </row>
    <row r="38">
      <c r="A38" s="5"/>
      <c r="B38" s="2"/>
      <c r="C38" s="3"/>
      <c r="D38" s="3"/>
      <c r="F38" s="4"/>
    </row>
    <row r="39" hidden="1">
      <c r="A39" s="5"/>
      <c r="B39" s="2"/>
      <c r="C39" s="14" t="s">
        <v>49</v>
      </c>
      <c r="D39" s="3"/>
      <c r="E39" s="4">
        <f>if(E37,E35,E33)</f>
        <v>0.15</v>
      </c>
      <c r="F39" s="4"/>
    </row>
    <row r="40" hidden="1">
      <c r="A40" s="5"/>
      <c r="B40" s="13"/>
      <c r="C40" s="14" t="s">
        <v>50</v>
      </c>
      <c r="D40" s="14"/>
      <c r="E40" s="25">
        <f>if(E37,2/3,1-E33/(3*E35))</f>
        <v>0.6666666667</v>
      </c>
      <c r="F40" s="4"/>
    </row>
    <row r="41" hidden="1">
      <c r="A41" s="5"/>
      <c r="B41" s="13"/>
      <c r="C41" s="14"/>
      <c r="D41" s="14"/>
      <c r="E41" s="25"/>
      <c r="F41" s="4"/>
    </row>
    <row r="42">
      <c r="A42" s="1" t="s">
        <v>51</v>
      </c>
      <c r="B42" s="13"/>
      <c r="C42" s="14"/>
      <c r="D42" s="14"/>
      <c r="E42" s="25"/>
      <c r="F42" s="4"/>
    </row>
    <row r="43">
      <c r="A43" s="5"/>
      <c r="B43" s="13" t="s">
        <v>52</v>
      </c>
      <c r="C43" s="14" t="s">
        <v>53</v>
      </c>
      <c r="D43" s="14" t="s">
        <v>54</v>
      </c>
      <c r="E43" s="19">
        <f>E17/(26.68646*E40*E21*sqrt(E39*E29/E27))</f>
        <v>0.5319670423</v>
      </c>
      <c r="F43" s="16"/>
    </row>
    <row r="44">
      <c r="A44" s="5"/>
      <c r="B44" s="2"/>
      <c r="C44" s="3"/>
      <c r="D44" s="3"/>
      <c r="E44" s="4"/>
      <c r="F44" s="4"/>
    </row>
    <row r="45">
      <c r="A45" s="5"/>
      <c r="B45" s="2"/>
      <c r="C45" s="3"/>
      <c r="D45" s="3"/>
      <c r="E45" s="4"/>
      <c r="F45" s="4"/>
    </row>
  </sheetData>
  <conditionalFormatting sqref="E37">
    <cfRule type="cellIs" dxfId="0" priority="1" operator="equal">
      <formula>"TRUE"</formula>
    </cfRule>
  </conditionalFormatting>
  <conditionalFormatting sqref="E37">
    <cfRule type="cellIs" dxfId="1" priority="2" operator="equal">
      <formula>"FALSE"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