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s" sheetId="1" r:id="rId4"/>
    <sheet state="visible" name="ALL" sheetId="2" r:id="rId5"/>
  </sheets>
  <definedNames/>
  <calcPr/>
</workbook>
</file>

<file path=xl/sharedStrings.xml><?xml version="1.0" encoding="utf-8"?>
<sst xmlns="http://schemas.openxmlformats.org/spreadsheetml/2006/main" count="69" uniqueCount="42">
  <si>
    <t>BALANÇ DE SITUACIÓ 2022</t>
  </si>
  <si>
    <t>ACTIU</t>
  </si>
  <si>
    <t>Gener</t>
  </si>
  <si>
    <t>Febrer</t>
  </si>
  <si>
    <t>Març</t>
  </si>
  <si>
    <t>Abril</t>
  </si>
  <si>
    <t>Maig</t>
  </si>
  <si>
    <t>Juny</t>
  </si>
  <si>
    <t>Juliol</t>
  </si>
  <si>
    <t>Agost</t>
  </si>
  <si>
    <t>Setembre</t>
  </si>
  <si>
    <t>Octubre</t>
  </si>
  <si>
    <t>Novembre</t>
  </si>
  <si>
    <t>Desembre</t>
  </si>
  <si>
    <t>Total</t>
  </si>
  <si>
    <t>A) ACTIU NO CORRENT</t>
  </si>
  <si>
    <t>I. Immovilitzat intangible</t>
  </si>
  <si>
    <t>Propietat Industrial</t>
  </si>
  <si>
    <t>Ammortització Acum. Imm. Intangible</t>
  </si>
  <si>
    <t>II. Immobilitzat material</t>
  </si>
  <si>
    <t>Equips informàtics</t>
  </si>
  <si>
    <t>Ammortització Acum. Imm. Material</t>
  </si>
  <si>
    <t>B) ACTIU CORRENT</t>
  </si>
  <si>
    <t>Tesoreria</t>
  </si>
  <si>
    <t>TOTAL ACTIU</t>
  </si>
  <si>
    <t>A) PATRIMONI NET</t>
  </si>
  <si>
    <t>Fons propis</t>
  </si>
  <si>
    <t>Capital social</t>
  </si>
  <si>
    <t>Reserva Legal</t>
  </si>
  <si>
    <t>Reserva Voluntaria</t>
  </si>
  <si>
    <t>Resultat de l'exercici</t>
  </si>
  <si>
    <t>B) PASSIU NO CORRENT</t>
  </si>
  <si>
    <t>Deutes a llarg termini amb entitats de crèdit</t>
  </si>
  <si>
    <t>C) PASSIU CORRENT</t>
  </si>
  <si>
    <t>Deutes a curt termini</t>
  </si>
  <si>
    <t>Altres passius corrents:</t>
  </si>
  <si>
    <t>OSS</t>
  </si>
  <si>
    <t>Impost de Societats (IS)</t>
  </si>
  <si>
    <t>Impost a la Renta de Persones Físiques (IRPF)</t>
  </si>
  <si>
    <t>Impost pel Valor Afegit (IVA)</t>
  </si>
  <si>
    <t>TOTAL PATRIMONI NET I PASSIU</t>
  </si>
  <si>
    <t>OSS (Seguretat Social)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</si>
</sst>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6AA84F"/>
      <name val="Arial"/>
      <scheme val="minor"/>
    </font>
    <font>
      <b/>
      <color rgb="FF6AA84F"/>
      <name val="Arial"/>
    </font>
    <font>
      <b/>
      <color theme="0"/>
      <name val="Arial"/>
      <scheme val="minor"/>
    </font>
    <font>
      <i/>
      <color theme="1"/>
      <name val="Arial"/>
      <scheme val="minor"/>
    </font>
    <font>
      <b/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9900FF"/>
        <bgColor rgb="FF9900FF"/>
      </patternFill>
    </fill>
  </fills>
  <borders count="12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vertical="bottom"/>
    </xf>
    <xf borderId="5" fillId="0" fontId="4" numFmtId="0" xfId="0" applyAlignment="1" applyBorder="1" applyFont="1">
      <alignment horizontal="center" vertical="bottom"/>
    </xf>
    <xf borderId="4" fillId="2" fontId="5" numFmtId="0" xfId="0" applyAlignment="1" applyBorder="1" applyFill="1" applyFont="1">
      <alignment readingOrder="0"/>
    </xf>
    <xf borderId="0" fillId="2" fontId="2" numFmtId="0" xfId="0" applyFont="1"/>
    <xf borderId="5" fillId="2" fontId="2" numFmtId="0" xfId="0" applyBorder="1" applyFont="1"/>
    <xf borderId="4" fillId="0" fontId="1" numFmtId="0" xfId="0" applyAlignment="1" applyBorder="1" applyFont="1">
      <alignment readingOrder="0"/>
    </xf>
    <xf borderId="0" fillId="0" fontId="1" numFmtId="0" xfId="0" applyFont="1"/>
    <xf borderId="5" fillId="0" fontId="1" numFmtId="0" xfId="0" applyBorder="1" applyFont="1"/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4" fillId="0" fontId="2" numFmtId="0" xfId="0" applyBorder="1" applyFont="1"/>
    <xf borderId="0" fillId="0" fontId="2" numFmtId="0" xfId="0" applyFont="1"/>
    <xf borderId="5" fillId="0" fontId="2" numFmtId="0" xfId="0" applyBorder="1" applyFont="1"/>
    <xf borderId="4" fillId="3" fontId="1" numFmtId="0" xfId="0" applyAlignment="1" applyBorder="1" applyFill="1" applyFont="1">
      <alignment horizontal="center" readingOrder="0"/>
    </xf>
    <xf borderId="0" fillId="3" fontId="1" numFmtId="0" xfId="0" applyFont="1"/>
    <xf borderId="5" fillId="3" fontId="1" numFmtId="0" xfId="0" applyBorder="1" applyFont="1"/>
    <xf borderId="4" fillId="0" fontId="6" numFmtId="0" xfId="0" applyAlignment="1" applyBorder="1" applyFont="1">
      <alignment readingOrder="0"/>
    </xf>
    <xf borderId="6" fillId="3" fontId="1" numFmtId="0" xfId="0" applyAlignment="1" applyBorder="1" applyFont="1">
      <alignment readingOrder="0"/>
    </xf>
    <xf borderId="7" fillId="3" fontId="1" numFmtId="0" xfId="0" applyBorder="1" applyFont="1"/>
    <xf borderId="8" fillId="3" fontId="1" numFmtId="0" xfId="0" applyBorder="1" applyFont="1"/>
    <xf borderId="9" fillId="0" fontId="1" numFmtId="0" xfId="0" applyAlignment="1" applyBorder="1" applyFont="1">
      <alignment readingOrder="0"/>
    </xf>
    <xf borderId="10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/>
    </xf>
    <xf borderId="5" fillId="0" fontId="2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5" fillId="4" fontId="7" numFmtId="0" xfId="0" applyAlignment="1" applyBorder="1" applyFill="1" applyFont="1">
      <alignment readingOrder="0"/>
    </xf>
    <xf borderId="8" fillId="4" fontId="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5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6" t="s">
        <v>14</v>
      </c>
    </row>
    <row r="3">
      <c r="A3" s="7" t="s">
        <v>15</v>
      </c>
      <c r="B3" s="8">
        <f t="shared" ref="B3:N3" si="1">SUM(B4,B7)</f>
        <v>8149.6</v>
      </c>
      <c r="C3" s="8">
        <f t="shared" si="1"/>
        <v>8174.6</v>
      </c>
      <c r="D3" s="8">
        <f t="shared" si="1"/>
        <v>8199.6</v>
      </c>
      <c r="E3" s="8">
        <f t="shared" si="1"/>
        <v>8224.6</v>
      </c>
      <c r="F3" s="8">
        <f t="shared" si="1"/>
        <v>8249.6</v>
      </c>
      <c r="G3" s="8">
        <f t="shared" si="1"/>
        <v>8274.6</v>
      </c>
      <c r="H3" s="8">
        <f t="shared" si="1"/>
        <v>8299.6</v>
      </c>
      <c r="I3" s="8">
        <f t="shared" si="1"/>
        <v>8324.6</v>
      </c>
      <c r="J3" s="8">
        <f t="shared" si="1"/>
        <v>8349.6</v>
      </c>
      <c r="K3" s="8">
        <f t="shared" si="1"/>
        <v>8374.6</v>
      </c>
      <c r="L3" s="8">
        <f t="shared" si="1"/>
        <v>8399.6</v>
      </c>
      <c r="M3" s="8">
        <f t="shared" si="1"/>
        <v>8424.6</v>
      </c>
      <c r="N3" s="9">
        <f t="shared" si="1"/>
        <v>9619.2</v>
      </c>
    </row>
    <row r="4">
      <c r="A4" s="10" t="s">
        <v>16</v>
      </c>
      <c r="B4" s="11">
        <f t="shared" ref="B4:N4" si="2">B5-B6</f>
        <v>1525</v>
      </c>
      <c r="C4" s="11">
        <f t="shared" si="2"/>
        <v>1550</v>
      </c>
      <c r="D4" s="11">
        <f t="shared" si="2"/>
        <v>1575</v>
      </c>
      <c r="E4" s="11">
        <f t="shared" si="2"/>
        <v>1600</v>
      </c>
      <c r="F4" s="11">
        <f t="shared" si="2"/>
        <v>1625</v>
      </c>
      <c r="G4" s="11">
        <f t="shared" si="2"/>
        <v>1650</v>
      </c>
      <c r="H4" s="11">
        <f t="shared" si="2"/>
        <v>1675</v>
      </c>
      <c r="I4" s="11">
        <f t="shared" si="2"/>
        <v>1700</v>
      </c>
      <c r="J4" s="11">
        <f t="shared" si="2"/>
        <v>1725</v>
      </c>
      <c r="K4" s="11">
        <f t="shared" si="2"/>
        <v>1750</v>
      </c>
      <c r="L4" s="11">
        <f t="shared" si="2"/>
        <v>1775</v>
      </c>
      <c r="M4" s="11">
        <f t="shared" si="2"/>
        <v>1800</v>
      </c>
      <c r="N4" s="12">
        <f t="shared" si="2"/>
        <v>1800</v>
      </c>
    </row>
    <row r="5">
      <c r="A5" s="13" t="s">
        <v>17</v>
      </c>
      <c r="B5" s="14">
        <v>1500.0</v>
      </c>
      <c r="C5" s="14">
        <v>1500.0</v>
      </c>
      <c r="D5" s="14">
        <v>1500.0</v>
      </c>
      <c r="E5" s="14">
        <v>1500.0</v>
      </c>
      <c r="F5" s="14">
        <v>1500.0</v>
      </c>
      <c r="G5" s="14">
        <v>1500.0</v>
      </c>
      <c r="H5" s="14">
        <v>1500.0</v>
      </c>
      <c r="I5" s="14">
        <v>1500.0</v>
      </c>
      <c r="J5" s="14">
        <v>1500.0</v>
      </c>
      <c r="K5" s="14">
        <v>1500.0</v>
      </c>
      <c r="L5" s="14">
        <v>1500.0</v>
      </c>
      <c r="M5" s="14">
        <v>1500.0</v>
      </c>
      <c r="N5" s="15">
        <v>1500.0</v>
      </c>
    </row>
    <row r="6">
      <c r="A6" s="13" t="s">
        <v>18</v>
      </c>
      <c r="B6" s="14">
        <v>-25.0</v>
      </c>
      <c r="C6" s="14">
        <v>-50.0</v>
      </c>
      <c r="D6" s="14">
        <v>-75.0</v>
      </c>
      <c r="E6" s="14">
        <v>-100.0</v>
      </c>
      <c r="F6" s="14">
        <v>-125.0</v>
      </c>
      <c r="G6" s="14">
        <v>-150.0</v>
      </c>
      <c r="H6" s="14">
        <v>-175.0</v>
      </c>
      <c r="I6" s="14">
        <v>-200.0</v>
      </c>
      <c r="J6" s="14">
        <v>-225.0</v>
      </c>
      <c r="K6" s="14">
        <v>-250.0</v>
      </c>
      <c r="L6" s="14">
        <v>-275.0</v>
      </c>
      <c r="M6" s="14">
        <v>-300.0</v>
      </c>
      <c r="N6" s="16">
        <f>M6</f>
        <v>-300</v>
      </c>
    </row>
    <row r="7">
      <c r="A7" s="10" t="s">
        <v>19</v>
      </c>
      <c r="B7" s="11">
        <f t="shared" ref="B7:N7" si="3">B8-B9</f>
        <v>6624.6</v>
      </c>
      <c r="C7" s="11">
        <f t="shared" si="3"/>
        <v>6624.6</v>
      </c>
      <c r="D7" s="11">
        <f t="shared" si="3"/>
        <v>6624.6</v>
      </c>
      <c r="E7" s="11">
        <f t="shared" si="3"/>
        <v>6624.6</v>
      </c>
      <c r="F7" s="11">
        <f t="shared" si="3"/>
        <v>6624.6</v>
      </c>
      <c r="G7" s="11">
        <f t="shared" si="3"/>
        <v>6624.6</v>
      </c>
      <c r="H7" s="11">
        <f t="shared" si="3"/>
        <v>6624.6</v>
      </c>
      <c r="I7" s="11">
        <f t="shared" si="3"/>
        <v>6624.6</v>
      </c>
      <c r="J7" s="11">
        <f t="shared" si="3"/>
        <v>6624.6</v>
      </c>
      <c r="K7" s="11">
        <f t="shared" si="3"/>
        <v>6624.6</v>
      </c>
      <c r="L7" s="11">
        <f t="shared" si="3"/>
        <v>6624.6</v>
      </c>
      <c r="M7" s="11">
        <f t="shared" si="3"/>
        <v>6624.6</v>
      </c>
      <c r="N7" s="12">
        <f t="shared" si="3"/>
        <v>7819.2</v>
      </c>
    </row>
    <row r="8">
      <c r="A8" s="13" t="s">
        <v>20</v>
      </c>
      <c r="B8" s="14">
        <v>6516.0</v>
      </c>
      <c r="C8" s="14">
        <v>6516.0</v>
      </c>
      <c r="D8" s="14">
        <v>6516.0</v>
      </c>
      <c r="E8" s="14">
        <v>6516.0</v>
      </c>
      <c r="F8" s="14">
        <v>6516.0</v>
      </c>
      <c r="G8" s="14">
        <v>6516.0</v>
      </c>
      <c r="H8" s="14">
        <v>6516.0</v>
      </c>
      <c r="I8" s="14">
        <v>6516.0</v>
      </c>
      <c r="J8" s="14">
        <v>6516.0</v>
      </c>
      <c r="K8" s="14">
        <v>6516.0</v>
      </c>
      <c r="L8" s="14">
        <v>6516.0</v>
      </c>
      <c r="M8" s="14">
        <v>6516.0</v>
      </c>
      <c r="N8" s="15">
        <v>6516.0</v>
      </c>
    </row>
    <row r="9">
      <c r="A9" s="13" t="s">
        <v>21</v>
      </c>
      <c r="B9" s="14">
        <v>-108.6</v>
      </c>
      <c r="C9" s="14">
        <v>-108.6</v>
      </c>
      <c r="D9" s="14">
        <v>-108.6</v>
      </c>
      <c r="E9" s="14">
        <v>-108.6</v>
      </c>
      <c r="F9" s="14">
        <v>-108.6</v>
      </c>
      <c r="G9" s="14">
        <v>-108.6</v>
      </c>
      <c r="H9" s="14">
        <v>-108.6</v>
      </c>
      <c r="I9" s="14">
        <v>-108.6</v>
      </c>
      <c r="J9" s="14">
        <v>-108.6</v>
      </c>
      <c r="K9" s="14">
        <v>-108.6</v>
      </c>
      <c r="L9" s="14">
        <v>-108.6</v>
      </c>
      <c r="M9" s="14">
        <v>-108.6</v>
      </c>
      <c r="N9" s="15">
        <f>SUM(B9:M9)</f>
        <v>-1303.2</v>
      </c>
    </row>
    <row r="10">
      <c r="A10" s="17"/>
      <c r="N10" s="16"/>
    </row>
    <row r="11">
      <c r="A11" s="7" t="s">
        <v>22</v>
      </c>
      <c r="B11" s="8">
        <f t="shared" ref="B11:N11" si="4">B12</f>
        <v>8210.472</v>
      </c>
      <c r="C11" s="8">
        <f t="shared" si="4"/>
        <v>9087.962</v>
      </c>
      <c r="D11" s="8">
        <f t="shared" si="4"/>
        <v>9334.632</v>
      </c>
      <c r="E11" s="8">
        <f t="shared" si="4"/>
        <v>9828.032</v>
      </c>
      <c r="F11" s="8">
        <f t="shared" si="4"/>
        <v>11130.522</v>
      </c>
      <c r="G11" s="8">
        <f t="shared" si="4"/>
        <v>11377.202</v>
      </c>
      <c r="H11" s="8">
        <f t="shared" si="4"/>
        <v>11525.502</v>
      </c>
      <c r="I11" s="8">
        <f t="shared" si="4"/>
        <v>11049.782</v>
      </c>
      <c r="J11" s="8">
        <f t="shared" si="4"/>
        <v>14356.462</v>
      </c>
      <c r="K11" s="8">
        <f t="shared" si="4"/>
        <v>14504.762</v>
      </c>
      <c r="L11" s="8">
        <f t="shared" si="4"/>
        <v>14702.252</v>
      </c>
      <c r="M11" s="8">
        <f t="shared" si="4"/>
        <v>17263.041</v>
      </c>
      <c r="N11" s="9">
        <f t="shared" si="4"/>
        <v>42771.4722</v>
      </c>
    </row>
    <row r="12">
      <c r="A12" s="13" t="s">
        <v>23</v>
      </c>
      <c r="B12" s="18">
        <f>24490.8356-16280.3636</f>
        <v>8210.472</v>
      </c>
      <c r="C12" s="18">
        <f>22229.4212-13141.4592</f>
        <v>9087.962</v>
      </c>
      <c r="D12" s="18">
        <f>20690.4993-11355.8673</f>
        <v>9334.632</v>
      </c>
      <c r="E12" s="18">
        <f>19088.5849-9260.5529</f>
        <v>9828.032</v>
      </c>
      <c r="F12" s="18">
        <f>19323.4205-8192.8985</f>
        <v>11130.522</v>
      </c>
      <c r="G12" s="18">
        <f>20803.9111-9426.7091</f>
        <v>11377.202</v>
      </c>
      <c r="H12" s="18">
        <f>21565.2467-10039.7447</f>
        <v>11525.502</v>
      </c>
      <c r="I12" s="18">
        <f>21042.3323-9992.5503</f>
        <v>11049.782</v>
      </c>
      <c r="J12" s="18">
        <f>26875.6554-12519.1934</f>
        <v>14356.462</v>
      </c>
      <c r="K12" s="18">
        <f>31235.241-16730.479</f>
        <v>14504.762</v>
      </c>
      <c r="L12" s="18">
        <f>35858.5766-21156.3246</f>
        <v>14702.252</v>
      </c>
      <c r="M12" s="18">
        <f>42771.4722-25508.4312</f>
        <v>17263.041</v>
      </c>
      <c r="N12" s="19">
        <v>42771.472200000004</v>
      </c>
    </row>
    <row r="13">
      <c r="A13" s="17"/>
      <c r="N13" s="16"/>
    </row>
    <row r="14">
      <c r="A14" s="20" t="s">
        <v>24</v>
      </c>
      <c r="B14" s="21">
        <f t="shared" ref="B14:N14" si="5">SUM(B3,B11)</f>
        <v>16360.072</v>
      </c>
      <c r="C14" s="21">
        <f t="shared" si="5"/>
        <v>17262.562</v>
      </c>
      <c r="D14" s="21">
        <f t="shared" si="5"/>
        <v>17534.232</v>
      </c>
      <c r="E14" s="21">
        <f t="shared" si="5"/>
        <v>18052.632</v>
      </c>
      <c r="F14" s="21">
        <f t="shared" si="5"/>
        <v>19380.122</v>
      </c>
      <c r="G14" s="21">
        <f t="shared" si="5"/>
        <v>19651.802</v>
      </c>
      <c r="H14" s="21">
        <f t="shared" si="5"/>
        <v>19825.102</v>
      </c>
      <c r="I14" s="21">
        <f t="shared" si="5"/>
        <v>19374.382</v>
      </c>
      <c r="J14" s="21">
        <f t="shared" si="5"/>
        <v>22706.062</v>
      </c>
      <c r="K14" s="21">
        <f t="shared" si="5"/>
        <v>22879.362</v>
      </c>
      <c r="L14" s="21">
        <f t="shared" si="5"/>
        <v>23101.852</v>
      </c>
      <c r="M14" s="21">
        <f t="shared" si="5"/>
        <v>25687.641</v>
      </c>
      <c r="N14" s="22">
        <f t="shared" si="5"/>
        <v>52390.6722</v>
      </c>
    </row>
    <row r="15">
      <c r="A15" s="17"/>
      <c r="N15" s="16"/>
    </row>
    <row r="16">
      <c r="A16" s="17"/>
      <c r="N16" s="16"/>
    </row>
    <row r="17">
      <c r="A17" s="7" t="s">
        <v>25</v>
      </c>
      <c r="B17" s="8">
        <f t="shared" ref="B17:N17" si="6">SUM(B19,B22)</f>
        <v>13866.73</v>
      </c>
      <c r="C17" s="8">
        <f t="shared" si="6"/>
        <v>14769.22</v>
      </c>
      <c r="D17" s="8">
        <f t="shared" si="6"/>
        <v>14991.7</v>
      </c>
      <c r="E17" s="8">
        <f t="shared" si="6"/>
        <v>15559.29</v>
      </c>
      <c r="F17" s="8">
        <f t="shared" si="6"/>
        <v>16886.78</v>
      </c>
      <c r="G17" s="8">
        <f t="shared" si="6"/>
        <v>17109.27</v>
      </c>
      <c r="H17" s="8">
        <f t="shared" si="6"/>
        <v>17331.76</v>
      </c>
      <c r="I17" s="8">
        <f t="shared" si="6"/>
        <v>16881.04</v>
      </c>
      <c r="J17" s="8">
        <f t="shared" si="6"/>
        <v>20163.53</v>
      </c>
      <c r="K17" s="8">
        <f t="shared" si="6"/>
        <v>20386.02</v>
      </c>
      <c r="L17" s="8">
        <f t="shared" si="6"/>
        <v>20608.51</v>
      </c>
      <c r="M17" s="8">
        <f t="shared" si="6"/>
        <v>20917.69</v>
      </c>
      <c r="N17" s="9">
        <f t="shared" si="6"/>
        <v>33471.53</v>
      </c>
    </row>
    <row r="18">
      <c r="A18" s="13" t="s">
        <v>26</v>
      </c>
      <c r="N18" s="16"/>
    </row>
    <row r="19">
      <c r="A19" s="13" t="s">
        <v>27</v>
      </c>
      <c r="B19" s="14">
        <v>16000.0</v>
      </c>
      <c r="C19" s="14">
        <v>16000.0</v>
      </c>
      <c r="D19" s="14">
        <v>16000.0</v>
      </c>
      <c r="E19" s="14">
        <v>16000.0</v>
      </c>
      <c r="F19" s="14">
        <v>16000.0</v>
      </c>
      <c r="G19" s="14">
        <v>16000.0</v>
      </c>
      <c r="H19" s="14">
        <v>16000.0</v>
      </c>
      <c r="I19" s="14">
        <v>16000.0</v>
      </c>
      <c r="J19" s="14">
        <v>16000.0</v>
      </c>
      <c r="K19" s="14">
        <v>16000.0</v>
      </c>
      <c r="L19" s="14">
        <v>16000.0</v>
      </c>
      <c r="M19" s="14">
        <v>16000.0</v>
      </c>
      <c r="N19" s="15">
        <v>16000.0</v>
      </c>
    </row>
    <row r="20">
      <c r="A20" s="13" t="s">
        <v>28</v>
      </c>
      <c r="N20" s="16"/>
    </row>
    <row r="21">
      <c r="A21" s="13" t="s">
        <v>29</v>
      </c>
      <c r="N21" s="16"/>
    </row>
    <row r="22">
      <c r="A22" s="13" t="s">
        <v>30</v>
      </c>
      <c r="B22" s="14">
        <v>-2133.27</v>
      </c>
      <c r="C22" s="14">
        <v>-1230.78</v>
      </c>
      <c r="D22" s="14">
        <v>-1008.3</v>
      </c>
      <c r="E22" s="14">
        <v>-440.71</v>
      </c>
      <c r="F22" s="14">
        <v>886.78</v>
      </c>
      <c r="G22" s="14">
        <v>1109.27</v>
      </c>
      <c r="H22" s="14">
        <v>1331.76</v>
      </c>
      <c r="I22" s="14">
        <v>881.04</v>
      </c>
      <c r="J22" s="14">
        <v>4163.53</v>
      </c>
      <c r="K22" s="14">
        <v>4386.02</v>
      </c>
      <c r="L22" s="14">
        <v>4608.51</v>
      </c>
      <c r="M22" s="14">
        <v>4917.69</v>
      </c>
      <c r="N22" s="15">
        <v>17471.53</v>
      </c>
    </row>
    <row r="23">
      <c r="A23" s="17"/>
      <c r="N23" s="16"/>
    </row>
    <row r="24">
      <c r="A24" s="7" t="s">
        <v>31</v>
      </c>
      <c r="B24" s="8">
        <f t="shared" ref="B24:N24" si="7">B25</f>
        <v>1068</v>
      </c>
      <c r="C24" s="8">
        <f t="shared" si="7"/>
        <v>1068</v>
      </c>
      <c r="D24" s="8">
        <f t="shared" si="7"/>
        <v>1068</v>
      </c>
      <c r="E24" s="8">
        <f t="shared" si="7"/>
        <v>1068</v>
      </c>
      <c r="F24" s="8">
        <f t="shared" si="7"/>
        <v>1068</v>
      </c>
      <c r="G24" s="8">
        <f t="shared" si="7"/>
        <v>1068</v>
      </c>
      <c r="H24" s="8">
        <f t="shared" si="7"/>
        <v>1068</v>
      </c>
      <c r="I24" s="8">
        <f t="shared" si="7"/>
        <v>1068</v>
      </c>
      <c r="J24" s="8">
        <f t="shared" si="7"/>
        <v>1068</v>
      </c>
      <c r="K24" s="8">
        <f t="shared" si="7"/>
        <v>1068</v>
      </c>
      <c r="L24" s="8">
        <f t="shared" si="7"/>
        <v>1068</v>
      </c>
      <c r="M24" s="8">
        <f t="shared" si="7"/>
        <v>1068</v>
      </c>
      <c r="N24" s="9">
        <f t="shared" si="7"/>
        <v>12816</v>
      </c>
    </row>
    <row r="25">
      <c r="A25" s="13" t="s">
        <v>32</v>
      </c>
      <c r="B25" s="14">
        <v>1068.0</v>
      </c>
      <c r="C25" s="14">
        <v>1068.0</v>
      </c>
      <c r="D25" s="14">
        <v>1068.0</v>
      </c>
      <c r="E25" s="14">
        <v>1068.0</v>
      </c>
      <c r="F25" s="14">
        <v>1068.0</v>
      </c>
      <c r="G25" s="14">
        <v>1068.0</v>
      </c>
      <c r="H25" s="14">
        <v>1068.0</v>
      </c>
      <c r="I25" s="14">
        <v>1068.0</v>
      </c>
      <c r="J25" s="14">
        <v>1068.0</v>
      </c>
      <c r="K25" s="14">
        <v>1068.0</v>
      </c>
      <c r="L25" s="14">
        <v>1068.0</v>
      </c>
      <c r="M25" s="14">
        <v>1068.0</v>
      </c>
      <c r="N25" s="16">
        <f>SUM(B25:M25)</f>
        <v>12816</v>
      </c>
    </row>
    <row r="26">
      <c r="A26" s="17"/>
      <c r="N26" s="16"/>
    </row>
    <row r="27">
      <c r="A27" s="7" t="s">
        <v>33</v>
      </c>
      <c r="B27" s="8">
        <f t="shared" ref="B27:N27" si="8">SUM(B28:B33)</f>
        <v>1425.342</v>
      </c>
      <c r="C27" s="8">
        <f t="shared" si="8"/>
        <v>1425.342</v>
      </c>
      <c r="D27" s="8">
        <f t="shared" si="8"/>
        <v>1474.532</v>
      </c>
      <c r="E27" s="8">
        <f t="shared" si="8"/>
        <v>1425.342</v>
      </c>
      <c r="F27" s="8">
        <f t="shared" si="8"/>
        <v>1425.342</v>
      </c>
      <c r="G27" s="8">
        <f t="shared" si="8"/>
        <v>1474.532</v>
      </c>
      <c r="H27" s="8">
        <f t="shared" si="8"/>
        <v>1425.342</v>
      </c>
      <c r="I27" s="8">
        <f t="shared" si="8"/>
        <v>1425.342</v>
      </c>
      <c r="J27" s="8">
        <f t="shared" si="8"/>
        <v>1474.532</v>
      </c>
      <c r="K27" s="8">
        <f t="shared" si="8"/>
        <v>1425.342</v>
      </c>
      <c r="L27" s="8">
        <f t="shared" si="8"/>
        <v>1425.342</v>
      </c>
      <c r="M27" s="8">
        <f t="shared" si="8"/>
        <v>3701.951</v>
      </c>
      <c r="N27" s="9">
        <f t="shared" si="8"/>
        <v>6103.1392</v>
      </c>
    </row>
    <row r="28">
      <c r="A28" s="13" t="s">
        <v>34</v>
      </c>
      <c r="B28" s="14">
        <v>300.0</v>
      </c>
      <c r="C28" s="14">
        <v>300.0</v>
      </c>
      <c r="D28" s="14">
        <v>300.0</v>
      </c>
      <c r="E28" s="14">
        <v>300.0</v>
      </c>
      <c r="F28" s="14">
        <v>300.0</v>
      </c>
      <c r="G28" s="14">
        <v>300.0</v>
      </c>
      <c r="H28" s="14">
        <v>300.0</v>
      </c>
      <c r="I28" s="14">
        <v>300.0</v>
      </c>
      <c r="J28" s="14">
        <v>300.0</v>
      </c>
      <c r="K28" s="14">
        <v>300.0</v>
      </c>
      <c r="L28" s="14">
        <v>300.0</v>
      </c>
      <c r="M28" s="14">
        <v>300.0</v>
      </c>
      <c r="N28" s="15">
        <v>300.0</v>
      </c>
    </row>
    <row r="29">
      <c r="A29" s="23" t="s">
        <v>35</v>
      </c>
      <c r="N29" s="16"/>
    </row>
    <row r="30">
      <c r="A30" s="13" t="s">
        <v>36</v>
      </c>
      <c r="B30" s="14">
        <v>582.12</v>
      </c>
      <c r="C30" s="14">
        <v>582.12</v>
      </c>
      <c r="D30" s="14">
        <v>582.12</v>
      </c>
      <c r="E30" s="14">
        <v>582.12</v>
      </c>
      <c r="F30" s="14">
        <v>582.12</v>
      </c>
      <c r="G30" s="14">
        <v>582.12</v>
      </c>
      <c r="H30" s="14">
        <v>582.12</v>
      </c>
      <c r="I30" s="14">
        <v>582.12</v>
      </c>
      <c r="J30" s="14">
        <v>582.12</v>
      </c>
      <c r="K30" s="14">
        <v>582.12</v>
      </c>
      <c r="L30" s="14">
        <v>582.12</v>
      </c>
      <c r="M30" s="14">
        <v>582.12</v>
      </c>
      <c r="N30" s="15">
        <v>582.12</v>
      </c>
    </row>
    <row r="31">
      <c r="A31" s="13" t="s">
        <v>37</v>
      </c>
      <c r="B31" s="14">
        <v>0.0</v>
      </c>
      <c r="C31" s="14">
        <v>0.0</v>
      </c>
      <c r="D31" s="14">
        <v>0.0</v>
      </c>
      <c r="E31" s="14">
        <v>0.0</v>
      </c>
      <c r="F31" s="14">
        <v>0.0</v>
      </c>
      <c r="G31" s="14">
        <v>0.0</v>
      </c>
      <c r="H31" s="14">
        <v>0.0</v>
      </c>
      <c r="I31" s="14">
        <v>0.0</v>
      </c>
      <c r="J31" s="14">
        <v>0.0</v>
      </c>
      <c r="K31" s="14">
        <v>0.0</v>
      </c>
      <c r="L31" s="14">
        <v>0.0</v>
      </c>
      <c r="M31" s="14">
        <v>2227.419</v>
      </c>
      <c r="N31" s="16">
        <f>M31</f>
        <v>2227.419</v>
      </c>
    </row>
    <row r="32">
      <c r="A32" s="13" t="s">
        <v>38</v>
      </c>
      <c r="B32" s="18">
        <v>338.352</v>
      </c>
      <c r="C32" s="18">
        <v>338.352</v>
      </c>
      <c r="D32" s="18">
        <v>338.352</v>
      </c>
      <c r="E32" s="18">
        <v>338.352</v>
      </c>
      <c r="F32" s="18">
        <v>338.352</v>
      </c>
      <c r="G32" s="18">
        <v>338.352</v>
      </c>
      <c r="H32" s="18">
        <v>338.352</v>
      </c>
      <c r="I32" s="18">
        <v>338.352</v>
      </c>
      <c r="J32" s="18">
        <v>338.352</v>
      </c>
      <c r="K32" s="18">
        <v>338.352</v>
      </c>
      <c r="L32" s="18">
        <v>338.352</v>
      </c>
      <c r="M32" s="18">
        <v>338.352</v>
      </c>
      <c r="N32" s="16">
        <v>338.352</v>
      </c>
    </row>
    <row r="33">
      <c r="A33" s="13" t="s">
        <v>39</v>
      </c>
      <c r="B33" s="14">
        <f t="shared" ref="B33:C33" si="9">221.27-16.4</f>
        <v>204.87</v>
      </c>
      <c r="C33" s="14">
        <f t="shared" si="9"/>
        <v>204.87</v>
      </c>
      <c r="D33" s="14">
        <v>254.06</v>
      </c>
      <c r="E33" s="14">
        <f t="shared" ref="E33:F33" si="10">221.27-16.4</f>
        <v>204.87</v>
      </c>
      <c r="F33" s="14">
        <f t="shared" si="10"/>
        <v>204.87</v>
      </c>
      <c r="G33" s="14">
        <v>254.06</v>
      </c>
      <c r="H33" s="14">
        <f t="shared" ref="H33:I33" si="11">221.27-16.4</f>
        <v>204.87</v>
      </c>
      <c r="I33" s="14">
        <f t="shared" si="11"/>
        <v>204.87</v>
      </c>
      <c r="J33" s="14">
        <v>254.06</v>
      </c>
      <c r="K33" s="14">
        <f t="shared" ref="K33:L33" si="12">221.27-16.4</f>
        <v>204.87</v>
      </c>
      <c r="L33" s="14">
        <f t="shared" si="12"/>
        <v>204.87</v>
      </c>
      <c r="M33" s="14">
        <v>254.06</v>
      </c>
      <c r="N33" s="15">
        <f>1216.496+1438.7522</f>
        <v>2655.2482</v>
      </c>
    </row>
    <row r="34">
      <c r="A34" s="17"/>
      <c r="N34" s="16"/>
    </row>
    <row r="35">
      <c r="A35" s="24" t="s">
        <v>40</v>
      </c>
      <c r="B35" s="25">
        <f t="shared" ref="B35:M35" si="13">SUM(B17,B24,B27)</f>
        <v>16360.072</v>
      </c>
      <c r="C35" s="25">
        <f t="shared" si="13"/>
        <v>17262.562</v>
      </c>
      <c r="D35" s="25">
        <f t="shared" si="13"/>
        <v>17534.232</v>
      </c>
      <c r="E35" s="25">
        <f t="shared" si="13"/>
        <v>18052.632</v>
      </c>
      <c r="F35" s="25">
        <f t="shared" si="13"/>
        <v>19380.122</v>
      </c>
      <c r="G35" s="25">
        <f t="shared" si="13"/>
        <v>19651.802</v>
      </c>
      <c r="H35" s="25">
        <f t="shared" si="13"/>
        <v>19825.102</v>
      </c>
      <c r="I35" s="25">
        <f t="shared" si="13"/>
        <v>19374.382</v>
      </c>
      <c r="J35" s="25">
        <f t="shared" si="13"/>
        <v>22706.062</v>
      </c>
      <c r="K35" s="25">
        <f t="shared" si="13"/>
        <v>22879.362</v>
      </c>
      <c r="L35" s="25">
        <f t="shared" si="13"/>
        <v>23101.852</v>
      </c>
      <c r="M35" s="25">
        <f t="shared" si="13"/>
        <v>25687.641</v>
      </c>
      <c r="N35" s="26">
        <f>SUM(N17,N24,N27)+0.003</f>
        <v>52390.6722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35.88"/>
  </cols>
  <sheetData>
    <row r="5">
      <c r="G5" s="27" t="s">
        <v>0</v>
      </c>
      <c r="H5" s="3"/>
    </row>
    <row r="6">
      <c r="G6" s="28" t="s">
        <v>1</v>
      </c>
      <c r="H6" s="29" t="s">
        <v>14</v>
      </c>
    </row>
    <row r="7">
      <c r="G7" s="7" t="s">
        <v>15</v>
      </c>
      <c r="H7" s="9">
        <v>9619.2</v>
      </c>
    </row>
    <row r="8">
      <c r="G8" s="10" t="s">
        <v>16</v>
      </c>
      <c r="H8" s="12">
        <v>1800.0</v>
      </c>
    </row>
    <row r="9">
      <c r="G9" s="13" t="s">
        <v>17</v>
      </c>
      <c r="H9" s="30">
        <v>1500.0</v>
      </c>
    </row>
    <row r="10">
      <c r="G10" s="13" t="s">
        <v>18</v>
      </c>
      <c r="H10" s="16">
        <v>-300.0</v>
      </c>
    </row>
    <row r="11">
      <c r="G11" s="10" t="s">
        <v>19</v>
      </c>
      <c r="H11" s="12">
        <v>7819.2</v>
      </c>
    </row>
    <row r="12">
      <c r="G12" s="13" t="s">
        <v>20</v>
      </c>
      <c r="H12" s="30">
        <v>6516.0</v>
      </c>
    </row>
    <row r="13">
      <c r="G13" s="13" t="s">
        <v>21</v>
      </c>
      <c r="H13" s="30">
        <v>-1303.1999999999998</v>
      </c>
    </row>
    <row r="14">
      <c r="G14" s="17"/>
      <c r="H14" s="16"/>
    </row>
    <row r="15">
      <c r="G15" s="7" t="s">
        <v>22</v>
      </c>
      <c r="H15" s="31">
        <f>H16</f>
        <v>42408.47</v>
      </c>
    </row>
    <row r="16">
      <c r="G16" s="13" t="s">
        <v>23</v>
      </c>
      <c r="H16" s="32">
        <v>42408.47</v>
      </c>
    </row>
    <row r="17">
      <c r="G17" s="17"/>
      <c r="H17" s="16"/>
    </row>
    <row r="18">
      <c r="G18" s="20" t="s">
        <v>24</v>
      </c>
      <c r="H18" s="33">
        <f>SUM(H7,H15)</f>
        <v>52027.67</v>
      </c>
    </row>
    <row r="19">
      <c r="G19" s="17"/>
      <c r="H19" s="16"/>
    </row>
    <row r="20">
      <c r="G20" s="17"/>
      <c r="H20" s="16"/>
    </row>
    <row r="21">
      <c r="G21" s="7" t="s">
        <v>25</v>
      </c>
      <c r="H21" s="9">
        <v>33471.53</v>
      </c>
    </row>
    <row r="22">
      <c r="G22" s="13" t="s">
        <v>27</v>
      </c>
      <c r="H22" s="30">
        <v>16000.0</v>
      </c>
    </row>
    <row r="23">
      <c r="G23" s="13" t="s">
        <v>28</v>
      </c>
      <c r="H23" s="15">
        <v>0.0</v>
      </c>
    </row>
    <row r="24">
      <c r="G24" s="13" t="s">
        <v>29</v>
      </c>
      <c r="H24" s="15">
        <v>0.0</v>
      </c>
    </row>
    <row r="25">
      <c r="G25" s="13" t="s">
        <v>30</v>
      </c>
      <c r="H25" s="30">
        <v>17471.53</v>
      </c>
    </row>
    <row r="26">
      <c r="G26" s="17"/>
      <c r="H26" s="16"/>
    </row>
    <row r="27">
      <c r="G27" s="7" t="s">
        <v>31</v>
      </c>
      <c r="H27" s="9">
        <v>12816.0</v>
      </c>
    </row>
    <row r="28">
      <c r="G28" s="13" t="s">
        <v>32</v>
      </c>
      <c r="H28" s="16">
        <v>12816.0</v>
      </c>
    </row>
    <row r="29">
      <c r="G29" s="17"/>
      <c r="H29" s="16"/>
    </row>
    <row r="30">
      <c r="G30" s="7" t="s">
        <v>33</v>
      </c>
      <c r="H30" s="31">
        <f>SUM(H31:H36)</f>
        <v>5740.14</v>
      </c>
    </row>
    <row r="31">
      <c r="G31" s="13" t="s">
        <v>34</v>
      </c>
      <c r="H31" s="30">
        <v>300.0</v>
      </c>
    </row>
    <row r="32">
      <c r="G32" s="23" t="s">
        <v>35</v>
      </c>
      <c r="H32" s="16"/>
    </row>
    <row r="33">
      <c r="G33" s="13" t="s">
        <v>41</v>
      </c>
      <c r="H33" s="30">
        <v>582.12</v>
      </c>
    </row>
    <row r="34">
      <c r="G34" s="13" t="s">
        <v>37</v>
      </c>
      <c r="H34" s="15">
        <v>2227.42</v>
      </c>
    </row>
    <row r="35">
      <c r="G35" s="13" t="s">
        <v>38</v>
      </c>
      <c r="H35" s="15">
        <v>338.35</v>
      </c>
    </row>
    <row r="36">
      <c r="G36" s="13" t="s">
        <v>39</v>
      </c>
      <c r="H36" s="15">
        <f>2655.25-363</f>
        <v>2292.25</v>
      </c>
    </row>
    <row r="37">
      <c r="G37" s="17"/>
      <c r="H37" s="16"/>
    </row>
    <row r="38">
      <c r="G38" s="24" t="s">
        <v>40</v>
      </c>
      <c r="H38" s="34">
        <f>SUM(H21,H27,H30)</f>
        <v>52027.67</v>
      </c>
    </row>
  </sheetData>
  <mergeCells count="6">
    <mergeCell ref="A1:P3"/>
    <mergeCell ref="A4:F38"/>
    <mergeCell ref="G4:H4"/>
    <mergeCell ref="I4:P37"/>
    <mergeCell ref="I38:P38"/>
    <mergeCell ref="A39:P5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