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<sst xmlns="http://schemas.openxmlformats.org/spreadsheetml/2006/main" count="36" uniqueCount="36">
  <si>
    <t>TESORERIA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</si>
  <si>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</si>
  <si>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</si>
  <si>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</si>
  <si>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</si>
  <si>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</si>
  <si>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</si>
  <si>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</si>
  <si>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</si>
  <si>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</si>
  <si>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</si>
  <si>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</si>
  <si>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</si>
  <si>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Total</t>
  </si>
  <si>
    <t>Saldo Inicial</t>
  </si>
  <si>
    <t>Caixa d'operacions</t>
  </si>
  <si>
    <t>Cobraments operatius</t>
  </si>
  <si>
    <t>Per prestació de serveis</t>
  </si>
  <si>
    <t>IVA Repercutit</t>
  </si>
  <si>
    <t>Pagaments operatius</t>
  </si>
  <si>
    <t>Despeses personal</t>
  </si>
  <si>
    <t>SS pagada</t>
  </si>
  <si>
    <t>IRPF retencions pagades</t>
  </si>
  <si>
    <t>Evaluación Ambiental S.L.</t>
  </si>
  <si>
    <t>Internet</t>
  </si>
  <si>
    <t>Oficina Virtual</t>
  </si>
  <si>
    <t>Publicitat</t>
  </si>
  <si>
    <t>Amazon Web Services</t>
  </si>
  <si>
    <t>IVA suportat</t>
  </si>
  <si>
    <t>Caixa d'inversió</t>
  </si>
  <si>
    <t>Propietat industrial</t>
  </si>
  <si>
    <t>Equips Informàtics</t>
  </si>
  <si>
    <t>Caixa financiació</t>
  </si>
  <si>
    <t>Pagament principal prèstec</t>
  </si>
  <si>
    <t>Pagament interessos prèstec</t>
  </si>
  <si>
    <t>SALDO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</si>
</sst>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6AA84F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4" fillId="2" fontId="4" numFmtId="0" xfId="0" applyAlignment="1" applyBorder="1" applyFont="1">
      <alignment readingOrder="0"/>
    </xf>
    <xf borderId="0" fillId="3" fontId="5" numFmtId="0" xfId="0" applyFont="1"/>
    <xf borderId="5" fillId="3" fontId="5" numFmtId="0" xfId="0" applyBorder="1" applyFont="1"/>
    <xf borderId="4" fillId="0" fontId="5" numFmtId="0" xfId="0" applyAlignment="1" applyBorder="1" applyFont="1">
      <alignment readingOrder="0"/>
    </xf>
    <xf borderId="0" fillId="0" fontId="3" numFmtId="0" xfId="0" applyFon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Font="1"/>
    <xf borderId="5" fillId="0" fontId="6" numFmtId="0" xfId="0" applyBorder="1" applyFont="1"/>
    <xf borderId="4" fillId="2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7" fillId="3" fontId="5" numFmtId="0" xfId="0" applyBorder="1" applyFont="1"/>
    <xf borderId="8" fillId="3" fontId="5" numFmtId="0" xfId="0" applyBorder="1" applyFont="1"/>
  </cellXfs>
  <cellStyles count="1">
    <cellStyle xfId="0" name="Normal" builtinId="0"/>
  </cellStyles>
  <dxfs count="1">
    <dxf>
      <font>
        <color rgb="FFFF0000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2.25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3" t="s">
        <v>13</v>
      </c>
    </row>
    <row r="3">
      <c r="B3" s="4"/>
      <c r="O3" s="5"/>
    </row>
    <row r="4">
      <c r="B4" s="6" t="s">
        <v>14</v>
      </c>
      <c r="C4" s="7">
        <f>16000+20000</f>
        <v>36000</v>
      </c>
      <c r="D4" s="7">
        <f t="shared" ref="D4:N4" si="1">C29</f>
        <v>24369.8356</v>
      </c>
      <c r="E4" s="7">
        <f t="shared" si="1"/>
        <v>22108.4212</v>
      </c>
      <c r="F4" s="7">
        <f t="shared" si="1"/>
        <v>20569.4993</v>
      </c>
      <c r="G4" s="7">
        <f t="shared" si="1"/>
        <v>18725.5849</v>
      </c>
      <c r="H4" s="7">
        <f t="shared" si="1"/>
        <v>18960.4205</v>
      </c>
      <c r="I4" s="7">
        <f t="shared" si="1"/>
        <v>20440.9111</v>
      </c>
      <c r="J4" s="7">
        <f t="shared" si="1"/>
        <v>21202.2467</v>
      </c>
      <c r="K4" s="7">
        <f t="shared" si="1"/>
        <v>20679.3323</v>
      </c>
      <c r="L4" s="7">
        <f t="shared" si="1"/>
        <v>26512.6554</v>
      </c>
      <c r="M4" s="7">
        <f t="shared" si="1"/>
        <v>30872.241</v>
      </c>
      <c r="N4" s="7">
        <f t="shared" si="1"/>
        <v>35495.5766</v>
      </c>
      <c r="O4" s="8">
        <f>C4</f>
        <v>36000</v>
      </c>
    </row>
    <row r="5">
      <c r="B5" s="4"/>
      <c r="O5" s="5"/>
    </row>
    <row r="6">
      <c r="B6" s="6" t="s">
        <v>15</v>
      </c>
      <c r="C6" s="7">
        <f t="shared" ref="C6:O6" si="2">C7-C10</f>
        <v>-3102.1644</v>
      </c>
      <c r="D6" s="7">
        <f t="shared" si="2"/>
        <v>-1751.4144</v>
      </c>
      <c r="E6" s="7">
        <f t="shared" si="2"/>
        <v>-1029.9219</v>
      </c>
      <c r="F6" s="7">
        <f t="shared" si="2"/>
        <v>-1336.9144</v>
      </c>
      <c r="G6" s="7">
        <f t="shared" si="2"/>
        <v>739.8356</v>
      </c>
      <c r="H6" s="7">
        <f t="shared" si="2"/>
        <v>1984.4906</v>
      </c>
      <c r="I6" s="7">
        <f t="shared" si="2"/>
        <v>1263.3356</v>
      </c>
      <c r="J6" s="7">
        <f t="shared" si="2"/>
        <v>-22.9144</v>
      </c>
      <c r="K6" s="7">
        <f t="shared" si="2"/>
        <v>6332.3231</v>
      </c>
      <c r="L6" s="7">
        <f t="shared" si="2"/>
        <v>4856.5856</v>
      </c>
      <c r="M6" s="7">
        <f t="shared" si="2"/>
        <v>5118.3356</v>
      </c>
      <c r="N6" s="7">
        <f t="shared" si="2"/>
        <v>7405.8956</v>
      </c>
      <c r="O6" s="8">
        <f t="shared" si="2"/>
        <v>20457.4722</v>
      </c>
    </row>
    <row r="7">
      <c r="B7" s="9" t="s">
        <v>16</v>
      </c>
      <c r="C7" s="10">
        <f t="shared" ref="C7:O7" si="3">SUM(C8:C9)</f>
        <v>1665.75</v>
      </c>
      <c r="D7" s="10">
        <f t="shared" si="3"/>
        <v>1927.5</v>
      </c>
      <c r="E7" s="10">
        <f t="shared" si="3"/>
        <v>2648.9925</v>
      </c>
      <c r="F7" s="10">
        <f t="shared" si="3"/>
        <v>4157</v>
      </c>
      <c r="G7" s="10">
        <f t="shared" si="3"/>
        <v>4418.75</v>
      </c>
      <c r="H7" s="10">
        <f t="shared" si="3"/>
        <v>5663.405</v>
      </c>
      <c r="I7" s="10">
        <f t="shared" si="3"/>
        <v>4942.25</v>
      </c>
      <c r="J7" s="10">
        <f t="shared" si="3"/>
        <v>8012</v>
      </c>
      <c r="K7" s="10">
        <f t="shared" si="3"/>
        <v>10011.2375</v>
      </c>
      <c r="L7" s="10">
        <f t="shared" si="3"/>
        <v>8535.5</v>
      </c>
      <c r="M7" s="10">
        <f t="shared" si="3"/>
        <v>8797.25</v>
      </c>
      <c r="N7" s="10">
        <f t="shared" si="3"/>
        <v>13262.81</v>
      </c>
      <c r="O7" s="5">
        <f t="shared" si="3"/>
        <v>74042.445</v>
      </c>
    </row>
    <row r="8">
      <c r="B8" s="11" t="s">
        <v>17</v>
      </c>
      <c r="C8" s="10">
        <v>1665.75</v>
      </c>
      <c r="D8" s="10">
        <v>1927.5</v>
      </c>
      <c r="E8" s="10">
        <v>2189.25</v>
      </c>
      <c r="F8" s="10">
        <v>4157.0</v>
      </c>
      <c r="G8" s="10">
        <v>4418.75</v>
      </c>
      <c r="H8" s="10">
        <v>4680.5</v>
      </c>
      <c r="I8" s="10">
        <v>4942.25</v>
      </c>
      <c r="J8" s="10">
        <v>8012.0</v>
      </c>
      <c r="K8" s="10">
        <v>8273.75</v>
      </c>
      <c r="L8" s="10">
        <v>8535.5</v>
      </c>
      <c r="M8" s="10">
        <v>8797.25</v>
      </c>
      <c r="N8" s="10">
        <v>10961.0</v>
      </c>
      <c r="O8" s="5">
        <v>68560.5</v>
      </c>
    </row>
    <row r="9">
      <c r="B9" s="11" t="s">
        <v>18</v>
      </c>
      <c r="C9" s="12">
        <v>0.0</v>
      </c>
      <c r="D9" s="12">
        <v>0.0</v>
      </c>
      <c r="E9" s="10">
        <f>E8*0.21</f>
        <v>459.7425</v>
      </c>
      <c r="F9" s="12">
        <v>0.0</v>
      </c>
      <c r="G9" s="12">
        <v>0.0</v>
      </c>
      <c r="H9" s="10">
        <f>H8*0.21</f>
        <v>982.905</v>
      </c>
      <c r="I9" s="12">
        <v>0.0</v>
      </c>
      <c r="J9" s="12">
        <v>0.0</v>
      </c>
      <c r="K9" s="10">
        <f>K8*0.21</f>
        <v>1737.4875</v>
      </c>
      <c r="L9" s="12">
        <v>0.0</v>
      </c>
      <c r="M9" s="12">
        <v>0.0</v>
      </c>
      <c r="N9" s="10">
        <f>N8*0.21</f>
        <v>2301.81</v>
      </c>
      <c r="O9" s="5">
        <f>SUM(C9:N9)</f>
        <v>5481.945</v>
      </c>
    </row>
    <row r="10">
      <c r="B10" s="9" t="s">
        <v>19</v>
      </c>
      <c r="C10" s="13">
        <f t="shared" ref="C10:O10" si="4">SUM(C11:C19)</f>
        <v>4767.9144</v>
      </c>
      <c r="D10" s="13">
        <f t="shared" si="4"/>
        <v>3678.9144</v>
      </c>
      <c r="E10" s="13">
        <f t="shared" si="4"/>
        <v>3678.9144</v>
      </c>
      <c r="F10" s="13">
        <f t="shared" si="4"/>
        <v>5493.9144</v>
      </c>
      <c r="G10" s="13">
        <f t="shared" si="4"/>
        <v>3678.9144</v>
      </c>
      <c r="H10" s="13">
        <f t="shared" si="4"/>
        <v>3678.9144</v>
      </c>
      <c r="I10" s="13">
        <f t="shared" si="4"/>
        <v>3678.9144</v>
      </c>
      <c r="J10" s="13">
        <f t="shared" si="4"/>
        <v>8034.9144</v>
      </c>
      <c r="K10" s="13">
        <f t="shared" si="4"/>
        <v>3678.9144</v>
      </c>
      <c r="L10" s="13">
        <f t="shared" si="4"/>
        <v>3678.9144</v>
      </c>
      <c r="M10" s="13">
        <f t="shared" si="4"/>
        <v>3678.9144</v>
      </c>
      <c r="N10" s="13">
        <f t="shared" si="4"/>
        <v>5856.9144</v>
      </c>
      <c r="O10" s="14">
        <f t="shared" si="4"/>
        <v>53584.9728</v>
      </c>
    </row>
    <row r="11">
      <c r="B11" s="11" t="s">
        <v>20</v>
      </c>
      <c r="C11" s="12">
        <v>1680.0</v>
      </c>
      <c r="D11" s="12">
        <v>1680.0</v>
      </c>
      <c r="E11" s="12">
        <v>1680.0</v>
      </c>
      <c r="F11" s="12">
        <v>1680.0</v>
      </c>
      <c r="G11" s="12">
        <v>1680.0</v>
      </c>
      <c r="H11" s="12">
        <v>1680.0</v>
      </c>
      <c r="I11" s="12">
        <v>1680.0</v>
      </c>
      <c r="J11" s="12">
        <v>1680.0</v>
      </c>
      <c r="K11" s="12">
        <v>1680.0</v>
      </c>
      <c r="L11" s="12">
        <v>1680.0</v>
      </c>
      <c r="M11" s="12">
        <v>1680.0</v>
      </c>
      <c r="N11" s="12">
        <v>1680.0</v>
      </c>
      <c r="O11" s="5">
        <f t="shared" ref="O11:O15" si="5">SUM(C11:N11)</f>
        <v>20160</v>
      </c>
    </row>
    <row r="12">
      <c r="B12" s="11" t="s">
        <v>21</v>
      </c>
      <c r="C12" s="12">
        <v>475.44</v>
      </c>
      <c r="D12" s="12">
        <v>475.44</v>
      </c>
      <c r="E12" s="12">
        <v>475.44</v>
      </c>
      <c r="F12" s="12">
        <v>475.44</v>
      </c>
      <c r="G12" s="12">
        <v>475.44</v>
      </c>
      <c r="H12" s="12">
        <v>475.44</v>
      </c>
      <c r="I12" s="12">
        <v>475.44</v>
      </c>
      <c r="J12" s="12">
        <v>475.44</v>
      </c>
      <c r="K12" s="12">
        <v>475.44</v>
      </c>
      <c r="L12" s="12">
        <v>475.44</v>
      </c>
      <c r="M12" s="12">
        <v>475.44</v>
      </c>
      <c r="N12" s="12">
        <v>475.44</v>
      </c>
      <c r="O12" s="5">
        <f t="shared" si="5"/>
        <v>5705.28</v>
      </c>
    </row>
    <row r="13">
      <c r="B13" s="11" t="s">
        <v>22</v>
      </c>
      <c r="C13" s="12">
        <v>338.352</v>
      </c>
      <c r="D13" s="12">
        <v>338.352</v>
      </c>
      <c r="E13" s="12">
        <v>338.352</v>
      </c>
      <c r="F13" s="12">
        <v>338.352</v>
      </c>
      <c r="G13" s="12">
        <v>338.352</v>
      </c>
      <c r="H13" s="12">
        <v>338.352</v>
      </c>
      <c r="I13" s="12">
        <v>338.352</v>
      </c>
      <c r="J13" s="12">
        <v>338.352</v>
      </c>
      <c r="K13" s="12">
        <v>338.352</v>
      </c>
      <c r="L13" s="12">
        <v>338.352</v>
      </c>
      <c r="M13" s="12">
        <v>338.352</v>
      </c>
      <c r="N13" s="12">
        <v>338.352</v>
      </c>
      <c r="O13" s="5">
        <f t="shared" si="5"/>
        <v>4060.224</v>
      </c>
    </row>
    <row r="14">
      <c r="B14" s="11" t="s">
        <v>23</v>
      </c>
      <c r="C14" s="12">
        <f>300*3</f>
        <v>900</v>
      </c>
      <c r="D14" s="12">
        <v>0.0</v>
      </c>
      <c r="E14" s="12">
        <v>0.0</v>
      </c>
      <c r="F14" s="12">
        <f>300*5</f>
        <v>1500</v>
      </c>
      <c r="G14" s="12">
        <v>0.0</v>
      </c>
      <c r="H14" s="12">
        <v>0.0</v>
      </c>
      <c r="I14" s="12">
        <v>0.0</v>
      </c>
      <c r="J14" s="12">
        <f>300*12</f>
        <v>3600</v>
      </c>
      <c r="K14" s="12">
        <v>0.0</v>
      </c>
      <c r="L14" s="12">
        <v>0.0</v>
      </c>
      <c r="M14" s="12">
        <v>0.0</v>
      </c>
      <c r="N14" s="12">
        <f>300*6</f>
        <v>1800</v>
      </c>
      <c r="O14" s="5">
        <f t="shared" si="5"/>
        <v>7800</v>
      </c>
    </row>
    <row r="15">
      <c r="B15" s="11" t="s">
        <v>24</v>
      </c>
      <c r="C15" s="12">
        <v>29.95</v>
      </c>
      <c r="D15" s="12">
        <v>29.95</v>
      </c>
      <c r="E15" s="12">
        <v>29.95</v>
      </c>
      <c r="F15" s="12">
        <v>29.95</v>
      </c>
      <c r="G15" s="12">
        <v>29.95</v>
      </c>
      <c r="H15" s="12">
        <v>29.95</v>
      </c>
      <c r="I15" s="12">
        <v>29.95</v>
      </c>
      <c r="J15" s="12">
        <v>29.95</v>
      </c>
      <c r="K15" s="12">
        <v>29.95</v>
      </c>
      <c r="L15" s="12">
        <v>29.95</v>
      </c>
      <c r="M15" s="12">
        <v>29.95</v>
      </c>
      <c r="N15" s="12">
        <v>29.95</v>
      </c>
      <c r="O15" s="5">
        <f t="shared" si="5"/>
        <v>359.4</v>
      </c>
    </row>
    <row r="16">
      <c r="B16" s="11" t="s">
        <v>25</v>
      </c>
      <c r="C16" s="10">
        <v>38.0</v>
      </c>
      <c r="D16" s="10">
        <v>38.0</v>
      </c>
      <c r="E16" s="10">
        <v>38.0</v>
      </c>
      <c r="F16" s="10">
        <v>38.0</v>
      </c>
      <c r="G16" s="10">
        <v>38.0</v>
      </c>
      <c r="H16" s="10">
        <v>38.0</v>
      </c>
      <c r="I16" s="10">
        <v>38.0</v>
      </c>
      <c r="J16" s="10">
        <v>38.0</v>
      </c>
      <c r="K16" s="10">
        <v>38.0</v>
      </c>
      <c r="L16" s="10">
        <v>38.0</v>
      </c>
      <c r="M16" s="10">
        <v>38.0</v>
      </c>
      <c r="N16" s="10">
        <v>38.0</v>
      </c>
      <c r="O16" s="5">
        <v>456.0</v>
      </c>
    </row>
    <row r="17">
      <c r="B17" s="11" t="s">
        <v>26</v>
      </c>
      <c r="C17" s="10">
        <v>750.0</v>
      </c>
      <c r="D17" s="10">
        <v>750.0</v>
      </c>
      <c r="E17" s="10">
        <v>750.0</v>
      </c>
      <c r="F17" s="10">
        <v>750.0</v>
      </c>
      <c r="G17" s="10">
        <v>750.0</v>
      </c>
      <c r="H17" s="10">
        <v>750.0</v>
      </c>
      <c r="I17" s="10">
        <v>750.0</v>
      </c>
      <c r="J17" s="10">
        <v>750.0</v>
      </c>
      <c r="K17" s="10">
        <v>750.0</v>
      </c>
      <c r="L17" s="10">
        <v>750.0</v>
      </c>
      <c r="M17" s="10">
        <v>750.0</v>
      </c>
      <c r="N17" s="10">
        <v>750.0</v>
      </c>
      <c r="O17" s="5">
        <v>9000.0</v>
      </c>
    </row>
    <row r="18">
      <c r="B18" s="11" t="s">
        <v>27</v>
      </c>
      <c r="C18" s="10">
        <v>161.49</v>
      </c>
      <c r="D18" s="10">
        <v>161.49</v>
      </c>
      <c r="E18" s="10">
        <v>161.49</v>
      </c>
      <c r="F18" s="10">
        <v>161.49</v>
      </c>
      <c r="G18" s="10">
        <v>161.49</v>
      </c>
      <c r="H18" s="10">
        <v>161.49</v>
      </c>
      <c r="I18" s="10">
        <v>161.49</v>
      </c>
      <c r="J18" s="10">
        <v>161.49</v>
      </c>
      <c r="K18" s="10">
        <v>161.49</v>
      </c>
      <c r="L18" s="10">
        <v>161.49</v>
      </c>
      <c r="M18" s="10">
        <v>161.49</v>
      </c>
      <c r="N18" s="10">
        <v>161.49</v>
      </c>
      <c r="O18" s="5">
        <v>1937.88</v>
      </c>
    </row>
    <row r="19">
      <c r="B19" s="11" t="s">
        <v>28</v>
      </c>
      <c r="C19" s="10">
        <f t="shared" ref="C19:N19" si="6">SUM(C14:C18)*0.21</f>
        <v>394.6824</v>
      </c>
      <c r="D19" s="10">
        <f t="shared" si="6"/>
        <v>205.6824</v>
      </c>
      <c r="E19" s="10">
        <f t="shared" si="6"/>
        <v>205.6824</v>
      </c>
      <c r="F19" s="10">
        <f t="shared" si="6"/>
        <v>520.6824</v>
      </c>
      <c r="G19" s="10">
        <f t="shared" si="6"/>
        <v>205.6824</v>
      </c>
      <c r="H19" s="10">
        <f t="shared" si="6"/>
        <v>205.6824</v>
      </c>
      <c r="I19" s="10">
        <f t="shared" si="6"/>
        <v>205.6824</v>
      </c>
      <c r="J19" s="10">
        <f t="shared" si="6"/>
        <v>961.6824</v>
      </c>
      <c r="K19" s="10">
        <f t="shared" si="6"/>
        <v>205.6824</v>
      </c>
      <c r="L19" s="10">
        <f t="shared" si="6"/>
        <v>205.6824</v>
      </c>
      <c r="M19" s="10">
        <f t="shared" si="6"/>
        <v>205.6824</v>
      </c>
      <c r="N19" s="10">
        <f t="shared" si="6"/>
        <v>583.6824</v>
      </c>
      <c r="O19" s="5">
        <f>SUM(C19:N19)</f>
        <v>4106.1888</v>
      </c>
    </row>
    <row r="20">
      <c r="B20" s="4"/>
      <c r="O20" s="5"/>
    </row>
    <row r="21">
      <c r="B21" s="15" t="s">
        <v>29</v>
      </c>
      <c r="C21" s="13">
        <f t="shared" ref="C21:N21" si="7">SUM(C22:C23)</f>
        <v>8016</v>
      </c>
      <c r="D21" s="13">
        <f t="shared" si="7"/>
        <v>0</v>
      </c>
      <c r="E21" s="13">
        <f t="shared" si="7"/>
        <v>0</v>
      </c>
      <c r="F21" s="13">
        <f t="shared" si="7"/>
        <v>0</v>
      </c>
      <c r="G21" s="13">
        <f t="shared" si="7"/>
        <v>0</v>
      </c>
      <c r="H21" s="13">
        <f t="shared" si="7"/>
        <v>0</v>
      </c>
      <c r="I21" s="13">
        <f t="shared" si="7"/>
        <v>0</v>
      </c>
      <c r="J21" s="13">
        <f t="shared" si="7"/>
        <v>0</v>
      </c>
      <c r="K21" s="13">
        <f t="shared" si="7"/>
        <v>0</v>
      </c>
      <c r="L21" s="13">
        <f t="shared" si="7"/>
        <v>0</v>
      </c>
      <c r="M21" s="13">
        <f t="shared" si="7"/>
        <v>0</v>
      </c>
      <c r="N21" s="13">
        <f t="shared" si="7"/>
        <v>0</v>
      </c>
      <c r="O21" s="14">
        <f>SUM(B21:N21)</f>
        <v>8016</v>
      </c>
    </row>
    <row r="22">
      <c r="B22" s="11" t="s">
        <v>30</v>
      </c>
      <c r="C22" s="12">
        <v>1500.0</v>
      </c>
      <c r="O22" s="5"/>
    </row>
    <row r="23">
      <c r="B23" s="11" t="s">
        <v>31</v>
      </c>
      <c r="C23" s="12">
        <v>6516.0</v>
      </c>
      <c r="O23" s="5"/>
    </row>
    <row r="24">
      <c r="B24" s="4"/>
      <c r="O24" s="5"/>
    </row>
    <row r="25">
      <c r="B25" s="15" t="s">
        <v>32</v>
      </c>
      <c r="C25" s="13">
        <f t="shared" ref="C25:O25" si="8">SUM(C26:C27)</f>
        <v>512</v>
      </c>
      <c r="D25" s="13">
        <f t="shared" si="8"/>
        <v>510</v>
      </c>
      <c r="E25" s="13">
        <f t="shared" si="8"/>
        <v>509</v>
      </c>
      <c r="F25" s="13">
        <f t="shared" si="8"/>
        <v>507</v>
      </c>
      <c r="G25" s="13">
        <f t="shared" si="8"/>
        <v>505</v>
      </c>
      <c r="H25" s="13">
        <f t="shared" si="8"/>
        <v>504</v>
      </c>
      <c r="I25" s="13">
        <f t="shared" si="8"/>
        <v>502</v>
      </c>
      <c r="J25" s="13">
        <f t="shared" si="8"/>
        <v>500</v>
      </c>
      <c r="K25" s="13">
        <f t="shared" si="8"/>
        <v>499</v>
      </c>
      <c r="L25" s="13">
        <f t="shared" si="8"/>
        <v>497</v>
      </c>
      <c r="M25" s="13">
        <f t="shared" si="8"/>
        <v>495</v>
      </c>
      <c r="N25" s="13">
        <f t="shared" si="8"/>
        <v>493</v>
      </c>
      <c r="O25" s="14">
        <f t="shared" si="8"/>
        <v>6033</v>
      </c>
    </row>
    <row r="26">
      <c r="B26" s="11" t="s">
        <v>33</v>
      </c>
      <c r="C26" s="12">
        <v>396.0</v>
      </c>
      <c r="D26" s="12">
        <v>396.0</v>
      </c>
      <c r="E26" s="12">
        <v>396.0</v>
      </c>
      <c r="F26" s="12">
        <v>396.0</v>
      </c>
      <c r="G26" s="12">
        <v>396.0</v>
      </c>
      <c r="H26" s="12">
        <v>396.0</v>
      </c>
      <c r="I26" s="12">
        <v>396.0</v>
      </c>
      <c r="J26" s="12">
        <v>396.0</v>
      </c>
      <c r="K26" s="12">
        <v>396.0</v>
      </c>
      <c r="L26" s="12">
        <v>396.0</v>
      </c>
      <c r="M26" s="12">
        <v>396.0</v>
      </c>
      <c r="N26" s="12">
        <v>396.0</v>
      </c>
      <c r="O26" s="5">
        <f t="shared" ref="O26:O27" si="9">SUM(C26:N26)</f>
        <v>4752</v>
      </c>
    </row>
    <row r="27">
      <c r="B27" s="11" t="s">
        <v>34</v>
      </c>
      <c r="C27" s="12">
        <v>116.0</v>
      </c>
      <c r="D27" s="12">
        <v>114.0</v>
      </c>
      <c r="E27" s="12">
        <v>113.0</v>
      </c>
      <c r="F27" s="12">
        <v>111.0</v>
      </c>
      <c r="G27" s="12">
        <v>109.0</v>
      </c>
      <c r="H27" s="12">
        <v>108.0</v>
      </c>
      <c r="I27" s="12">
        <v>106.0</v>
      </c>
      <c r="J27" s="12">
        <v>104.0</v>
      </c>
      <c r="K27" s="12">
        <v>103.0</v>
      </c>
      <c r="L27" s="12">
        <v>101.0</v>
      </c>
      <c r="M27" s="12">
        <v>99.0</v>
      </c>
      <c r="N27" s="12">
        <v>97.0</v>
      </c>
      <c r="O27" s="5">
        <f t="shared" si="9"/>
        <v>1281</v>
      </c>
    </row>
    <row r="28">
      <c r="B28" s="4"/>
      <c r="O28" s="5"/>
    </row>
    <row r="29">
      <c r="B29" s="16" t="s">
        <v>35</v>
      </c>
      <c r="C29" s="17">
        <f t="shared" ref="C29:O29" si="10">C4-(SUM(-C6,C21,C25))</f>
        <v>24369.8356</v>
      </c>
      <c r="D29" s="17">
        <f t="shared" si="10"/>
        <v>22108.4212</v>
      </c>
      <c r="E29" s="17">
        <f t="shared" si="10"/>
        <v>20569.4993</v>
      </c>
      <c r="F29" s="17">
        <f t="shared" si="10"/>
        <v>18725.5849</v>
      </c>
      <c r="G29" s="17">
        <f t="shared" si="10"/>
        <v>18960.4205</v>
      </c>
      <c r="H29" s="17">
        <f t="shared" si="10"/>
        <v>20440.9111</v>
      </c>
      <c r="I29" s="17">
        <f t="shared" si="10"/>
        <v>21202.2467</v>
      </c>
      <c r="J29" s="17">
        <f t="shared" si="10"/>
        <v>20679.3323</v>
      </c>
      <c r="K29" s="17">
        <f t="shared" si="10"/>
        <v>26512.6554</v>
      </c>
      <c r="L29" s="17">
        <f t="shared" si="10"/>
        <v>30872.241</v>
      </c>
      <c r="M29" s="17">
        <f t="shared" si="10"/>
        <v>35495.5766</v>
      </c>
      <c r="N29" s="17">
        <f t="shared" si="10"/>
        <v>42408.4722</v>
      </c>
      <c r="O29" s="18">
        <f t="shared" si="10"/>
        <v>42408.4722</v>
      </c>
    </row>
  </sheetData>
  <mergeCells count="4">
    <mergeCell ref="A1:A34"/>
    <mergeCell ref="B1:P1"/>
    <mergeCell ref="P2:P30"/>
    <mergeCell ref="B30:O33"/>
  </mergeCells>
  <conditionalFormatting sqref="C6:O6">
    <cfRule type="cellIs" dxfId="0" priority="1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