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<sst xmlns="http://schemas.openxmlformats.org/spreadsheetml/2006/main" count="41" uniqueCount="41">
  <si>
    <t>COMPTE DE PÈRDUES I GUANYS 2022</t>
  </si>
  <si>
    <t>Gener</t>
  </si>
  <si>
    <t>Febrer</t>
  </si>
  <si>
    <t>Març</t>
  </si>
  <si>
    <t>Abril</t>
  </si>
  <si>
    <t>Maig</t>
  </si>
  <si>
    <t>Juny</t>
  </si>
  <si>
    <t>Juliol</t>
  </si>
  <si>
    <t>Agost</t>
  </si>
  <si>
    <t>Setembre</t>
  </si>
  <si>
    <t>Octubre</t>
  </si>
  <si>
    <t>Novembre</t>
  </si>
  <si>
    <t>Desembre</t>
  </si>
  <si>
    <t>TOTAL</t>
  </si>
  <si>
    <t>Vendes</t>
  </si>
  <si>
    <t>Import net de la xifra de negocis</t>
  </si>
  <si>
    <t>TOTAL INGRESSOS</t>
  </si>
  <si>
    <t>Despeses de personal</t>
  </si>
  <si>
    <t>Sous i salaris:</t>
  </si>
  <si>
    <t>CEO</t>
  </si>
  <si>
    <t>CMO</t>
  </si>
  <si>
    <t>CFO</t>
  </si>
  <si>
    <t>CTO/CIO</t>
  </si>
  <si>
    <t>S.S. a càrrec de l'empresa</t>
  </si>
  <si>
    <t>Despeses d'explotació</t>
  </si>
  <si>
    <t>Evaluación Ambiental S.L.</t>
  </si>
  <si>
    <t>Internet</t>
  </si>
  <si>
    <t>Oficina Virtual</t>
  </si>
  <si>
    <t>Publicitat (Facebook i Instagram Ads)</t>
  </si>
  <si>
    <t>Amazon Web Services (Base de dades + servidor)</t>
  </si>
  <si>
    <t>Amortització de l'immobilitzat</t>
  </si>
  <si>
    <t>Equips per sistemes i programes informàtics (MacBooks)</t>
  </si>
  <si>
    <t>Propietat Industrial</t>
  </si>
  <si>
    <t>DESPESES TOTALS</t>
  </si>
  <si>
    <t>Resultat d'explotació (BAII)</t>
  </si>
  <si>
    <t>Interessos prèstecs</t>
  </si>
  <si>
    <t>Resultat financer</t>
  </si>
  <si>
    <t>Resultat abans d'impostos (BAI)</t>
  </si>
  <si>
    <t>Tipus d'impost</t>
  </si>
  <si>
    <t>Impost sobre beneficis</t>
  </si>
  <si>
    <t>Resultat net (BN)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</si>
</sst>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6AA84F"/>
      <name val="Arial"/>
      <scheme val="minor"/>
    </font>
    <font>
      <b/>
      <color theme="0"/>
      <name val="Arial"/>
      <scheme val="minor"/>
    </font>
    <font>
      <color theme="1"/>
      <name val="Arial"/>
      <scheme val="minor"/>
    </font>
    <font>
      <b/>
      <sz val="12.0"/>
      <color rgb="FF6AA84F"/>
      <name val="Arial"/>
      <scheme val="minor"/>
    </font>
    <font>
      <color rgb="FF6AA84F"/>
      <name val="Arial"/>
      <scheme val="minor"/>
    </font>
    <font>
      <b/>
      <color rgb="FF00FF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CCCCCC"/>
        <bgColor rgb="FFCCCCCC"/>
      </patternFill>
    </fill>
  </fills>
  <borders count="8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3" fillId="2" fontId="3" numFmtId="0" xfId="0" applyAlignment="1" applyBorder="1" applyFill="1" applyFont="1">
      <alignment readingOrder="0"/>
    </xf>
    <xf borderId="4" fillId="0" fontId="4" numFmtId="0" xfId="0" applyBorder="1" applyFont="1"/>
    <xf borderId="3" fillId="3" fontId="1" numFmtId="0" xfId="0" applyAlignment="1" applyBorder="1" applyFill="1" applyFont="1">
      <alignment readingOrder="0"/>
    </xf>
    <xf borderId="0" fillId="3" fontId="4" numFmtId="0" xfId="0" applyFont="1"/>
    <xf borderId="4" fillId="3" fontId="1" numFmtId="0" xfId="0" applyBorder="1" applyFont="1"/>
    <xf borderId="3" fillId="0" fontId="1" numFmtId="0" xfId="0" applyBorder="1" applyFont="1"/>
    <xf borderId="3" fillId="3" fontId="2" numFmtId="0" xfId="0" applyAlignment="1" applyBorder="1" applyFont="1">
      <alignment readingOrder="0"/>
    </xf>
    <xf borderId="0" fillId="3" fontId="2" numFmtId="0" xfId="0" applyFont="1"/>
    <xf borderId="4" fillId="3" fontId="5" numFmtId="0" xfId="0" applyBorder="1" applyFont="1"/>
    <xf borderId="3" fillId="0" fontId="1" numFmtId="0" xfId="0" applyAlignment="1" applyBorder="1" applyFont="1">
      <alignment horizontal="left" readingOrder="0"/>
    </xf>
    <xf borderId="0" fillId="0" fontId="4" numFmtId="0" xfId="0" applyAlignment="1" applyFont="1">
      <alignment readingOrder="0"/>
    </xf>
    <xf borderId="3" fillId="2" fontId="1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3" fillId="0" fontId="1" numFmtId="0" xfId="0" applyAlignment="1" applyBorder="1" applyFont="1">
      <alignment readingOrder="0"/>
    </xf>
    <xf borderId="0" fillId="0" fontId="4" numFmtId="0" xfId="0" applyFont="1"/>
    <xf borderId="4" fillId="3" fontId="4" numFmtId="0" xfId="0" applyAlignment="1" applyBorder="1" applyFont="1">
      <alignment readingOrder="0"/>
    </xf>
    <xf borderId="3" fillId="0" fontId="4" numFmtId="0" xfId="0" applyBorder="1" applyFont="1"/>
    <xf borderId="0" fillId="3" fontId="6" numFmtId="0" xfId="0" applyFont="1"/>
    <xf borderId="4" fillId="3" fontId="2" numFmtId="0" xfId="0" applyBorder="1" applyFont="1"/>
    <xf borderId="0" fillId="0" fontId="4" numFmtId="9" xfId="0" applyAlignment="1" applyFont="1" applyNumberFormat="1">
      <alignment readingOrder="0"/>
    </xf>
    <xf borderId="4" fillId="0" fontId="4" numFmtId="9" xfId="0" applyAlignment="1" applyBorder="1" applyFont="1" applyNumberFormat="1">
      <alignment readingOrder="0"/>
    </xf>
    <xf borderId="4" fillId="3" fontId="6" numFmtId="0" xfId="0" applyBorder="1" applyFont="1"/>
    <xf borderId="5" fillId="3" fontId="2" numFmtId="0" xfId="0" applyAlignment="1" applyBorder="1" applyFont="1">
      <alignment readingOrder="0"/>
    </xf>
    <xf borderId="6" fillId="3" fontId="7" numFmtId="0" xfId="0" applyBorder="1" applyFont="1"/>
    <xf borderId="7" fillId="3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5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</row>
    <row r="2">
      <c r="A2" s="4" t="s">
        <v>14</v>
      </c>
      <c r="N2" s="5"/>
    </row>
    <row r="3">
      <c r="A3" s="6" t="s">
        <v>15</v>
      </c>
      <c r="B3" s="7">
        <f>(75*1*3.49)+1404</f>
        <v>1665.75</v>
      </c>
      <c r="C3" s="7">
        <f>(75*2*3.49)+1404</f>
        <v>1927.5</v>
      </c>
      <c r="D3" s="7">
        <f>(75*3*3.49)+1404</f>
        <v>2189.25</v>
      </c>
      <c r="E3" s="7">
        <f>(75*4*3.49)+1404+1706</f>
        <v>4157</v>
      </c>
      <c r="F3" s="7">
        <f>(75*5*3.49)+1404+1706</f>
        <v>4418.75</v>
      </c>
      <c r="G3" s="7">
        <f>(75*6*3.49)+1404+1706</f>
        <v>4680.5</v>
      </c>
      <c r="H3" s="7">
        <f>(75*7*3.49)+1404+1706</f>
        <v>4942.25</v>
      </c>
      <c r="I3" s="7">
        <f>(75*8*3.49)+1404+1706+2808</f>
        <v>8012</v>
      </c>
      <c r="J3" s="7">
        <f>(75*9*3.49)+1404+1706+2808</f>
        <v>8273.75</v>
      </c>
      <c r="K3" s="7">
        <f>(75*10*3.49)+1404+1706+2808</f>
        <v>8535.5</v>
      </c>
      <c r="L3" s="7">
        <f>(75*11*3.49)+1404+1706+2808</f>
        <v>8797.25</v>
      </c>
      <c r="M3" s="7">
        <f>(75*12*3.49)+1404+1706+2808+1902</f>
        <v>10961</v>
      </c>
      <c r="N3" s="8">
        <f>SUM(B3:M3)</f>
        <v>68560.5</v>
      </c>
    </row>
    <row r="4">
      <c r="A4" s="9"/>
      <c r="N4" s="5"/>
    </row>
    <row r="5">
      <c r="A5" s="10" t="s">
        <v>16</v>
      </c>
      <c r="B5" s="11">
        <f t="shared" ref="B5:N5" si="1">B3</f>
        <v>1665.75</v>
      </c>
      <c r="C5" s="11">
        <f t="shared" si="1"/>
        <v>1927.5</v>
      </c>
      <c r="D5" s="11">
        <f t="shared" si="1"/>
        <v>2189.25</v>
      </c>
      <c r="E5" s="11">
        <f t="shared" si="1"/>
        <v>4157</v>
      </c>
      <c r="F5" s="11">
        <f t="shared" si="1"/>
        <v>4418.75</v>
      </c>
      <c r="G5" s="11">
        <f t="shared" si="1"/>
        <v>4680.5</v>
      </c>
      <c r="H5" s="11">
        <f t="shared" si="1"/>
        <v>4942.25</v>
      </c>
      <c r="I5" s="11">
        <f t="shared" si="1"/>
        <v>8012</v>
      </c>
      <c r="J5" s="11">
        <f t="shared" si="1"/>
        <v>8273.75</v>
      </c>
      <c r="K5" s="11">
        <f t="shared" si="1"/>
        <v>8535.5</v>
      </c>
      <c r="L5" s="11">
        <f t="shared" si="1"/>
        <v>8797.25</v>
      </c>
      <c r="M5" s="11">
        <f t="shared" si="1"/>
        <v>10961</v>
      </c>
      <c r="N5" s="12">
        <f t="shared" si="1"/>
        <v>68560.5</v>
      </c>
    </row>
    <row r="6">
      <c r="A6" s="9"/>
      <c r="N6" s="5"/>
    </row>
    <row r="7" ht="16.5" customHeight="1">
      <c r="A7" s="4" t="s">
        <v>17</v>
      </c>
      <c r="N7" s="5"/>
    </row>
    <row r="8">
      <c r="A8" s="6" t="s">
        <v>18</v>
      </c>
      <c r="B8" s="7">
        <f t="shared" ref="B8:N8" si="2">SUM(B9:B12)</f>
        <v>1680</v>
      </c>
      <c r="C8" s="7">
        <f t="shared" si="2"/>
        <v>1680</v>
      </c>
      <c r="D8" s="7">
        <f t="shared" si="2"/>
        <v>1680</v>
      </c>
      <c r="E8" s="7">
        <f t="shared" si="2"/>
        <v>1680</v>
      </c>
      <c r="F8" s="7">
        <f t="shared" si="2"/>
        <v>1680</v>
      </c>
      <c r="G8" s="7">
        <f t="shared" si="2"/>
        <v>1680</v>
      </c>
      <c r="H8" s="7">
        <f t="shared" si="2"/>
        <v>1680</v>
      </c>
      <c r="I8" s="7">
        <f t="shared" si="2"/>
        <v>1680</v>
      </c>
      <c r="J8" s="7">
        <f t="shared" si="2"/>
        <v>1680</v>
      </c>
      <c r="K8" s="7">
        <f t="shared" si="2"/>
        <v>1680</v>
      </c>
      <c r="L8" s="7">
        <f t="shared" si="2"/>
        <v>1680</v>
      </c>
      <c r="M8" s="7">
        <f t="shared" si="2"/>
        <v>1680</v>
      </c>
      <c r="N8" s="8">
        <f t="shared" si="2"/>
        <v>20160</v>
      </c>
    </row>
    <row r="9">
      <c r="A9" s="13" t="s">
        <v>19</v>
      </c>
      <c r="B9" s="14">
        <v>420.0</v>
      </c>
      <c r="C9" s="14">
        <v>420.0</v>
      </c>
      <c r="D9" s="14">
        <v>420.0</v>
      </c>
      <c r="E9" s="14">
        <v>420.0</v>
      </c>
      <c r="F9" s="14">
        <v>420.0</v>
      </c>
      <c r="G9" s="14">
        <v>420.0</v>
      </c>
      <c r="H9" s="14">
        <v>420.0</v>
      </c>
      <c r="I9" s="14">
        <v>420.0</v>
      </c>
      <c r="J9" s="14">
        <v>420.0</v>
      </c>
      <c r="K9" s="14">
        <v>420.0</v>
      </c>
      <c r="L9" s="14">
        <v>420.0</v>
      </c>
      <c r="M9" s="14">
        <v>420.0</v>
      </c>
      <c r="N9" s="5">
        <f t="shared" ref="N9:N13" si="3">SUM(B9:M9)</f>
        <v>5040</v>
      </c>
    </row>
    <row r="10">
      <c r="A10" s="13" t="s">
        <v>20</v>
      </c>
      <c r="B10" s="14">
        <v>420.0</v>
      </c>
      <c r="C10" s="14">
        <v>420.0</v>
      </c>
      <c r="D10" s="14">
        <v>420.0</v>
      </c>
      <c r="E10" s="14">
        <v>420.0</v>
      </c>
      <c r="F10" s="14">
        <v>420.0</v>
      </c>
      <c r="G10" s="14">
        <v>420.0</v>
      </c>
      <c r="H10" s="14">
        <v>420.0</v>
      </c>
      <c r="I10" s="14">
        <v>420.0</v>
      </c>
      <c r="J10" s="14">
        <v>420.0</v>
      </c>
      <c r="K10" s="14">
        <v>420.0</v>
      </c>
      <c r="L10" s="14">
        <v>420.0</v>
      </c>
      <c r="M10" s="14">
        <v>420.0</v>
      </c>
      <c r="N10" s="5">
        <f t="shared" si="3"/>
        <v>5040</v>
      </c>
    </row>
    <row r="11">
      <c r="A11" s="13" t="s">
        <v>21</v>
      </c>
      <c r="B11" s="14">
        <v>420.0</v>
      </c>
      <c r="C11" s="14">
        <v>420.0</v>
      </c>
      <c r="D11" s="14">
        <v>420.0</v>
      </c>
      <c r="E11" s="14">
        <v>420.0</v>
      </c>
      <c r="F11" s="14">
        <v>420.0</v>
      </c>
      <c r="G11" s="14">
        <v>420.0</v>
      </c>
      <c r="H11" s="14">
        <v>420.0</v>
      </c>
      <c r="I11" s="14">
        <v>420.0</v>
      </c>
      <c r="J11" s="14">
        <v>420.0</v>
      </c>
      <c r="K11" s="14">
        <v>420.0</v>
      </c>
      <c r="L11" s="14">
        <v>420.0</v>
      </c>
      <c r="M11" s="14">
        <v>420.0</v>
      </c>
      <c r="N11" s="5">
        <f t="shared" si="3"/>
        <v>5040</v>
      </c>
    </row>
    <row r="12">
      <c r="A12" s="13" t="s">
        <v>22</v>
      </c>
      <c r="B12" s="14">
        <v>420.0</v>
      </c>
      <c r="C12" s="14">
        <v>420.0</v>
      </c>
      <c r="D12" s="14">
        <v>420.0</v>
      </c>
      <c r="E12" s="14">
        <v>420.0</v>
      </c>
      <c r="F12" s="14">
        <v>420.0</v>
      </c>
      <c r="G12" s="14">
        <v>420.0</v>
      </c>
      <c r="H12" s="14">
        <v>420.0</v>
      </c>
      <c r="I12" s="14">
        <v>420.0</v>
      </c>
      <c r="J12" s="14">
        <v>420.0</v>
      </c>
      <c r="K12" s="14">
        <v>420.0</v>
      </c>
      <c r="L12" s="14">
        <v>420.0</v>
      </c>
      <c r="M12" s="14">
        <v>420.0</v>
      </c>
      <c r="N12" s="5">
        <f t="shared" si="3"/>
        <v>5040</v>
      </c>
    </row>
    <row r="13">
      <c r="A13" s="15" t="s">
        <v>23</v>
      </c>
      <c r="B13" s="16">
        <f t="shared" ref="B13:M13" si="4">475.44</f>
        <v>475.44</v>
      </c>
      <c r="C13" s="16">
        <f t="shared" si="4"/>
        <v>475.44</v>
      </c>
      <c r="D13" s="16">
        <f t="shared" si="4"/>
        <v>475.44</v>
      </c>
      <c r="E13" s="16">
        <f t="shared" si="4"/>
        <v>475.44</v>
      </c>
      <c r="F13" s="16">
        <f t="shared" si="4"/>
        <v>475.44</v>
      </c>
      <c r="G13" s="16">
        <f t="shared" si="4"/>
        <v>475.44</v>
      </c>
      <c r="H13" s="16">
        <f t="shared" si="4"/>
        <v>475.44</v>
      </c>
      <c r="I13" s="16">
        <f t="shared" si="4"/>
        <v>475.44</v>
      </c>
      <c r="J13" s="16">
        <f t="shared" si="4"/>
        <v>475.44</v>
      </c>
      <c r="K13" s="16">
        <f t="shared" si="4"/>
        <v>475.44</v>
      </c>
      <c r="L13" s="16">
        <f t="shared" si="4"/>
        <v>475.44</v>
      </c>
      <c r="M13" s="16">
        <f t="shared" si="4"/>
        <v>475.44</v>
      </c>
      <c r="N13" s="8">
        <f t="shared" si="3"/>
        <v>5705.28</v>
      </c>
    </row>
    <row r="14">
      <c r="A14" s="9"/>
      <c r="N14" s="5"/>
    </row>
    <row r="15">
      <c r="A15" s="4" t="s">
        <v>24</v>
      </c>
      <c r="B15" s="7">
        <f t="shared" ref="B15:N15" si="5">SUM(B16:B21)</f>
        <v>1879.44</v>
      </c>
      <c r="C15" s="7">
        <f t="shared" si="5"/>
        <v>979.44</v>
      </c>
      <c r="D15" s="7">
        <f t="shared" si="5"/>
        <v>979.44</v>
      </c>
      <c r="E15" s="7">
        <f t="shared" si="5"/>
        <v>2479.44</v>
      </c>
      <c r="F15" s="7">
        <f t="shared" si="5"/>
        <v>979.44</v>
      </c>
      <c r="G15" s="7">
        <f t="shared" si="5"/>
        <v>979.44</v>
      </c>
      <c r="H15" s="7">
        <f t="shared" si="5"/>
        <v>979.44</v>
      </c>
      <c r="I15" s="7">
        <f t="shared" si="5"/>
        <v>4579.44</v>
      </c>
      <c r="J15" s="7">
        <f t="shared" si="5"/>
        <v>979.44</v>
      </c>
      <c r="K15" s="7">
        <f t="shared" si="5"/>
        <v>979.44</v>
      </c>
      <c r="L15" s="7">
        <f t="shared" si="5"/>
        <v>979.44</v>
      </c>
      <c r="M15" s="7">
        <f t="shared" si="5"/>
        <v>2779.44</v>
      </c>
      <c r="N15" s="8">
        <f t="shared" si="5"/>
        <v>19553.28</v>
      </c>
    </row>
    <row r="16">
      <c r="A16" s="17" t="s">
        <v>25</v>
      </c>
      <c r="B16" s="14">
        <f>300*3</f>
        <v>900</v>
      </c>
      <c r="C16" s="14">
        <v>0.0</v>
      </c>
      <c r="D16" s="14">
        <v>0.0</v>
      </c>
      <c r="E16" s="14">
        <f>300*5</f>
        <v>1500</v>
      </c>
      <c r="F16" s="14">
        <v>0.0</v>
      </c>
      <c r="G16" s="14">
        <v>0.0</v>
      </c>
      <c r="H16" s="14">
        <v>0.0</v>
      </c>
      <c r="I16" s="14">
        <f>300*12</f>
        <v>3600</v>
      </c>
      <c r="J16" s="14">
        <v>0.0</v>
      </c>
      <c r="K16" s="14">
        <v>0.0</v>
      </c>
      <c r="L16" s="14">
        <v>0.0</v>
      </c>
      <c r="M16" s="14">
        <f>300*6</f>
        <v>1800</v>
      </c>
      <c r="N16" s="5">
        <f t="shared" ref="N16:N20" si="6">SUM(B16:M16)</f>
        <v>7800</v>
      </c>
    </row>
    <row r="17">
      <c r="A17" s="17" t="s">
        <v>26</v>
      </c>
      <c r="B17" s="14">
        <v>29.95</v>
      </c>
      <c r="C17" s="14">
        <v>29.95</v>
      </c>
      <c r="D17" s="14">
        <v>29.95</v>
      </c>
      <c r="E17" s="14">
        <v>29.95</v>
      </c>
      <c r="F17" s="14">
        <v>29.95</v>
      </c>
      <c r="G17" s="14">
        <v>29.95</v>
      </c>
      <c r="H17" s="14">
        <v>29.95</v>
      </c>
      <c r="I17" s="14">
        <v>29.95</v>
      </c>
      <c r="J17" s="14">
        <v>29.95</v>
      </c>
      <c r="K17" s="14">
        <v>29.95</v>
      </c>
      <c r="L17" s="14">
        <v>29.95</v>
      </c>
      <c r="M17" s="14">
        <v>29.95</v>
      </c>
      <c r="N17" s="5">
        <f t="shared" si="6"/>
        <v>359.4</v>
      </c>
    </row>
    <row r="18">
      <c r="A18" s="17" t="s">
        <v>27</v>
      </c>
      <c r="B18" s="14">
        <v>38.0</v>
      </c>
      <c r="C18" s="14">
        <v>38.0</v>
      </c>
      <c r="D18" s="14">
        <v>38.0</v>
      </c>
      <c r="E18" s="14">
        <v>38.0</v>
      </c>
      <c r="F18" s="14">
        <v>38.0</v>
      </c>
      <c r="G18" s="14">
        <v>38.0</v>
      </c>
      <c r="H18" s="14">
        <v>38.0</v>
      </c>
      <c r="I18" s="14">
        <v>38.0</v>
      </c>
      <c r="J18" s="14">
        <v>38.0</v>
      </c>
      <c r="K18" s="14">
        <v>38.0</v>
      </c>
      <c r="L18" s="14">
        <v>38.0</v>
      </c>
      <c r="M18" s="14">
        <v>38.0</v>
      </c>
      <c r="N18" s="5">
        <f t="shared" si="6"/>
        <v>456</v>
      </c>
    </row>
    <row r="19">
      <c r="A19" s="17" t="s">
        <v>28</v>
      </c>
      <c r="B19" s="14">
        <v>750.0</v>
      </c>
      <c r="C19" s="14">
        <v>750.0</v>
      </c>
      <c r="D19" s="14">
        <v>750.0</v>
      </c>
      <c r="E19" s="14">
        <v>750.0</v>
      </c>
      <c r="F19" s="14">
        <v>750.0</v>
      </c>
      <c r="G19" s="14">
        <v>750.0</v>
      </c>
      <c r="H19" s="14">
        <v>750.0</v>
      </c>
      <c r="I19" s="14">
        <v>750.0</v>
      </c>
      <c r="J19" s="14">
        <v>750.0</v>
      </c>
      <c r="K19" s="14">
        <v>750.0</v>
      </c>
      <c r="L19" s="14">
        <v>750.0</v>
      </c>
      <c r="M19" s="14">
        <v>750.0</v>
      </c>
      <c r="N19" s="5">
        <f t="shared" si="6"/>
        <v>9000</v>
      </c>
    </row>
    <row r="20">
      <c r="A20" s="17" t="s">
        <v>29</v>
      </c>
      <c r="B20" s="18">
        <f t="shared" ref="B20:M20" si="7">97+64.49</f>
        <v>161.49</v>
      </c>
      <c r="C20" s="18">
        <f t="shared" si="7"/>
        <v>161.49</v>
      </c>
      <c r="D20" s="18">
        <f t="shared" si="7"/>
        <v>161.49</v>
      </c>
      <c r="E20" s="18">
        <f t="shared" si="7"/>
        <v>161.49</v>
      </c>
      <c r="F20" s="18">
        <f t="shared" si="7"/>
        <v>161.49</v>
      </c>
      <c r="G20" s="18">
        <f t="shared" si="7"/>
        <v>161.49</v>
      </c>
      <c r="H20" s="18">
        <f t="shared" si="7"/>
        <v>161.49</v>
      </c>
      <c r="I20" s="18">
        <f t="shared" si="7"/>
        <v>161.49</v>
      </c>
      <c r="J20" s="18">
        <f t="shared" si="7"/>
        <v>161.49</v>
      </c>
      <c r="K20" s="18">
        <f t="shared" si="7"/>
        <v>161.49</v>
      </c>
      <c r="L20" s="18">
        <f t="shared" si="7"/>
        <v>161.49</v>
      </c>
      <c r="M20" s="18">
        <f t="shared" si="7"/>
        <v>161.49</v>
      </c>
      <c r="N20" s="5">
        <f t="shared" si="6"/>
        <v>1937.88</v>
      </c>
    </row>
    <row r="21">
      <c r="A21" s="17"/>
      <c r="N21" s="5"/>
    </row>
    <row r="22">
      <c r="A22" s="4" t="s">
        <v>30</v>
      </c>
      <c r="B22" s="16">
        <f t="shared" ref="B22:N22" si="8">SUM(B23:B24)</f>
        <v>133.6</v>
      </c>
      <c r="C22" s="16">
        <f t="shared" si="8"/>
        <v>133.6</v>
      </c>
      <c r="D22" s="16">
        <f t="shared" si="8"/>
        <v>133.6</v>
      </c>
      <c r="E22" s="16">
        <f t="shared" si="8"/>
        <v>133.6</v>
      </c>
      <c r="F22" s="16">
        <f t="shared" si="8"/>
        <v>133.6</v>
      </c>
      <c r="G22" s="16">
        <f t="shared" si="8"/>
        <v>133.6</v>
      </c>
      <c r="H22" s="16">
        <f t="shared" si="8"/>
        <v>133.6</v>
      </c>
      <c r="I22" s="16">
        <f t="shared" si="8"/>
        <v>133.6</v>
      </c>
      <c r="J22" s="16">
        <f t="shared" si="8"/>
        <v>133.6</v>
      </c>
      <c r="K22" s="16">
        <f t="shared" si="8"/>
        <v>133.6</v>
      </c>
      <c r="L22" s="16">
        <f t="shared" si="8"/>
        <v>133.6</v>
      </c>
      <c r="M22" s="16">
        <f t="shared" si="8"/>
        <v>133.6</v>
      </c>
      <c r="N22" s="19">
        <f t="shared" si="8"/>
        <v>1603.2</v>
      </c>
    </row>
    <row r="23">
      <c r="A23" s="17" t="s">
        <v>31</v>
      </c>
      <c r="B23" s="14">
        <v>108.6</v>
      </c>
      <c r="C23" s="14">
        <v>108.6</v>
      </c>
      <c r="D23" s="14">
        <v>108.6</v>
      </c>
      <c r="E23" s="14">
        <v>108.6</v>
      </c>
      <c r="F23" s="14">
        <v>108.6</v>
      </c>
      <c r="G23" s="14">
        <v>108.6</v>
      </c>
      <c r="H23" s="14">
        <v>108.6</v>
      </c>
      <c r="I23" s="14">
        <v>108.6</v>
      </c>
      <c r="J23" s="14">
        <v>108.6</v>
      </c>
      <c r="K23" s="14">
        <v>108.6</v>
      </c>
      <c r="L23" s="14">
        <v>108.6</v>
      </c>
      <c r="M23" s="14">
        <v>108.6</v>
      </c>
      <c r="N23" s="5">
        <f t="shared" ref="N23:N24" si="9">SUM(B23:M23)</f>
        <v>1303.2</v>
      </c>
    </row>
    <row r="24">
      <c r="A24" s="17" t="s">
        <v>32</v>
      </c>
      <c r="B24" s="14">
        <v>25.0</v>
      </c>
      <c r="C24" s="14">
        <v>25.0</v>
      </c>
      <c r="D24" s="14">
        <v>25.0</v>
      </c>
      <c r="E24" s="14">
        <v>25.0</v>
      </c>
      <c r="F24" s="14">
        <v>25.0</v>
      </c>
      <c r="G24" s="14">
        <v>25.0</v>
      </c>
      <c r="H24" s="14">
        <v>25.0</v>
      </c>
      <c r="I24" s="14">
        <v>25.0</v>
      </c>
      <c r="J24" s="14">
        <v>25.0</v>
      </c>
      <c r="K24" s="14">
        <v>25.0</v>
      </c>
      <c r="L24" s="14">
        <v>25.0</v>
      </c>
      <c r="M24" s="14">
        <v>25.0</v>
      </c>
      <c r="N24" s="5">
        <f t="shared" si="9"/>
        <v>300</v>
      </c>
    </row>
    <row r="25">
      <c r="A25" s="20"/>
      <c r="N25" s="5"/>
    </row>
    <row r="26">
      <c r="A26" s="10" t="s">
        <v>33</v>
      </c>
      <c r="B26" s="21">
        <f t="shared" ref="B26:M26" si="10">SUM(B8,B13,B15,B22)</f>
        <v>4168.48</v>
      </c>
      <c r="C26" s="21">
        <f t="shared" si="10"/>
        <v>3268.48</v>
      </c>
      <c r="D26" s="21">
        <f t="shared" si="10"/>
        <v>3268.48</v>
      </c>
      <c r="E26" s="21">
        <f t="shared" si="10"/>
        <v>4768.48</v>
      </c>
      <c r="F26" s="21">
        <f t="shared" si="10"/>
        <v>3268.48</v>
      </c>
      <c r="G26" s="21">
        <f t="shared" si="10"/>
        <v>3268.48</v>
      </c>
      <c r="H26" s="21">
        <f t="shared" si="10"/>
        <v>3268.48</v>
      </c>
      <c r="I26" s="21">
        <f t="shared" si="10"/>
        <v>6868.48</v>
      </c>
      <c r="J26" s="21">
        <f t="shared" si="10"/>
        <v>3268.48</v>
      </c>
      <c r="K26" s="21">
        <f t="shared" si="10"/>
        <v>3268.48</v>
      </c>
      <c r="L26" s="21">
        <f t="shared" si="10"/>
        <v>3268.48</v>
      </c>
      <c r="M26" s="21">
        <f t="shared" si="10"/>
        <v>5068.48</v>
      </c>
      <c r="N26" s="22">
        <f>SUM(B26:M26)</f>
        <v>47021.76</v>
      </c>
    </row>
    <row r="27">
      <c r="A27" s="9"/>
      <c r="N27" s="5"/>
    </row>
    <row r="28">
      <c r="A28" s="10" t="s">
        <v>34</v>
      </c>
      <c r="B28" s="21">
        <f t="shared" ref="B28:N28" si="11">B5-B26</f>
        <v>-2502.73</v>
      </c>
      <c r="C28" s="21">
        <f t="shared" si="11"/>
        <v>-1340.98</v>
      </c>
      <c r="D28" s="21">
        <f t="shared" si="11"/>
        <v>-1079.23</v>
      </c>
      <c r="E28" s="21">
        <f t="shared" si="11"/>
        <v>-611.48</v>
      </c>
      <c r="F28" s="21">
        <f t="shared" si="11"/>
        <v>1150.27</v>
      </c>
      <c r="G28" s="21">
        <f t="shared" si="11"/>
        <v>1412.02</v>
      </c>
      <c r="H28" s="21">
        <f t="shared" si="11"/>
        <v>1673.77</v>
      </c>
      <c r="I28" s="21">
        <f t="shared" si="11"/>
        <v>1143.52</v>
      </c>
      <c r="J28" s="21">
        <f t="shared" si="11"/>
        <v>5005.27</v>
      </c>
      <c r="K28" s="21">
        <f t="shared" si="11"/>
        <v>5267.02</v>
      </c>
      <c r="L28" s="21">
        <f t="shared" si="11"/>
        <v>5528.77</v>
      </c>
      <c r="M28" s="21">
        <f t="shared" si="11"/>
        <v>5892.52</v>
      </c>
      <c r="N28" s="22">
        <f t="shared" si="11"/>
        <v>21538.74</v>
      </c>
    </row>
    <row r="29">
      <c r="A29" s="17" t="s">
        <v>35</v>
      </c>
      <c r="B29" s="14">
        <v>107.0</v>
      </c>
      <c r="C29" s="14">
        <v>107.0</v>
      </c>
      <c r="D29" s="14">
        <v>107.0</v>
      </c>
      <c r="E29" s="14">
        <v>107.0</v>
      </c>
      <c r="F29" s="14">
        <v>107.0</v>
      </c>
      <c r="G29" s="14">
        <v>107.0</v>
      </c>
      <c r="H29" s="14">
        <v>107.0</v>
      </c>
      <c r="I29" s="14">
        <v>107.0</v>
      </c>
      <c r="J29" s="14">
        <v>107.0</v>
      </c>
      <c r="K29" s="14">
        <v>107.0</v>
      </c>
      <c r="L29" s="14">
        <v>107.0</v>
      </c>
      <c r="M29" s="14">
        <v>107.0</v>
      </c>
      <c r="N29" s="5">
        <f>SUM(B29:M29)</f>
        <v>1284</v>
      </c>
    </row>
    <row r="30">
      <c r="A30" s="9"/>
      <c r="N30" s="5"/>
    </row>
    <row r="31">
      <c r="A31" s="10" t="s">
        <v>36</v>
      </c>
      <c r="B31" s="21">
        <f t="shared" ref="B31:N31" si="12">-B29</f>
        <v>-107</v>
      </c>
      <c r="C31" s="21">
        <f t="shared" si="12"/>
        <v>-107</v>
      </c>
      <c r="D31" s="21">
        <f t="shared" si="12"/>
        <v>-107</v>
      </c>
      <c r="E31" s="21">
        <f t="shared" si="12"/>
        <v>-107</v>
      </c>
      <c r="F31" s="21">
        <f t="shared" si="12"/>
        <v>-107</v>
      </c>
      <c r="G31" s="21">
        <f t="shared" si="12"/>
        <v>-107</v>
      </c>
      <c r="H31" s="21">
        <f t="shared" si="12"/>
        <v>-107</v>
      </c>
      <c r="I31" s="21">
        <f t="shared" si="12"/>
        <v>-107</v>
      </c>
      <c r="J31" s="21">
        <f t="shared" si="12"/>
        <v>-107</v>
      </c>
      <c r="K31" s="21">
        <f t="shared" si="12"/>
        <v>-107</v>
      </c>
      <c r="L31" s="21">
        <f t="shared" si="12"/>
        <v>-107</v>
      </c>
      <c r="M31" s="21">
        <f t="shared" si="12"/>
        <v>-107</v>
      </c>
      <c r="N31" s="22">
        <f t="shared" si="12"/>
        <v>-1284</v>
      </c>
    </row>
    <row r="32">
      <c r="A32" s="10" t="s">
        <v>37</v>
      </c>
      <c r="B32" s="21">
        <f t="shared" ref="B32:N32" si="13">SUM(B28,B31)</f>
        <v>-2609.73</v>
      </c>
      <c r="C32" s="21">
        <f t="shared" si="13"/>
        <v>-1447.98</v>
      </c>
      <c r="D32" s="21">
        <f t="shared" si="13"/>
        <v>-1186.23</v>
      </c>
      <c r="E32" s="21">
        <f t="shared" si="13"/>
        <v>-718.48</v>
      </c>
      <c r="F32" s="21">
        <f t="shared" si="13"/>
        <v>1043.27</v>
      </c>
      <c r="G32" s="21">
        <f t="shared" si="13"/>
        <v>1305.02</v>
      </c>
      <c r="H32" s="21">
        <f t="shared" si="13"/>
        <v>1566.77</v>
      </c>
      <c r="I32" s="21">
        <f t="shared" si="13"/>
        <v>1036.52</v>
      </c>
      <c r="J32" s="21">
        <f t="shared" si="13"/>
        <v>4898.27</v>
      </c>
      <c r="K32" s="21">
        <f t="shared" si="13"/>
        <v>5160.02</v>
      </c>
      <c r="L32" s="21">
        <f t="shared" si="13"/>
        <v>5421.77</v>
      </c>
      <c r="M32" s="21">
        <f t="shared" si="13"/>
        <v>5785.52</v>
      </c>
      <c r="N32" s="22">
        <f t="shared" si="13"/>
        <v>20254.74</v>
      </c>
    </row>
    <row r="33">
      <c r="A33" s="20"/>
      <c r="N33" s="5"/>
    </row>
    <row r="34">
      <c r="A34" s="17" t="s">
        <v>38</v>
      </c>
      <c r="B34" s="23">
        <v>0.15</v>
      </c>
      <c r="C34" s="23">
        <v>0.15</v>
      </c>
      <c r="D34" s="23">
        <v>0.15</v>
      </c>
      <c r="E34" s="23">
        <v>0.15</v>
      </c>
      <c r="F34" s="23">
        <v>0.15</v>
      </c>
      <c r="G34" s="23">
        <v>0.15</v>
      </c>
      <c r="H34" s="23">
        <v>0.15</v>
      </c>
      <c r="I34" s="23">
        <v>0.15</v>
      </c>
      <c r="J34" s="23">
        <v>0.15</v>
      </c>
      <c r="K34" s="23">
        <v>0.15</v>
      </c>
      <c r="L34" s="23">
        <v>0.15</v>
      </c>
      <c r="M34" s="23">
        <v>0.15</v>
      </c>
      <c r="N34" s="24">
        <v>0.15</v>
      </c>
    </row>
    <row r="35">
      <c r="A35" s="4" t="s">
        <v>39</v>
      </c>
      <c r="B35" s="21">
        <f t="shared" ref="B35:N35" si="14">B32*0.15</f>
        <v>-391.4595</v>
      </c>
      <c r="C35" s="21">
        <f t="shared" si="14"/>
        <v>-217.197</v>
      </c>
      <c r="D35" s="21">
        <f t="shared" si="14"/>
        <v>-177.9345</v>
      </c>
      <c r="E35" s="21">
        <f t="shared" si="14"/>
        <v>-107.772</v>
      </c>
      <c r="F35" s="21">
        <f t="shared" si="14"/>
        <v>156.4905</v>
      </c>
      <c r="G35" s="21">
        <f t="shared" si="14"/>
        <v>195.753</v>
      </c>
      <c r="H35" s="21">
        <f t="shared" si="14"/>
        <v>235.0155</v>
      </c>
      <c r="I35" s="21">
        <f t="shared" si="14"/>
        <v>155.478</v>
      </c>
      <c r="J35" s="21">
        <f t="shared" si="14"/>
        <v>734.7405</v>
      </c>
      <c r="K35" s="21">
        <f t="shared" si="14"/>
        <v>774.003</v>
      </c>
      <c r="L35" s="21">
        <f t="shared" si="14"/>
        <v>813.2655</v>
      </c>
      <c r="M35" s="21">
        <f t="shared" si="14"/>
        <v>867.828</v>
      </c>
      <c r="N35" s="25">
        <f t="shared" si="14"/>
        <v>3038.211</v>
      </c>
    </row>
    <row r="36">
      <c r="A36" s="20"/>
      <c r="N36" s="5"/>
    </row>
    <row r="37">
      <c r="A37" s="26" t="s">
        <v>40</v>
      </c>
      <c r="B37" s="27">
        <f t="shared" ref="B37:N37" si="15">B32-B35</f>
        <v>-2218.2705</v>
      </c>
      <c r="C37" s="27">
        <f t="shared" si="15"/>
        <v>-1230.783</v>
      </c>
      <c r="D37" s="27">
        <f t="shared" si="15"/>
        <v>-1008.2955</v>
      </c>
      <c r="E37" s="27">
        <f t="shared" si="15"/>
        <v>-610.708</v>
      </c>
      <c r="F37" s="27">
        <f t="shared" si="15"/>
        <v>886.7795</v>
      </c>
      <c r="G37" s="27">
        <f t="shared" si="15"/>
        <v>1109.267</v>
      </c>
      <c r="H37" s="27">
        <f t="shared" si="15"/>
        <v>1331.7545</v>
      </c>
      <c r="I37" s="27">
        <f t="shared" si="15"/>
        <v>881.042</v>
      </c>
      <c r="J37" s="27">
        <f t="shared" si="15"/>
        <v>4163.5295</v>
      </c>
      <c r="K37" s="27">
        <f t="shared" si="15"/>
        <v>4386.017</v>
      </c>
      <c r="L37" s="27">
        <f t="shared" si="15"/>
        <v>4608.5045</v>
      </c>
      <c r="M37" s="27">
        <f t="shared" si="15"/>
        <v>4917.692</v>
      </c>
      <c r="N37" s="28">
        <f t="shared" si="15"/>
        <v>17216.529</v>
      </c>
    </row>
  </sheetData>
  <mergeCells count="2">
    <mergeCell ref="O1:O37"/>
    <mergeCell ref="A38:O4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