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melldt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Sheet1!$B$1:$O$46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3" i="1" l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<sst xmlns="http://schemas.openxmlformats.org/spreadsheetml/2006/main" count="107" uniqueCount="88">
  <si>
    <t>Bus Fleet Electrification Plan</t>
  </si>
  <si>
    <t>Date</t>
  </si>
  <si>
    <t>Spring 2024</t>
  </si>
  <si>
    <t>Spring 2025</t>
  </si>
  <si>
    <t>Spring 2026</t>
  </si>
  <si>
    <t>Spring 2027</t>
  </si>
  <si>
    <t>Spring 2028</t>
  </si>
  <si>
    <t>Spring 2029</t>
  </si>
  <si>
    <t>Spring 2030</t>
  </si>
  <si>
    <t>Spring 2031</t>
  </si>
  <si>
    <t>Spring 2032</t>
  </si>
  <si>
    <t>Spring 2033</t>
  </si>
  <si>
    <t>Electric Buses Aquired</t>
  </si>
  <si>
    <t>Route</t>
  </si>
  <si>
    <t>Route/Block</t>
  </si>
  <si>
    <t>140-1</t>
  </si>
  <si>
    <t>140-2</t>
  </si>
  <si>
    <t xml:space="preserve"> 10-1</t>
  </si>
  <si>
    <t>140-3</t>
  </si>
  <si>
    <t>20-1</t>
  </si>
  <si>
    <t>140-5</t>
  </si>
  <si>
    <t>140-6</t>
  </si>
  <si>
    <t>140-4</t>
  </si>
  <si>
    <t>20-2</t>
  </si>
  <si>
    <t>240/600-1</t>
  </si>
  <si>
    <t>240/600-2</t>
  </si>
  <si>
    <t>240/600-3</t>
  </si>
  <si>
    <t>130-1</t>
  </si>
  <si>
    <t>130-2</t>
  </si>
  <si>
    <t>110-1</t>
  </si>
  <si>
    <t>110-2</t>
  </si>
  <si>
    <t>100-1</t>
  </si>
  <si>
    <t>100-2</t>
  </si>
  <si>
    <t>490-1</t>
  </si>
  <si>
    <t>410-1</t>
  </si>
  <si>
    <t xml:space="preserve"> 5-1</t>
  </si>
  <si>
    <t>50-1</t>
  </si>
  <si>
    <t>50-2</t>
  </si>
  <si>
    <t>70-1</t>
  </si>
  <si>
    <t>70-2</t>
  </si>
  <si>
    <t>120-1</t>
  </si>
  <si>
    <t>15-1</t>
  </si>
  <si>
    <t>490-2</t>
  </si>
  <si>
    <t>490-3</t>
  </si>
  <si>
    <t>410-2</t>
  </si>
  <si>
    <t>410-3</t>
  </si>
  <si>
    <t>590-1</t>
  </si>
  <si>
    <t>595-1</t>
  </si>
  <si>
    <t>Blocks</t>
  </si>
  <si>
    <t>30-1</t>
  </si>
  <si>
    <t>30-2</t>
  </si>
  <si>
    <t>Intentially off List</t>
  </si>
  <si>
    <t>100-3</t>
  </si>
  <si>
    <t>110-3</t>
  </si>
  <si>
    <t>MoD Replacement</t>
  </si>
  <si>
    <t>80-1</t>
  </si>
  <si>
    <t>6-3 = 3</t>
  </si>
  <si>
    <t>6-2 = 4</t>
  </si>
  <si>
    <t>Spring 2034*</t>
  </si>
  <si>
    <t>Spring 2035*</t>
  </si>
  <si>
    <t>Spring 2036*</t>
  </si>
  <si>
    <t>Spring 2037*</t>
  </si>
  <si>
    <t>Spring 2038*</t>
  </si>
  <si>
    <t>* Electric Retirements</t>
  </si>
  <si>
    <t>Seasonal Route</t>
  </si>
  <si>
    <t>Charging Location</t>
  </si>
  <si>
    <t>North Fort Myers-Lehigh Express</t>
  </si>
  <si>
    <t>South Transfer to Beach P&amp;R</t>
  </si>
  <si>
    <t>NFM Super Stop to Lehigh P&amp;R</t>
  </si>
  <si>
    <t>Downtown-Airport Express</t>
  </si>
  <si>
    <t>Rosa Parks to RSW</t>
  </si>
  <si>
    <t>Cape Coral Express</t>
  </si>
  <si>
    <t>Rosa Parks</t>
  </si>
  <si>
    <t>FMB P&amp;R</t>
  </si>
  <si>
    <t>Lehigh Acres P&amp;R</t>
  </si>
  <si>
    <t>South  P&amp;R</t>
  </si>
  <si>
    <t>FGCU-Lehigh Connector</t>
  </si>
  <si>
    <t>Lehigh P&amp;R to FGCU</t>
  </si>
  <si>
    <t>Coralwood to the Forum</t>
  </si>
  <si>
    <t>Potenial Unfunded New Routes</t>
  </si>
  <si>
    <t>LeeTran Facility</t>
  </si>
  <si>
    <t>RV Miles + DH</t>
  </si>
  <si>
    <t>Trolley Grant Funded</t>
  </si>
  <si>
    <t>Includes 515</t>
  </si>
  <si>
    <t>Includes 600</t>
  </si>
  <si>
    <t xml:space="preserve">      Weekday Route Travel</t>
  </si>
  <si>
    <t>Currently not Included</t>
  </si>
  <si>
    <t>Tram Grant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</si>
</sst>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7" fontId="0" fillId="3" borderId="3" xfId="0" applyNumberFormat="1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7" fontId="0" fillId="4" borderId="3" xfId="0" applyNumberFormat="1" applyFill="1" applyBorder="1" applyAlignment="1">
      <alignment horizontal="center"/>
    </xf>
    <xf numFmtId="17" fontId="0" fillId="5" borderId="3" xfId="0" applyNumberFormat="1" applyFill="1" applyBorder="1" applyAlignment="1">
      <alignment horizontal="center"/>
    </xf>
    <xf numFmtId="17" fontId="0" fillId="6" borderId="3" xfId="0" applyNumberFormat="1" applyFill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3" xfId="0" applyNumberFormat="1" applyBorder="1"/>
    <xf numFmtId="17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17" fontId="0" fillId="7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zoomScaleNormal="100" workbookViewId="0">
      <selection activeCell="F29" sqref="F29"/>
    </sheetView>
  </sheetViews>
  <sheetFormatPr defaultRowHeight="15" x14ac:dyDescent="0.25"/>
  <cols>
    <col min="1" max="1" width="5.7109375" customWidth="1"/>
    <col min="2" max="2" width="31.140625" customWidth="1"/>
    <col min="3" max="3" width="27.85546875" customWidth="1"/>
    <col min="4" max="9" width="14.7109375" customWidth="1"/>
    <col min="10" max="10" width="16.5703125" customWidth="1"/>
    <col min="11" max="11" width="5.28515625" customWidth="1"/>
    <col min="12" max="13" width="13.42578125" style="2" customWidth="1"/>
  </cols>
  <sheetData>
    <row r="2" spans="2:13" ht="15.75" thickBot="1" x14ac:dyDescent="0.3"/>
    <row r="3" spans="2:13" x14ac:dyDescent="0.25">
      <c r="B3" s="25" t="s">
        <v>0</v>
      </c>
      <c r="C3" s="27"/>
      <c r="D3" s="27"/>
      <c r="E3" s="27"/>
      <c r="F3" s="27"/>
      <c r="G3" s="27"/>
      <c r="H3" s="27"/>
      <c r="I3" s="27"/>
      <c r="J3" s="7"/>
      <c r="L3" s="14" t="s">
        <v>85</v>
      </c>
    </row>
    <row r="4" spans="2:13" x14ac:dyDescent="0.25">
      <c r="B4" s="8"/>
      <c r="C4" s="28"/>
      <c r="D4" s="28"/>
      <c r="E4" s="28"/>
      <c r="F4" s="28"/>
      <c r="G4" s="28"/>
      <c r="H4" s="28"/>
      <c r="I4" s="28"/>
      <c r="J4" s="9"/>
    </row>
    <row r="5" spans="2:13" x14ac:dyDescent="0.25">
      <c r="B5" s="10" t="s">
        <v>1</v>
      </c>
      <c r="C5" s="29" t="s">
        <v>12</v>
      </c>
      <c r="D5" s="29" t="s">
        <v>14</v>
      </c>
      <c r="E5" s="29" t="s">
        <v>14</v>
      </c>
      <c r="F5" s="29" t="s">
        <v>14</v>
      </c>
      <c r="G5" s="29" t="s">
        <v>14</v>
      </c>
      <c r="H5" s="29" t="s">
        <v>14</v>
      </c>
      <c r="I5" s="29" t="s">
        <v>14</v>
      </c>
      <c r="J5" s="11" t="s">
        <v>65</v>
      </c>
      <c r="L5" s="2" t="s">
        <v>14</v>
      </c>
      <c r="M5" s="4" t="s">
        <v>81</v>
      </c>
    </row>
    <row r="6" spans="2:13" x14ac:dyDescent="0.25">
      <c r="B6" s="8"/>
      <c r="C6" s="28"/>
      <c r="D6" s="28"/>
      <c r="E6" s="28"/>
      <c r="F6" s="28"/>
      <c r="G6" s="28"/>
      <c r="H6" s="28"/>
      <c r="I6" s="28"/>
      <c r="J6" s="9"/>
      <c r="L6" s="2">
        <v>501</v>
      </c>
      <c r="M6" s="17">
        <f>226.824+4.315</f>
        <v>231.13900000000001</v>
      </c>
    </row>
    <row r="7" spans="2:13" x14ac:dyDescent="0.25">
      <c r="B7" s="30" t="s">
        <v>2</v>
      </c>
      <c r="C7" s="29">
        <v>3</v>
      </c>
      <c r="D7" s="5" t="s">
        <v>15</v>
      </c>
      <c r="E7" s="5" t="s">
        <v>16</v>
      </c>
      <c r="F7" s="31" t="s">
        <v>17</v>
      </c>
      <c r="G7" s="32"/>
      <c r="H7" s="32"/>
      <c r="I7" s="32"/>
      <c r="J7" s="11" t="s">
        <v>80</v>
      </c>
      <c r="L7" s="15">
        <v>1001</v>
      </c>
      <c r="M7" s="16">
        <f>181.131+5.89</f>
        <v>187.02099999999999</v>
      </c>
    </row>
    <row r="8" spans="2:13" x14ac:dyDescent="0.25">
      <c r="B8" s="33" t="s">
        <v>3</v>
      </c>
      <c r="C8" s="29">
        <v>2</v>
      </c>
      <c r="D8" s="5" t="s">
        <v>18</v>
      </c>
      <c r="E8" s="5" t="s">
        <v>19</v>
      </c>
      <c r="F8" s="32"/>
      <c r="G8" s="32"/>
      <c r="H8" s="32"/>
      <c r="I8" s="32"/>
      <c r="J8" s="11" t="s">
        <v>75</v>
      </c>
      <c r="L8" s="2">
        <v>1501</v>
      </c>
      <c r="M8" s="17">
        <f>194.788+10.618</f>
        <v>205.40600000000001</v>
      </c>
    </row>
    <row r="9" spans="2:13" x14ac:dyDescent="0.25">
      <c r="B9" s="34" t="s">
        <v>4</v>
      </c>
      <c r="C9" s="29">
        <v>2</v>
      </c>
      <c r="D9" s="5" t="s">
        <v>22</v>
      </c>
      <c r="E9" s="5" t="s">
        <v>20</v>
      </c>
      <c r="F9" s="32"/>
      <c r="G9" s="32"/>
      <c r="H9" s="32"/>
      <c r="I9" s="32"/>
      <c r="J9" s="11"/>
      <c r="L9" s="18">
        <v>2001</v>
      </c>
      <c r="M9" s="19">
        <f>186.722+1.974+1.992</f>
        <v>190.68799999999999</v>
      </c>
    </row>
    <row r="10" spans="2:13" x14ac:dyDescent="0.25">
      <c r="B10" s="35" t="s">
        <v>5</v>
      </c>
      <c r="C10" s="29">
        <v>2</v>
      </c>
      <c r="D10" s="5" t="s">
        <v>21</v>
      </c>
      <c r="E10" s="5" t="s">
        <v>23</v>
      </c>
      <c r="F10" s="32"/>
      <c r="G10" s="32"/>
      <c r="H10" s="32"/>
      <c r="I10" s="32"/>
      <c r="J10" s="11" t="s">
        <v>72</v>
      </c>
      <c r="L10" s="22">
        <v>2002</v>
      </c>
      <c r="M10" s="23">
        <f>176.541+1.974+1.992</f>
        <v>180.50699999999998</v>
      </c>
    </row>
    <row r="11" spans="2:13" x14ac:dyDescent="0.25">
      <c r="B11" s="42" t="s">
        <v>6</v>
      </c>
      <c r="C11" s="29">
        <v>3</v>
      </c>
      <c r="D11" s="5" t="s">
        <v>24</v>
      </c>
      <c r="E11" s="5" t="s">
        <v>25</v>
      </c>
      <c r="F11" s="5" t="s">
        <v>26</v>
      </c>
      <c r="G11" s="32"/>
      <c r="H11" s="32"/>
      <c r="I11" s="32"/>
      <c r="J11" s="11"/>
      <c r="L11" s="2">
        <v>3001</v>
      </c>
      <c r="M11" s="17">
        <f>230.47+6.194+5.469</f>
        <v>242.13299999999998</v>
      </c>
    </row>
    <row r="12" spans="2:13" x14ac:dyDescent="0.25">
      <c r="B12" s="36" t="s">
        <v>7</v>
      </c>
      <c r="C12" s="29">
        <v>4</v>
      </c>
      <c r="D12" s="5" t="s">
        <v>27</v>
      </c>
      <c r="E12" s="5" t="s">
        <v>28</v>
      </c>
      <c r="F12" s="5" t="s">
        <v>29</v>
      </c>
      <c r="G12" s="5" t="s">
        <v>30</v>
      </c>
      <c r="H12" s="32"/>
      <c r="I12" s="32"/>
      <c r="J12" s="11" t="s">
        <v>74</v>
      </c>
      <c r="L12" s="2">
        <v>3002</v>
      </c>
      <c r="M12" s="17">
        <f>214.912+6.274+5.379</f>
        <v>226.565</v>
      </c>
    </row>
    <row r="13" spans="2:13" x14ac:dyDescent="0.25">
      <c r="B13" s="36" t="s">
        <v>8</v>
      </c>
      <c r="C13" s="29">
        <v>6</v>
      </c>
      <c r="D13" s="5" t="s">
        <v>31</v>
      </c>
      <c r="E13" s="5" t="s">
        <v>32</v>
      </c>
      <c r="F13" s="5" t="s">
        <v>33</v>
      </c>
      <c r="G13" s="5" t="s">
        <v>34</v>
      </c>
      <c r="H13" s="5" t="s">
        <v>53</v>
      </c>
      <c r="I13" s="29" t="s">
        <v>55</v>
      </c>
      <c r="J13" s="11" t="s">
        <v>73</v>
      </c>
      <c r="L13" s="2">
        <v>4001</v>
      </c>
      <c r="M13" s="17">
        <f>259.31+10.152+9.413</f>
        <v>278.875</v>
      </c>
    </row>
    <row r="14" spans="2:13" x14ac:dyDescent="0.25">
      <c r="B14" s="36" t="s">
        <v>9</v>
      </c>
      <c r="C14" s="29">
        <v>6</v>
      </c>
      <c r="D14" s="31" t="s">
        <v>35</v>
      </c>
      <c r="E14" s="5" t="s">
        <v>19</v>
      </c>
      <c r="F14" s="5" t="s">
        <v>23</v>
      </c>
      <c r="G14" s="5" t="s">
        <v>36</v>
      </c>
      <c r="H14" s="5" t="s">
        <v>37</v>
      </c>
      <c r="I14" s="5" t="s">
        <v>52</v>
      </c>
      <c r="J14" s="11"/>
      <c r="L14" s="2">
        <v>4002</v>
      </c>
      <c r="M14" s="17">
        <f>59.389+7.951+9.413</f>
        <v>76.753</v>
      </c>
    </row>
    <row r="15" spans="2:13" x14ac:dyDescent="0.25">
      <c r="B15" s="36" t="s">
        <v>10</v>
      </c>
      <c r="C15" s="29">
        <v>6</v>
      </c>
      <c r="D15" s="5" t="s">
        <v>38</v>
      </c>
      <c r="E15" s="5" t="s">
        <v>39</v>
      </c>
      <c r="F15" s="5" t="s">
        <v>40</v>
      </c>
      <c r="G15" s="5" t="s">
        <v>41</v>
      </c>
      <c r="H15" s="5" t="s">
        <v>49</v>
      </c>
      <c r="I15" s="5" t="s">
        <v>50</v>
      </c>
      <c r="J15" s="11"/>
      <c r="L15" s="2">
        <v>4003</v>
      </c>
      <c r="M15" s="17">
        <f>59.389+7.951+9.413</f>
        <v>76.753</v>
      </c>
    </row>
    <row r="16" spans="2:13" x14ac:dyDescent="0.25">
      <c r="B16" s="36" t="s">
        <v>11</v>
      </c>
      <c r="C16" s="29">
        <v>6</v>
      </c>
      <c r="D16" s="5" t="s">
        <v>42</v>
      </c>
      <c r="E16" s="5" t="s">
        <v>43</v>
      </c>
      <c r="F16" s="5" t="s">
        <v>44</v>
      </c>
      <c r="G16" s="5" t="s">
        <v>45</v>
      </c>
      <c r="H16" s="5" t="s">
        <v>46</v>
      </c>
      <c r="I16" s="5" t="s">
        <v>47</v>
      </c>
      <c r="J16" s="11"/>
      <c r="L16" s="2">
        <v>5001</v>
      </c>
      <c r="M16" s="17">
        <f>300.959+6.194+1.717</f>
        <v>308.87</v>
      </c>
    </row>
    <row r="17" spans="2:14" x14ac:dyDescent="0.25">
      <c r="B17" s="36" t="s">
        <v>58</v>
      </c>
      <c r="C17" s="29" t="s">
        <v>56</v>
      </c>
      <c r="D17" s="29"/>
      <c r="E17" s="29"/>
      <c r="F17" s="29"/>
      <c r="G17" s="29"/>
      <c r="H17" s="29"/>
      <c r="I17" s="5"/>
      <c r="J17" s="11"/>
      <c r="L17" s="2">
        <v>5002</v>
      </c>
      <c r="M17" s="17">
        <f>300.284+12.29+1.717</f>
        <v>314.291</v>
      </c>
    </row>
    <row r="18" spans="2:14" x14ac:dyDescent="0.25">
      <c r="B18" s="36" t="s">
        <v>59</v>
      </c>
      <c r="C18" s="29" t="s">
        <v>57</v>
      </c>
      <c r="D18" s="29"/>
      <c r="E18" s="29"/>
      <c r="F18" s="29"/>
      <c r="G18" s="29"/>
      <c r="H18" s="29"/>
      <c r="I18" s="29"/>
      <c r="J18" s="11"/>
      <c r="L18" s="2">
        <v>6001</v>
      </c>
      <c r="M18" s="17">
        <f>271.859+11.168+10.345</f>
        <v>293.37200000000001</v>
      </c>
    </row>
    <row r="19" spans="2:14" x14ac:dyDescent="0.25">
      <c r="B19" s="36" t="s">
        <v>60</v>
      </c>
      <c r="C19" s="29" t="s">
        <v>57</v>
      </c>
      <c r="D19" s="29"/>
      <c r="E19" s="29"/>
      <c r="F19" s="29"/>
      <c r="G19" s="29"/>
      <c r="H19" s="29"/>
      <c r="I19" s="29"/>
      <c r="J19" s="11"/>
      <c r="L19" s="2">
        <v>7001</v>
      </c>
      <c r="M19" s="17">
        <f>259.481+10.152+9.413</f>
        <v>279.04599999999999</v>
      </c>
    </row>
    <row r="20" spans="2:14" x14ac:dyDescent="0.25">
      <c r="B20" s="36" t="s">
        <v>61</v>
      </c>
      <c r="C20" s="29" t="s">
        <v>57</v>
      </c>
      <c r="D20" s="28"/>
      <c r="E20" s="28"/>
      <c r="F20" s="28"/>
      <c r="G20" s="28"/>
      <c r="H20" s="28"/>
      <c r="I20" s="28"/>
      <c r="J20" s="11"/>
      <c r="L20" s="2">
        <v>7002</v>
      </c>
      <c r="M20" s="17">
        <f>265.571+10.152+9.413</f>
        <v>285.13600000000002</v>
      </c>
    </row>
    <row r="21" spans="2:14" x14ac:dyDescent="0.25">
      <c r="B21" s="36" t="s">
        <v>62</v>
      </c>
      <c r="C21" s="29" t="s">
        <v>56</v>
      </c>
      <c r="D21" s="28"/>
      <c r="E21" s="28"/>
      <c r="F21" s="28"/>
      <c r="G21" s="28"/>
      <c r="H21" s="28"/>
      <c r="I21" s="28"/>
      <c r="J21" s="11"/>
      <c r="L21" s="2">
        <v>8001</v>
      </c>
      <c r="M21" s="17">
        <f>194.914+6.274+5.42</f>
        <v>206.60799999999998</v>
      </c>
    </row>
    <row r="22" spans="2:14" x14ac:dyDescent="0.25">
      <c r="B22" s="37"/>
      <c r="C22" s="28"/>
      <c r="D22" s="28"/>
      <c r="E22" s="28"/>
      <c r="F22" s="28"/>
      <c r="G22" s="28"/>
      <c r="H22" s="28"/>
      <c r="I22" s="28"/>
      <c r="J22" s="11"/>
      <c r="L22" s="2">
        <v>10001</v>
      </c>
      <c r="M22" s="17">
        <f>249.789+14.735+1.914</f>
        <v>266.43799999999999</v>
      </c>
    </row>
    <row r="23" spans="2:14" ht="15.75" thickBot="1" x14ac:dyDescent="0.3">
      <c r="B23" s="38" t="s">
        <v>48</v>
      </c>
      <c r="C23" s="39">
        <v>58</v>
      </c>
      <c r="D23" s="39">
        <v>10</v>
      </c>
      <c r="E23" s="39">
        <v>10</v>
      </c>
      <c r="F23" s="39">
        <v>7</v>
      </c>
      <c r="G23" s="39">
        <v>5</v>
      </c>
      <c r="H23" s="39">
        <v>4</v>
      </c>
      <c r="I23" s="39">
        <v>4</v>
      </c>
      <c r="J23" s="13"/>
      <c r="L23" s="2">
        <v>10002</v>
      </c>
      <c r="M23" s="17">
        <f>301.135+1.923+14.597</f>
        <v>317.65499999999997</v>
      </c>
    </row>
    <row r="24" spans="2:14" x14ac:dyDescent="0.25">
      <c r="B24" s="1"/>
      <c r="J24" s="2"/>
      <c r="L24" s="2">
        <v>10003</v>
      </c>
      <c r="M24" s="17">
        <f>278.633+1.923+14.597</f>
        <v>295.15299999999996</v>
      </c>
    </row>
    <row r="25" spans="2:14" x14ac:dyDescent="0.25">
      <c r="B25" s="3" t="s">
        <v>63</v>
      </c>
      <c r="J25" s="2"/>
      <c r="L25" s="2">
        <v>11001</v>
      </c>
      <c r="M25" s="17">
        <f>282.389+2.599+14.279</f>
        <v>299.267</v>
      </c>
      <c r="N25" t="s">
        <v>83</v>
      </c>
    </row>
    <row r="26" spans="2:14" x14ac:dyDescent="0.25">
      <c r="B26" s="1"/>
      <c r="L26" s="2">
        <v>11002</v>
      </c>
      <c r="M26" s="17">
        <f>291.014+19.337+14.418</f>
        <v>324.76900000000001</v>
      </c>
      <c r="N26" t="s">
        <v>83</v>
      </c>
    </row>
    <row r="27" spans="2:14" ht="15.75" thickBot="1" x14ac:dyDescent="0.3">
      <c r="L27" s="2">
        <v>11003</v>
      </c>
      <c r="M27" s="17">
        <f>282.686+2.599+1.717</f>
        <v>287.00199999999995</v>
      </c>
      <c r="N27" t="s">
        <v>83</v>
      </c>
    </row>
    <row r="28" spans="2:14" x14ac:dyDescent="0.25">
      <c r="B28" s="6" t="s">
        <v>51</v>
      </c>
      <c r="C28" s="7"/>
      <c r="L28" s="2">
        <v>12001</v>
      </c>
      <c r="M28" s="17">
        <f>261.69+2.599+1.717</f>
        <v>266.00599999999997</v>
      </c>
    </row>
    <row r="29" spans="2:14" x14ac:dyDescent="0.25">
      <c r="B29" s="10"/>
      <c r="C29" s="9"/>
      <c r="L29" s="2">
        <v>13001</v>
      </c>
      <c r="M29" s="17">
        <f>233.917+12.29+3.624</f>
        <v>249.83099999999999</v>
      </c>
    </row>
    <row r="30" spans="2:14" x14ac:dyDescent="0.25">
      <c r="B30" s="10" t="s">
        <v>13</v>
      </c>
      <c r="C30" s="9"/>
      <c r="L30" s="2">
        <v>13002</v>
      </c>
      <c r="M30" s="17">
        <f>223.05+2.599+1.717</f>
        <v>227.36600000000001</v>
      </c>
    </row>
    <row r="31" spans="2:14" x14ac:dyDescent="0.25">
      <c r="B31" s="10">
        <v>515</v>
      </c>
      <c r="C31" s="9" t="s">
        <v>54</v>
      </c>
      <c r="L31" s="15">
        <v>14001</v>
      </c>
      <c r="M31" s="16">
        <f>175.008+12.135+1.717</f>
        <v>188.86</v>
      </c>
    </row>
    <row r="32" spans="2:14" x14ac:dyDescent="0.25">
      <c r="B32" s="10">
        <v>40</v>
      </c>
      <c r="C32" s="9" t="s">
        <v>54</v>
      </c>
      <c r="L32" s="15">
        <v>14002</v>
      </c>
      <c r="M32" s="16">
        <f>197.95+2.599+1.914</f>
        <v>202.46299999999997</v>
      </c>
    </row>
    <row r="33" spans="2:14" ht="15.75" thickBot="1" x14ac:dyDescent="0.3">
      <c r="B33" s="12">
        <v>60</v>
      </c>
      <c r="C33" s="24" t="s">
        <v>54</v>
      </c>
      <c r="L33" s="18">
        <v>14003</v>
      </c>
      <c r="M33" s="19">
        <f>193.498+1.923+5.469</f>
        <v>200.89</v>
      </c>
    </row>
    <row r="34" spans="2:14" x14ac:dyDescent="0.25">
      <c r="B34" s="6" t="s">
        <v>86</v>
      </c>
      <c r="C34" s="7"/>
      <c r="L34" s="20">
        <v>14004</v>
      </c>
      <c r="M34" s="21">
        <f>171.707+2.599+1.717</f>
        <v>176.023</v>
      </c>
    </row>
    <row r="35" spans="2:14" x14ac:dyDescent="0.25">
      <c r="B35" s="10" t="s">
        <v>64</v>
      </c>
      <c r="C35" s="9"/>
      <c r="L35" s="20">
        <v>14005</v>
      </c>
      <c r="M35" s="21">
        <f>186.974+12.135+1.914</f>
        <v>201.02299999999997</v>
      </c>
    </row>
    <row r="36" spans="2:14" x14ac:dyDescent="0.25">
      <c r="B36" s="10">
        <v>500</v>
      </c>
      <c r="C36" s="9" t="s">
        <v>82</v>
      </c>
      <c r="L36" s="22">
        <v>14006</v>
      </c>
      <c r="M36" s="23">
        <f>183.635+6.194+5.469</f>
        <v>195.29799999999997</v>
      </c>
    </row>
    <row r="37" spans="2:14" x14ac:dyDescent="0.25">
      <c r="B37" s="10">
        <v>505</v>
      </c>
      <c r="C37" s="9" t="s">
        <v>82</v>
      </c>
      <c r="L37" s="40">
        <v>24001</v>
      </c>
      <c r="M37" s="41">
        <f>283.527+6.313+1.717</f>
        <v>291.55699999999996</v>
      </c>
      <c r="N37" t="s">
        <v>84</v>
      </c>
    </row>
    <row r="38" spans="2:14" x14ac:dyDescent="0.25">
      <c r="B38" s="10">
        <v>420</v>
      </c>
      <c r="C38" s="9" t="s">
        <v>87</v>
      </c>
      <c r="L38" s="40">
        <v>24002</v>
      </c>
      <c r="M38" s="41">
        <f>254.601+6.313+5.42</f>
        <v>266.334</v>
      </c>
      <c r="N38" t="s">
        <v>84</v>
      </c>
    </row>
    <row r="39" spans="2:14" ht="15.75" thickBot="1" x14ac:dyDescent="0.3">
      <c r="B39" s="26"/>
      <c r="C39" s="24"/>
      <c r="L39" s="40">
        <v>24003</v>
      </c>
      <c r="M39" s="41">
        <f>265.94+16.624+5.42</f>
        <v>287.98400000000004</v>
      </c>
      <c r="N39" t="s">
        <v>84</v>
      </c>
    </row>
    <row r="40" spans="2:14" x14ac:dyDescent="0.25">
      <c r="B40" s="6" t="s">
        <v>86</v>
      </c>
      <c r="C40" s="7"/>
      <c r="L40" s="2">
        <v>41001</v>
      </c>
      <c r="M40" s="17">
        <f>249.588+22.784+11.431</f>
        <v>283.803</v>
      </c>
    </row>
    <row r="41" spans="2:14" x14ac:dyDescent="0.25">
      <c r="B41" s="10" t="s">
        <v>79</v>
      </c>
      <c r="C41" s="9"/>
      <c r="L41" s="2">
        <v>49001</v>
      </c>
      <c r="M41" s="17">
        <f>214.893+12.29+11.431</f>
        <v>238.614</v>
      </c>
    </row>
    <row r="42" spans="2:14" x14ac:dyDescent="0.25">
      <c r="B42" s="10">
        <v>170</v>
      </c>
      <c r="C42" s="11" t="s">
        <v>67</v>
      </c>
      <c r="L42" s="2">
        <v>59001</v>
      </c>
      <c r="M42" s="17">
        <f>255.188+6.286+1.717</f>
        <v>263.19099999999997</v>
      </c>
    </row>
    <row r="43" spans="2:14" x14ac:dyDescent="0.25">
      <c r="B43" s="10" t="s">
        <v>66</v>
      </c>
      <c r="C43" s="11" t="s">
        <v>68</v>
      </c>
      <c r="L43" s="2">
        <v>59501</v>
      </c>
      <c r="M43" s="17">
        <f>245.223+3.992+1.717</f>
        <v>250.93200000000002</v>
      </c>
    </row>
    <row r="44" spans="2:14" x14ac:dyDescent="0.25">
      <c r="B44" s="10" t="s">
        <v>69</v>
      </c>
      <c r="C44" s="11" t="s">
        <v>70</v>
      </c>
    </row>
    <row r="45" spans="2:14" x14ac:dyDescent="0.25">
      <c r="B45" s="10" t="s">
        <v>71</v>
      </c>
      <c r="C45" s="11" t="s">
        <v>78</v>
      </c>
    </row>
    <row r="46" spans="2:14" ht="15.75" thickBot="1" x14ac:dyDescent="0.3">
      <c r="B46" s="12" t="s">
        <v>76</v>
      </c>
      <c r="C46" s="13" t="s">
        <v>77</v>
      </c>
    </row>
    <row r="47" spans="2:14" x14ac:dyDescent="0.25">
      <c r="B47" s="2"/>
      <c r="C47" s="2"/>
    </row>
    <row r="48" spans="2:14" x14ac:dyDescent="0.25">
      <c r="B48" s="2"/>
    </row>
  </sheetData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Lee County BOCC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Gemelli, Dominic</dc:creator>
  <cp:lastModifiedBy>Gemelli, Dominic</cp:lastModifiedBy>
  <cp:lastPrinted>2022-05-12T14:14:03Z</cp:lastPrinted>
  <dcterms:created xsi:type="dcterms:W3CDTF">2022-05-11T17:28:55Z</dcterms:created>
  <dcterms:modified xsi:type="dcterms:W3CDTF">2022-05-12T14:30:36Z</dcterms:modified>
</cp:coreProperties>
</file>