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46F08464-BC86-479F-AC2D-0AF6A1662A6C}" xr6:coauthVersionLast="47" xr6:coauthVersionMax="47" xr10:uidLastSave="{00000000-0000-0000-0000-000000000000}"/>
  <bookViews>
    <workbookView xWindow="-108" yWindow="-108" windowWidth="23256" windowHeight="14016" activeTab="1" xr2:uid="{00000000-000D-0000-FFFF-FFFF00000000}"/>
  </bookViews>
  <sheets>
    <sheet name="統計表(前)" sheetId="5" r:id="rId1"/>
    <sheet name="統計表(後)" sheetId="6" r:id="rId2"/>
    <sheet name="問卷調查(前)" sheetId="4" r:id="rId3"/>
    <sheet name="問卷調查(後)" sheetId="1" r:id="rId4"/>
    <sheet name="菜單&amp;控制體重(前)" sheetId="7" r:id="rId5"/>
    <sheet name="菜單&amp;控制體重(後)" sheetId="8" r:id="rId6"/>
    <sheet name="保齡球" sheetId="10" r:id="rId7"/>
    <sheet name="業績表" sheetId="11" r:id="rId8"/>
    <sheet name="注意事項" sheetId="2" r:id="rId9"/>
  </sheets>
  <externalReferences>
    <externalReference r:id="rId10"/>
  </externalReferences>
  <definedNames>
    <definedName name="食物名稱">[1]食物熱量表!$A$3:$A$12</definedName>
    <definedName name="游泳">[1]運動消耗熱量表!$D$3</definedName>
    <definedName name="運動項目">[1]運動消耗熱量表!$A$3:$A$8</definedName>
    <definedName name="總分" localSheetId="2">'問卷調查(前)'!$L:$L</definedName>
    <definedName name="總分">'問卷調查(後)'!$L:$L</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2" l="1"/>
  <c r="B11" i="2" l="1"/>
  <c r="B4" i="2" l="1"/>
  <c r="B5" i="2"/>
  <c r="B6" i="2"/>
  <c r="B8" i="2"/>
  <c r="B9" i="2"/>
  <c r="B10" i="2"/>
  <c r="B3" i="2"/>
  <c r="H2" i="11"/>
  <c r="G8" i="11"/>
  <c r="F8" i="11"/>
  <c r="E8" i="11"/>
  <c r="D8" i="11"/>
  <c r="G7" i="11"/>
  <c r="F7" i="11"/>
  <c r="E7" i="11"/>
  <c r="D7" i="11"/>
  <c r="G6" i="11"/>
  <c r="F6" i="11"/>
  <c r="E6" i="11"/>
  <c r="D6" i="11"/>
  <c r="G5" i="11"/>
  <c r="F5" i="11"/>
  <c r="E5" i="11"/>
  <c r="D5" i="11"/>
  <c r="G4" i="11"/>
  <c r="F4" i="11"/>
  <c r="E4" i="11"/>
  <c r="D4" i="11"/>
  <c r="B76" i="2" l="1"/>
  <c r="B77" i="2"/>
  <c r="F10" i="11" a="1"/>
  <c r="I10" i="11" s="1"/>
  <c r="H4" i="11"/>
  <c r="H6" i="11"/>
  <c r="H8" i="11"/>
  <c r="H5" i="11"/>
  <c r="H7" i="11"/>
  <c r="G11" i="10"/>
  <c r="K6" i="10"/>
  <c r="AD30" i="10"/>
  <c r="AD29" i="10"/>
  <c r="AD28" i="10"/>
  <c r="AD27" i="10"/>
  <c r="M24" i="10"/>
  <c r="G19" i="10"/>
  <c r="J19" i="10" s="1"/>
  <c r="M19" i="10" s="1"/>
  <c r="P19" i="10" s="1"/>
  <c r="S19" i="10" s="1"/>
  <c r="V19" i="10" s="1"/>
  <c r="Y19" i="10" s="1"/>
  <c r="AB19" i="10" s="1"/>
  <c r="AE19" i="10" s="1"/>
  <c r="AH19" i="10" s="1"/>
  <c r="AC30" i="10" s="1"/>
  <c r="AJ18" i="10"/>
  <c r="AI18" i="10"/>
  <c r="AH18" i="10"/>
  <c r="AG18" i="10"/>
  <c r="AF18" i="10"/>
  <c r="AD18" i="10"/>
  <c r="AC18" i="10"/>
  <c r="AA18" i="10"/>
  <c r="Z18" i="10"/>
  <c r="X18" i="10"/>
  <c r="W18" i="10"/>
  <c r="U18" i="10"/>
  <c r="T18" i="10"/>
  <c r="R18" i="10"/>
  <c r="Q18" i="10"/>
  <c r="O18" i="10"/>
  <c r="N18" i="10"/>
  <c r="L18" i="10"/>
  <c r="K18" i="10"/>
  <c r="I18" i="10"/>
  <c r="H18" i="10"/>
  <c r="G15" i="10"/>
  <c r="J15" i="10" s="1"/>
  <c r="M15" i="10" s="1"/>
  <c r="P15" i="10" s="1"/>
  <c r="S15" i="10" s="1"/>
  <c r="V15" i="10" s="1"/>
  <c r="Y15" i="10" s="1"/>
  <c r="AB15" i="10" s="1"/>
  <c r="AE15" i="10" s="1"/>
  <c r="AH15" i="10" s="1"/>
  <c r="AC29" i="10" s="1"/>
  <c r="I24" i="10" s="1"/>
  <c r="AJ14" i="10"/>
  <c r="AI14" i="10"/>
  <c r="AH14" i="10"/>
  <c r="AG14" i="10"/>
  <c r="AF14" i="10"/>
  <c r="AD14" i="10"/>
  <c r="AC14" i="10"/>
  <c r="AA14" i="10"/>
  <c r="Z14" i="10"/>
  <c r="X14" i="10"/>
  <c r="W14" i="10"/>
  <c r="U14" i="10"/>
  <c r="T14" i="10"/>
  <c r="R14" i="10"/>
  <c r="Q14" i="10"/>
  <c r="O14" i="10"/>
  <c r="N14" i="10"/>
  <c r="L14" i="10"/>
  <c r="K14" i="10"/>
  <c r="I14" i="10"/>
  <c r="H14" i="10"/>
  <c r="J11" i="10"/>
  <c r="M11" i="10" s="1"/>
  <c r="P11" i="10" s="1"/>
  <c r="S11" i="10" s="1"/>
  <c r="V11" i="10" s="1"/>
  <c r="Y11" i="10" s="1"/>
  <c r="AB11" i="10" s="1"/>
  <c r="AE11" i="10" s="1"/>
  <c r="AH11" i="10" s="1"/>
  <c r="AC28" i="10" s="1"/>
  <c r="AJ10" i="10"/>
  <c r="AI10" i="10"/>
  <c r="AH10" i="10"/>
  <c r="AG10" i="10"/>
  <c r="AF10" i="10"/>
  <c r="AD10" i="10"/>
  <c r="AC10" i="10"/>
  <c r="AA10" i="10"/>
  <c r="Z10" i="10"/>
  <c r="X10" i="10"/>
  <c r="W10" i="10"/>
  <c r="U10" i="10"/>
  <c r="T10" i="10"/>
  <c r="R10" i="10"/>
  <c r="Q10" i="10"/>
  <c r="O10" i="10"/>
  <c r="N10" i="10"/>
  <c r="L10" i="10"/>
  <c r="K10" i="10"/>
  <c r="I10" i="10"/>
  <c r="H10" i="10"/>
  <c r="G7" i="10"/>
  <c r="J7" i="10" s="1"/>
  <c r="M7" i="10" s="1"/>
  <c r="P7" i="10" s="1"/>
  <c r="S7" i="10" s="1"/>
  <c r="V7" i="10" s="1"/>
  <c r="Y7" i="10" s="1"/>
  <c r="AB7" i="10" s="1"/>
  <c r="AE7" i="10" s="1"/>
  <c r="AH7" i="10" s="1"/>
  <c r="AC27" i="10" s="1"/>
  <c r="AJ6" i="10"/>
  <c r="AI6" i="10"/>
  <c r="AH6" i="10"/>
  <c r="AG6" i="10"/>
  <c r="AF6" i="10"/>
  <c r="AD6" i="10"/>
  <c r="AC6" i="10"/>
  <c r="AA6" i="10"/>
  <c r="Z6" i="10"/>
  <c r="X6" i="10"/>
  <c r="W6" i="10"/>
  <c r="U6" i="10"/>
  <c r="T6" i="10"/>
  <c r="R6" i="10"/>
  <c r="Q6" i="10"/>
  <c r="O6" i="10"/>
  <c r="N6" i="10"/>
  <c r="L6" i="10"/>
  <c r="I6" i="10"/>
  <c r="H6" i="10"/>
  <c r="I4" i="11" l="1"/>
  <c r="H10" i="11"/>
  <c r="G10" i="11"/>
  <c r="F10" i="11"/>
  <c r="I7" i="11"/>
  <c r="I5" i="11"/>
  <c r="I8" i="11"/>
  <c r="I6" i="11"/>
  <c r="I14" i="8"/>
  <c r="H14" i="8"/>
  <c r="G14" i="8"/>
  <c r="F14" i="8"/>
  <c r="E14" i="8"/>
  <c r="D14" i="8"/>
  <c r="C14" i="8"/>
  <c r="I12" i="8"/>
  <c r="H12" i="8"/>
  <c r="G12" i="8"/>
  <c r="F12" i="8"/>
  <c r="E12" i="8"/>
  <c r="D12" i="8"/>
  <c r="C12" i="8"/>
  <c r="I10" i="8"/>
  <c r="H10" i="8"/>
  <c r="G10" i="8"/>
  <c r="F10" i="8"/>
  <c r="E10" i="8"/>
  <c r="D10" i="8"/>
  <c r="C10" i="8"/>
  <c r="D6" i="8"/>
  <c r="E6" i="8" s="1"/>
  <c r="F6" i="8" s="1"/>
  <c r="E5" i="8"/>
  <c r="F5" i="8" s="1"/>
  <c r="G2" i="8"/>
  <c r="P12" i="7"/>
  <c r="O10" i="7"/>
  <c r="N10" i="7"/>
  <c r="M10" i="7"/>
  <c r="L10" i="7"/>
  <c r="K10" i="7"/>
  <c r="J10" i="7"/>
  <c r="I10" i="7"/>
  <c r="C10" i="7"/>
  <c r="D10" i="7" s="1"/>
  <c r="E10" i="7" s="1"/>
  <c r="O8" i="7"/>
  <c r="N8" i="7"/>
  <c r="M8" i="7"/>
  <c r="L8" i="7"/>
  <c r="K8" i="7"/>
  <c r="J8" i="7"/>
  <c r="I8" i="7"/>
  <c r="D7" i="7"/>
  <c r="E7" i="7" s="1"/>
  <c r="O6" i="7"/>
  <c r="O13" i="7" s="1"/>
  <c r="O14" i="7" s="1"/>
  <c r="N6" i="7"/>
  <c r="N13" i="7" s="1"/>
  <c r="M6" i="7"/>
  <c r="M13" i="7" s="1"/>
  <c r="M14" i="7" s="1"/>
  <c r="L6" i="7"/>
  <c r="L13" i="7" s="1"/>
  <c r="K6" i="7"/>
  <c r="J6" i="7"/>
  <c r="J13" i="7" s="1"/>
  <c r="I6" i="7"/>
  <c r="I13" i="7" s="1"/>
  <c r="C4" i="7"/>
  <c r="H20" i="6"/>
  <c r="G20" i="6"/>
  <c r="F20" i="6"/>
  <c r="D20" i="6"/>
  <c r="C20" i="6"/>
  <c r="I19" i="6"/>
  <c r="H19" i="6"/>
  <c r="G19" i="6"/>
  <c r="F19" i="6"/>
  <c r="D19" i="6"/>
  <c r="C19" i="6"/>
  <c r="I18" i="6"/>
  <c r="H18" i="6"/>
  <c r="G18" i="6"/>
  <c r="F18" i="6"/>
  <c r="D18" i="6"/>
  <c r="C18" i="6"/>
  <c r="I17" i="6"/>
  <c r="H17" i="6"/>
  <c r="G17" i="6"/>
  <c r="F17" i="6"/>
  <c r="D17" i="6"/>
  <c r="C17" i="6"/>
  <c r="I16" i="6"/>
  <c r="H16" i="6"/>
  <c r="G16" i="6"/>
  <c r="F16" i="6"/>
  <c r="D16" i="6"/>
  <c r="C16" i="6"/>
  <c r="I15" i="6"/>
  <c r="H15" i="6"/>
  <c r="G15" i="6"/>
  <c r="F15" i="6"/>
  <c r="D15" i="6"/>
  <c r="C15" i="6"/>
  <c r="I14" i="6"/>
  <c r="H14" i="6"/>
  <c r="G14" i="6"/>
  <c r="F14" i="6"/>
  <c r="D14" i="6"/>
  <c r="C14" i="6"/>
  <c r="I13" i="6"/>
  <c r="H13" i="6"/>
  <c r="G13" i="6"/>
  <c r="F13" i="6"/>
  <c r="D13" i="6"/>
  <c r="C13" i="6"/>
  <c r="I12" i="6"/>
  <c r="H12" i="6"/>
  <c r="G12" i="6"/>
  <c r="F12" i="6"/>
  <c r="D12" i="6"/>
  <c r="C12" i="6"/>
  <c r="I11" i="6"/>
  <c r="H11" i="6"/>
  <c r="G11" i="6"/>
  <c r="F11" i="6"/>
  <c r="D11" i="6"/>
  <c r="C11" i="6"/>
  <c r="I10" i="6"/>
  <c r="H10" i="6"/>
  <c r="G10" i="6"/>
  <c r="F10" i="6"/>
  <c r="D10" i="6"/>
  <c r="C10" i="6"/>
  <c r="I9" i="6"/>
  <c r="H9" i="6"/>
  <c r="G9" i="6"/>
  <c r="F9" i="6"/>
  <c r="D9" i="6"/>
  <c r="C9" i="6"/>
  <c r="I8" i="6"/>
  <c r="H8" i="6"/>
  <c r="G8" i="6"/>
  <c r="F8" i="6"/>
  <c r="D8" i="6"/>
  <c r="C8" i="6"/>
  <c r="I7" i="6"/>
  <c r="H7" i="6"/>
  <c r="G7" i="6"/>
  <c r="F7" i="6"/>
  <c r="D7" i="6"/>
  <c r="C7" i="6"/>
  <c r="I6" i="6"/>
  <c r="H6" i="6"/>
  <c r="G6" i="6"/>
  <c r="F6" i="6"/>
  <c r="D6" i="6"/>
  <c r="C6" i="6"/>
  <c r="D33" i="5"/>
  <c r="D32" i="5"/>
  <c r="D31" i="5"/>
  <c r="D30" i="5"/>
  <c r="D29" i="5"/>
  <c r="D28" i="5"/>
  <c r="D27" i="5"/>
  <c r="D26" i="5"/>
  <c r="D25" i="5"/>
  <c r="D24" i="5"/>
  <c r="D23" i="5"/>
  <c r="D22" i="5"/>
  <c r="D21" i="5"/>
  <c r="D20" i="5"/>
  <c r="D19" i="5"/>
  <c r="G16" i="5"/>
  <c r="F16" i="5"/>
  <c r="E16" i="5"/>
  <c r="D16" i="5"/>
  <c r="C16" i="5"/>
  <c r="B16" i="5"/>
  <c r="G15" i="5"/>
  <c r="F15" i="5"/>
  <c r="E15" i="5"/>
  <c r="D15" i="5"/>
  <c r="C15" i="5"/>
  <c r="B15" i="5"/>
  <c r="G14" i="5"/>
  <c r="F14" i="5"/>
  <c r="E14" i="5"/>
  <c r="D14" i="5"/>
  <c r="C14" i="5"/>
  <c r="B14" i="5"/>
  <c r="G13" i="5"/>
  <c r="F13" i="5"/>
  <c r="E13" i="5"/>
  <c r="D13" i="5"/>
  <c r="C13" i="5"/>
  <c r="B13" i="5"/>
  <c r="G12" i="5"/>
  <c r="F12" i="5"/>
  <c r="E12" i="5"/>
  <c r="D12" i="5"/>
  <c r="C12" i="5"/>
  <c r="B12" i="5"/>
  <c r="G11" i="5"/>
  <c r="F11" i="5"/>
  <c r="E11" i="5"/>
  <c r="D11" i="5"/>
  <c r="C11" i="5"/>
  <c r="B11" i="5"/>
  <c r="G10" i="5"/>
  <c r="F10" i="5"/>
  <c r="E10" i="5"/>
  <c r="D10" i="5"/>
  <c r="C10" i="5"/>
  <c r="B10" i="5"/>
  <c r="G9" i="5"/>
  <c r="F9" i="5"/>
  <c r="E9" i="5"/>
  <c r="D9" i="5"/>
  <c r="C9" i="5"/>
  <c r="B9" i="5"/>
  <c r="G8" i="5"/>
  <c r="F8" i="5"/>
  <c r="E8" i="5"/>
  <c r="D8" i="5"/>
  <c r="C8" i="5"/>
  <c r="B8" i="5"/>
  <c r="G7" i="5"/>
  <c r="F7" i="5"/>
  <c r="E7" i="5"/>
  <c r="D7" i="5"/>
  <c r="C7" i="5"/>
  <c r="B7" i="5"/>
  <c r="G6" i="5"/>
  <c r="F6" i="5"/>
  <c r="E6" i="5"/>
  <c r="D6" i="5"/>
  <c r="C6" i="5"/>
  <c r="B6" i="5"/>
  <c r="G5" i="5"/>
  <c r="F5" i="5"/>
  <c r="E5" i="5"/>
  <c r="D5" i="5"/>
  <c r="C5" i="5"/>
  <c r="B5" i="5"/>
  <c r="G4" i="5"/>
  <c r="F4" i="5"/>
  <c r="E4" i="5"/>
  <c r="D4" i="5"/>
  <c r="C4" i="5"/>
  <c r="B4" i="5"/>
  <c r="G3" i="5"/>
  <c r="F3" i="5"/>
  <c r="E3" i="5"/>
  <c r="D3" i="5"/>
  <c r="C3" i="5"/>
  <c r="B3" i="5"/>
  <c r="G2" i="5"/>
  <c r="F2" i="5"/>
  <c r="E2" i="5"/>
  <c r="D2" i="5"/>
  <c r="C2" i="5"/>
  <c r="B2" i="5"/>
  <c r="M4" i="1"/>
  <c r="N4" i="1" s="1"/>
  <c r="M5" i="1"/>
  <c r="N5" i="1" s="1"/>
  <c r="M6" i="1"/>
  <c r="N6" i="1" s="1"/>
  <c r="M7" i="1"/>
  <c r="N7" i="1" s="1"/>
  <c r="M8" i="1"/>
  <c r="N8" i="1" s="1"/>
  <c r="M3" i="1"/>
  <c r="N3" i="1" s="1"/>
  <c r="L17" i="4"/>
  <c r="L16" i="4"/>
  <c r="L15" i="4"/>
  <c r="L14" i="4"/>
  <c r="L13" i="4"/>
  <c r="L12" i="4"/>
  <c r="K10" i="4"/>
  <c r="J10" i="4"/>
  <c r="I10" i="4"/>
  <c r="H10" i="4"/>
  <c r="G10" i="4"/>
  <c r="F10" i="4"/>
  <c r="E10" i="4"/>
  <c r="D10" i="4"/>
  <c r="C10" i="4"/>
  <c r="B10" i="4"/>
  <c r="L8" i="4"/>
  <c r="M8" i="4" s="1"/>
  <c r="L7" i="4"/>
  <c r="M7" i="4" s="1"/>
  <c r="L6" i="4"/>
  <c r="M6" i="4" s="1"/>
  <c r="L5" i="4"/>
  <c r="M5" i="4" s="1"/>
  <c r="L4" i="4"/>
  <c r="M4" i="4" s="1"/>
  <c r="L3" i="4"/>
  <c r="M3" i="4" s="1"/>
  <c r="E22" i="5" l="1"/>
  <c r="L10" i="4"/>
  <c r="D17" i="8"/>
  <c r="K13" i="7"/>
  <c r="K14" i="7" s="1"/>
  <c r="E17" i="8"/>
  <c r="E18" i="8" s="1"/>
  <c r="M12" i="4"/>
  <c r="N14" i="7"/>
  <c r="F17" i="8"/>
  <c r="F18" i="8" s="1"/>
  <c r="E26" i="5"/>
  <c r="E30" i="5"/>
  <c r="E28" i="5"/>
  <c r="E32" i="5"/>
  <c r="E24" i="5"/>
  <c r="E25" i="5"/>
  <c r="E29" i="5"/>
  <c r="E33" i="5"/>
  <c r="J14" i="7"/>
  <c r="M14" i="4"/>
  <c r="L14" i="7"/>
  <c r="M15" i="4"/>
  <c r="C17" i="8"/>
  <c r="C18" i="8" s="1"/>
  <c r="I14" i="7"/>
  <c r="H17" i="8"/>
  <c r="H18" i="8" s="1"/>
  <c r="M13" i="4"/>
  <c r="I17" i="8"/>
  <c r="I18" i="8" s="1"/>
  <c r="M16" i="4"/>
  <c r="E23" i="5"/>
  <c r="E27" i="5"/>
  <c r="E31" i="5"/>
  <c r="D18" i="8"/>
  <c r="G17" i="8"/>
  <c r="G18" i="8" s="1"/>
  <c r="M17" i="4"/>
  <c r="E20" i="5"/>
  <c r="E21" i="5"/>
  <c r="E19" i="5"/>
  <c r="I20" i="6"/>
  <c r="E6" i="6"/>
  <c r="J6" i="6"/>
  <c r="E7" i="6"/>
  <c r="J7" i="6"/>
  <c r="E8" i="6"/>
  <c r="J8" i="6"/>
  <c r="E9" i="6"/>
  <c r="J9" i="6"/>
  <c r="E10" i="6"/>
  <c r="J10" i="6"/>
  <c r="E11" i="6"/>
  <c r="J11" i="6"/>
  <c r="E12" i="6"/>
  <c r="J12" i="6"/>
  <c r="E13" i="6"/>
  <c r="J13" i="6"/>
  <c r="E14" i="6"/>
  <c r="J14" i="6"/>
  <c r="E15" i="6"/>
  <c r="J15" i="6"/>
  <c r="E16" i="6"/>
  <c r="J16" i="6"/>
  <c r="E17" i="6"/>
  <c r="J17" i="6"/>
  <c r="E18" i="6"/>
  <c r="J18" i="6"/>
  <c r="E19" i="6"/>
  <c r="J19" i="6"/>
  <c r="E20" i="6"/>
  <c r="C19" i="5"/>
  <c r="H2" i="5"/>
  <c r="C20" i="5"/>
  <c r="H3" i="5"/>
  <c r="C21" i="5"/>
  <c r="H4" i="5"/>
  <c r="C22" i="5"/>
  <c r="H5" i="5"/>
  <c r="C23" i="5"/>
  <c r="H6" i="5"/>
  <c r="C24" i="5"/>
  <c r="H7" i="5"/>
  <c r="C25" i="5"/>
  <c r="H8" i="5"/>
  <c r="C26" i="5"/>
  <c r="H9" i="5"/>
  <c r="C27" i="5"/>
  <c r="H10" i="5"/>
  <c r="C28" i="5"/>
  <c r="H11" i="5"/>
  <c r="C29" i="5"/>
  <c r="H12" i="5"/>
  <c r="C30" i="5"/>
  <c r="H13" i="5"/>
  <c r="C31" i="5"/>
  <c r="H14" i="5"/>
  <c r="C32" i="5"/>
  <c r="H15" i="5"/>
  <c r="C33" i="5"/>
  <c r="H16" i="5"/>
  <c r="B19" i="5"/>
  <c r="B20" i="5"/>
  <c r="B21" i="5"/>
  <c r="B22" i="5"/>
  <c r="B23" i="5"/>
  <c r="B24" i="5"/>
  <c r="B25" i="5"/>
  <c r="B26" i="5"/>
  <c r="B27" i="5"/>
  <c r="B28" i="5"/>
  <c r="B29" i="5"/>
  <c r="B30" i="5"/>
  <c r="B31" i="5"/>
  <c r="B32" i="5"/>
  <c r="B33" i="5"/>
</calcChain>
</file>

<file path=xl/sharedStrings.xml><?xml version="1.0" encoding="utf-8"?>
<sst xmlns="http://schemas.openxmlformats.org/spreadsheetml/2006/main" count="294" uniqueCount="179">
  <si>
    <t>上課有趣程度</t>
    <phoneticPr fontId="4" type="noConversion"/>
  </si>
  <si>
    <t>老師準時上課</t>
    <phoneticPr fontId="4" type="noConversion"/>
  </si>
  <si>
    <t>老師準時下課</t>
    <phoneticPr fontId="4" type="noConversion"/>
  </si>
  <si>
    <t>老師人好程度</t>
    <phoneticPr fontId="4" type="noConversion"/>
  </si>
  <si>
    <t>老師帥氣程度</t>
    <phoneticPr fontId="4" type="noConversion"/>
  </si>
  <si>
    <t>內容充實程度</t>
    <phoneticPr fontId="4" type="noConversion"/>
  </si>
  <si>
    <t>內容實用程度</t>
    <phoneticPr fontId="4" type="noConversion"/>
  </si>
  <si>
    <t>老師魅力指數</t>
    <phoneticPr fontId="4" type="noConversion"/>
  </si>
  <si>
    <t>老師超級酷指數</t>
    <phoneticPr fontId="4" type="noConversion"/>
  </si>
  <si>
    <t>老師受歡迎程度</t>
    <phoneticPr fontId="4" type="noConversion"/>
  </si>
  <si>
    <t>總分</t>
    <phoneticPr fontId="4" type="noConversion"/>
  </si>
  <si>
    <t>結論</t>
    <phoneticPr fontId="4" type="noConversion"/>
  </si>
  <si>
    <t>0(女性)</t>
    <phoneticPr fontId="4" type="noConversion"/>
  </si>
  <si>
    <t>北京清大物理神手                     鄧新元</t>
  </si>
  <si>
    <t>微積分解提神手          郭滄海</t>
  </si>
  <si>
    <t>電腦界與影藝界霸主偉忠哥</t>
    <phoneticPr fontId="4" type="noConversion"/>
  </si>
  <si>
    <t>美麗的熟女人妻鵝媽</t>
    <phoneticPr fontId="4" type="noConversion"/>
  </si>
  <si>
    <t>北京清大物理神手鄧新元</t>
    <phoneticPr fontId="4" type="noConversion"/>
  </si>
  <si>
    <t>微積分解提神手郭滄海</t>
    <phoneticPr fontId="4" type="noConversion"/>
  </si>
  <si>
    <t>國文界不老小魔女林美清</t>
    <phoneticPr fontId="4" type="noConversion"/>
  </si>
  <si>
    <t>化學界超可愛老師李仁盛</t>
    <phoneticPr fontId="4" type="noConversion"/>
  </si>
  <si>
    <t>0(女性)</t>
    <phoneticPr fontId="4" type="noConversion"/>
  </si>
  <si>
    <t>欄1</t>
  </si>
  <si>
    <t>欄2</t>
  </si>
  <si>
    <t>欄3</t>
  </si>
  <si>
    <t>欄4</t>
  </si>
  <si>
    <t>欄5</t>
  </si>
  <si>
    <t>欄6</t>
  </si>
  <si>
    <t>欄7</t>
  </si>
  <si>
    <t>欄8</t>
  </si>
  <si>
    <t>欄9</t>
  </si>
  <si>
    <t>欄10</t>
  </si>
  <si>
    <t>欄11</t>
  </si>
  <si>
    <t>欄12</t>
    <phoneticPr fontId="4" type="noConversion"/>
  </si>
  <si>
    <t>欄13</t>
  </si>
  <si>
    <t>電腦界與影藝界霸主     偉忠哥</t>
    <phoneticPr fontId="4" type="noConversion"/>
  </si>
  <si>
    <t>美麗的熟女人妻            鵝媽</t>
    <phoneticPr fontId="4" type="noConversion"/>
  </si>
  <si>
    <t>國文界不老小魔女        林美清</t>
    <phoneticPr fontId="4" type="noConversion"/>
  </si>
  <si>
    <t>化學界超可愛老師         李仁盛</t>
    <phoneticPr fontId="4" type="noConversion"/>
  </si>
  <si>
    <t>平均</t>
    <phoneticPr fontId="4" type="noConversion"/>
  </si>
  <si>
    <t>與平均相比</t>
    <phoneticPr fontId="4" type="noConversion"/>
  </si>
  <si>
    <t>姓　名</t>
    <phoneticPr fontId="14"/>
  </si>
  <si>
    <t>2分球投籃命中</t>
    <phoneticPr fontId="14"/>
  </si>
  <si>
    <t>2分球投籃次數</t>
    <phoneticPr fontId="14"/>
  </si>
  <si>
    <t>3分球投籃命中</t>
    <phoneticPr fontId="14"/>
  </si>
  <si>
    <t>3分球投籃次數</t>
    <phoneticPr fontId="14"/>
  </si>
  <si>
    <t>防守籃板</t>
    <phoneticPr fontId="14"/>
  </si>
  <si>
    <t>進攻籃板</t>
    <phoneticPr fontId="14"/>
  </si>
  <si>
    <t>總計籃板</t>
    <phoneticPr fontId="14"/>
  </si>
  <si>
    <t>罰球命中</t>
    <phoneticPr fontId="14"/>
  </si>
  <si>
    <t>罰球次數</t>
    <phoneticPr fontId="14"/>
  </si>
  <si>
    <t>助攻</t>
    <phoneticPr fontId="14"/>
  </si>
  <si>
    <t>抄截</t>
    <phoneticPr fontId="14"/>
  </si>
  <si>
    <t>失誤</t>
    <phoneticPr fontId="14"/>
  </si>
  <si>
    <t>違例</t>
    <phoneticPr fontId="14"/>
  </si>
  <si>
    <t>犯規</t>
    <phoneticPr fontId="14"/>
  </si>
  <si>
    <t>黃　一</t>
    <phoneticPr fontId="14"/>
  </si>
  <si>
    <t>陳志維</t>
    <phoneticPr fontId="14"/>
  </si>
  <si>
    <t>蔡鎮宇</t>
    <phoneticPr fontId="14"/>
  </si>
  <si>
    <t>吳濟洋</t>
    <phoneticPr fontId="14"/>
  </si>
  <si>
    <t>李伯勳</t>
    <phoneticPr fontId="14"/>
  </si>
  <si>
    <t>彭宸璟</t>
    <phoneticPr fontId="14"/>
  </si>
  <si>
    <t>石宏裕</t>
    <phoneticPr fontId="14"/>
  </si>
  <si>
    <t>鄭有為</t>
    <phoneticPr fontId="14"/>
  </si>
  <si>
    <t>莊長霖</t>
    <phoneticPr fontId="14"/>
  </si>
  <si>
    <t>李孟儒</t>
    <phoneticPr fontId="14"/>
  </si>
  <si>
    <t>昌孝承</t>
    <phoneticPr fontId="14"/>
  </si>
  <si>
    <t>呂禮安</t>
    <phoneticPr fontId="14"/>
  </si>
  <si>
    <t>高志維</t>
    <phoneticPr fontId="14"/>
  </si>
  <si>
    <t>林侑霆</t>
    <phoneticPr fontId="14"/>
  </si>
  <si>
    <t>林瑋呈</t>
    <phoneticPr fontId="14"/>
  </si>
  <si>
    <t>２分球命中率</t>
    <phoneticPr fontId="14"/>
  </si>
  <si>
    <t>3分球命中率</t>
    <phoneticPr fontId="14"/>
  </si>
  <si>
    <t>罰球命中率</t>
    <phoneticPr fontId="14"/>
  </si>
  <si>
    <t>得分</t>
    <phoneticPr fontId="14"/>
  </si>
  <si>
    <r>
      <t>夢</t>
    </r>
    <r>
      <rPr>
        <b/>
        <sz val="22"/>
        <color indexed="53"/>
        <rFont val="標楷體"/>
        <family val="4"/>
        <charset val="136"/>
      </rPr>
      <t>幻</t>
    </r>
    <r>
      <rPr>
        <b/>
        <sz val="20"/>
        <color indexed="12"/>
        <rFont val="標楷體"/>
        <family val="4"/>
        <charset val="136"/>
      </rPr>
      <t>籃</t>
    </r>
    <r>
      <rPr>
        <b/>
        <sz val="18"/>
        <color indexed="20"/>
        <rFont val="標楷體"/>
        <family val="4"/>
        <charset val="136"/>
      </rPr>
      <t>球</t>
    </r>
    <r>
      <rPr>
        <b/>
        <sz val="14"/>
        <color indexed="10"/>
        <rFont val="標楷體"/>
        <family val="4"/>
        <charset val="136"/>
      </rPr>
      <t>隊</t>
    </r>
    <r>
      <rPr>
        <b/>
        <sz val="12"/>
        <color indexed="60"/>
        <rFont val="標楷體"/>
        <family val="4"/>
        <charset val="136"/>
      </rPr>
      <t>各項計分表</t>
    </r>
    <phoneticPr fontId="4" type="noConversion"/>
  </si>
  <si>
    <t>2分球</t>
    <phoneticPr fontId="14"/>
  </si>
  <si>
    <t>3分球</t>
    <phoneticPr fontId="14"/>
  </si>
  <si>
    <t>籃板</t>
    <phoneticPr fontId="14"/>
  </si>
  <si>
    <t>姓　名</t>
    <phoneticPr fontId="14"/>
  </si>
  <si>
    <t>命中</t>
    <phoneticPr fontId="14"/>
  </si>
  <si>
    <t>投籃數</t>
    <phoneticPr fontId="14"/>
  </si>
  <si>
    <t>命中率</t>
    <phoneticPr fontId="14"/>
  </si>
  <si>
    <t>防守</t>
    <phoneticPr fontId="14"/>
  </si>
  <si>
    <t>進攻</t>
    <phoneticPr fontId="14"/>
  </si>
  <si>
    <t>總計</t>
    <phoneticPr fontId="14"/>
  </si>
  <si>
    <t>黃　一</t>
    <phoneticPr fontId="14"/>
  </si>
  <si>
    <t>陳志維</t>
    <phoneticPr fontId="14"/>
  </si>
  <si>
    <t>蔡鎮宇</t>
    <phoneticPr fontId="14"/>
  </si>
  <si>
    <t>吳濟洋</t>
    <phoneticPr fontId="14"/>
  </si>
  <si>
    <t>李伯勳</t>
    <phoneticPr fontId="14"/>
  </si>
  <si>
    <t>彭宸璟</t>
    <phoneticPr fontId="14"/>
  </si>
  <si>
    <t>石宏裕</t>
    <phoneticPr fontId="14"/>
  </si>
  <si>
    <t>鄭有為</t>
    <phoneticPr fontId="14"/>
  </si>
  <si>
    <t>莊長霖</t>
    <phoneticPr fontId="14"/>
  </si>
  <si>
    <t>李孟儒</t>
    <phoneticPr fontId="14"/>
  </si>
  <si>
    <t>昌孝承</t>
    <phoneticPr fontId="14"/>
  </si>
  <si>
    <t>呂禮安</t>
    <phoneticPr fontId="14"/>
  </si>
  <si>
    <t>高志維</t>
    <phoneticPr fontId="14"/>
  </si>
  <si>
    <t>林侑霆</t>
    <phoneticPr fontId="14"/>
  </si>
  <si>
    <t>林瑋呈</t>
    <phoneticPr fontId="14"/>
  </si>
  <si>
    <t>訂定菜單&amp;運動-控制體重</t>
    <phoneticPr fontId="29" type="noConversion"/>
  </si>
  <si>
    <t>今天日期</t>
    <phoneticPr fontId="29" type="noConversion"/>
  </si>
  <si>
    <t>星期一</t>
    <phoneticPr fontId="29" type="noConversion"/>
  </si>
  <si>
    <t>星期二</t>
  </si>
  <si>
    <t>星期三</t>
  </si>
  <si>
    <t>星期四</t>
  </si>
  <si>
    <t>星期五</t>
  </si>
  <si>
    <t>星期六</t>
  </si>
  <si>
    <t>星期日</t>
  </si>
  <si>
    <t>早餐</t>
    <phoneticPr fontId="29" type="noConversion"/>
  </si>
  <si>
    <t>雞肉滑蛋粥</t>
  </si>
  <si>
    <t>水餃</t>
  </si>
  <si>
    <t>炒飯</t>
  </si>
  <si>
    <t>維力炸醬麵</t>
  </si>
  <si>
    <t>餛飩麵</t>
  </si>
  <si>
    <t>現在體重</t>
    <phoneticPr fontId="29" type="noConversion"/>
  </si>
  <si>
    <t>身高(m)</t>
    <phoneticPr fontId="29" type="noConversion"/>
  </si>
  <si>
    <t>現在BMI</t>
    <phoneticPr fontId="29" type="noConversion"/>
  </si>
  <si>
    <t>評語</t>
    <phoneticPr fontId="29" type="noConversion"/>
  </si>
  <si>
    <t>熱量</t>
    <phoneticPr fontId="29" type="noConversion"/>
  </si>
  <si>
    <t>午餐</t>
    <phoneticPr fontId="29" type="noConversion"/>
  </si>
  <si>
    <t>蚵仔煎</t>
  </si>
  <si>
    <t>預期體重</t>
    <phoneticPr fontId="29" type="noConversion"/>
  </si>
  <si>
    <t>預期BMI</t>
    <phoneticPr fontId="29" type="noConversion"/>
  </si>
  <si>
    <t>晚餐</t>
    <phoneticPr fontId="29" type="noConversion"/>
  </si>
  <si>
    <t>炸蝦</t>
  </si>
  <si>
    <t>運動項目</t>
    <phoneticPr fontId="29" type="noConversion"/>
  </si>
  <si>
    <t>游泳</t>
  </si>
  <si>
    <t>跳舞</t>
  </si>
  <si>
    <t>跑步</t>
  </si>
  <si>
    <t>快步走</t>
  </si>
  <si>
    <t>騎腳踏車</t>
  </si>
  <si>
    <t>消耗的熱量</t>
    <phoneticPr fontId="29" type="noConversion"/>
  </si>
  <si>
    <t>增加的熱量</t>
    <phoneticPr fontId="29" type="noConversion"/>
  </si>
  <si>
    <t>淨熱量</t>
    <phoneticPr fontId="29" type="noConversion"/>
  </si>
  <si>
    <t>學生自評</t>
    <phoneticPr fontId="4" type="noConversion"/>
  </si>
  <si>
    <t>教師給分</t>
    <phoneticPr fontId="4" type="noConversion"/>
  </si>
  <si>
    <t>體重</t>
    <phoneticPr fontId="29" type="noConversion"/>
  </si>
  <si>
    <t>現在</t>
  </si>
  <si>
    <t>預期</t>
  </si>
  <si>
    <t>PT94隨意參加盃保齡球大賽</t>
    <phoneticPr fontId="4" type="noConversion"/>
  </si>
  <si>
    <t>徐伯瑜</t>
    <phoneticPr fontId="4" type="noConversion"/>
  </si>
  <si>
    <t>江冠霖</t>
    <phoneticPr fontId="4" type="noConversion"/>
  </si>
  <si>
    <t>洪友誠</t>
    <phoneticPr fontId="4" type="noConversion"/>
  </si>
  <si>
    <t>董志昌</t>
    <phoneticPr fontId="4" type="noConversion"/>
  </si>
  <si>
    <t>Quick Scearch</t>
    <phoneticPr fontId="4" type="noConversion"/>
  </si>
  <si>
    <t>得分</t>
    <phoneticPr fontId="4" type="noConversion"/>
  </si>
  <si>
    <t>Strike Number</t>
    <phoneticPr fontId="4" type="noConversion"/>
  </si>
  <si>
    <t xml:space="preserve"> </t>
    <phoneticPr fontId="4" type="noConversion"/>
  </si>
  <si>
    <t>徐伯瑜</t>
  </si>
  <si>
    <t>江冠霖</t>
  </si>
  <si>
    <t>洪友誠</t>
  </si>
  <si>
    <t>董志昌</t>
  </si>
  <si>
    <t>區域</t>
    <phoneticPr fontId="4" type="noConversion"/>
  </si>
  <si>
    <t>黃睦詠</t>
  </si>
  <si>
    <t>林毓恆</t>
  </si>
  <si>
    <t>陳健志</t>
  </si>
  <si>
    <t>林毓修</t>
  </si>
  <si>
    <t>北區</t>
    <phoneticPr fontId="4" type="noConversion"/>
  </si>
  <si>
    <t>中區</t>
    <phoneticPr fontId="4" type="noConversion"/>
  </si>
  <si>
    <t>南區</t>
    <phoneticPr fontId="4" type="noConversion"/>
  </si>
  <si>
    <t>東區</t>
    <phoneticPr fontId="4" type="noConversion"/>
  </si>
  <si>
    <t>海外</t>
    <phoneticPr fontId="4" type="noConversion"/>
  </si>
  <si>
    <r>
      <rPr>
        <sz val="12"/>
        <rFont val="標楷體"/>
        <family val="4"/>
        <charset val="136"/>
      </rPr>
      <t>選取</t>
    </r>
    <r>
      <rPr>
        <sz val="12"/>
        <rFont val="Wingdings"/>
        <charset val="2"/>
      </rPr>
      <t>è</t>
    </r>
    <phoneticPr fontId="4" type="noConversion"/>
  </si>
  <si>
    <t>名次</t>
    <phoneticPr fontId="13" type="noConversion"/>
  </si>
  <si>
    <t>平均</t>
    <phoneticPr fontId="13" type="noConversion"/>
  </si>
  <si>
    <t>正確使用計算公式或函數</t>
    <phoneticPr fontId="4" type="noConversion"/>
  </si>
  <si>
    <t>資料驗證</t>
    <phoneticPr fontId="4" type="noConversion"/>
  </si>
  <si>
    <t>留下自評與老師評分欄位</t>
    <phoneticPr fontId="4" type="noConversion"/>
  </si>
  <si>
    <t>作業注意事項與評分要點</t>
    <phoneticPr fontId="4" type="noConversion"/>
  </si>
  <si>
    <t>設定格式化的條件</t>
    <phoneticPr fontId="4" type="noConversion"/>
  </si>
  <si>
    <t>整體畫面的呈現要乾淨、清爽、美觀；版面的配置要得宜，避免過於鬆散，色調要協調</t>
    <phoneticPr fontId="4" type="noConversion"/>
  </si>
  <si>
    <t>有創意是高分的關鍵</t>
    <phoneticPr fontId="4" type="noConversion"/>
  </si>
  <si>
    <t>格式設定(數值、日期、框線、對齊...等)</t>
    <phoneticPr fontId="4" type="noConversion"/>
  </si>
  <si>
    <t>記得將 檢視/格線 取消，只顯示你自己框線</t>
    <phoneticPr fontId="4" type="noConversion"/>
  </si>
  <si>
    <t>教師評分</t>
    <phoneticPr fontId="4" type="noConversion"/>
  </si>
  <si>
    <t>需要填入數值資料的儲存格，可自行設定亂數函數</t>
    <phoneticPr fontId="4" type="noConversion"/>
  </si>
  <si>
    <t>東區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</si>
</sst>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0&quot;卡&quot;"/>
    <numFmt numFmtId="178" formatCode="00&quot;kg&quot;"/>
    <numFmt numFmtId="179" formatCode="0.0&quot;m&quot;"/>
    <numFmt numFmtId="180" formatCode="0.00_ "/>
    <numFmt numFmtId="181" formatCode="[Red][&gt;=24]&quot;過重&quot;;[Green][&lt;18]&quot;過輕&quot;;&quot;正常&quot;"/>
    <numFmt numFmtId="182" formatCode="#,##0&quot;卡/hr&quot;"/>
    <numFmt numFmtId="183" formatCode="#,##0&quot;&quot;"/>
    <numFmt numFmtId="184" formatCode="General_)"/>
    <numFmt numFmtId="185" formatCode="&quot;今天日期 &quot;e&quot;年&quot;m&quot;月&quot;d&quot;日&quot;;@"/>
    <numFmt numFmtId="186" formatCode="&quot;最高分 &quot;0"/>
    <numFmt numFmtId="187" formatCode="&quot;最低分 &quot;0"/>
  </numFmts>
  <fonts count="59">
    <font>
      <sz val="12"/>
      <color theme="1"/>
      <name val="新細明體"/>
      <family val="1"/>
      <charset val="136"/>
      <scheme val="minor"/>
    </font>
    <font>
      <sz val="12"/>
      <color theme="1"/>
      <name val="新細明體"/>
      <family val="2"/>
      <charset val="136"/>
      <scheme val="minor"/>
    </font>
    <font>
      <sz val="12"/>
      <color indexed="17"/>
      <name val="新細明體"/>
      <family val="1"/>
      <charset val="136"/>
    </font>
    <font>
      <sz val="12"/>
      <color indexed="9"/>
      <name val="新細明體"/>
      <family val="1"/>
      <charset val="136"/>
    </font>
    <font>
      <sz val="9"/>
      <name val="新細明體"/>
      <family val="1"/>
      <charset val="136"/>
    </font>
    <font>
      <sz val="12"/>
      <name val="新細明體"/>
      <family val="1"/>
      <charset val="136"/>
    </font>
    <font>
      <sz val="12"/>
      <color indexed="56"/>
      <name val="新細明體"/>
      <family val="1"/>
      <charset val="136"/>
    </font>
    <font>
      <sz val="12"/>
      <color rgb="FFFF0000"/>
      <name val="新細明體"/>
      <family val="1"/>
      <charset val="136"/>
      <scheme val="minor"/>
    </font>
    <font>
      <sz val="12"/>
      <color theme="0"/>
      <name val="新細明體"/>
      <family val="1"/>
      <charset val="136"/>
      <scheme val="minor"/>
    </font>
    <font>
      <sz val="12"/>
      <name val="新細明體"/>
      <family val="1"/>
      <charset val="136"/>
      <scheme val="minor"/>
    </font>
    <font>
      <sz val="12"/>
      <color rgb="FF002060"/>
      <name val="新細明體"/>
      <family val="1"/>
      <charset val="136"/>
      <scheme val="minor"/>
    </font>
    <font>
      <sz val="12"/>
      <color rgb="FF0070C0"/>
      <name val="新細明體"/>
      <family val="1"/>
      <charset val="136"/>
      <scheme val="minor"/>
    </font>
    <font>
      <sz val="11"/>
      <name val="ＭＳ Ｐゴシック"/>
      <family val="2"/>
    </font>
    <font>
      <sz val="9"/>
      <name val="新細明體"/>
      <family val="1"/>
      <charset val="136"/>
      <scheme val="minor"/>
    </font>
    <font>
      <sz val="6"/>
      <name val="MS Gothic"/>
      <family val="3"/>
      <charset val="128"/>
    </font>
    <font>
      <b/>
      <sz val="24"/>
      <color indexed="17"/>
      <name val="標楷體"/>
      <family val="4"/>
      <charset val="136"/>
    </font>
    <font>
      <b/>
      <sz val="22"/>
      <color indexed="53"/>
      <name val="標楷體"/>
      <family val="4"/>
      <charset val="136"/>
    </font>
    <font>
      <b/>
      <sz val="20"/>
      <color indexed="12"/>
      <name val="標楷體"/>
      <family val="4"/>
      <charset val="136"/>
    </font>
    <font>
      <b/>
      <sz val="18"/>
      <color indexed="20"/>
      <name val="標楷體"/>
      <family val="4"/>
      <charset val="136"/>
    </font>
    <font>
      <b/>
      <sz val="14"/>
      <color indexed="10"/>
      <name val="標楷體"/>
      <family val="4"/>
      <charset val="136"/>
    </font>
    <font>
      <b/>
      <sz val="12"/>
      <color indexed="60"/>
      <name val="標楷體"/>
      <family val="4"/>
      <charset val="136"/>
    </font>
    <font>
      <b/>
      <sz val="12"/>
      <name val="標楷體"/>
      <family val="4"/>
      <charset val="136"/>
    </font>
    <font>
      <b/>
      <sz val="12"/>
      <name val="新細明體"/>
      <family val="1"/>
      <charset val="136"/>
    </font>
    <font>
      <sz val="12"/>
      <color indexed="53"/>
      <name val="新細明體"/>
      <family val="1"/>
      <charset val="136"/>
    </font>
    <font>
      <sz val="12"/>
      <color indexed="16"/>
      <name val="新細明體"/>
      <family val="1"/>
      <charset val="136"/>
    </font>
    <font>
      <sz val="10"/>
      <name val="新細明體"/>
      <family val="1"/>
      <charset val="136"/>
    </font>
    <font>
      <sz val="12"/>
      <color theme="1"/>
      <name val="新細明體"/>
      <family val="1"/>
      <charset val="136"/>
      <scheme val="minor"/>
    </font>
    <font>
      <sz val="12"/>
      <color theme="1"/>
      <name val="微軟正黑體"/>
      <family val="2"/>
      <charset val="136"/>
    </font>
    <font>
      <b/>
      <u/>
      <sz val="14"/>
      <color theme="5" tint="-0.249977111117893"/>
      <name val="微軟正黑體"/>
      <family val="2"/>
      <charset val="136"/>
    </font>
    <font>
      <sz val="9"/>
      <name val="新細明體"/>
      <family val="2"/>
      <charset val="136"/>
      <scheme val="minor"/>
    </font>
    <font>
      <sz val="12"/>
      <color theme="4" tint="-0.249977111117893"/>
      <name val="微軟正黑體"/>
      <family val="2"/>
      <charset val="136"/>
    </font>
    <font>
      <sz val="12"/>
      <name val="微軟正黑體"/>
      <family val="2"/>
      <charset val="136"/>
    </font>
    <font>
      <sz val="12"/>
      <color indexed="8"/>
      <name val="Jokerman"/>
      <family val="5"/>
    </font>
    <font>
      <sz val="12"/>
      <color theme="0"/>
      <name val="微軟正黑體"/>
      <family val="2"/>
      <charset val="136"/>
    </font>
    <font>
      <b/>
      <sz val="12"/>
      <color indexed="9"/>
      <name val="新細明體"/>
      <family val="1"/>
      <charset val="136"/>
    </font>
    <font>
      <sz val="12"/>
      <color indexed="41"/>
      <name val="新細明體"/>
      <family val="1"/>
      <charset val="136"/>
    </font>
    <font>
      <sz val="12"/>
      <color indexed="44"/>
      <name val="新細明體"/>
      <family val="1"/>
      <charset val="136"/>
    </font>
    <font>
      <sz val="8"/>
      <color indexed="9"/>
      <name val="新細明體"/>
      <family val="1"/>
      <charset val="136"/>
    </font>
    <font>
      <sz val="12"/>
      <name val="Courier"/>
      <family val="3"/>
    </font>
    <font>
      <sz val="11"/>
      <name val="新細明體"/>
      <family val="1"/>
      <charset val="136"/>
    </font>
    <font>
      <sz val="10"/>
      <name val="標楷體"/>
      <family val="4"/>
      <charset val="136"/>
    </font>
    <font>
      <sz val="12"/>
      <name val="Wingdings"/>
      <charset val="2"/>
    </font>
    <font>
      <sz val="12"/>
      <color theme="0"/>
      <name val="標楷體"/>
      <family val="4"/>
      <charset val="136"/>
    </font>
    <font>
      <sz val="12"/>
      <name val="標楷體"/>
      <family val="4"/>
      <charset val="136"/>
    </font>
    <font>
      <b/>
      <sz val="8"/>
      <name val="新細明體"/>
      <family val="1"/>
      <charset val="136"/>
    </font>
    <font>
      <sz val="8"/>
      <color theme="0"/>
      <name val="新細明體"/>
      <family val="1"/>
      <charset val="136"/>
      <scheme val="minor"/>
    </font>
    <font>
      <sz val="8"/>
      <name val="新細明體"/>
      <family val="1"/>
      <charset val="136"/>
      <scheme val="minor"/>
    </font>
    <font>
      <sz val="11"/>
      <name val="標楷體"/>
      <family val="4"/>
      <charset val="136"/>
    </font>
    <font>
      <sz val="11"/>
      <name val="Jokerman"/>
      <family val="5"/>
    </font>
    <font>
      <b/>
      <sz val="9"/>
      <name val="標楷體"/>
      <family val="4"/>
      <charset val="136"/>
    </font>
    <font>
      <sz val="11"/>
      <name val="微軟正黑體"/>
      <family val="2"/>
      <charset val="136"/>
    </font>
    <font>
      <sz val="10"/>
      <color rgb="FFFF0000"/>
      <name val="新細明體"/>
      <family val="1"/>
      <charset val="136"/>
    </font>
    <font>
      <sz val="10"/>
      <color theme="3" tint="-0.249977111117893"/>
      <name val="新細明體"/>
      <family val="1"/>
      <charset val="136"/>
    </font>
    <font>
      <sz val="12"/>
      <color theme="0"/>
      <name val="新細明體"/>
      <family val="1"/>
      <charset val="136"/>
    </font>
    <font>
      <b/>
      <sz val="16"/>
      <color rgb="FFC00000"/>
      <name val="新細明體"/>
      <family val="1"/>
      <charset val="136"/>
      <scheme val="minor"/>
    </font>
    <font>
      <sz val="16"/>
      <color theme="1"/>
      <name val="新細明體"/>
      <family val="1"/>
      <charset val="136"/>
      <scheme val="minor"/>
    </font>
    <font>
      <sz val="16"/>
      <color theme="1"/>
      <name val="新細明體"/>
      <family val="1"/>
      <charset val="136"/>
    </font>
    <font>
      <b/>
      <sz val="16"/>
      <color theme="8" tint="-0.249977111117893"/>
      <name val="標楷體"/>
      <family val="4"/>
      <charset val="136"/>
    </font>
    <font>
      <b/>
      <sz val="16"/>
      <color rgb="FFC00000"/>
      <name val="標楷體"/>
      <family val="4"/>
      <charset val="136"/>
    </font>
  </fonts>
  <fills count="31">
    <fill>
      <patternFill patternType="none"/>
    </fill>
    <fill>
      <patternFill patternType="gray125"/>
    </fill>
    <fill>
      <patternFill patternType="solid">
        <fgColor theme="4"/>
      </patternFill>
    </fill>
    <fill>
      <patternFill patternType="solid">
        <fgColor theme="0" tint="-0.34998626667073579"/>
        <bgColor theme="0" tint="-0.34998626667073579"/>
      </patternFill>
    </fill>
    <fill>
      <patternFill patternType="solid">
        <fgColor theme="0" tint="-0.14999847407452621"/>
        <bgColor theme="0" tint="-0.14999847407452621"/>
      </patternFill>
    </fill>
    <fill>
      <patternFill patternType="solid">
        <fgColor theme="1"/>
        <bgColor indexed="64"/>
      </patternFill>
    </fill>
    <fill>
      <patternFill patternType="solid">
        <fgColor rgb="FFFFFF00"/>
        <bgColor indexed="64"/>
      </patternFill>
    </fill>
    <fill>
      <patternFill patternType="solid">
        <fgColor rgb="FF00B0F0"/>
        <bgColor indexed="64"/>
      </patternFill>
    </fill>
    <fill>
      <patternFill patternType="solid">
        <fgColor indexed="12"/>
        <bgColor indexed="64"/>
      </patternFill>
    </fill>
    <fill>
      <patternFill patternType="solid">
        <fgColor indexed="48"/>
        <bgColor indexed="64"/>
      </patternFill>
    </fill>
    <fill>
      <patternFill patternType="solid">
        <fgColor indexed="42"/>
        <bgColor indexed="64"/>
      </patternFill>
    </fill>
    <fill>
      <patternFill patternType="solid">
        <fgColor indexed="43"/>
        <bgColor indexed="64"/>
      </patternFill>
    </fill>
    <fill>
      <patternFill patternType="lightDown"/>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indexed="56"/>
        <bgColor indexed="64"/>
      </patternFill>
    </fill>
    <fill>
      <patternFill patternType="solid">
        <fgColor indexed="57"/>
        <bgColor indexed="64"/>
      </patternFill>
    </fill>
    <fill>
      <patternFill patternType="solid">
        <fgColor theme="8" tint="0.39997558519241921"/>
        <bgColor indexed="64"/>
      </patternFill>
    </fill>
    <fill>
      <patternFill patternType="solid">
        <fgColor rgb="FF002060"/>
        <bgColor indexed="64"/>
      </patternFill>
    </fill>
    <fill>
      <patternFill patternType="solid">
        <fgColor theme="4" tint="0.59999389629810485"/>
        <bgColor indexed="64"/>
      </patternFill>
    </fill>
  </fills>
  <borders count="45">
    <border>
      <left/>
      <right/>
      <top/>
      <bottom/>
      <diagonal/>
    </border>
    <border>
      <left/>
      <right style="thin">
        <color theme="0"/>
      </right>
      <top style="thin">
        <color theme="0"/>
      </top>
      <bottom style="thin">
        <color theme="0"/>
      </bottom>
      <diagonal/>
    </border>
    <border>
      <left/>
      <right style="thin">
        <color theme="0"/>
      </right>
      <top/>
      <bottom style="thin">
        <color theme="0"/>
      </bottom>
      <diagonal/>
    </border>
    <border>
      <left/>
      <right style="thin">
        <color theme="0"/>
      </right>
      <top/>
      <bottom/>
      <diagonal/>
    </border>
    <border>
      <left/>
      <right/>
      <top style="thin">
        <color theme="0"/>
      </top>
      <bottom style="thin">
        <color theme="0"/>
      </bottom>
      <diagonal/>
    </border>
    <border>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0"/>
      </right>
      <top style="thin">
        <color indexed="64"/>
      </top>
      <bottom style="thin">
        <color indexed="64"/>
      </bottom>
      <diagonal/>
    </border>
    <border>
      <left style="double">
        <color indexed="6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diagonalDown="1">
      <left style="double">
        <color indexed="64"/>
      </left>
      <right style="thin">
        <color indexed="64"/>
      </right>
      <top style="double">
        <color indexed="64"/>
      </top>
      <bottom style="thin">
        <color indexed="64"/>
      </bottom>
      <diagonal style="thin">
        <color indexed="64"/>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double">
        <color indexed="64"/>
      </right>
      <top style="double">
        <color indexed="64"/>
      </top>
      <bottom/>
      <diagonal/>
    </border>
    <border>
      <left style="double">
        <color indexed="64"/>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bottom style="mediumDashDotDot">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hair">
        <color theme="9" tint="-0.24994659260841701"/>
      </bottom>
      <diagonal/>
    </border>
    <border>
      <left/>
      <right/>
      <top style="hair">
        <color theme="9" tint="-0.24994659260841701"/>
      </top>
      <bottom style="hair">
        <color theme="9"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alignment vertical="center"/>
    </xf>
    <xf numFmtId="0" fontId="8" fillId="2" borderId="0" applyNumberFormat="0" applyBorder="0" applyAlignment="0" applyProtection="0">
      <alignment vertical="center"/>
    </xf>
    <xf numFmtId="0" fontId="12" fillId="0" borderId="0">
      <alignment vertical="center"/>
    </xf>
    <xf numFmtId="0" fontId="5" fillId="0" borderId="0">
      <alignment vertical="center"/>
    </xf>
    <xf numFmtId="0" fontId="1" fillId="0" borderId="0">
      <alignment vertical="center"/>
    </xf>
    <xf numFmtId="0" fontId="26" fillId="0" borderId="0">
      <alignment vertical="center"/>
    </xf>
    <xf numFmtId="184" fontId="38" fillId="0" borderId="0"/>
  </cellStyleXfs>
  <cellXfs count="205">
    <xf numFmtId="0" fontId="0" fillId="0" borderId="0" xfId="0">
      <alignment vertical="center"/>
    </xf>
    <xf numFmtId="0" fontId="0" fillId="3" borderId="1" xfId="0" applyFont="1" applyFill="1" applyBorder="1" applyAlignment="1">
      <alignment vertical="center" textRotation="21"/>
    </xf>
    <xf numFmtId="0" fontId="7" fillId="4" borderId="2" xfId="0" applyFont="1" applyFill="1" applyBorder="1" applyAlignment="1">
      <alignment horizontal="center" vertical="center" wrapText="1"/>
    </xf>
    <xf numFmtId="0" fontId="8" fillId="2" borderId="2" xfId="1" applyFont="1" applyFill="1" applyBorder="1">
      <alignment vertical="center"/>
    </xf>
    <xf numFmtId="0" fontId="7" fillId="3"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2" borderId="3" xfId="1" applyFont="1" applyFill="1" applyBorder="1">
      <alignment vertical="center"/>
    </xf>
    <xf numFmtId="0" fontId="7" fillId="6" borderId="1" xfId="0" applyFont="1" applyFill="1" applyBorder="1" applyAlignment="1">
      <alignment horizontal="center" vertical="center" textRotation="255"/>
    </xf>
    <xf numFmtId="0" fontId="7" fillId="6" borderId="4" xfId="0" applyFont="1" applyFill="1" applyBorder="1" applyAlignment="1">
      <alignment horizontal="center" vertical="center" textRotation="255"/>
    </xf>
    <xf numFmtId="0" fontId="0" fillId="0" borderId="0" xfId="0" applyAlignment="1">
      <alignment vertical="center" textRotation="255"/>
    </xf>
    <xf numFmtId="0" fontId="8" fillId="2" borderId="2" xfId="1" applyFont="1" applyFill="1" applyBorder="1" applyAlignment="1">
      <alignment horizontal="center" vertical="center"/>
    </xf>
    <xf numFmtId="0" fontId="8" fillId="2" borderId="3" xfId="1" applyFont="1" applyFill="1" applyBorder="1" applyAlignment="1">
      <alignment horizontal="center" vertical="center"/>
    </xf>
    <xf numFmtId="0" fontId="9" fillId="5" borderId="2" xfId="0" applyFont="1" applyFill="1" applyBorder="1" applyAlignment="1">
      <alignment horizontal="center" vertical="center"/>
    </xf>
    <xf numFmtId="0" fontId="7" fillId="4" borderId="5" xfId="0" applyFont="1" applyFill="1" applyBorder="1" applyAlignment="1">
      <alignment horizontal="center" vertical="center"/>
    </xf>
    <xf numFmtId="0" fontId="10" fillId="7" borderId="0" xfId="0" applyFont="1" applyFill="1">
      <alignment vertical="center"/>
    </xf>
    <xf numFmtId="0" fontId="0" fillId="0" borderId="0" xfId="0" applyFill="1">
      <alignment vertical="center"/>
    </xf>
    <xf numFmtId="0" fontId="0" fillId="0" borderId="0" xfId="0" applyAlignment="1">
      <alignment vertical="center" textRotation="21"/>
    </xf>
    <xf numFmtId="0" fontId="7" fillId="6" borderId="0" xfId="0" applyFont="1" applyFill="1" applyAlignment="1">
      <alignment horizontal="center" vertical="center" textRotation="21"/>
    </xf>
    <xf numFmtId="0" fontId="7" fillId="0" borderId="0" xfId="0" applyFont="1" applyAlignment="1">
      <alignment horizontal="center" vertical="center" wrapText="1"/>
    </xf>
    <xf numFmtId="0" fontId="8" fillId="2" borderId="0" xfId="1">
      <alignment vertical="center"/>
    </xf>
    <xf numFmtId="0" fontId="9" fillId="5" borderId="0" xfId="0" applyFont="1" applyFill="1">
      <alignment vertical="center"/>
    </xf>
    <xf numFmtId="0" fontId="7" fillId="0" borderId="0" xfId="0" applyFont="1">
      <alignment vertical="center"/>
    </xf>
    <xf numFmtId="0" fontId="7" fillId="0" borderId="0" xfId="0" applyFont="1" applyAlignment="1">
      <alignment horizontal="center" vertical="center" wrapText="1"/>
    </xf>
    <xf numFmtId="0" fontId="11" fillId="0" borderId="0" xfId="0" applyFont="1">
      <alignment vertical="center"/>
    </xf>
    <xf numFmtId="176" fontId="11" fillId="0" borderId="0" xfId="0" applyNumberFormat="1" applyFont="1">
      <alignment vertical="center"/>
    </xf>
    <xf numFmtId="0" fontId="0" fillId="0" borderId="0" xfId="0" applyAlignment="1">
      <alignment vertical="center"/>
    </xf>
    <xf numFmtId="0" fontId="7" fillId="4" borderId="1" xfId="0" applyFont="1" applyFill="1" applyBorder="1" applyAlignment="1">
      <alignment horizontal="center" vertical="center" wrapText="1"/>
    </xf>
    <xf numFmtId="0" fontId="8" fillId="2" borderId="1" xfId="1" applyFont="1" applyFill="1" applyBorder="1">
      <alignment vertical="center"/>
    </xf>
    <xf numFmtId="0" fontId="0" fillId="6" borderId="0" xfId="0" applyFill="1">
      <alignment vertical="center"/>
    </xf>
    <xf numFmtId="0" fontId="3" fillId="8" borderId="6" xfId="2" applyFont="1" applyFill="1" applyBorder="1" applyAlignment="1">
      <alignment horizontal="center" vertical="center"/>
    </xf>
    <xf numFmtId="0" fontId="3" fillId="9" borderId="6" xfId="2" applyFont="1" applyFill="1" applyBorder="1" applyAlignment="1">
      <alignment horizontal="center" vertical="center"/>
    </xf>
    <xf numFmtId="0" fontId="5" fillId="0" borderId="0" xfId="2" applyFont="1">
      <alignment vertical="center"/>
    </xf>
    <xf numFmtId="0" fontId="5" fillId="10" borderId="6" xfId="2" applyFont="1" applyFill="1" applyBorder="1">
      <alignment vertical="center"/>
    </xf>
    <xf numFmtId="0" fontId="5" fillId="11" borderId="6" xfId="2" applyFont="1" applyFill="1" applyBorder="1" applyAlignment="1">
      <alignment horizontal="center" vertical="center"/>
    </xf>
    <xf numFmtId="10" fontId="5" fillId="11" borderId="6" xfId="2" applyNumberFormat="1" applyFont="1" applyFill="1" applyBorder="1" applyAlignment="1">
      <alignment horizontal="center" vertical="center"/>
    </xf>
    <xf numFmtId="0" fontId="5" fillId="0" borderId="0" xfId="3">
      <alignment vertical="center"/>
    </xf>
    <xf numFmtId="0" fontId="5" fillId="0" borderId="7" xfId="3" applyFont="1" applyBorder="1">
      <alignment vertical="center"/>
    </xf>
    <xf numFmtId="0" fontId="23" fillId="0" borderId="6" xfId="3" applyFont="1" applyFill="1" applyBorder="1" applyAlignment="1">
      <alignment horizontal="center" vertical="center"/>
    </xf>
    <xf numFmtId="0" fontId="6" fillId="0" borderId="6" xfId="3" applyFont="1" applyFill="1" applyBorder="1" applyAlignment="1">
      <alignment horizontal="center" vertical="center"/>
    </xf>
    <xf numFmtId="0" fontId="6" fillId="0" borderId="8" xfId="3" applyFont="1" applyFill="1" applyBorder="1" applyAlignment="1">
      <alignment horizontal="center" vertical="center"/>
    </xf>
    <xf numFmtId="0" fontId="24" fillId="0" borderId="9" xfId="3" applyFont="1" applyFill="1" applyBorder="1" applyAlignment="1">
      <alignment horizontal="center" vertical="center"/>
    </xf>
    <xf numFmtId="0" fontId="24" fillId="0" borderId="8" xfId="3" applyFont="1" applyFill="1" applyBorder="1" applyAlignment="1">
      <alignment horizontal="center" vertical="center"/>
    </xf>
    <xf numFmtId="0" fontId="2" fillId="0" borderId="10" xfId="3" applyFont="1" applyFill="1" applyBorder="1" applyAlignment="1">
      <alignment horizontal="center" vertical="center"/>
    </xf>
    <xf numFmtId="0" fontId="2" fillId="0" borderId="6" xfId="3" applyFont="1" applyFill="1" applyBorder="1" applyAlignment="1">
      <alignment horizontal="center" vertical="center"/>
    </xf>
    <xf numFmtId="0" fontId="25" fillId="10" borderId="6" xfId="3" applyFont="1" applyFill="1" applyBorder="1" applyAlignment="1">
      <alignment horizontal="center" vertical="center"/>
    </xf>
    <xf numFmtId="10" fontId="25" fillId="10" borderId="8" xfId="3" applyNumberFormat="1" applyFont="1" applyFill="1" applyBorder="1" applyAlignment="1">
      <alignment horizontal="center" vertical="center"/>
    </xf>
    <xf numFmtId="0" fontId="25" fillId="15" borderId="9" xfId="3" applyFont="1" applyFill="1" applyBorder="1" applyAlignment="1">
      <alignment horizontal="center" vertical="center"/>
    </xf>
    <xf numFmtId="0" fontId="25" fillId="15" borderId="8" xfId="3" applyFont="1" applyFill="1" applyBorder="1" applyAlignment="1">
      <alignment horizontal="center" vertical="center"/>
    </xf>
    <xf numFmtId="0" fontId="25" fillId="14" borderId="10" xfId="3" applyFont="1" applyFill="1" applyBorder="1" applyAlignment="1">
      <alignment horizontal="center" vertical="center"/>
    </xf>
    <xf numFmtId="0" fontId="25" fillId="14" borderId="6" xfId="3" applyFont="1" applyFill="1" applyBorder="1" applyAlignment="1">
      <alignment horizontal="center" vertical="center"/>
    </xf>
    <xf numFmtId="0" fontId="25" fillId="0" borderId="0" xfId="3" applyFont="1" applyAlignment="1">
      <alignment horizontal="center" vertical="center"/>
    </xf>
    <xf numFmtId="0" fontId="27" fillId="16" borderId="0" xfId="4" applyFont="1" applyFill="1">
      <alignment vertical="center"/>
    </xf>
    <xf numFmtId="0" fontId="27" fillId="0" borderId="0" xfId="4" applyFont="1">
      <alignment vertical="center"/>
    </xf>
    <xf numFmtId="14" fontId="27" fillId="16" borderId="0" xfId="4" applyNumberFormat="1" applyFont="1" applyFill="1">
      <alignment vertical="center"/>
    </xf>
    <xf numFmtId="0" fontId="27" fillId="18" borderId="11" xfId="4" applyFont="1" applyFill="1" applyBorder="1" applyAlignment="1">
      <alignment horizontal="center" vertical="center"/>
    </xf>
    <xf numFmtId="0" fontId="27" fillId="18" borderId="12" xfId="4" applyFont="1" applyFill="1" applyBorder="1" applyAlignment="1">
      <alignment horizontal="center" vertical="center"/>
    </xf>
    <xf numFmtId="0" fontId="27" fillId="18" borderId="13" xfId="4" applyFont="1" applyFill="1" applyBorder="1" applyAlignment="1">
      <alignment horizontal="center" vertical="center"/>
    </xf>
    <xf numFmtId="0" fontId="27" fillId="19" borderId="10" xfId="4" applyFont="1" applyFill="1" applyBorder="1">
      <alignment vertical="center"/>
    </xf>
    <xf numFmtId="0" fontId="27" fillId="20" borderId="14" xfId="4" applyFont="1" applyFill="1" applyBorder="1" applyAlignment="1">
      <alignment horizontal="center" vertical="center"/>
    </xf>
    <xf numFmtId="0" fontId="27" fillId="20" borderId="6" xfId="4" applyFont="1" applyFill="1" applyBorder="1" applyAlignment="1">
      <alignment horizontal="center" vertical="center"/>
    </xf>
    <xf numFmtId="0" fontId="27" fillId="20" borderId="15" xfId="4" applyFont="1" applyFill="1" applyBorder="1" applyAlignment="1">
      <alignment horizontal="center" vertical="center"/>
    </xf>
    <xf numFmtId="0" fontId="27" fillId="21" borderId="16" xfId="4" applyFont="1" applyFill="1" applyBorder="1" applyAlignment="1">
      <alignment horizontal="center" vertical="center"/>
    </xf>
    <xf numFmtId="0" fontId="27" fillId="21" borderId="12" xfId="4" applyFont="1" applyFill="1" applyBorder="1" applyAlignment="1">
      <alignment horizontal="center" vertical="center"/>
    </xf>
    <xf numFmtId="0" fontId="27" fillId="21" borderId="13" xfId="4" applyFont="1" applyFill="1" applyBorder="1" applyAlignment="1">
      <alignment horizontal="center" vertical="center"/>
    </xf>
    <xf numFmtId="0" fontId="27" fillId="18" borderId="14" xfId="4" applyFont="1" applyFill="1" applyBorder="1" applyAlignment="1">
      <alignment horizontal="center" vertical="center"/>
    </xf>
    <xf numFmtId="177" fontId="27" fillId="18" borderId="6" xfId="4" applyNumberFormat="1" applyFont="1" applyFill="1" applyBorder="1" applyAlignment="1">
      <alignment horizontal="center" vertical="center"/>
    </xf>
    <xf numFmtId="177" fontId="27" fillId="18" borderId="15" xfId="4" applyNumberFormat="1" applyFont="1" applyFill="1" applyBorder="1" applyAlignment="1">
      <alignment horizontal="center" vertical="center"/>
    </xf>
    <xf numFmtId="178" fontId="27" fillId="16" borderId="17" xfId="4" applyNumberFormat="1" applyFont="1" applyFill="1" applyBorder="1" applyAlignment="1">
      <alignment horizontal="center" vertical="center"/>
    </xf>
    <xf numFmtId="179" fontId="27" fillId="16" borderId="18" xfId="4" applyNumberFormat="1" applyFont="1" applyFill="1" applyBorder="1" applyAlignment="1">
      <alignment horizontal="distributed" vertical="center" wrapText="1"/>
    </xf>
    <xf numFmtId="180" fontId="31" fillId="16" borderId="18" xfId="4" applyNumberFormat="1" applyFont="1" applyFill="1" applyBorder="1">
      <alignment vertical="center"/>
    </xf>
    <xf numFmtId="181" fontId="27" fillId="16" borderId="19" xfId="4" applyNumberFormat="1" applyFont="1" applyFill="1" applyBorder="1" applyAlignment="1">
      <alignment horizontal="center" vertical="center"/>
    </xf>
    <xf numFmtId="0" fontId="27" fillId="18" borderId="6" xfId="4" applyNumberFormat="1" applyFont="1" applyFill="1" applyBorder="1" applyAlignment="1">
      <alignment horizontal="center" vertical="center"/>
    </xf>
    <xf numFmtId="0" fontId="27" fillId="18" borderId="15" xfId="4" applyNumberFormat="1" applyFont="1" applyFill="1" applyBorder="1" applyAlignment="1">
      <alignment horizontal="center" vertical="center"/>
    </xf>
    <xf numFmtId="182" fontId="27" fillId="18" borderId="6" xfId="4" applyNumberFormat="1" applyFont="1" applyFill="1" applyBorder="1" applyAlignment="1">
      <alignment horizontal="center" vertical="center"/>
    </xf>
    <xf numFmtId="0" fontId="27" fillId="18" borderId="6" xfId="4" applyFont="1" applyFill="1" applyBorder="1" applyAlignment="1">
      <alignment horizontal="center" vertical="center"/>
    </xf>
    <xf numFmtId="0" fontId="27" fillId="18" borderId="15" xfId="4" applyFont="1" applyFill="1" applyBorder="1" applyAlignment="1">
      <alignment horizontal="center" vertical="center"/>
    </xf>
    <xf numFmtId="0" fontId="27" fillId="18" borderId="17" xfId="4" applyFont="1" applyFill="1" applyBorder="1" applyAlignment="1">
      <alignment horizontal="center" vertical="center"/>
    </xf>
    <xf numFmtId="0" fontId="27" fillId="18" borderId="18" xfId="4" applyFont="1" applyFill="1" applyBorder="1" applyAlignment="1">
      <alignment horizontal="center" vertical="center"/>
    </xf>
    <xf numFmtId="183" fontId="27" fillId="18" borderId="18" xfId="4" applyNumberFormat="1" applyFont="1" applyFill="1" applyBorder="1" applyAlignment="1">
      <alignment horizontal="center" vertical="center"/>
    </xf>
    <xf numFmtId="0" fontId="27" fillId="18" borderId="19" xfId="4" applyFont="1" applyFill="1" applyBorder="1" applyAlignment="1">
      <alignment horizontal="center" vertical="center"/>
    </xf>
    <xf numFmtId="0" fontId="27" fillId="19" borderId="0" xfId="4" applyFont="1" applyFill="1">
      <alignment vertical="center"/>
    </xf>
    <xf numFmtId="0" fontId="27" fillId="22" borderId="16" xfId="5" applyFont="1" applyFill="1" applyBorder="1">
      <alignment vertical="center"/>
    </xf>
    <xf numFmtId="0" fontId="27" fillId="22" borderId="20" xfId="5" applyFont="1" applyFill="1" applyBorder="1">
      <alignment vertical="center"/>
    </xf>
    <xf numFmtId="0" fontId="32" fillId="23" borderId="21" xfId="5" applyFont="1" applyFill="1" applyBorder="1" applyAlignment="1">
      <alignment horizontal="center" vertical="center"/>
    </xf>
    <xf numFmtId="0" fontId="32" fillId="23" borderId="19" xfId="5" applyFont="1" applyFill="1" applyBorder="1" applyAlignment="1">
      <alignment horizontal="center" vertical="center"/>
    </xf>
    <xf numFmtId="0" fontId="27" fillId="16" borderId="0" xfId="4" applyFont="1" applyFill="1" applyAlignment="1">
      <alignment horizontal="center" vertical="center"/>
    </xf>
    <xf numFmtId="14" fontId="27" fillId="16" borderId="0" xfId="4" applyNumberFormat="1" applyFont="1" applyFill="1" applyAlignment="1">
      <alignment horizontal="left" vertical="center"/>
    </xf>
    <xf numFmtId="0" fontId="27" fillId="16" borderId="16" xfId="4" applyFont="1" applyFill="1" applyBorder="1">
      <alignment vertical="center"/>
    </xf>
    <xf numFmtId="0" fontId="27" fillId="24" borderId="14" xfId="4" applyFont="1" applyFill="1" applyBorder="1" applyAlignment="1">
      <alignment horizontal="center" vertical="center"/>
    </xf>
    <xf numFmtId="178" fontId="27" fillId="24" borderId="6" xfId="4" applyNumberFormat="1" applyFont="1" applyFill="1" applyBorder="1" applyAlignment="1">
      <alignment horizontal="center" vertical="center"/>
    </xf>
    <xf numFmtId="179" fontId="27" fillId="24" borderId="6" xfId="4" applyNumberFormat="1" applyFont="1" applyFill="1" applyBorder="1" applyAlignment="1">
      <alignment horizontal="distributed" vertical="center" wrapText="1"/>
    </xf>
    <xf numFmtId="180" fontId="31" fillId="24" borderId="6" xfId="4" applyNumberFormat="1" applyFont="1" applyFill="1" applyBorder="1">
      <alignment vertical="center"/>
    </xf>
    <xf numFmtId="181" fontId="27" fillId="24" borderId="15" xfId="4" applyNumberFormat="1" applyFont="1" applyFill="1" applyBorder="1" applyAlignment="1">
      <alignment horizontal="center" vertical="center"/>
    </xf>
    <xf numFmtId="0" fontId="33" fillId="25" borderId="17" xfId="4" applyFont="1" applyFill="1" applyBorder="1" applyAlignment="1">
      <alignment horizontal="center" vertical="center"/>
    </xf>
    <xf numFmtId="178" fontId="33" fillId="25" borderId="18" xfId="4" applyNumberFormat="1" applyFont="1" applyFill="1" applyBorder="1" applyAlignment="1">
      <alignment horizontal="center" vertical="center"/>
    </xf>
    <xf numFmtId="179" fontId="33" fillId="25" borderId="18" xfId="4" applyNumberFormat="1" applyFont="1" applyFill="1" applyBorder="1" applyAlignment="1">
      <alignment horizontal="distributed" vertical="center" wrapText="1"/>
    </xf>
    <xf numFmtId="180" fontId="33" fillId="25" borderId="18" xfId="4" applyNumberFormat="1" applyFont="1" applyFill="1" applyBorder="1">
      <alignment vertical="center"/>
    </xf>
    <xf numFmtId="181" fontId="33" fillId="25" borderId="19" xfId="4" applyNumberFormat="1" applyFont="1" applyFill="1" applyBorder="1" applyAlignment="1">
      <alignment horizontal="center" vertical="center"/>
    </xf>
    <xf numFmtId="182" fontId="27" fillId="18" borderId="15" xfId="4" applyNumberFormat="1" applyFont="1" applyFill="1" applyBorder="1" applyAlignment="1">
      <alignment horizontal="center" vertical="center"/>
    </xf>
    <xf numFmtId="0" fontId="5" fillId="0" borderId="0" xfId="3" applyBorder="1" applyAlignment="1">
      <alignment horizontal="center" vertical="center"/>
    </xf>
    <xf numFmtId="0" fontId="5" fillId="15" borderId="28" xfId="3" applyFill="1" applyBorder="1">
      <alignment vertical="center"/>
    </xf>
    <xf numFmtId="0" fontId="5" fillId="15" borderId="29" xfId="3" applyFill="1" applyBorder="1">
      <alignment vertical="center"/>
    </xf>
    <xf numFmtId="0" fontId="35" fillId="15" borderId="29" xfId="3" applyFont="1" applyFill="1" applyBorder="1">
      <alignment vertical="center"/>
    </xf>
    <xf numFmtId="0" fontId="5" fillId="15" borderId="30" xfId="3" applyFill="1" applyBorder="1">
      <alignment vertical="center"/>
    </xf>
    <xf numFmtId="0" fontId="5" fillId="15" borderId="34" xfId="3" applyFill="1" applyBorder="1">
      <alignment vertical="center"/>
    </xf>
    <xf numFmtId="0" fontId="5" fillId="15" borderId="0" xfId="3" applyFill="1" applyBorder="1">
      <alignment vertical="center"/>
    </xf>
    <xf numFmtId="0" fontId="5" fillId="0" borderId="22" xfId="3" applyBorder="1">
      <alignment vertical="center"/>
    </xf>
    <xf numFmtId="0" fontId="5" fillId="0" borderId="23" xfId="3" applyBorder="1">
      <alignment vertical="center"/>
    </xf>
    <xf numFmtId="0" fontId="5" fillId="0" borderId="6" xfId="3" applyBorder="1">
      <alignment vertical="center"/>
    </xf>
    <xf numFmtId="0" fontId="5" fillId="15" borderId="35" xfId="3" applyFill="1" applyBorder="1">
      <alignment vertical="center"/>
    </xf>
    <xf numFmtId="0" fontId="5" fillId="15" borderId="36" xfId="3" applyFill="1" applyBorder="1">
      <alignment vertical="center"/>
    </xf>
    <xf numFmtId="0" fontId="36" fillId="13" borderId="34" xfId="3" applyFont="1" applyFill="1" applyBorder="1">
      <alignment vertical="center"/>
    </xf>
    <xf numFmtId="0" fontId="36" fillId="13" borderId="0" xfId="3" applyFont="1" applyFill="1" applyBorder="1">
      <alignment vertical="center"/>
    </xf>
    <xf numFmtId="0" fontId="36" fillId="13" borderId="35" xfId="3" applyFont="1" applyFill="1" applyBorder="1">
      <alignment vertical="center"/>
    </xf>
    <xf numFmtId="0" fontId="5" fillId="13" borderId="34" xfId="3" applyFill="1" applyBorder="1">
      <alignment vertical="center"/>
    </xf>
    <xf numFmtId="0" fontId="5" fillId="13" borderId="0" xfId="3" applyFill="1" applyBorder="1">
      <alignment vertical="center"/>
    </xf>
    <xf numFmtId="0" fontId="5" fillId="13" borderId="35" xfId="3" applyFill="1" applyBorder="1">
      <alignment vertical="center"/>
    </xf>
    <xf numFmtId="0" fontId="5" fillId="13" borderId="36" xfId="3" applyFill="1" applyBorder="1">
      <alignment vertical="center"/>
    </xf>
    <xf numFmtId="0" fontId="35" fillId="15" borderId="0" xfId="3" applyFont="1" applyFill="1" applyBorder="1">
      <alignment vertical="center"/>
    </xf>
    <xf numFmtId="0" fontId="5" fillId="13" borderId="31" xfId="3" applyFill="1" applyBorder="1">
      <alignment vertical="center"/>
    </xf>
    <xf numFmtId="0" fontId="5" fillId="13" borderId="32" xfId="3" applyFill="1" applyBorder="1">
      <alignment vertical="center"/>
    </xf>
    <xf numFmtId="0" fontId="5" fillId="13" borderId="33" xfId="3" applyFill="1" applyBorder="1">
      <alignment vertical="center"/>
    </xf>
    <xf numFmtId="0" fontId="3" fillId="0" borderId="0" xfId="3" applyFont="1">
      <alignment vertical="center"/>
    </xf>
    <xf numFmtId="0" fontId="5" fillId="0" borderId="29" xfId="3" applyBorder="1" applyAlignment="1">
      <alignment vertical="center"/>
    </xf>
    <xf numFmtId="0" fontId="5" fillId="0" borderId="29" xfId="3" applyBorder="1">
      <alignment vertical="center"/>
    </xf>
    <xf numFmtId="0" fontId="5" fillId="0" borderId="30" xfId="3" applyBorder="1">
      <alignment vertical="center"/>
    </xf>
    <xf numFmtId="0" fontId="5" fillId="0" borderId="0" xfId="3" applyFont="1">
      <alignment vertical="center"/>
    </xf>
    <xf numFmtId="0" fontId="5" fillId="0" borderId="0" xfId="3" applyFont="1" applyAlignment="1">
      <alignment vertical="center"/>
    </xf>
    <xf numFmtId="0" fontId="5" fillId="0" borderId="31" xfId="3" applyBorder="1">
      <alignment vertical="center"/>
    </xf>
    <xf numFmtId="0" fontId="5" fillId="0" borderId="32" xfId="3" applyBorder="1">
      <alignment vertical="center"/>
    </xf>
    <xf numFmtId="0" fontId="5" fillId="0" borderId="33" xfId="3" applyBorder="1">
      <alignment vertical="center"/>
    </xf>
    <xf numFmtId="0" fontId="37" fillId="0" borderId="0" xfId="3" applyFont="1" applyAlignment="1">
      <alignment vertical="center"/>
    </xf>
    <xf numFmtId="0" fontId="39" fillId="0" borderId="0" xfId="3" applyFont="1">
      <alignment vertical="center"/>
    </xf>
    <xf numFmtId="184" fontId="40" fillId="0" borderId="10" xfId="6" applyFont="1" applyFill="1" applyBorder="1" applyAlignment="1">
      <alignment horizontal="center"/>
    </xf>
    <xf numFmtId="184" fontId="40" fillId="0" borderId="6" xfId="6" applyFont="1" applyFill="1" applyBorder="1" applyAlignment="1">
      <alignment horizontal="center"/>
    </xf>
    <xf numFmtId="0" fontId="25" fillId="0" borderId="0" xfId="3" applyFont="1">
      <alignment vertical="center"/>
    </xf>
    <xf numFmtId="184" fontId="40" fillId="0" borderId="24" xfId="6" applyFont="1" applyFill="1" applyBorder="1" applyAlignment="1">
      <alignment horizontal="center"/>
    </xf>
    <xf numFmtId="0" fontId="41" fillId="0" borderId="0" xfId="3" applyFont="1" applyAlignment="1">
      <alignment horizontal="right" vertical="center"/>
    </xf>
    <xf numFmtId="0" fontId="42" fillId="29" borderId="6" xfId="3" applyFont="1" applyFill="1" applyBorder="1" applyAlignment="1">
      <alignment horizontal="center" vertical="center"/>
    </xf>
    <xf numFmtId="184" fontId="40" fillId="0" borderId="40" xfId="6" applyFont="1" applyFill="1" applyBorder="1" applyAlignment="1">
      <alignment horizontal="center"/>
    </xf>
    <xf numFmtId="184" fontId="40" fillId="0" borderId="7" xfId="6" applyFont="1" applyFill="1" applyBorder="1" applyAlignment="1">
      <alignment horizontal="center"/>
    </xf>
    <xf numFmtId="2" fontId="40" fillId="0" borderId="40" xfId="6" applyNumberFormat="1" applyFont="1" applyFill="1" applyBorder="1" applyAlignment="1">
      <alignment horizontal="center"/>
    </xf>
    <xf numFmtId="2" fontId="40" fillId="0" borderId="6" xfId="6" applyNumberFormat="1" applyFont="1" applyFill="1" applyBorder="1" applyAlignment="1">
      <alignment horizontal="center"/>
    </xf>
    <xf numFmtId="2" fontId="40" fillId="0" borderId="7" xfId="6" applyNumberFormat="1" applyFont="1" applyFill="1" applyBorder="1" applyAlignment="1">
      <alignment horizontal="center"/>
    </xf>
    <xf numFmtId="185" fontId="44" fillId="0" borderId="0" xfId="3" applyNumberFormat="1" applyFont="1" applyAlignment="1">
      <alignment horizontal="centerContinuous" vertical="center"/>
    </xf>
    <xf numFmtId="0" fontId="45" fillId="2" borderId="2" xfId="1" applyFont="1" applyFill="1" applyBorder="1" applyAlignment="1">
      <alignment horizontal="center" vertical="center"/>
    </xf>
    <xf numFmtId="0" fontId="32" fillId="23" borderId="43" xfId="5" applyFont="1" applyFill="1" applyBorder="1" applyAlignment="1">
      <alignment horizontal="center" vertical="center"/>
    </xf>
    <xf numFmtId="0" fontId="32" fillId="23" borderId="44" xfId="5" applyFont="1" applyFill="1" applyBorder="1" applyAlignment="1">
      <alignment horizontal="center" vertical="center"/>
    </xf>
    <xf numFmtId="0" fontId="32" fillId="23" borderId="10" xfId="5" applyFont="1" applyFill="1" applyBorder="1" applyAlignment="1">
      <alignment horizontal="center" vertical="center"/>
    </xf>
    <xf numFmtId="0" fontId="46" fillId="0" borderId="0" xfId="0" applyFont="1" applyAlignment="1">
      <alignment horizontal="centerContinuous" vertical="center"/>
    </xf>
    <xf numFmtId="184" fontId="47" fillId="0" borderId="27" xfId="6" applyFont="1" applyFill="1" applyBorder="1" applyAlignment="1">
      <alignment horizontal="center"/>
    </xf>
    <xf numFmtId="184" fontId="47" fillId="0" borderId="40" xfId="6" applyFont="1" applyFill="1" applyBorder="1" applyAlignment="1">
      <alignment horizontal="center"/>
    </xf>
    <xf numFmtId="184" fontId="47" fillId="0" borderId="25" xfId="6" applyFont="1" applyFill="1" applyBorder="1" applyAlignment="1">
      <alignment horizontal="center"/>
    </xf>
    <xf numFmtId="0" fontId="48" fillId="23" borderId="0" xfId="5" applyFont="1" applyFill="1" applyBorder="1" applyAlignment="1">
      <alignment horizontal="center" vertical="center"/>
    </xf>
    <xf numFmtId="0" fontId="49" fillId="0" borderId="0" xfId="3" applyFont="1" applyAlignment="1">
      <alignment horizontal="center" vertical="center"/>
    </xf>
    <xf numFmtId="0" fontId="50" fillId="22" borderId="6" xfId="5" applyFont="1" applyFill="1" applyBorder="1">
      <alignment vertical="center"/>
    </xf>
    <xf numFmtId="0" fontId="48" fillId="23" borderId="6" xfId="5" applyFont="1" applyFill="1" applyBorder="1" applyAlignment="1">
      <alignment horizontal="center" vertical="center"/>
    </xf>
    <xf numFmtId="0" fontId="5" fillId="0" borderId="6" xfId="3" applyFont="1" applyBorder="1">
      <alignment vertical="center"/>
    </xf>
    <xf numFmtId="187" fontId="51" fillId="0" borderId="0" xfId="3" applyNumberFormat="1" applyFont="1">
      <alignment vertical="center"/>
    </xf>
    <xf numFmtId="186" fontId="52" fillId="0" borderId="0" xfId="3" applyNumberFormat="1" applyFont="1">
      <alignment vertical="center"/>
    </xf>
    <xf numFmtId="0" fontId="53" fillId="18" borderId="0" xfId="3" applyFont="1" applyFill="1">
      <alignment vertical="center"/>
    </xf>
    <xf numFmtId="0" fontId="15" fillId="12" borderId="0" xfId="3" applyFont="1" applyFill="1" applyAlignment="1">
      <alignment horizontal="center" vertical="center"/>
    </xf>
    <xf numFmtId="0" fontId="21" fillId="12" borderId="0" xfId="3" applyFont="1" applyFill="1" applyAlignment="1">
      <alignment horizontal="center" vertical="center"/>
    </xf>
    <xf numFmtId="0" fontId="22" fillId="10" borderId="6" xfId="3" applyFont="1" applyFill="1" applyBorder="1" applyAlignment="1">
      <alignment horizontal="center" vertical="center"/>
    </xf>
    <xf numFmtId="0" fontId="22" fillId="10" borderId="8" xfId="3" applyFont="1" applyFill="1" applyBorder="1" applyAlignment="1">
      <alignment horizontal="center" vertical="center"/>
    </xf>
    <xf numFmtId="0" fontId="22" fillId="13" borderId="9" xfId="3" applyFont="1" applyFill="1" applyBorder="1" applyAlignment="1">
      <alignment horizontal="center" vertical="center"/>
    </xf>
    <xf numFmtId="0" fontId="22" fillId="13" borderId="8" xfId="3" applyFont="1" applyFill="1" applyBorder="1" applyAlignment="1">
      <alignment horizontal="center" vertical="center"/>
    </xf>
    <xf numFmtId="0" fontId="22" fillId="14" borderId="10" xfId="3" applyFont="1" applyFill="1" applyBorder="1" applyAlignment="1">
      <alignment horizontal="center" vertical="center"/>
    </xf>
    <xf numFmtId="0" fontId="22" fillId="14" borderId="6" xfId="3" applyFont="1" applyFill="1" applyBorder="1" applyAlignment="1">
      <alignment horizontal="center" vertical="center"/>
    </xf>
    <xf numFmtId="0" fontId="7" fillId="6" borderId="5" xfId="0" applyFont="1" applyFill="1" applyBorder="1" applyAlignment="1">
      <alignment horizontal="center" vertical="center"/>
    </xf>
    <xf numFmtId="0" fontId="28" fillId="17" borderId="0" xfId="4" applyFont="1" applyFill="1" applyAlignment="1">
      <alignment horizontal="center" vertical="center"/>
    </xf>
    <xf numFmtId="0" fontId="30" fillId="17" borderId="0" xfId="4" applyFont="1" applyFill="1" applyAlignment="1">
      <alignment horizontal="center" vertical="center"/>
    </xf>
    <xf numFmtId="0" fontId="27" fillId="30" borderId="43" xfId="5" applyFont="1" applyFill="1" applyBorder="1" applyAlignment="1">
      <alignment horizontal="center" vertical="center"/>
    </xf>
    <xf numFmtId="0" fontId="27" fillId="30" borderId="44" xfId="5" applyFont="1" applyFill="1" applyBorder="1" applyAlignment="1">
      <alignment horizontal="center" vertical="center"/>
    </xf>
    <xf numFmtId="0" fontId="27" fillId="30" borderId="10" xfId="5" applyFont="1" applyFill="1" applyBorder="1" applyAlignment="1">
      <alignment horizontal="center" vertical="center"/>
    </xf>
    <xf numFmtId="0" fontId="5" fillId="0" borderId="28" xfId="3" applyBorder="1" applyAlignment="1">
      <alignment horizontal="center" vertical="center"/>
    </xf>
    <xf numFmtId="0" fontId="5" fillId="0" borderId="29" xfId="3" applyBorder="1" applyAlignment="1">
      <alignment horizontal="center" vertical="center"/>
    </xf>
    <xf numFmtId="0" fontId="5" fillId="0" borderId="32" xfId="3" applyBorder="1" applyAlignment="1">
      <alignment horizontal="center" vertical="center"/>
    </xf>
    <xf numFmtId="0" fontId="3" fillId="0" borderId="0" xfId="3" applyFont="1" applyAlignment="1">
      <alignment horizontal="center" vertical="center"/>
    </xf>
    <xf numFmtId="0" fontId="5" fillId="0" borderId="0" xfId="3" applyFont="1" applyAlignment="1">
      <alignment horizontal="center" vertical="center"/>
    </xf>
    <xf numFmtId="0" fontId="5" fillId="0" borderId="25" xfId="3" applyBorder="1" applyAlignment="1">
      <alignment horizontal="center" vertical="center"/>
    </xf>
    <xf numFmtId="0" fontId="5" fillId="0" borderId="26" xfId="3" applyBorder="1" applyAlignment="1">
      <alignment horizontal="center" vertical="center"/>
    </xf>
    <xf numFmtId="0" fontId="5" fillId="0" borderId="27" xfId="3" applyBorder="1" applyAlignment="1">
      <alignment horizontal="center" vertical="center"/>
    </xf>
    <xf numFmtId="0" fontId="27" fillId="30" borderId="6" xfId="5" applyFont="1" applyFill="1" applyBorder="1" applyAlignment="1">
      <alignment horizontal="center" vertical="center"/>
    </xf>
    <xf numFmtId="0" fontId="22" fillId="27" borderId="37" xfId="3" applyFont="1" applyFill="1" applyBorder="1" applyAlignment="1">
      <alignment horizontal="center" vertical="center"/>
    </xf>
    <xf numFmtId="0" fontId="5" fillId="27" borderId="38" xfId="3" applyFill="1" applyBorder="1" applyAlignment="1">
      <alignment horizontal="center" vertical="center"/>
    </xf>
    <xf numFmtId="0" fontId="5" fillId="27" borderId="39" xfId="3" applyFill="1" applyBorder="1" applyAlignment="1">
      <alignment horizontal="center" vertical="center"/>
    </xf>
    <xf numFmtId="0" fontId="5" fillId="13" borderId="0" xfId="3" applyFill="1" applyBorder="1" applyAlignment="1">
      <alignment horizontal="center" vertical="center"/>
    </xf>
    <xf numFmtId="0" fontId="5" fillId="15" borderId="0" xfId="3" applyFill="1" applyBorder="1" applyAlignment="1">
      <alignment horizontal="center" vertical="center"/>
    </xf>
    <xf numFmtId="0" fontId="34" fillId="26" borderId="28" xfId="3" applyFont="1" applyFill="1" applyBorder="1" applyAlignment="1">
      <alignment horizontal="center" vertical="center"/>
    </xf>
    <xf numFmtId="0" fontId="3" fillId="26" borderId="29" xfId="3" applyFont="1" applyFill="1" applyBorder="1" applyAlignment="1">
      <alignment horizontal="center" vertical="center"/>
    </xf>
    <xf numFmtId="0" fontId="3" fillId="26" borderId="30" xfId="3" applyFont="1" applyFill="1" applyBorder="1" applyAlignment="1">
      <alignment horizontal="center" vertical="center"/>
    </xf>
    <xf numFmtId="0" fontId="3" fillId="26" borderId="31" xfId="3" applyFont="1" applyFill="1" applyBorder="1" applyAlignment="1">
      <alignment horizontal="center" vertical="center"/>
    </xf>
    <xf numFmtId="0" fontId="3" fillId="26" borderId="32" xfId="3" applyFont="1" applyFill="1" applyBorder="1" applyAlignment="1">
      <alignment horizontal="center" vertical="center"/>
    </xf>
    <xf numFmtId="0" fontId="3" fillId="26" borderId="33" xfId="3" applyFont="1" applyFill="1" applyBorder="1" applyAlignment="1">
      <alignment horizontal="center" vertical="center"/>
    </xf>
    <xf numFmtId="0" fontId="54" fillId="0" borderId="0" xfId="0" applyFont="1">
      <alignment vertical="center"/>
    </xf>
    <xf numFmtId="0" fontId="55" fillId="0" borderId="0" xfId="0" applyFont="1">
      <alignment vertical="center"/>
    </xf>
    <xf numFmtId="0" fontId="55" fillId="0" borderId="41" xfId="0" applyFont="1" applyBorder="1" applyAlignment="1">
      <alignment horizontal="left" vertical="center" indent="4"/>
    </xf>
    <xf numFmtId="0" fontId="55" fillId="0" borderId="41" xfId="0" applyFont="1" applyBorder="1">
      <alignment vertical="center"/>
    </xf>
    <xf numFmtId="0" fontId="55" fillId="0" borderId="42" xfId="0" applyFont="1" applyBorder="1" applyAlignment="1">
      <alignment horizontal="left" vertical="center" indent="4"/>
    </xf>
    <xf numFmtId="0" fontId="55" fillId="0" borderId="42" xfId="0" applyFont="1" applyBorder="1">
      <alignment vertical="center"/>
    </xf>
    <xf numFmtId="0" fontId="56" fillId="0" borderId="42" xfId="0" applyFont="1" applyBorder="1">
      <alignment vertical="center"/>
    </xf>
    <xf numFmtId="0" fontId="57" fillId="28" borderId="0" xfId="3" applyFont="1" applyFill="1" applyAlignment="1">
      <alignment horizontal="center" vertical="center"/>
    </xf>
    <xf numFmtId="0" fontId="58" fillId="0" borderId="0" xfId="3" applyFont="1" applyAlignment="1">
      <alignment horizontal="center" vertical="center"/>
    </xf>
  </cellXfs>
  <cellStyles count="7">
    <cellStyle name="一般" xfId="0" builtinId="0"/>
    <cellStyle name="一般 2" xfId="3" xr:uid="{00000000-0005-0000-0000-000001000000}"/>
    <cellStyle name="一般 3" xfId="4" xr:uid="{00000000-0005-0000-0000-000002000000}"/>
    <cellStyle name="一般 3 2" xfId="5" xr:uid="{00000000-0005-0000-0000-000003000000}"/>
    <cellStyle name="一般_B9309016_黃一_期中作業" xfId="2" xr:uid="{00000000-0005-0000-0000-000004000000}"/>
    <cellStyle name="一般_排行榜統計表" xfId="6" xr:uid="{00000000-0005-0000-0000-000005000000}"/>
    <cellStyle name="輔色1" xfId="1" builtinId="29"/>
  </cellStyles>
  <dxfs count="47">
    <dxf>
      <font>
        <b val="0"/>
        <i val="0"/>
        <strike val="0"/>
        <condense val="0"/>
        <extend val="0"/>
        <outline val="0"/>
        <shadow val="0"/>
        <u val="none"/>
        <vertAlign val="baseline"/>
        <sz val="10"/>
        <color auto="1"/>
        <name val="標楷體"/>
        <scheme val="none"/>
      </font>
      <numFmt numFmtId="184" formatCode="General_)"/>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標楷體"/>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標楷體"/>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標楷體"/>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標楷體"/>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標楷體"/>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標楷體"/>
        <scheme val="none"/>
      </font>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標楷體"/>
        <scheme val="none"/>
      </font>
      <fill>
        <patternFill patternType="none">
          <fgColor indexed="64"/>
          <bgColor indexed="65"/>
        </patternFill>
      </fill>
      <alignment horizontal="center"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標楷體"/>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theme="0"/>
      </font>
      <fill>
        <patternFill>
          <bgColor rgb="FF002060"/>
        </patternFill>
      </fill>
    </dxf>
    <dxf>
      <font>
        <color theme="8" tint="-0.499984740745262"/>
      </font>
      <fill>
        <patternFill>
          <bgColor theme="8" tint="0.59996337778862885"/>
        </patternFill>
      </fill>
    </dxf>
    <dxf>
      <font>
        <color rgb="FF9C0006"/>
      </font>
      <fill>
        <patternFill patternType="none">
          <bgColor auto="1"/>
        </patternFill>
      </fill>
    </dxf>
    <dxf>
      <font>
        <color rgb="FFFF0000"/>
      </font>
    </dxf>
    <dxf>
      <font>
        <condense val="0"/>
        <extend val="0"/>
        <color rgb="FF9C0006"/>
      </font>
    </dxf>
    <dxf>
      <font>
        <condense val="0"/>
        <extend val="0"/>
        <color rgb="FF9C0006"/>
      </font>
    </dxf>
    <dxf>
      <font>
        <color theme="9" tint="-0.24994659260841701"/>
      </font>
    </dxf>
    <dxf>
      <font>
        <condense val="0"/>
        <extend val="0"/>
        <color rgb="FF9C0006"/>
      </font>
    </dxf>
    <dxf>
      <font>
        <condense val="0"/>
        <extend val="0"/>
        <color rgb="FF9C0006"/>
      </font>
    </dxf>
    <dxf>
      <font>
        <color theme="9" tint="-0.24994659260841701"/>
      </font>
    </dxf>
    <dxf>
      <fill>
        <patternFill>
          <bgColor rgb="FFFF0000"/>
        </patternFill>
      </fill>
    </dxf>
    <dxf>
      <fill>
        <patternFill>
          <bgColor rgb="FFFF0000"/>
        </patternFill>
      </fill>
    </dxf>
    <dxf>
      <fill>
        <patternFill>
          <bgColor rgb="FFFF0000"/>
        </patternFill>
      </fill>
    </dxf>
    <dxf>
      <alignment horizontal="center" vertical="center" textRotation="0" wrapText="1" relativeIndent="0" justifyLastLine="0" shrinkToFit="0" readingOrder="0"/>
    </dxf>
    <dxf>
      <fill>
        <patternFill patternType="solid">
          <fgColor rgb="FFFFFF00"/>
          <bgColor rgb="FF000000"/>
        </patternFill>
      </fill>
    </dxf>
    <dxf>
      <font>
        <b val="0"/>
        <i val="0"/>
        <strike val="0"/>
        <condense val="0"/>
        <extend val="0"/>
        <outline val="0"/>
        <shadow val="0"/>
        <u val="none"/>
        <vertAlign val="baseline"/>
        <sz val="12"/>
        <color rgb="FF002060"/>
        <name val="新細明體"/>
        <scheme val="minor"/>
      </font>
      <fill>
        <patternFill patternType="solid">
          <fgColor indexed="64"/>
          <bgColor rgb="FF00B0F0"/>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FF0000"/>
        </patternFill>
      </fill>
    </dxf>
    <dxf>
      <fill>
        <patternFill>
          <bgColor rgb="FFFF0000"/>
        </patternFill>
      </fill>
    </dxf>
    <dxf>
      <font>
        <condense val="0"/>
        <extend val="0"/>
        <color rgb="FF9C0006"/>
      </font>
      <fill>
        <patternFill>
          <bgColor rgb="FFFFC7CE"/>
        </patternFill>
      </fill>
    </dxf>
    <dxf>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FFC7CE"/>
        </patternFill>
      </fill>
    </dxf>
    <dxf>
      <font>
        <condense val="0"/>
        <extend val="0"/>
        <color rgb="FF9C0006"/>
      </font>
    </dxf>
    <dxf>
      <fill>
        <patternFill>
          <bgColor rgb="FFFF0000"/>
        </patternFill>
      </fill>
    </dxf>
    <dxf>
      <fill>
        <patternFill>
          <bgColor rgb="FFFF0000"/>
        </patternFill>
      </fill>
    </dxf>
    <dxf>
      <font>
        <condense val="0"/>
        <extend val="0"/>
        <color rgb="FF9C0006"/>
      </font>
      <fill>
        <patternFill>
          <bgColor rgb="FFFFC7CE"/>
        </patternFill>
      </fill>
    </dxf>
    <dxf>
      <fill>
        <patternFill>
          <bgColor rgb="FFFF0000"/>
        </patternFill>
      </fill>
    </dxf>
    <dxf>
      <font>
        <condense val="0"/>
        <extend val="0"/>
        <color rgb="FF9C0006"/>
      </font>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image" Target="../media/image2.jpe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455875832152536E-2"/>
          <c:y val="0.25912524202552084"/>
          <c:w val="0.69609873711086323"/>
          <c:h val="0.53649874053171209"/>
        </c:manualLayout>
      </c:layout>
      <c:lineChart>
        <c:grouping val="standard"/>
        <c:varyColors val="0"/>
        <c:ser>
          <c:idx val="0"/>
          <c:order val="0"/>
          <c:tx>
            <c:strRef>
              <c:f>業績表!$D$10</c:f>
              <c:strCache>
                <c:ptCount val="1"/>
                <c:pt idx="0">
                  <c:v>東區</c:v>
                </c:pt>
              </c:strCache>
            </c:strRef>
          </c:tx>
          <c:spPr>
            <a:ln>
              <a:solidFill>
                <a:srgbClr val="FF0000"/>
              </a:solidFill>
            </a:ln>
          </c:spPr>
          <c:marker>
            <c:spPr>
              <a:solidFill>
                <a:schemeClr val="accent2">
                  <a:lumMod val="50000"/>
                </a:schemeClr>
              </a:solidFill>
            </c:spPr>
          </c:marker>
          <c:cat>
            <c:strRef>
              <c:f>業績表!$D$3:$G$3</c:f>
              <c:strCache>
                <c:ptCount val="4"/>
                <c:pt idx="0">
                  <c:v>黃睦詠</c:v>
                </c:pt>
                <c:pt idx="1">
                  <c:v>林毓恆</c:v>
                </c:pt>
                <c:pt idx="2">
                  <c:v>陳健志</c:v>
                </c:pt>
                <c:pt idx="3">
                  <c:v>林毓修</c:v>
                </c:pt>
              </c:strCache>
            </c:strRef>
          </c:cat>
          <c:val>
            <c:numRef>
              <c:f>業績表!$F$10:$I$10</c:f>
              <c:numCache>
                <c:formatCode>General</c:formatCode>
                <c:ptCount val="4"/>
                <c:pt idx="0">
                  <c:v>100</c:v>
                </c:pt>
                <c:pt idx="1">
                  <c:v>76</c:v>
                </c:pt>
                <c:pt idx="2">
                  <c:v>74</c:v>
                </c:pt>
                <c:pt idx="3">
                  <c:v>94</c:v>
                </c:pt>
              </c:numCache>
            </c:numRef>
          </c:val>
          <c:smooth val="0"/>
          <c:extLst>
            <c:ext xmlns:c16="http://schemas.microsoft.com/office/drawing/2014/chart" uri="{C3380CC4-5D6E-409C-BE32-E72D297353CC}">
              <c16:uniqueId val="{00000000-ED6C-446A-9DB3-A05FC9C53288}"/>
            </c:ext>
          </c:extLst>
        </c:ser>
        <c:dLbls>
          <c:showLegendKey val="0"/>
          <c:showVal val="0"/>
          <c:showCatName val="0"/>
          <c:showSerName val="0"/>
          <c:showPercent val="0"/>
          <c:showBubbleSize val="0"/>
        </c:dLbls>
        <c:marker val="1"/>
        <c:smooth val="0"/>
        <c:axId val="740941616"/>
        <c:axId val="832633648"/>
      </c:lineChart>
      <c:catAx>
        <c:axId val="740941616"/>
        <c:scaling>
          <c:orientation val="minMax"/>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900" b="0" i="0" u="none" strike="noStrike" baseline="0">
                <a:solidFill>
                  <a:srgbClr val="FFFFFF"/>
                </a:solidFill>
                <a:latin typeface="新細明體"/>
                <a:ea typeface="新細明體"/>
                <a:cs typeface="新細明體"/>
              </a:defRPr>
            </a:pPr>
            <a:endParaRPr lang="zh-TW"/>
          </a:p>
        </c:txPr>
        <c:crossAx val="832633648"/>
        <c:crosses val="autoZero"/>
        <c:auto val="1"/>
        <c:lblAlgn val="ctr"/>
        <c:lblOffset val="100"/>
        <c:tickLblSkip val="1"/>
        <c:tickMarkSkip val="1"/>
        <c:noMultiLvlLbl val="0"/>
      </c:catAx>
      <c:valAx>
        <c:axId val="832633648"/>
        <c:scaling>
          <c:orientation val="minMax"/>
          <c:min val="60"/>
        </c:scaling>
        <c:delete val="0"/>
        <c:axPos val="l"/>
        <c:majorGridlines>
          <c:spPr>
            <a:ln w="3175">
              <a:solidFill>
                <a:srgbClr val="000000"/>
              </a:solidFill>
              <a:prstDash val="solid"/>
            </a:ln>
          </c:spPr>
        </c:majorGridlines>
        <c:numFmt formatCode="General" sourceLinked="1"/>
        <c:majorTickMark val="in"/>
        <c:minorTickMark val="none"/>
        <c:tickLblPos val="nextTo"/>
        <c:spPr>
          <a:ln w="3175">
            <a:solidFill>
              <a:srgbClr val="000000"/>
            </a:solidFill>
            <a:prstDash val="solid"/>
          </a:ln>
        </c:spPr>
        <c:txPr>
          <a:bodyPr rot="0" vert="horz"/>
          <a:lstStyle/>
          <a:p>
            <a:pPr>
              <a:defRPr sz="900" b="0" i="0" u="none" strike="noStrike" baseline="0">
                <a:solidFill>
                  <a:schemeClr val="bg1"/>
                </a:solidFill>
                <a:latin typeface="新細明體"/>
                <a:ea typeface="新細明體"/>
                <a:cs typeface="新細明體"/>
              </a:defRPr>
            </a:pPr>
            <a:endParaRPr lang="zh-TW"/>
          </a:p>
        </c:txPr>
        <c:crossAx val="740941616"/>
        <c:crosses val="autoZero"/>
        <c:crossBetween val="between"/>
      </c:valAx>
      <c:spPr>
        <a:no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825" b="0" i="0" u="none" strike="noStrike" baseline="0">
              <a:solidFill>
                <a:srgbClr val="000000"/>
              </a:solidFill>
              <a:latin typeface="新細明體"/>
              <a:ea typeface="新細明體"/>
              <a:cs typeface="新細明體"/>
            </a:defRPr>
          </a:pPr>
          <a:endParaRPr lang="zh-TW"/>
        </a:p>
      </c:txPr>
    </c:legend>
    <c:plotVisOnly val="1"/>
    <c:dispBlanksAs val="gap"/>
    <c:showDLblsOverMax val="0"/>
  </c:chart>
  <c:spPr>
    <a:blipFill dpi="0" rotWithShape="0">
      <a:blip xmlns:r="http://schemas.openxmlformats.org/officeDocument/2006/relationships" r:embed="rId1"/>
      <a:srcRect/>
      <a:stretch>
        <a:fillRect/>
      </a:stretch>
    </a:blipFill>
    <a:ln w="3175">
      <a:solidFill>
        <a:srgbClr val="000000"/>
      </a:solidFill>
      <a:prstDash val="solid"/>
    </a:ln>
  </c:spPr>
  <c:txPr>
    <a:bodyPr/>
    <a:lstStyle/>
    <a:p>
      <a:pPr>
        <a:defRPr sz="900" b="0" i="0" u="none" strike="noStrike" baseline="0">
          <a:solidFill>
            <a:srgbClr val="000000"/>
          </a:solidFill>
          <a:latin typeface="新細明體"/>
          <a:ea typeface="新細明體"/>
          <a:cs typeface="新細明體"/>
        </a:defRPr>
      </a:pPr>
      <a:endParaRPr lang="zh-TW"/>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Drop" dropStyle="combo" dx="26" fmlaLink="$C$21" fmlaRange="$AB$27:$AD$30" noThreeD="1" sel="3" val="0"/>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1</xdr:row>
      <xdr:rowOff>47625</xdr:rowOff>
    </xdr:from>
    <xdr:to>
      <xdr:col>1</xdr:col>
      <xdr:colOff>2047875</xdr:colOff>
      <xdr:row>1</xdr:row>
      <xdr:rowOff>1485900</xdr:rowOff>
    </xdr:to>
    <xdr:pic>
      <xdr:nvPicPr>
        <xdr:cNvPr id="2049" name="圖片 2" descr="PIC009.jpg">
          <a:extLst>
            <a:ext uri="{FF2B5EF4-FFF2-40B4-BE49-F238E27FC236}">
              <a16:creationId xmlns:a16="http://schemas.microsoft.com/office/drawing/2014/main" id="{00000000-0008-0000-0300-000001080000}"/>
            </a:ext>
          </a:extLst>
        </xdr:cNvPr>
        <xdr:cNvPicPr>
          <a:picLocks noChangeAspect="1"/>
        </xdr:cNvPicPr>
      </xdr:nvPicPr>
      <xdr:blipFill>
        <a:blip xmlns:r="http://schemas.openxmlformats.org/officeDocument/2006/relationships" r:embed="rId1" cstate="print"/>
        <a:srcRect/>
        <a:stretch>
          <a:fillRect/>
        </a:stretch>
      </xdr:blipFill>
      <xdr:spPr bwMode="auto">
        <a:xfrm>
          <a:off x="819150" y="257175"/>
          <a:ext cx="1914525" cy="14382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38100</xdr:colOff>
          <xdr:row>22</xdr:row>
          <xdr:rowOff>198120</xdr:rowOff>
        </xdr:from>
        <xdr:to>
          <xdr:col>7</xdr:col>
          <xdr:colOff>106680</xdr:colOff>
          <xdr:row>23</xdr:row>
          <xdr:rowOff>175260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594360</xdr:colOff>
      <xdr:row>10</xdr:row>
      <xdr:rowOff>60960</xdr:rowOff>
    </xdr:from>
    <xdr:to>
      <xdr:col>9</xdr:col>
      <xdr:colOff>0</xdr:colOff>
      <xdr:row>20</xdr:row>
      <xdr:rowOff>76200</xdr:rowOff>
    </xdr:to>
    <xdr:graphicFrame macro="">
      <xdr:nvGraphicFramePr>
        <xdr:cNvPr id="2" name="圖表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99060</xdr:colOff>
      <xdr:row>0</xdr:row>
      <xdr:rowOff>60960</xdr:rowOff>
    </xdr:from>
    <xdr:to>
      <xdr:col>8</xdr:col>
      <xdr:colOff>0</xdr:colOff>
      <xdr:row>1</xdr:row>
      <xdr:rowOff>182880</xdr:rowOff>
    </xdr:to>
    <xdr:sp macro="" textlink="">
      <xdr:nvSpPr>
        <xdr:cNvPr id="3" name="綵帶 (向上) 2">
          <a:extLst>
            <a:ext uri="{FF2B5EF4-FFF2-40B4-BE49-F238E27FC236}">
              <a16:creationId xmlns:a16="http://schemas.microsoft.com/office/drawing/2014/main" id="{00000000-0008-0000-0700-000003000000}"/>
            </a:ext>
          </a:extLst>
        </xdr:cNvPr>
        <xdr:cNvSpPr/>
      </xdr:nvSpPr>
      <xdr:spPr>
        <a:xfrm>
          <a:off x="1943100" y="60960"/>
          <a:ext cx="3131820" cy="327660"/>
        </a:xfrm>
        <a:prstGeom prst="ribbon2">
          <a:avLst/>
        </a:prstGeom>
        <a:effectLst>
          <a:outerShdw blurRad="40000" dist="23000" dir="5400000" rotWithShape="0">
            <a:srgbClr val="000000">
              <a:alpha val="35000"/>
            </a:srgbClr>
          </a:outerShdw>
          <a:softEdge rad="127000"/>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zh-TW" altLang="en-US" sz="1100" b="0" cap="none" spc="0">
              <a:ln w="0"/>
              <a:solidFill>
                <a:schemeClr val="tx1"/>
              </a:solidFill>
              <a:effectLst>
                <a:outerShdw blurRad="38100" dist="19050" dir="2700000" algn="tl" rotWithShape="0">
                  <a:schemeClr val="dk1">
                    <a:alpha val="40000"/>
                  </a:schemeClr>
                </a:outerShdw>
              </a:effectLst>
            </a:rPr>
            <a:t>長大生技業績表</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FTP\sport\LocalUser\student\&#20316;&#26989;N&#32771;&#35430;\&#26143;&#26399;&#22235;\56&#31680;\&#26399;&#20013;&#20316;&#26989;\B9723045&#38515;&#244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菜單&amp;控制體重"/>
      <sheetName val="老師的畫面"/>
      <sheetName val="運動消耗熱量表"/>
      <sheetName val="食物熱量表"/>
    </sheetNames>
    <sheetDataSet>
      <sheetData sheetId="0" refreshError="1"/>
      <sheetData sheetId="1" refreshError="1"/>
      <sheetData sheetId="2">
        <row r="3">
          <cell r="A3" t="str">
            <v>游泳</v>
          </cell>
          <cell r="D3">
            <v>1036</v>
          </cell>
        </row>
        <row r="4">
          <cell r="A4" t="str">
            <v>跳舞</v>
          </cell>
        </row>
        <row r="5">
          <cell r="A5" t="str">
            <v>跑步</v>
          </cell>
        </row>
        <row r="6">
          <cell r="A6" t="str">
            <v> 打桌球</v>
          </cell>
        </row>
        <row r="7">
          <cell r="A7" t="str">
            <v>快步走</v>
          </cell>
        </row>
        <row r="8">
          <cell r="A8" t="str">
            <v>騎腳踏車</v>
          </cell>
        </row>
      </sheetData>
      <sheetData sheetId="3">
        <row r="3">
          <cell r="A3" t="str">
            <v>炸蝦</v>
          </cell>
          <cell r="D3">
            <v>224</v>
          </cell>
        </row>
        <row r="4">
          <cell r="A4" t="str">
            <v>麵線</v>
          </cell>
          <cell r="D4">
            <v>330</v>
          </cell>
        </row>
        <row r="5">
          <cell r="A5" t="str">
            <v>炒飯</v>
          </cell>
          <cell r="D5">
            <v>550</v>
          </cell>
        </row>
        <row r="6">
          <cell r="A6" t="str">
            <v>水餃</v>
          </cell>
          <cell r="D6">
            <v>400</v>
          </cell>
        </row>
        <row r="7">
          <cell r="A7" t="str">
            <v>餛飩麵</v>
          </cell>
          <cell r="D7">
            <v>550</v>
          </cell>
        </row>
        <row r="8">
          <cell r="A8" t="str">
            <v>蚵仔煎</v>
          </cell>
          <cell r="D8">
            <v>380</v>
          </cell>
        </row>
        <row r="9">
          <cell r="A9" t="str">
            <v>維力炸醬麵</v>
          </cell>
          <cell r="D9">
            <v>403</v>
          </cell>
        </row>
        <row r="10">
          <cell r="A10" t="str">
            <v>雞肉滑蛋粥</v>
          </cell>
          <cell r="D10">
            <v>210</v>
          </cell>
        </row>
        <row r="11">
          <cell r="A11" t="str">
            <v>義大利肉醬麵</v>
          </cell>
          <cell r="D11">
            <v>330</v>
          </cell>
        </row>
        <row r="12">
          <cell r="A12" t="str">
            <v>統一當歸麵線</v>
          </cell>
          <cell r="D12">
            <v>422</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格2" displayName="表格2" ref="A1:M8" totalsRowShown="0" headerRowDxfId="27">
  <autoFilter ref="A1:M8" xr:uid="{00000000-0009-0000-0100-000001000000}"/>
  <sortState xmlns:xlrd2="http://schemas.microsoft.com/office/spreadsheetml/2017/richdata2" ref="A2:M8">
    <sortCondition sortBy="cellColor" ref="B1:B8" dxfId="26"/>
  </sortState>
  <tableColumns count="13">
    <tableColumn id="1" xr3:uid="{00000000-0010-0000-0000-000001000000}" name="欄1" dataDxfId="25"/>
    <tableColumn id="2" xr3:uid="{00000000-0010-0000-0000-000002000000}" name="欄2"/>
    <tableColumn id="3" xr3:uid="{00000000-0010-0000-0000-000003000000}" name="欄3"/>
    <tableColumn id="4" xr3:uid="{00000000-0010-0000-0000-000004000000}" name="欄4"/>
    <tableColumn id="5" xr3:uid="{00000000-0010-0000-0000-000005000000}" name="欄5"/>
    <tableColumn id="6" xr3:uid="{00000000-0010-0000-0000-000006000000}" name="欄6"/>
    <tableColumn id="7" xr3:uid="{00000000-0010-0000-0000-000007000000}" name="欄7"/>
    <tableColumn id="8" xr3:uid="{00000000-0010-0000-0000-000008000000}" name="欄8"/>
    <tableColumn id="9" xr3:uid="{00000000-0010-0000-0000-000009000000}" name="欄9"/>
    <tableColumn id="10" xr3:uid="{00000000-0010-0000-0000-00000A000000}" name="欄10"/>
    <tableColumn id="11" xr3:uid="{00000000-0010-0000-0000-00000B000000}" name="欄11"/>
    <tableColumn id="12" xr3:uid="{00000000-0010-0000-0000-00000C000000}" name="欄12"/>
    <tableColumn id="13" xr3:uid="{00000000-0010-0000-0000-00000D000000}" name="欄1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格1" displayName="表格1" ref="C3:I8" totalsRowShown="0" headerRowDxfId="11" dataDxfId="9" headerRowBorderDxfId="10" tableBorderDxfId="8" totalsRowBorderDxfId="7" headerRowCellStyle="一般_排行榜統計表" dataCellStyle="一般_排行榜統計表">
  <autoFilter ref="C3:I8"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100-000001000000}" name="區域" dataDxfId="6" dataCellStyle="一般_排行榜統計表"/>
    <tableColumn id="2" xr3:uid="{00000000-0010-0000-0100-000002000000}" name="黃睦詠" dataDxfId="5" dataCellStyle="一般_排行榜統計表">
      <calculatedColumnFormula>RANDBETWEEN(60,100)</calculatedColumnFormula>
    </tableColumn>
    <tableColumn id="3" xr3:uid="{00000000-0010-0000-0100-000003000000}" name="林毓恆" dataDxfId="4" dataCellStyle="一般_排行榜統計表">
      <calculatedColumnFormula>RANDBETWEEN(60,100)</calculatedColumnFormula>
    </tableColumn>
    <tableColumn id="4" xr3:uid="{00000000-0010-0000-0100-000004000000}" name="陳健志" dataDxfId="3" dataCellStyle="一般_排行榜統計表">
      <calculatedColumnFormula>RANDBETWEEN(60,100)</calculatedColumnFormula>
    </tableColumn>
    <tableColumn id="5" xr3:uid="{00000000-0010-0000-0100-000005000000}" name="林毓修" dataDxfId="2" dataCellStyle="一般_排行榜統計表">
      <calculatedColumnFormula>RANDBETWEEN(60,100)</calculatedColumnFormula>
    </tableColumn>
    <tableColumn id="6" xr3:uid="{00000000-0010-0000-0100-000006000000}" name="平均" dataDxfId="1" dataCellStyle="一般_排行榜統計表">
      <calculatedColumnFormula>AVERAGE(表格1[[#This Row],[黃睦詠]:[林毓修]])</calculatedColumnFormula>
    </tableColumn>
    <tableColumn id="7" xr3:uid="{00000000-0010-0000-0100-000007000000}" name="名次" dataDxfId="0" dataCellStyle="一般_排行榜統計表">
      <calculatedColumnFormula>_xlfn.RANK.EQ(表格1[[#This Row],[平均]],表格1[平均])</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3"/>
  <sheetViews>
    <sheetView showGridLines="0" workbookViewId="0">
      <pane xSplit="1" ySplit="1" topLeftCell="B2" activePane="bottomRight" state="frozen"/>
      <selection activeCell="B2" sqref="B2:J2"/>
      <selection pane="topRight" activeCell="B2" sqref="B2:J2"/>
      <selection pane="bottomLeft" activeCell="B2" sqref="B2:J2"/>
      <selection pane="bottomRight" activeCell="B2" sqref="B2:J2"/>
    </sheetView>
  </sheetViews>
  <sheetFormatPr defaultColWidth="10" defaultRowHeight="16.2"/>
  <cols>
    <col min="1" max="1" width="8.33203125" style="32" bestFit="1" customWidth="1"/>
    <col min="2" max="5" width="16.6640625" style="32" bestFit="1" customWidth="1"/>
    <col min="6" max="9" width="10.44140625" style="32" bestFit="1" customWidth="1"/>
    <col min="10" max="10" width="10" style="32" customWidth="1"/>
    <col min="11" max="15" width="6.109375" style="32" bestFit="1" customWidth="1"/>
    <col min="16" max="16384" width="10" style="32"/>
  </cols>
  <sheetData>
    <row r="1" spans="1:15">
      <c r="A1" s="30" t="s">
        <v>41</v>
      </c>
      <c r="B1" s="31" t="s">
        <v>42</v>
      </c>
      <c r="C1" s="30" t="s">
        <v>43</v>
      </c>
      <c r="D1" s="31" t="s">
        <v>44</v>
      </c>
      <c r="E1" s="30" t="s">
        <v>45</v>
      </c>
      <c r="F1" s="31" t="s">
        <v>46</v>
      </c>
      <c r="G1" s="30" t="s">
        <v>47</v>
      </c>
      <c r="H1" s="31" t="s">
        <v>48</v>
      </c>
      <c r="I1" s="30" t="s">
        <v>49</v>
      </c>
      <c r="J1" s="31" t="s">
        <v>50</v>
      </c>
      <c r="K1" s="30" t="s">
        <v>51</v>
      </c>
      <c r="L1" s="31" t="s">
        <v>52</v>
      </c>
      <c r="M1" s="30" t="s">
        <v>53</v>
      </c>
      <c r="N1" s="31" t="s">
        <v>54</v>
      </c>
      <c r="O1" s="30" t="s">
        <v>55</v>
      </c>
    </row>
    <row r="2" spans="1:15">
      <c r="A2" s="33" t="s">
        <v>56</v>
      </c>
      <c r="B2" s="34">
        <f ca="1">ROUND(RAND()*5+6,0)</f>
        <v>9</v>
      </c>
      <c r="C2" s="34">
        <f ca="1">ROUND(RAND()*5+10,0)</f>
        <v>15</v>
      </c>
      <c r="D2" s="34">
        <f ca="1">ROUND(RAND()+1,0)</f>
        <v>2</v>
      </c>
      <c r="E2" s="34">
        <f ca="1">ROUND(RAND()+2,0)</f>
        <v>2</v>
      </c>
      <c r="F2" s="34">
        <f ca="1">ROUND(RAND()*2+5,0)</f>
        <v>6</v>
      </c>
      <c r="G2" s="34">
        <f ca="1">ROUND(RAND()*2+6,0)</f>
        <v>7</v>
      </c>
      <c r="H2" s="34">
        <f t="shared" ref="H2:H16" ca="1" si="0">F2+G2</f>
        <v>13</v>
      </c>
      <c r="I2" s="34"/>
      <c r="J2" s="34"/>
      <c r="K2" s="34"/>
      <c r="L2" s="34"/>
      <c r="M2" s="34"/>
      <c r="N2" s="34"/>
      <c r="O2" s="34"/>
    </row>
    <row r="3" spans="1:15">
      <c r="A3" s="33" t="s">
        <v>57</v>
      </c>
      <c r="B3" s="34">
        <f ca="1">ROUND(RAND()*5+6,0)</f>
        <v>10</v>
      </c>
      <c r="C3" s="34">
        <f ca="1">ROUND(RAND()*5+10,0)</f>
        <v>14</v>
      </c>
      <c r="D3" s="34">
        <f ca="1">ROUND(RAND(),0)</f>
        <v>0</v>
      </c>
      <c r="E3" s="34">
        <f ca="1">ROUND(RAND()+2,0)</f>
        <v>2</v>
      </c>
      <c r="F3" s="34">
        <f ca="1">ROUND(RAND()*2+5,0)</f>
        <v>5</v>
      </c>
      <c r="G3" s="34">
        <f ca="1">ROUND(RAND()*2+6,0)</f>
        <v>7</v>
      </c>
      <c r="H3" s="34">
        <f t="shared" ca="1" si="0"/>
        <v>12</v>
      </c>
      <c r="I3" s="34"/>
      <c r="J3" s="34"/>
      <c r="K3" s="34"/>
      <c r="L3" s="34"/>
      <c r="M3" s="34"/>
      <c r="N3" s="34"/>
      <c r="O3" s="34"/>
    </row>
    <row r="4" spans="1:15">
      <c r="A4" s="33" t="s">
        <v>58</v>
      </c>
      <c r="B4" s="34">
        <f ca="1">ROUND(RAND()*5+6,0)</f>
        <v>9</v>
      </c>
      <c r="C4" s="34">
        <f ca="1">ROUND(RAND()*5+10,0)</f>
        <v>14</v>
      </c>
      <c r="D4" s="34">
        <f ca="1">ROUND(RAND()+4,0)</f>
        <v>4</v>
      </c>
      <c r="E4" s="34">
        <f ca="1">ROUND(RAND()+5,0)</f>
        <v>5</v>
      </c>
      <c r="F4" s="34">
        <f ca="1">ROUND(RAND()*2+5,0)</f>
        <v>6</v>
      </c>
      <c r="G4" s="34">
        <f ca="1">ROUND(RAND()*2+5,0)</f>
        <v>5</v>
      </c>
      <c r="H4" s="34">
        <f t="shared" ca="1" si="0"/>
        <v>11</v>
      </c>
      <c r="I4" s="34"/>
      <c r="J4" s="34"/>
      <c r="K4" s="34"/>
      <c r="L4" s="34"/>
      <c r="M4" s="34"/>
      <c r="N4" s="34"/>
      <c r="O4" s="34"/>
    </row>
    <row r="5" spans="1:15">
      <c r="A5" s="33" t="s">
        <v>59</v>
      </c>
      <c r="B5" s="34">
        <f ca="1">ROUND(RAND()*3+3,0)</f>
        <v>5</v>
      </c>
      <c r="C5" s="34">
        <f ca="1">ROUND(RAND()*5+5,0)</f>
        <v>9</v>
      </c>
      <c r="D5" s="34">
        <f ca="1">ROUND(RAND()+1,0)</f>
        <v>2</v>
      </c>
      <c r="E5" s="34">
        <f ca="1">ROUND(RAND()+2,0)</f>
        <v>3</v>
      </c>
      <c r="F5" s="34">
        <f ca="1">ROUND(RAND()*2+3,0)</f>
        <v>4</v>
      </c>
      <c r="G5" s="34">
        <f ca="1">ROUND(RAND()*2+2,0)</f>
        <v>2</v>
      </c>
      <c r="H5" s="34">
        <f t="shared" ca="1" si="0"/>
        <v>6</v>
      </c>
      <c r="I5" s="34"/>
      <c r="J5" s="34"/>
      <c r="K5" s="34"/>
      <c r="L5" s="34"/>
      <c r="M5" s="34"/>
      <c r="N5" s="34"/>
      <c r="O5" s="34"/>
    </row>
    <row r="6" spans="1:15">
      <c r="A6" s="33" t="s">
        <v>60</v>
      </c>
      <c r="B6" s="34">
        <f ca="1">ROUND(RAND()*3+4,0)</f>
        <v>6</v>
      </c>
      <c r="C6" s="34">
        <f ca="1">ROUND(RAND()*5+5,0)</f>
        <v>7</v>
      </c>
      <c r="D6" s="34">
        <f ca="1">ROUND(RAND(),0)</f>
        <v>0</v>
      </c>
      <c r="E6" s="34">
        <f ca="1">ROUND(RAND()+2,0)</f>
        <v>2</v>
      </c>
      <c r="F6" s="34">
        <f ca="1">ROUND(RAND()*2+3,0)</f>
        <v>4</v>
      </c>
      <c r="G6" s="34">
        <f ca="1">ROUND(RAND()*2+2,0)</f>
        <v>3</v>
      </c>
      <c r="H6" s="34">
        <f t="shared" ca="1" si="0"/>
        <v>7</v>
      </c>
      <c r="I6" s="34"/>
      <c r="J6" s="34"/>
      <c r="K6" s="34"/>
      <c r="L6" s="34"/>
      <c r="M6" s="34"/>
      <c r="N6" s="34"/>
      <c r="O6" s="34"/>
    </row>
    <row r="7" spans="1:15">
      <c r="A7" s="33" t="s">
        <v>61</v>
      </c>
      <c r="B7" s="34">
        <f ca="1">ROUND(RAND()*3+1,0)</f>
        <v>2</v>
      </c>
      <c r="C7" s="34">
        <f ca="1">ROUND(RAND()*3+3,0)</f>
        <v>4</v>
      </c>
      <c r="D7" s="34">
        <f ca="1">ROUND(RAND(),0)</f>
        <v>0</v>
      </c>
      <c r="E7" s="34">
        <f ca="1">ROUND(RAND()+2,0)</f>
        <v>2</v>
      </c>
      <c r="F7" s="34">
        <f t="shared" ref="F7:G10" ca="1" si="1">ROUND(RAND()*2+5,0)</f>
        <v>7</v>
      </c>
      <c r="G7" s="34">
        <f t="shared" ca="1" si="1"/>
        <v>6</v>
      </c>
      <c r="H7" s="34">
        <f t="shared" ca="1" si="0"/>
        <v>13</v>
      </c>
      <c r="I7" s="34"/>
      <c r="J7" s="34"/>
      <c r="K7" s="34"/>
      <c r="L7" s="34"/>
      <c r="M7" s="34"/>
      <c r="N7" s="34"/>
      <c r="O7" s="34"/>
    </row>
    <row r="8" spans="1:15">
      <c r="A8" s="33" t="s">
        <v>62</v>
      </c>
      <c r="B8" s="34">
        <f ca="1">ROUND(RAND()*1+4,0)</f>
        <v>5</v>
      </c>
      <c r="C8" s="34">
        <f ca="1">ROUND(RAND()*5+5,0)</f>
        <v>5</v>
      </c>
      <c r="D8" s="34">
        <f ca="1">ROUND(RAND()+4,0)</f>
        <v>4</v>
      </c>
      <c r="E8" s="34">
        <f ca="1">ROUND(RAND()+5,0)</f>
        <v>6</v>
      </c>
      <c r="F8" s="34">
        <f t="shared" ca="1" si="1"/>
        <v>6</v>
      </c>
      <c r="G8" s="34">
        <f t="shared" ca="1" si="1"/>
        <v>7</v>
      </c>
      <c r="H8" s="34">
        <f t="shared" ca="1" si="0"/>
        <v>13</v>
      </c>
      <c r="I8" s="34"/>
      <c r="J8" s="34"/>
      <c r="K8" s="34"/>
      <c r="L8" s="34"/>
      <c r="M8" s="34"/>
      <c r="N8" s="34"/>
      <c r="O8" s="34"/>
    </row>
    <row r="9" spans="1:15">
      <c r="A9" s="33" t="s">
        <v>63</v>
      </c>
      <c r="B9" s="34">
        <f ca="1">ROUND(RAND()*2+2,0)</f>
        <v>2</v>
      </c>
      <c r="C9" s="34">
        <f ca="1">ROUND(RAND()*2+4,0)</f>
        <v>5</v>
      </c>
      <c r="D9" s="34">
        <f ca="1">ROUND(RAND()+1,0)</f>
        <v>1</v>
      </c>
      <c r="E9" s="34">
        <f ca="1">ROUND(RAND()+2,0)</f>
        <v>3</v>
      </c>
      <c r="F9" s="34">
        <f t="shared" ca="1" si="1"/>
        <v>6</v>
      </c>
      <c r="G9" s="34">
        <f t="shared" ca="1" si="1"/>
        <v>6</v>
      </c>
      <c r="H9" s="34">
        <f t="shared" ca="1" si="0"/>
        <v>12</v>
      </c>
      <c r="I9" s="34"/>
      <c r="J9" s="34"/>
      <c r="K9" s="34"/>
      <c r="L9" s="34"/>
      <c r="M9" s="34"/>
      <c r="N9" s="34"/>
      <c r="O9" s="34"/>
    </row>
    <row r="10" spans="1:15">
      <c r="A10" s="33" t="s">
        <v>64</v>
      </c>
      <c r="B10" s="34">
        <f ca="1">ROUND(RAND()*6+1,0)</f>
        <v>3</v>
      </c>
      <c r="C10" s="34">
        <f ca="1">ROUND(RAND()*5+7,0)</f>
        <v>10</v>
      </c>
      <c r="D10" s="34">
        <f ca="1">ROUND(RAND()+2,0)</f>
        <v>2</v>
      </c>
      <c r="E10" s="34">
        <f ca="1">ROUND(RAND()+4,0)</f>
        <v>4</v>
      </c>
      <c r="F10" s="34">
        <f t="shared" ca="1" si="1"/>
        <v>7</v>
      </c>
      <c r="G10" s="34">
        <f t="shared" ca="1" si="1"/>
        <v>5</v>
      </c>
      <c r="H10" s="34">
        <f t="shared" ca="1" si="0"/>
        <v>12</v>
      </c>
      <c r="I10" s="34"/>
      <c r="J10" s="34"/>
      <c r="K10" s="34"/>
      <c r="L10" s="34"/>
      <c r="M10" s="34"/>
      <c r="N10" s="34"/>
      <c r="O10" s="34"/>
    </row>
    <row r="11" spans="1:15">
      <c r="A11" s="33" t="s">
        <v>65</v>
      </c>
      <c r="B11" s="34">
        <f ca="1">ROUND(RAND()*2+2,0)</f>
        <v>4</v>
      </c>
      <c r="C11" s="34">
        <f ca="1">ROUND(RAND()*3+4,0)</f>
        <v>7</v>
      </c>
      <c r="D11" s="34">
        <f ca="1">ROUND(RAND()+4,0)</f>
        <v>4</v>
      </c>
      <c r="E11" s="34">
        <f ca="1">ROUND(RAND()+5,0)</f>
        <v>6</v>
      </c>
      <c r="F11" s="34">
        <f ca="1">ROUND(RAND()*2+3,0)</f>
        <v>3</v>
      </c>
      <c r="G11" s="34">
        <f ca="1">ROUND(RAND()*2+2,0)</f>
        <v>3</v>
      </c>
      <c r="H11" s="34">
        <f t="shared" ca="1" si="0"/>
        <v>6</v>
      </c>
      <c r="I11" s="34"/>
      <c r="J11" s="34"/>
      <c r="K11" s="34"/>
      <c r="L11" s="34"/>
      <c r="M11" s="34"/>
      <c r="N11" s="34"/>
      <c r="O11" s="34"/>
    </row>
    <row r="12" spans="1:15">
      <c r="A12" s="33" t="s">
        <v>66</v>
      </c>
      <c r="B12" s="34">
        <f ca="1">ROUND(RAND()*1+1,0)</f>
        <v>1</v>
      </c>
      <c r="C12" s="34">
        <f ca="1">ROUND(RAND()*1+2,0)</f>
        <v>2</v>
      </c>
      <c r="D12" s="34">
        <f ca="1">ROUND(RAND(),0)</f>
        <v>0</v>
      </c>
      <c r="E12" s="34">
        <f ca="1">ROUND(RAND()+2,0)</f>
        <v>3</v>
      </c>
      <c r="F12" s="34">
        <f ca="1">ROUND(RAND()*2+4,0)</f>
        <v>6</v>
      </c>
      <c r="G12" s="34">
        <f ca="1">ROUND(RAND()*2+5,0)</f>
        <v>6</v>
      </c>
      <c r="H12" s="34">
        <f t="shared" ca="1" si="0"/>
        <v>12</v>
      </c>
      <c r="I12" s="34"/>
      <c r="J12" s="34"/>
      <c r="K12" s="34"/>
      <c r="L12" s="34"/>
      <c r="M12" s="34"/>
      <c r="N12" s="34"/>
      <c r="O12" s="34"/>
    </row>
    <row r="13" spans="1:15">
      <c r="A13" s="33" t="s">
        <v>67</v>
      </c>
      <c r="B13" s="34">
        <f ca="1">ROUND(RAND()*1+3,0)</f>
        <v>4</v>
      </c>
      <c r="C13" s="34">
        <f ca="1">ROUND(RAND()*1+5,0)</f>
        <v>5</v>
      </c>
      <c r="D13" s="34">
        <f ca="1">ROUND(RAND()+2,0)</f>
        <v>2</v>
      </c>
      <c r="E13" s="34">
        <f ca="1">ROUND(RAND()+4,0)</f>
        <v>4</v>
      </c>
      <c r="F13" s="34">
        <f ca="1">ROUND(RAND()*2+3,0)</f>
        <v>3</v>
      </c>
      <c r="G13" s="34">
        <f ca="1">ROUND(RAND()*2+4,0)</f>
        <v>6</v>
      </c>
      <c r="H13" s="34">
        <f t="shared" ca="1" si="0"/>
        <v>9</v>
      </c>
      <c r="I13" s="34"/>
      <c r="J13" s="34"/>
      <c r="K13" s="34"/>
      <c r="L13" s="34"/>
      <c r="M13" s="34"/>
      <c r="N13" s="34"/>
      <c r="O13" s="34"/>
    </row>
    <row r="14" spans="1:15">
      <c r="A14" s="33" t="s">
        <v>68</v>
      </c>
      <c r="B14" s="34">
        <f ca="1">ROUND(RAND()*1+3,0)</f>
        <v>3</v>
      </c>
      <c r="C14" s="34">
        <f ca="1">ROUND(RAND()*1+5,0)</f>
        <v>6</v>
      </c>
      <c r="D14" s="34">
        <f ca="1">ROUND(RAND(),0)</f>
        <v>1</v>
      </c>
      <c r="E14" s="34">
        <f ca="1">ROUND(RAND()+2,0)</f>
        <v>2</v>
      </c>
      <c r="F14" s="34">
        <f ca="1">ROUND(RAND()*2+3,0)</f>
        <v>5</v>
      </c>
      <c r="G14" s="34">
        <f ca="1">ROUND(RAND()*2+2,0)</f>
        <v>4</v>
      </c>
      <c r="H14" s="34">
        <f t="shared" ca="1" si="0"/>
        <v>9</v>
      </c>
      <c r="I14" s="34"/>
      <c r="J14" s="34"/>
      <c r="K14" s="34"/>
      <c r="L14" s="34"/>
      <c r="M14" s="34"/>
      <c r="N14" s="34"/>
      <c r="O14" s="34"/>
    </row>
    <row r="15" spans="1:15">
      <c r="A15" s="33" t="s">
        <v>69</v>
      </c>
      <c r="B15" s="34">
        <f ca="1">ROUND(RAND()*1+3,0)</f>
        <v>4</v>
      </c>
      <c r="C15" s="34">
        <f ca="1">ROUND(RAND()*1+5,0)</f>
        <v>6</v>
      </c>
      <c r="D15" s="34">
        <f ca="1">ROUND(RAND(),0)</f>
        <v>0</v>
      </c>
      <c r="E15" s="34">
        <f ca="1">ROUND(RAND()+2,0)</f>
        <v>3</v>
      </c>
      <c r="F15" s="34">
        <f ca="1">ROUND(RAND()*2+3,0)</f>
        <v>4</v>
      </c>
      <c r="G15" s="34">
        <f ca="1">ROUND(RAND()*2+2,0)</f>
        <v>4</v>
      </c>
      <c r="H15" s="34">
        <f t="shared" ca="1" si="0"/>
        <v>8</v>
      </c>
      <c r="I15" s="34"/>
      <c r="J15" s="34"/>
      <c r="K15" s="34"/>
      <c r="L15" s="34"/>
      <c r="M15" s="34"/>
      <c r="N15" s="34"/>
      <c r="O15" s="34"/>
    </row>
    <row r="16" spans="1:15">
      <c r="A16" s="33" t="s">
        <v>70</v>
      </c>
      <c r="B16" s="34">
        <f ca="1">ROUND(RAND()*1+1,0)</f>
        <v>1</v>
      </c>
      <c r="C16" s="34">
        <f ca="1">ROUND(RAND()+3,0)</f>
        <v>4</v>
      </c>
      <c r="D16" s="34">
        <f ca="1">ROUND(RAND(),0)</f>
        <v>0</v>
      </c>
      <c r="E16" s="34">
        <f ca="1">ROUND(RAND()+1,0)</f>
        <v>2</v>
      </c>
      <c r="F16" s="34">
        <f ca="1">ROUND(RAND()*2+3,0)</f>
        <v>4</v>
      </c>
      <c r="G16" s="34">
        <f ca="1">ROUND(RAND()*2+2,0)</f>
        <v>3</v>
      </c>
      <c r="H16" s="34">
        <f t="shared" ca="1" si="0"/>
        <v>7</v>
      </c>
      <c r="I16" s="34"/>
      <c r="J16" s="34"/>
      <c r="K16" s="34"/>
      <c r="L16" s="34"/>
      <c r="M16" s="34"/>
      <c r="N16" s="34"/>
      <c r="O16" s="34"/>
    </row>
    <row r="18" spans="1:5">
      <c r="A18" s="30" t="s">
        <v>41</v>
      </c>
      <c r="B18" s="31" t="s">
        <v>71</v>
      </c>
      <c r="C18" s="30" t="s">
        <v>72</v>
      </c>
      <c r="D18" s="31" t="s">
        <v>73</v>
      </c>
      <c r="E18" s="30" t="s">
        <v>74</v>
      </c>
    </row>
    <row r="19" spans="1:5">
      <c r="A19" s="33" t="s">
        <v>56</v>
      </c>
      <c r="B19" s="35">
        <f t="shared" ref="B19:B33" ca="1" si="2">B2/C2</f>
        <v>0.6</v>
      </c>
      <c r="C19" s="35">
        <f t="shared" ref="C19:C33" ca="1" si="3">D2/E2</f>
        <v>1</v>
      </c>
      <c r="D19" s="35" t="e">
        <f t="shared" ref="D19:D33" si="4">I2/J2</f>
        <v>#DIV/0!</v>
      </c>
      <c r="E19" s="34">
        <f t="shared" ref="E19:E33" ca="1" si="5">B2*2+D2*3+I2*1</f>
        <v>24</v>
      </c>
    </row>
    <row r="20" spans="1:5">
      <c r="A20" s="33" t="s">
        <v>57</v>
      </c>
      <c r="B20" s="35">
        <f t="shared" ca="1" si="2"/>
        <v>0.7142857142857143</v>
      </c>
      <c r="C20" s="35">
        <f t="shared" ca="1" si="3"/>
        <v>0</v>
      </c>
      <c r="D20" s="35" t="e">
        <f t="shared" si="4"/>
        <v>#DIV/0!</v>
      </c>
      <c r="E20" s="34">
        <f t="shared" ca="1" si="5"/>
        <v>20</v>
      </c>
    </row>
    <row r="21" spans="1:5">
      <c r="A21" s="33" t="s">
        <v>58</v>
      </c>
      <c r="B21" s="35">
        <f t="shared" ca="1" si="2"/>
        <v>0.6428571428571429</v>
      </c>
      <c r="C21" s="35">
        <f t="shared" ca="1" si="3"/>
        <v>0.8</v>
      </c>
      <c r="D21" s="35" t="e">
        <f t="shared" si="4"/>
        <v>#DIV/0!</v>
      </c>
      <c r="E21" s="34">
        <f t="shared" ca="1" si="5"/>
        <v>30</v>
      </c>
    </row>
    <row r="22" spans="1:5">
      <c r="A22" s="33" t="s">
        <v>59</v>
      </c>
      <c r="B22" s="35">
        <f t="shared" ca="1" si="2"/>
        <v>0.55555555555555558</v>
      </c>
      <c r="C22" s="35">
        <f t="shared" ca="1" si="3"/>
        <v>0.66666666666666663</v>
      </c>
      <c r="D22" s="35" t="e">
        <f t="shared" si="4"/>
        <v>#DIV/0!</v>
      </c>
      <c r="E22" s="34">
        <f t="shared" ca="1" si="5"/>
        <v>16</v>
      </c>
    </row>
    <row r="23" spans="1:5">
      <c r="A23" s="33" t="s">
        <v>60</v>
      </c>
      <c r="B23" s="35">
        <f t="shared" ca="1" si="2"/>
        <v>0.8571428571428571</v>
      </c>
      <c r="C23" s="35">
        <f t="shared" ca="1" si="3"/>
        <v>0</v>
      </c>
      <c r="D23" s="35" t="e">
        <f t="shared" si="4"/>
        <v>#DIV/0!</v>
      </c>
      <c r="E23" s="34">
        <f t="shared" ca="1" si="5"/>
        <v>12</v>
      </c>
    </row>
    <row r="24" spans="1:5">
      <c r="A24" s="33" t="s">
        <v>61</v>
      </c>
      <c r="B24" s="35">
        <f t="shared" ca="1" si="2"/>
        <v>0.5</v>
      </c>
      <c r="C24" s="35">
        <f t="shared" ca="1" si="3"/>
        <v>0</v>
      </c>
      <c r="D24" s="35" t="e">
        <f t="shared" si="4"/>
        <v>#DIV/0!</v>
      </c>
      <c r="E24" s="34">
        <f t="shared" ca="1" si="5"/>
        <v>4</v>
      </c>
    </row>
    <row r="25" spans="1:5">
      <c r="A25" s="33" t="s">
        <v>62</v>
      </c>
      <c r="B25" s="35">
        <f t="shared" ca="1" si="2"/>
        <v>1</v>
      </c>
      <c r="C25" s="35">
        <f t="shared" ca="1" si="3"/>
        <v>0.66666666666666663</v>
      </c>
      <c r="D25" s="35" t="e">
        <f t="shared" si="4"/>
        <v>#DIV/0!</v>
      </c>
      <c r="E25" s="34">
        <f t="shared" ca="1" si="5"/>
        <v>22</v>
      </c>
    </row>
    <row r="26" spans="1:5">
      <c r="A26" s="33" t="s">
        <v>63</v>
      </c>
      <c r="B26" s="35">
        <f t="shared" ca="1" si="2"/>
        <v>0.4</v>
      </c>
      <c r="C26" s="35">
        <f t="shared" ca="1" si="3"/>
        <v>0.33333333333333331</v>
      </c>
      <c r="D26" s="35" t="e">
        <f t="shared" si="4"/>
        <v>#DIV/0!</v>
      </c>
      <c r="E26" s="34">
        <f t="shared" ca="1" si="5"/>
        <v>7</v>
      </c>
    </row>
    <row r="27" spans="1:5">
      <c r="A27" s="33" t="s">
        <v>64</v>
      </c>
      <c r="B27" s="35">
        <f t="shared" ca="1" si="2"/>
        <v>0.3</v>
      </c>
      <c r="C27" s="35">
        <f t="shared" ca="1" si="3"/>
        <v>0.5</v>
      </c>
      <c r="D27" s="35" t="e">
        <f t="shared" si="4"/>
        <v>#DIV/0!</v>
      </c>
      <c r="E27" s="34">
        <f t="shared" ca="1" si="5"/>
        <v>12</v>
      </c>
    </row>
    <row r="28" spans="1:5">
      <c r="A28" s="33" t="s">
        <v>65</v>
      </c>
      <c r="B28" s="35">
        <f t="shared" ca="1" si="2"/>
        <v>0.5714285714285714</v>
      </c>
      <c r="C28" s="35">
        <f t="shared" ca="1" si="3"/>
        <v>0.66666666666666663</v>
      </c>
      <c r="D28" s="35" t="e">
        <f t="shared" si="4"/>
        <v>#DIV/0!</v>
      </c>
      <c r="E28" s="34">
        <f t="shared" ca="1" si="5"/>
        <v>20</v>
      </c>
    </row>
    <row r="29" spans="1:5">
      <c r="A29" s="33" t="s">
        <v>66</v>
      </c>
      <c r="B29" s="35">
        <f t="shared" ca="1" si="2"/>
        <v>0.5</v>
      </c>
      <c r="C29" s="35">
        <f t="shared" ca="1" si="3"/>
        <v>0</v>
      </c>
      <c r="D29" s="35" t="e">
        <f t="shared" si="4"/>
        <v>#DIV/0!</v>
      </c>
      <c r="E29" s="34">
        <f t="shared" ca="1" si="5"/>
        <v>2</v>
      </c>
    </row>
    <row r="30" spans="1:5">
      <c r="A30" s="33" t="s">
        <v>67</v>
      </c>
      <c r="B30" s="35">
        <f t="shared" ca="1" si="2"/>
        <v>0.8</v>
      </c>
      <c r="C30" s="35">
        <f t="shared" ca="1" si="3"/>
        <v>0.5</v>
      </c>
      <c r="D30" s="35" t="e">
        <f t="shared" si="4"/>
        <v>#DIV/0!</v>
      </c>
      <c r="E30" s="34">
        <f t="shared" ca="1" si="5"/>
        <v>14</v>
      </c>
    </row>
    <row r="31" spans="1:5">
      <c r="A31" s="33" t="s">
        <v>68</v>
      </c>
      <c r="B31" s="35">
        <f t="shared" ca="1" si="2"/>
        <v>0.5</v>
      </c>
      <c r="C31" s="35">
        <f t="shared" ca="1" si="3"/>
        <v>0.5</v>
      </c>
      <c r="D31" s="35" t="e">
        <f t="shared" si="4"/>
        <v>#DIV/0!</v>
      </c>
      <c r="E31" s="34">
        <f t="shared" ca="1" si="5"/>
        <v>9</v>
      </c>
    </row>
    <row r="32" spans="1:5">
      <c r="A32" s="33" t="s">
        <v>69</v>
      </c>
      <c r="B32" s="35">
        <f t="shared" ca="1" si="2"/>
        <v>0.66666666666666663</v>
      </c>
      <c r="C32" s="35">
        <f t="shared" ca="1" si="3"/>
        <v>0</v>
      </c>
      <c r="D32" s="35" t="e">
        <f t="shared" si="4"/>
        <v>#DIV/0!</v>
      </c>
      <c r="E32" s="34">
        <f t="shared" ca="1" si="5"/>
        <v>8</v>
      </c>
    </row>
    <row r="33" spans="1:5">
      <c r="A33" s="33" t="s">
        <v>70</v>
      </c>
      <c r="B33" s="35">
        <f t="shared" ca="1" si="2"/>
        <v>0.25</v>
      </c>
      <c r="C33" s="35">
        <f t="shared" ca="1" si="3"/>
        <v>0</v>
      </c>
      <c r="D33" s="35" t="e">
        <f t="shared" si="4"/>
        <v>#DIV/0!</v>
      </c>
      <c r="E33" s="34">
        <f t="shared" ca="1" si="5"/>
        <v>2</v>
      </c>
    </row>
  </sheetData>
  <phoneticPr fontId="13"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J20"/>
  <sheetViews>
    <sheetView showGridLines="0" tabSelected="1" workbookViewId="0">
      <selection activeCell="F26" sqref="F26"/>
    </sheetView>
  </sheetViews>
  <sheetFormatPr defaultColWidth="9" defaultRowHeight="16.2"/>
  <cols>
    <col min="1" max="2" width="9" style="36"/>
    <col min="3" max="4" width="7.88671875" style="36" customWidth="1"/>
    <col min="5" max="5" width="8.77734375" style="36" customWidth="1"/>
    <col min="6" max="7" width="7.77734375" style="36" customWidth="1"/>
    <col min="8" max="10" width="7.109375" style="36" customWidth="1"/>
    <col min="11" max="16384" width="9" style="36"/>
  </cols>
  <sheetData>
    <row r="1" spans="2:10" ht="6.6" customHeight="1"/>
    <row r="2" spans="2:10" ht="33">
      <c r="B2" s="162" t="s">
        <v>75</v>
      </c>
      <c r="C2" s="163"/>
      <c r="D2" s="163"/>
      <c r="E2" s="163"/>
      <c r="F2" s="163"/>
      <c r="G2" s="163"/>
      <c r="H2" s="163"/>
      <c r="I2" s="163"/>
      <c r="J2" s="163"/>
    </row>
    <row r="3" spans="2:10" ht="9" customHeight="1"/>
    <row r="4" spans="2:10">
      <c r="B4" s="37"/>
      <c r="C4" s="164" t="s">
        <v>76</v>
      </c>
      <c r="D4" s="164"/>
      <c r="E4" s="165"/>
      <c r="F4" s="166" t="s">
        <v>77</v>
      </c>
      <c r="G4" s="167"/>
      <c r="H4" s="168" t="s">
        <v>78</v>
      </c>
      <c r="I4" s="169"/>
      <c r="J4" s="169"/>
    </row>
    <row r="5" spans="2:10">
      <c r="B5" s="38" t="s">
        <v>79</v>
      </c>
      <c r="C5" s="39" t="s">
        <v>80</v>
      </c>
      <c r="D5" s="39" t="s">
        <v>81</v>
      </c>
      <c r="E5" s="40" t="s">
        <v>82</v>
      </c>
      <c r="F5" s="41" t="s">
        <v>80</v>
      </c>
      <c r="G5" s="42" t="s">
        <v>81</v>
      </c>
      <c r="H5" s="43" t="s">
        <v>83</v>
      </c>
      <c r="I5" s="44" t="s">
        <v>84</v>
      </c>
      <c r="J5" s="44" t="s">
        <v>85</v>
      </c>
    </row>
    <row r="6" spans="2:10" s="51" customFormat="1" ht="13.8">
      <c r="B6" s="45" t="s">
        <v>86</v>
      </c>
      <c r="C6" s="45">
        <f ca="1">ROUND(RAND()*5+6,0)</f>
        <v>10</v>
      </c>
      <c r="D6" s="45">
        <f ca="1">ROUND(RAND()*5+10,0)</f>
        <v>13</v>
      </c>
      <c r="E6" s="46">
        <f ca="1">C6/D6</f>
        <v>0.76923076923076927</v>
      </c>
      <c r="F6" s="47">
        <f ca="1">ROUND(RAND()+1,0)</f>
        <v>1</v>
      </c>
      <c r="G6" s="48">
        <f ca="1">ROUND(RAND()+2,0)</f>
        <v>3</v>
      </c>
      <c r="H6" s="49">
        <f ca="1">ROUND(RAND()*2+5,0)</f>
        <v>5</v>
      </c>
      <c r="I6" s="50">
        <f ca="1">ROUND(RAND()*2+6,0)</f>
        <v>8</v>
      </c>
      <c r="J6" s="50">
        <f ca="1">H6+I6</f>
        <v>13</v>
      </c>
    </row>
    <row r="7" spans="2:10" s="51" customFormat="1" ht="13.8">
      <c r="B7" s="45" t="s">
        <v>87</v>
      </c>
      <c r="C7" s="45">
        <f ca="1">ROUND(RAND()*5+6,0)</f>
        <v>9</v>
      </c>
      <c r="D7" s="45">
        <f ca="1">ROUND(RAND()*5+10,0)</f>
        <v>10</v>
      </c>
      <c r="E7" s="46">
        <f t="shared" ref="E7:E20" ca="1" si="0">C7/D7</f>
        <v>0.9</v>
      </c>
      <c r="F7" s="47">
        <f ca="1">ROUND(RAND(),0)</f>
        <v>1</v>
      </c>
      <c r="G7" s="48">
        <f ca="1">ROUND(RAND()+2,0)</f>
        <v>2</v>
      </c>
      <c r="H7" s="49">
        <f ca="1">ROUND(RAND()*2+5,0)</f>
        <v>5</v>
      </c>
      <c r="I7" s="50">
        <f ca="1">ROUND(RAND()*2+6,0)</f>
        <v>7</v>
      </c>
      <c r="J7" s="50">
        <f t="shared" ref="I7:J20" ca="1" si="1">H7+I7</f>
        <v>12</v>
      </c>
    </row>
    <row r="8" spans="2:10" s="51" customFormat="1" ht="13.8">
      <c r="B8" s="45" t="s">
        <v>88</v>
      </c>
      <c r="C8" s="45">
        <f ca="1">ROUND(RAND()*5+6,0)</f>
        <v>9</v>
      </c>
      <c r="D8" s="45">
        <f ca="1">ROUND(RAND()*5+10,0)</f>
        <v>14</v>
      </c>
      <c r="E8" s="46">
        <f t="shared" ca="1" si="0"/>
        <v>0.6428571428571429</v>
      </c>
      <c r="F8" s="47">
        <f ca="1">ROUND(RAND()+4,0)</f>
        <v>5</v>
      </c>
      <c r="G8" s="48">
        <f ca="1">ROUND(RAND()+5,0)</f>
        <v>5</v>
      </c>
      <c r="H8" s="49">
        <f ca="1">ROUND(RAND()*2+5,0)</f>
        <v>6</v>
      </c>
      <c r="I8" s="50">
        <f ca="1">ROUND(RAND()*2+5,0)</f>
        <v>6</v>
      </c>
      <c r="J8" s="50">
        <f t="shared" ca="1" si="1"/>
        <v>12</v>
      </c>
    </row>
    <row r="9" spans="2:10" s="51" customFormat="1" ht="13.8">
      <c r="B9" s="45" t="s">
        <v>89</v>
      </c>
      <c r="C9" s="45">
        <f ca="1">ROUND(RAND()*3+3,0)</f>
        <v>6</v>
      </c>
      <c r="D9" s="45">
        <f ca="1">ROUND(RAND()*5+5,0)</f>
        <v>8</v>
      </c>
      <c r="E9" s="46">
        <f t="shared" ca="1" si="0"/>
        <v>0.75</v>
      </c>
      <c r="F9" s="47">
        <f ca="1">ROUND(RAND()+1,0)</f>
        <v>1</v>
      </c>
      <c r="G9" s="48">
        <f ca="1">ROUND(RAND()+2,0)</f>
        <v>3</v>
      </c>
      <c r="H9" s="49">
        <f ca="1">ROUND(RAND()*2+3,0)</f>
        <v>4</v>
      </c>
      <c r="I9" s="50">
        <f ca="1">ROUND(RAND()*2+2,0)</f>
        <v>3</v>
      </c>
      <c r="J9" s="50">
        <f t="shared" ca="1" si="1"/>
        <v>7</v>
      </c>
    </row>
    <row r="10" spans="2:10" s="51" customFormat="1" ht="13.8">
      <c r="B10" s="45" t="s">
        <v>90</v>
      </c>
      <c r="C10" s="45">
        <f ca="1">ROUND(RAND()*3+4,0)</f>
        <v>6</v>
      </c>
      <c r="D10" s="45">
        <f ca="1">ROUND(RAND()*5+5,0)</f>
        <v>8</v>
      </c>
      <c r="E10" s="46">
        <f t="shared" ca="1" si="0"/>
        <v>0.75</v>
      </c>
      <c r="F10" s="47">
        <f ca="1">ROUND(RAND(),0)</f>
        <v>1</v>
      </c>
      <c r="G10" s="48">
        <f ca="1">ROUND(RAND()+2,0)</f>
        <v>2</v>
      </c>
      <c r="H10" s="49">
        <f ca="1">ROUND(RAND()*2+3,0)</f>
        <v>4</v>
      </c>
      <c r="I10" s="50">
        <f ca="1">ROUND(RAND()*2+2,0)</f>
        <v>3</v>
      </c>
      <c r="J10" s="50">
        <f t="shared" ca="1" si="1"/>
        <v>7</v>
      </c>
    </row>
    <row r="11" spans="2:10" s="51" customFormat="1" ht="13.8">
      <c r="B11" s="45" t="s">
        <v>91</v>
      </c>
      <c r="C11" s="45">
        <f ca="1">ROUND(RAND()*3+1,0)</f>
        <v>2</v>
      </c>
      <c r="D11" s="45">
        <f ca="1">ROUND(RAND()*3+3,0)</f>
        <v>5</v>
      </c>
      <c r="E11" s="46">
        <f t="shared" ca="1" si="0"/>
        <v>0.4</v>
      </c>
      <c r="F11" s="47">
        <f ca="1">ROUND(RAND(),0)</f>
        <v>0</v>
      </c>
      <c r="G11" s="48">
        <f ca="1">ROUND(RAND()+2,0)</f>
        <v>3</v>
      </c>
      <c r="H11" s="49">
        <f t="shared" ref="H11:I14" ca="1" si="2">ROUND(RAND()*2+5,0)</f>
        <v>6</v>
      </c>
      <c r="I11" s="50">
        <f t="shared" ca="1" si="2"/>
        <v>6</v>
      </c>
      <c r="J11" s="50">
        <f t="shared" ca="1" si="1"/>
        <v>12</v>
      </c>
    </row>
    <row r="12" spans="2:10" s="51" customFormat="1" ht="13.8">
      <c r="B12" s="45" t="s">
        <v>92</v>
      </c>
      <c r="C12" s="45">
        <f ca="1">ROUND(RAND()*1+4,0)</f>
        <v>4</v>
      </c>
      <c r="D12" s="45">
        <f ca="1">ROUND(RAND()*5+5,0)</f>
        <v>9</v>
      </c>
      <c r="E12" s="46">
        <f t="shared" ca="1" si="0"/>
        <v>0.44444444444444442</v>
      </c>
      <c r="F12" s="47">
        <f ca="1">ROUND(RAND()+4,0)</f>
        <v>4</v>
      </c>
      <c r="G12" s="48">
        <f ca="1">ROUND(RAND()+5,0)</f>
        <v>5</v>
      </c>
      <c r="H12" s="49">
        <f t="shared" ca="1" si="2"/>
        <v>6</v>
      </c>
      <c r="I12" s="50">
        <f t="shared" ca="1" si="2"/>
        <v>6</v>
      </c>
      <c r="J12" s="50">
        <f t="shared" ca="1" si="1"/>
        <v>12</v>
      </c>
    </row>
    <row r="13" spans="2:10" s="51" customFormat="1" ht="13.8">
      <c r="B13" s="45" t="s">
        <v>93</v>
      </c>
      <c r="C13" s="45">
        <f ca="1">ROUND(RAND()*2+2,0)</f>
        <v>3</v>
      </c>
      <c r="D13" s="45">
        <f ca="1">ROUND(RAND()*2+4,0)</f>
        <v>6</v>
      </c>
      <c r="E13" s="46">
        <f t="shared" ca="1" si="0"/>
        <v>0.5</v>
      </c>
      <c r="F13" s="47">
        <f ca="1">ROUND(RAND()+1,0)</f>
        <v>1</v>
      </c>
      <c r="G13" s="48">
        <f ca="1">ROUND(RAND()+2,0)</f>
        <v>2</v>
      </c>
      <c r="H13" s="49">
        <f t="shared" ca="1" si="2"/>
        <v>6</v>
      </c>
      <c r="I13" s="50">
        <f t="shared" ca="1" si="2"/>
        <v>6</v>
      </c>
      <c r="J13" s="50">
        <f t="shared" ca="1" si="1"/>
        <v>12</v>
      </c>
    </row>
    <row r="14" spans="2:10" s="51" customFormat="1" ht="13.8">
      <c r="B14" s="45" t="s">
        <v>94</v>
      </c>
      <c r="C14" s="45">
        <f ca="1">ROUND(RAND()*6+1,0)</f>
        <v>2</v>
      </c>
      <c r="D14" s="45">
        <f ca="1">ROUND(RAND()*5+7,0)</f>
        <v>10</v>
      </c>
      <c r="E14" s="46">
        <f t="shared" ca="1" si="0"/>
        <v>0.2</v>
      </c>
      <c r="F14" s="47">
        <f ca="1">ROUND(RAND()+2,0)</f>
        <v>2</v>
      </c>
      <c r="G14" s="48">
        <f ca="1">ROUND(RAND()+4,0)</f>
        <v>4</v>
      </c>
      <c r="H14" s="49">
        <f t="shared" ca="1" si="2"/>
        <v>5</v>
      </c>
      <c r="I14" s="50">
        <f t="shared" ca="1" si="2"/>
        <v>6</v>
      </c>
      <c r="J14" s="50">
        <f t="shared" ca="1" si="1"/>
        <v>11</v>
      </c>
    </row>
    <row r="15" spans="2:10" s="51" customFormat="1" ht="13.8">
      <c r="B15" s="45" t="s">
        <v>95</v>
      </c>
      <c r="C15" s="45">
        <f ca="1">ROUND(RAND()*2+2,0)</f>
        <v>2</v>
      </c>
      <c r="D15" s="45">
        <f ca="1">ROUND(RAND()*3+4,0)</f>
        <v>7</v>
      </c>
      <c r="E15" s="46">
        <f t="shared" ca="1" si="0"/>
        <v>0.2857142857142857</v>
      </c>
      <c r="F15" s="47">
        <f ca="1">ROUND(RAND()+4,0)</f>
        <v>4</v>
      </c>
      <c r="G15" s="48">
        <f ca="1">ROUND(RAND()+5,0)</f>
        <v>6</v>
      </c>
      <c r="H15" s="49">
        <f ca="1">ROUND(RAND()*2+3,0)</f>
        <v>5</v>
      </c>
      <c r="I15" s="50">
        <f ca="1">ROUND(RAND()*2+2,0)</f>
        <v>3</v>
      </c>
      <c r="J15" s="50">
        <f t="shared" ca="1" si="1"/>
        <v>8</v>
      </c>
    </row>
    <row r="16" spans="2:10" s="51" customFormat="1" ht="13.8">
      <c r="B16" s="45" t="s">
        <v>96</v>
      </c>
      <c r="C16" s="45">
        <f ca="1">ROUND(RAND()*1+1,0)</f>
        <v>1</v>
      </c>
      <c r="D16" s="45">
        <f ca="1">ROUND(RAND()*1+2,0)</f>
        <v>2</v>
      </c>
      <c r="E16" s="46">
        <f t="shared" ca="1" si="0"/>
        <v>0.5</v>
      </c>
      <c r="F16" s="47">
        <f ca="1">ROUND(RAND(),0)</f>
        <v>1</v>
      </c>
      <c r="G16" s="48">
        <f ca="1">ROUND(RAND()+2,0)</f>
        <v>3</v>
      </c>
      <c r="H16" s="49">
        <f ca="1">ROUND(RAND()*2+4,0)</f>
        <v>6</v>
      </c>
      <c r="I16" s="50">
        <f ca="1">ROUND(RAND()*2+5,0)</f>
        <v>6</v>
      </c>
      <c r="J16" s="50">
        <f t="shared" ca="1" si="1"/>
        <v>12</v>
      </c>
    </row>
    <row r="17" spans="2:10" s="51" customFormat="1" ht="13.8">
      <c r="B17" s="45" t="s">
        <v>97</v>
      </c>
      <c r="C17" s="45">
        <f ca="1">ROUND(RAND()*1+3,0)</f>
        <v>4</v>
      </c>
      <c r="D17" s="45">
        <f ca="1">ROUND(RAND()*1+5,0)</f>
        <v>6</v>
      </c>
      <c r="E17" s="46">
        <f t="shared" ca="1" si="0"/>
        <v>0.66666666666666663</v>
      </c>
      <c r="F17" s="47">
        <f ca="1">ROUND(RAND()+2,0)</f>
        <v>2</v>
      </c>
      <c r="G17" s="48">
        <f ca="1">ROUND(RAND()+4,0)</f>
        <v>4</v>
      </c>
      <c r="H17" s="49">
        <f ca="1">ROUND(RAND()*2+3,0)</f>
        <v>3</v>
      </c>
      <c r="I17" s="50">
        <f ca="1">ROUND(RAND()*2+4,0)</f>
        <v>6</v>
      </c>
      <c r="J17" s="50">
        <f t="shared" ca="1" si="1"/>
        <v>9</v>
      </c>
    </row>
    <row r="18" spans="2:10" s="51" customFormat="1" ht="13.8">
      <c r="B18" s="45" t="s">
        <v>98</v>
      </c>
      <c r="C18" s="45">
        <f ca="1">ROUND(RAND()*1+3,0)</f>
        <v>4</v>
      </c>
      <c r="D18" s="45">
        <f ca="1">ROUND(RAND()*1+5,0)</f>
        <v>5</v>
      </c>
      <c r="E18" s="46">
        <f t="shared" ca="1" si="0"/>
        <v>0.8</v>
      </c>
      <c r="F18" s="47">
        <f ca="1">ROUND(RAND(),0)</f>
        <v>1</v>
      </c>
      <c r="G18" s="48">
        <f ca="1">ROUND(RAND()+2,0)</f>
        <v>3</v>
      </c>
      <c r="H18" s="49">
        <f ca="1">ROUND(RAND()*2+3,0)</f>
        <v>3</v>
      </c>
      <c r="I18" s="50">
        <f ca="1">ROUND(RAND()*2+2,0)</f>
        <v>2</v>
      </c>
      <c r="J18" s="50">
        <f t="shared" ca="1" si="1"/>
        <v>5</v>
      </c>
    </row>
    <row r="19" spans="2:10" s="51" customFormat="1" ht="13.8">
      <c r="B19" s="45" t="s">
        <v>99</v>
      </c>
      <c r="C19" s="45">
        <f ca="1">ROUND(RAND()*1+3,0)</f>
        <v>3</v>
      </c>
      <c r="D19" s="45">
        <f ca="1">ROUND(RAND()*1+5,0)</f>
        <v>6</v>
      </c>
      <c r="E19" s="46">
        <f t="shared" ca="1" si="0"/>
        <v>0.5</v>
      </c>
      <c r="F19" s="47">
        <f ca="1">ROUND(RAND(),0)</f>
        <v>1</v>
      </c>
      <c r="G19" s="48">
        <f ca="1">ROUND(RAND()+2,0)</f>
        <v>2</v>
      </c>
      <c r="H19" s="49">
        <f ca="1">ROUND(RAND()*2+3,0)</f>
        <v>4</v>
      </c>
      <c r="I19" s="50">
        <f ca="1">ROUND(RAND()*2+2,0)</f>
        <v>2</v>
      </c>
      <c r="J19" s="50">
        <f t="shared" ca="1" si="1"/>
        <v>6</v>
      </c>
    </row>
    <row r="20" spans="2:10" s="51" customFormat="1" ht="13.8">
      <c r="B20" s="45" t="s">
        <v>100</v>
      </c>
      <c r="C20" s="45">
        <f ca="1">ROUND(RAND()*1+1,0)</f>
        <v>1</v>
      </c>
      <c r="D20" s="45">
        <f ca="1">ROUND(RAND()+3,0)</f>
        <v>4</v>
      </c>
      <c r="E20" s="46">
        <f t="shared" ca="1" si="0"/>
        <v>0.25</v>
      </c>
      <c r="F20" s="47">
        <f ca="1">ROUND(RAND()+1,0)</f>
        <v>2</v>
      </c>
      <c r="G20" s="48">
        <f ca="1">ROUND(RAND()*2+3,0)</f>
        <v>3</v>
      </c>
      <c r="H20" s="49">
        <f ca="1">ROUND(RAND()*2+2,0)</f>
        <v>3</v>
      </c>
      <c r="I20" s="50">
        <f t="shared" ca="1" si="1"/>
        <v>6</v>
      </c>
      <c r="J20" s="50"/>
    </row>
  </sheetData>
  <mergeCells count="4">
    <mergeCell ref="B2:J2"/>
    <mergeCell ref="C4:E4"/>
    <mergeCell ref="F4:G4"/>
    <mergeCell ref="H4:J4"/>
  </mergeCells>
  <phoneticPr fontId="1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7"/>
  <sheetViews>
    <sheetView workbookViewId="0">
      <selection activeCell="O1" sqref="O1:P1"/>
    </sheetView>
  </sheetViews>
  <sheetFormatPr defaultRowHeight="16.2"/>
  <cols>
    <col min="1" max="13" width="10.6640625" customWidth="1"/>
    <col min="14" max="14" width="20.6640625" customWidth="1"/>
    <col min="15" max="15" width="6.88671875" customWidth="1"/>
    <col min="16" max="20" width="20.6640625" customWidth="1"/>
  </cols>
  <sheetData>
    <row r="1" spans="1:15" ht="50.1" customHeight="1">
      <c r="A1" s="15" t="s">
        <v>22</v>
      </c>
      <c r="B1" s="15" t="s">
        <v>23</v>
      </c>
      <c r="C1" s="15" t="s">
        <v>24</v>
      </c>
      <c r="D1" s="15" t="s">
        <v>25</v>
      </c>
      <c r="E1" s="15" t="s">
        <v>26</v>
      </c>
      <c r="F1" s="15" t="s">
        <v>27</v>
      </c>
      <c r="G1" s="15" t="s">
        <v>28</v>
      </c>
      <c r="H1" s="15" t="s">
        <v>29</v>
      </c>
      <c r="I1" s="15" t="s">
        <v>30</v>
      </c>
      <c r="J1" s="15" t="s">
        <v>31</v>
      </c>
      <c r="K1" s="15" t="s">
        <v>32</v>
      </c>
      <c r="L1" s="15" t="s">
        <v>33</v>
      </c>
      <c r="M1" s="15" t="s">
        <v>34</v>
      </c>
      <c r="N1" s="16"/>
      <c r="O1" s="29"/>
    </row>
    <row r="2" spans="1:15" ht="50.1" customHeight="1">
      <c r="A2" s="17"/>
      <c r="B2" s="18" t="s">
        <v>0</v>
      </c>
      <c r="C2" s="18" t="s">
        <v>1</v>
      </c>
      <c r="D2" s="18" t="s">
        <v>2</v>
      </c>
      <c r="E2" s="18" t="s">
        <v>3</v>
      </c>
      <c r="F2" s="18" t="s">
        <v>4</v>
      </c>
      <c r="G2" s="18" t="s">
        <v>5</v>
      </c>
      <c r="H2" s="18" t="s">
        <v>6</v>
      </c>
      <c r="I2" s="18" t="s">
        <v>7</v>
      </c>
      <c r="J2" s="18" t="s">
        <v>8</v>
      </c>
      <c r="K2" s="18" t="s">
        <v>9</v>
      </c>
      <c r="L2" s="18" t="s">
        <v>10</v>
      </c>
      <c r="M2" s="18" t="s">
        <v>11</v>
      </c>
    </row>
    <row r="3" spans="1:15" ht="50.1" customHeight="1">
      <c r="A3" s="19" t="s">
        <v>35</v>
      </c>
      <c r="B3" s="20">
        <v>10</v>
      </c>
      <c r="C3" s="20">
        <v>10</v>
      </c>
      <c r="D3" s="20">
        <v>10</v>
      </c>
      <c r="E3" s="20">
        <v>10</v>
      </c>
      <c r="F3" s="20">
        <v>10</v>
      </c>
      <c r="G3" s="20">
        <v>10</v>
      </c>
      <c r="H3" s="20">
        <v>10</v>
      </c>
      <c r="I3" s="20">
        <v>10</v>
      </c>
      <c r="J3" s="20">
        <v>10</v>
      </c>
      <c r="K3" s="20">
        <v>10</v>
      </c>
      <c r="L3" s="21">
        <f>SUM('問卷調查(前)'!$B3:$K3)</f>
        <v>100</v>
      </c>
      <c r="M3" s="22" t="str">
        <f t="shared" ref="M3:M8" si="0">IF(總分&gt;=95,"太強了","要加油喔")</f>
        <v>太強了</v>
      </c>
    </row>
    <row r="4" spans="1:15" ht="50.1" customHeight="1">
      <c r="A4" s="23" t="s">
        <v>36</v>
      </c>
      <c r="B4" s="20">
        <v>9</v>
      </c>
      <c r="C4" s="20">
        <v>9</v>
      </c>
      <c r="D4" s="20">
        <v>10</v>
      </c>
      <c r="E4" s="20">
        <v>10</v>
      </c>
      <c r="F4" s="20" t="s">
        <v>21</v>
      </c>
      <c r="G4" s="20">
        <v>10</v>
      </c>
      <c r="H4" s="20">
        <v>9</v>
      </c>
      <c r="I4" s="20">
        <v>10</v>
      </c>
      <c r="J4" s="20">
        <v>10</v>
      </c>
      <c r="K4" s="20">
        <v>10</v>
      </c>
      <c r="L4" s="21">
        <f>SUM('問卷調查(前)'!$B4:$K4)</f>
        <v>87</v>
      </c>
      <c r="M4" s="22" t="str">
        <f t="shared" si="0"/>
        <v>要加油喔</v>
      </c>
    </row>
    <row r="5" spans="1:15" ht="50.1" customHeight="1">
      <c r="A5" s="23" t="s">
        <v>13</v>
      </c>
      <c r="B5" s="20">
        <v>8</v>
      </c>
      <c r="C5" s="20">
        <v>10</v>
      </c>
      <c r="D5" s="20">
        <v>10</v>
      </c>
      <c r="E5" s="20">
        <v>10</v>
      </c>
      <c r="F5" s="20">
        <v>8</v>
      </c>
      <c r="G5" s="20">
        <v>10</v>
      </c>
      <c r="H5" s="20">
        <v>10</v>
      </c>
      <c r="I5" s="20">
        <v>10</v>
      </c>
      <c r="J5" s="20">
        <v>8</v>
      </c>
      <c r="K5" s="20">
        <v>9</v>
      </c>
      <c r="L5" s="21">
        <f>SUM('問卷調查(前)'!$B5:$K5)</f>
        <v>93</v>
      </c>
      <c r="M5" s="22" t="str">
        <f t="shared" si="0"/>
        <v>要加油喔</v>
      </c>
    </row>
    <row r="6" spans="1:15" ht="50.1" customHeight="1">
      <c r="A6" s="23" t="s">
        <v>14</v>
      </c>
      <c r="B6" s="20">
        <v>10</v>
      </c>
      <c r="C6" s="20">
        <v>8</v>
      </c>
      <c r="D6" s="20">
        <v>8</v>
      </c>
      <c r="E6" s="20">
        <v>10</v>
      </c>
      <c r="F6" s="20">
        <v>10</v>
      </c>
      <c r="G6" s="20">
        <v>9</v>
      </c>
      <c r="H6" s="20">
        <v>10</v>
      </c>
      <c r="I6" s="20">
        <v>10</v>
      </c>
      <c r="J6" s="20">
        <v>10</v>
      </c>
      <c r="K6" s="20">
        <v>10</v>
      </c>
      <c r="L6" s="21">
        <f>SUM('問卷調查(前)'!$B6:$K6)</f>
        <v>95</v>
      </c>
      <c r="M6" s="22" t="str">
        <f t="shared" si="0"/>
        <v>太強了</v>
      </c>
    </row>
    <row r="7" spans="1:15" ht="50.1" customHeight="1">
      <c r="A7" s="23" t="s">
        <v>37</v>
      </c>
      <c r="B7" s="20">
        <v>10</v>
      </c>
      <c r="C7" s="20">
        <v>8</v>
      </c>
      <c r="D7" s="20">
        <v>8</v>
      </c>
      <c r="E7" s="20">
        <v>10</v>
      </c>
      <c r="F7" s="20" t="s">
        <v>21</v>
      </c>
      <c r="G7" s="20">
        <v>10</v>
      </c>
      <c r="H7" s="20">
        <v>10</v>
      </c>
      <c r="I7" s="20">
        <v>10</v>
      </c>
      <c r="J7" s="20">
        <v>10</v>
      </c>
      <c r="K7" s="20">
        <v>10</v>
      </c>
      <c r="L7" s="21">
        <f>SUM('問卷調查(前)'!$B7:$K7)</f>
        <v>86</v>
      </c>
      <c r="M7" s="22" t="str">
        <f t="shared" si="0"/>
        <v>要加油喔</v>
      </c>
    </row>
    <row r="8" spans="1:15" ht="50.1" customHeight="1">
      <c r="A8" s="23" t="s">
        <v>38</v>
      </c>
      <c r="B8" s="20">
        <v>8</v>
      </c>
      <c r="C8" s="20">
        <v>10</v>
      </c>
      <c r="D8" s="20">
        <v>10</v>
      </c>
      <c r="E8" s="20">
        <v>7</v>
      </c>
      <c r="F8" s="20">
        <v>10</v>
      </c>
      <c r="G8" s="20">
        <v>10</v>
      </c>
      <c r="H8" s="20">
        <v>8</v>
      </c>
      <c r="I8" s="20">
        <v>8</v>
      </c>
      <c r="J8" s="20">
        <v>10</v>
      </c>
      <c r="K8" s="20">
        <v>10</v>
      </c>
      <c r="L8" s="21">
        <f>SUM('問卷調查(前)'!$B8:$K8)</f>
        <v>91</v>
      </c>
      <c r="M8" s="22" t="str">
        <f t="shared" si="0"/>
        <v>要加油喔</v>
      </c>
    </row>
    <row r="9" spans="1:15" ht="50.1" customHeight="1"/>
    <row r="10" spans="1:15" ht="50.1" customHeight="1">
      <c r="A10" s="24" t="s">
        <v>39</v>
      </c>
      <c r="B10" s="25">
        <f>AVERAGE(B3:B9)</f>
        <v>9.1666666666666661</v>
      </c>
      <c r="C10" s="25">
        <f t="shared" ref="C10:L10" si="1">AVERAGE(C3:C9)</f>
        <v>9.1666666666666661</v>
      </c>
      <c r="D10" s="25">
        <f t="shared" si="1"/>
        <v>9.3333333333333339</v>
      </c>
      <c r="E10" s="25">
        <f t="shared" si="1"/>
        <v>9.5</v>
      </c>
      <c r="F10" s="25">
        <f t="shared" si="1"/>
        <v>9.5</v>
      </c>
      <c r="G10" s="25">
        <f t="shared" si="1"/>
        <v>9.8333333333333339</v>
      </c>
      <c r="H10" s="25">
        <f t="shared" si="1"/>
        <v>9.5</v>
      </c>
      <c r="I10" s="25">
        <f t="shared" si="1"/>
        <v>9.6666666666666661</v>
      </c>
      <c r="J10" s="25">
        <f t="shared" si="1"/>
        <v>9.6666666666666661</v>
      </c>
      <c r="K10" s="25">
        <f t="shared" si="1"/>
        <v>9.8333333333333339</v>
      </c>
      <c r="L10" s="25">
        <f t="shared" si="1"/>
        <v>92</v>
      </c>
    </row>
    <row r="11" spans="1:15" ht="50.1" customHeight="1">
      <c r="A11" s="170" t="s">
        <v>40</v>
      </c>
      <c r="B11" s="170"/>
      <c r="C11" s="170"/>
      <c r="D11" s="170"/>
      <c r="E11" s="170"/>
      <c r="F11" s="170"/>
      <c r="G11" s="170"/>
      <c r="H11" s="170"/>
      <c r="I11" s="170"/>
      <c r="J11" s="170"/>
      <c r="K11" s="170"/>
      <c r="L11" s="170"/>
      <c r="M11" s="26"/>
    </row>
    <row r="12" spans="1:15" ht="50.1" customHeight="1">
      <c r="A12" s="27" t="s">
        <v>35</v>
      </c>
      <c r="B12" s="28">
        <v>10</v>
      </c>
      <c r="C12" s="28">
        <v>10</v>
      </c>
      <c r="D12" s="28">
        <v>10</v>
      </c>
      <c r="E12" s="28">
        <v>10</v>
      </c>
      <c r="F12" s="28">
        <v>10</v>
      </c>
      <c r="G12" s="28">
        <v>10</v>
      </c>
      <c r="H12" s="28">
        <v>10</v>
      </c>
      <c r="I12" s="28">
        <v>10</v>
      </c>
      <c r="J12" s="28">
        <v>10</v>
      </c>
      <c r="K12" s="28">
        <v>10</v>
      </c>
      <c r="L12" s="28">
        <f t="shared" ref="L12:L17" si="2">SUM(B12:K12)</f>
        <v>100</v>
      </c>
      <c r="M12" s="26">
        <f>RANK($L$12,$L$12:$L$17,0)</f>
        <v>1</v>
      </c>
    </row>
    <row r="13" spans="1:15" ht="50.1" customHeight="1">
      <c r="A13" s="4" t="s">
        <v>36</v>
      </c>
      <c r="B13" s="3">
        <v>9</v>
      </c>
      <c r="C13" s="3">
        <v>9</v>
      </c>
      <c r="D13" s="3">
        <v>10</v>
      </c>
      <c r="E13" s="3">
        <v>10</v>
      </c>
      <c r="F13" s="3" t="s">
        <v>21</v>
      </c>
      <c r="G13" s="3">
        <v>10</v>
      </c>
      <c r="H13" s="3">
        <v>9</v>
      </c>
      <c r="I13" s="3">
        <v>10</v>
      </c>
      <c r="J13" s="3">
        <v>10</v>
      </c>
      <c r="K13" s="3">
        <v>10</v>
      </c>
      <c r="L13" s="3">
        <f t="shared" si="2"/>
        <v>87</v>
      </c>
      <c r="M13" s="26">
        <f>RANK(L13,L12:L17,0)</f>
        <v>5</v>
      </c>
    </row>
    <row r="14" spans="1:15" ht="50.1" customHeight="1">
      <c r="A14" s="5" t="s">
        <v>13</v>
      </c>
      <c r="B14" s="3">
        <v>8</v>
      </c>
      <c r="C14" s="3">
        <v>10</v>
      </c>
      <c r="D14" s="3">
        <v>10</v>
      </c>
      <c r="E14" s="3">
        <v>10</v>
      </c>
      <c r="F14" s="3">
        <v>8</v>
      </c>
      <c r="G14" s="3">
        <v>10</v>
      </c>
      <c r="H14" s="3">
        <v>10</v>
      </c>
      <c r="I14" s="3">
        <v>10</v>
      </c>
      <c r="J14" s="3">
        <v>8</v>
      </c>
      <c r="K14" s="3">
        <v>9</v>
      </c>
      <c r="L14" s="3">
        <f t="shared" si="2"/>
        <v>93</v>
      </c>
      <c r="M14" s="26">
        <f>RANK(L14,L12:L17,0)</f>
        <v>3</v>
      </c>
    </row>
    <row r="15" spans="1:15" ht="50.1" customHeight="1">
      <c r="A15" s="4" t="s">
        <v>14</v>
      </c>
      <c r="B15" s="3">
        <v>10</v>
      </c>
      <c r="C15" s="3">
        <v>8</v>
      </c>
      <c r="D15" s="3">
        <v>8</v>
      </c>
      <c r="E15" s="3">
        <v>10</v>
      </c>
      <c r="F15" s="3">
        <v>10</v>
      </c>
      <c r="G15" s="3">
        <v>9</v>
      </c>
      <c r="H15" s="3">
        <v>10</v>
      </c>
      <c r="I15" s="3">
        <v>10</v>
      </c>
      <c r="J15" s="3">
        <v>10</v>
      </c>
      <c r="K15" s="3">
        <v>10</v>
      </c>
      <c r="L15" s="3">
        <f t="shared" si="2"/>
        <v>95</v>
      </c>
      <c r="M15" s="26">
        <f>RANK(L15,L12:L17,0)</f>
        <v>2</v>
      </c>
    </row>
    <row r="16" spans="1:15" ht="50.1" customHeight="1">
      <c r="A16" s="5" t="s">
        <v>37</v>
      </c>
      <c r="B16" s="3">
        <v>10</v>
      </c>
      <c r="C16" s="3">
        <v>8</v>
      </c>
      <c r="D16" s="3">
        <v>8</v>
      </c>
      <c r="E16" s="3">
        <v>10</v>
      </c>
      <c r="F16" s="3" t="s">
        <v>21</v>
      </c>
      <c r="G16" s="3">
        <v>10</v>
      </c>
      <c r="H16" s="3">
        <v>10</v>
      </c>
      <c r="I16" s="3">
        <v>10</v>
      </c>
      <c r="J16" s="3">
        <v>10</v>
      </c>
      <c r="K16" s="3">
        <v>10</v>
      </c>
      <c r="L16" s="3">
        <f t="shared" si="2"/>
        <v>86</v>
      </c>
      <c r="M16" s="26">
        <f>RANK(L16,L12:L17,0)</f>
        <v>6</v>
      </c>
    </row>
    <row r="17" spans="1:13" ht="48.6">
      <c r="A17" s="6" t="s">
        <v>38</v>
      </c>
      <c r="B17" s="7">
        <v>8</v>
      </c>
      <c r="C17" s="7">
        <v>10</v>
      </c>
      <c r="D17" s="7">
        <v>10</v>
      </c>
      <c r="E17" s="7">
        <v>7</v>
      </c>
      <c r="F17" s="7">
        <v>10</v>
      </c>
      <c r="G17" s="7">
        <v>10</v>
      </c>
      <c r="H17" s="7">
        <v>8</v>
      </c>
      <c r="I17" s="7">
        <v>8</v>
      </c>
      <c r="J17" s="7">
        <v>10</v>
      </c>
      <c r="K17" s="7">
        <v>10</v>
      </c>
      <c r="L17" s="3">
        <f t="shared" si="2"/>
        <v>91</v>
      </c>
      <c r="M17" s="26">
        <f>RANK(L17,L12:L17,0)</f>
        <v>4</v>
      </c>
    </row>
  </sheetData>
  <mergeCells count="1">
    <mergeCell ref="A11:L11"/>
  </mergeCells>
  <phoneticPr fontId="4" type="noConversion"/>
  <conditionalFormatting sqref="A1:M8">
    <cfRule type="colorScale" priority="35">
      <colorScale>
        <cfvo type="min"/>
        <cfvo type="num" val="9"/>
        <cfvo type="max"/>
        <color rgb="FFF8696B"/>
        <color rgb="FFFFEB84"/>
        <color rgb="FF63BE7B"/>
      </colorScale>
    </cfRule>
    <cfRule type="colorScale" priority="36">
      <colorScale>
        <cfvo type="min"/>
        <cfvo type="percentile" val="50"/>
        <cfvo type="max"/>
        <color rgb="FFF8696B"/>
        <color rgb="FFFFEB84"/>
        <color rgb="FF63BE7B"/>
      </colorScale>
    </cfRule>
  </conditionalFormatting>
  <conditionalFormatting sqref="H3">
    <cfRule type="cellIs" dxfId="46" priority="34" operator="between">
      <formula>"0~100"</formula>
      <formula>10</formula>
    </cfRule>
  </conditionalFormatting>
  <conditionalFormatting sqref="B3:K8">
    <cfRule type="colorScale" priority="33">
      <colorScale>
        <cfvo type="min"/>
        <cfvo type="percentile" val="50"/>
        <cfvo type="max"/>
        <color rgb="FFF8696B"/>
        <color rgb="FFFFEB84"/>
        <color rgb="FF63BE7B"/>
      </colorScale>
    </cfRule>
  </conditionalFormatting>
  <conditionalFormatting sqref="L3:L8">
    <cfRule type="dataBar" priority="28">
      <dataBar>
        <cfvo type="min"/>
        <cfvo type="max"/>
        <color rgb="FF92D050"/>
      </dataBar>
    </cfRule>
    <cfRule type="dataBar" priority="29">
      <dataBar>
        <cfvo type="min"/>
        <cfvo type="max"/>
        <color rgb="FF638EC6"/>
      </dataBar>
    </cfRule>
    <cfRule type="colorScale" priority="30">
      <colorScale>
        <cfvo type="min"/>
        <cfvo type="percentile" val="50"/>
        <cfvo type="max"/>
        <color rgb="FFF8696B"/>
        <color rgb="FFFFEB84"/>
        <color rgb="FF63BE7B"/>
      </colorScale>
    </cfRule>
    <cfRule type="expression" dxfId="45" priority="31">
      <formula>100</formula>
    </cfRule>
    <cfRule type="cellIs" dxfId="44" priority="32" operator="greaterThan">
      <formula>97</formula>
    </cfRule>
  </conditionalFormatting>
  <conditionalFormatting sqref="B11 C11:L16 L17">
    <cfRule type="aboveAverage" dxfId="43" priority="27"/>
  </conditionalFormatting>
  <conditionalFormatting sqref="A12:A17 C12:L17">
    <cfRule type="colorScale" priority="25">
      <colorScale>
        <cfvo type="min"/>
        <cfvo type="num" val="9"/>
        <cfvo type="max"/>
        <color rgb="FFF8696B"/>
        <color rgb="FFFFEB84"/>
        <color rgb="FF63BE7B"/>
      </colorScale>
    </cfRule>
    <cfRule type="colorScale" priority="26">
      <colorScale>
        <cfvo type="min"/>
        <cfvo type="percentile" val="50"/>
        <cfvo type="max"/>
        <color rgb="FFF8696B"/>
        <color rgb="FFFFEB84"/>
        <color rgb="FF63BE7B"/>
      </colorScale>
    </cfRule>
  </conditionalFormatting>
  <conditionalFormatting sqref="H12">
    <cfRule type="cellIs" dxfId="42" priority="24" operator="between">
      <formula>"0~100"</formula>
      <formula>10</formula>
    </cfRule>
  </conditionalFormatting>
  <conditionalFormatting sqref="C12:K17 L17">
    <cfRule type="aboveAverage" dxfId="41" priority="22"/>
    <cfRule type="colorScale" priority="23">
      <colorScale>
        <cfvo type="min"/>
        <cfvo type="percentile" val="50"/>
        <cfvo type="max"/>
        <color rgb="FFF8696B"/>
        <color rgb="FFFFEB84"/>
        <color rgb="FF63BE7B"/>
      </colorScale>
    </cfRule>
  </conditionalFormatting>
  <conditionalFormatting sqref="L12:L17">
    <cfRule type="dataBar" priority="17">
      <dataBar>
        <cfvo type="min"/>
        <cfvo type="max"/>
        <color rgb="FF92D050"/>
      </dataBar>
    </cfRule>
    <cfRule type="dataBar" priority="18">
      <dataBar>
        <cfvo type="min"/>
        <cfvo type="max"/>
        <color rgb="FF638EC6"/>
      </dataBar>
    </cfRule>
    <cfRule type="colorScale" priority="19">
      <colorScale>
        <cfvo type="min"/>
        <cfvo type="percentile" val="50"/>
        <cfvo type="max"/>
        <color rgb="FFF8696B"/>
        <color rgb="FFFFEB84"/>
        <color rgb="FF63BE7B"/>
      </colorScale>
    </cfRule>
    <cfRule type="expression" dxfId="40" priority="20">
      <formula>100</formula>
    </cfRule>
    <cfRule type="cellIs" dxfId="39" priority="21" operator="greaterThan">
      <formula>97</formula>
    </cfRule>
  </conditionalFormatting>
  <conditionalFormatting sqref="C12:L17">
    <cfRule type="aboveAverage" dxfId="38" priority="14" aboveAverage="0"/>
    <cfRule type="aboveAverage" dxfId="37" priority="15" aboveAverage="0"/>
    <cfRule type="aboveAverage" dxfId="36" priority="16"/>
  </conditionalFormatting>
  <conditionalFormatting sqref="B12:L17">
    <cfRule type="aboveAverage" dxfId="35" priority="10" aboveAverage="0"/>
    <cfRule type="aboveAverage" dxfId="34" priority="11" aboveAverage="0"/>
    <cfRule type="aboveAverage" dxfId="33" priority="12" aboveAverage="0"/>
    <cfRule type="aboveAverage" dxfId="32" priority="13"/>
  </conditionalFormatting>
  <conditionalFormatting sqref="L12:L17">
    <cfRule type="colorScale" priority="8">
      <colorScale>
        <cfvo type="min"/>
        <cfvo type="num" val="9"/>
        <cfvo type="max"/>
        <color rgb="FFF8696B"/>
        <color rgb="FFFFEB84"/>
        <color rgb="FF63BE7B"/>
      </colorScale>
    </cfRule>
    <cfRule type="colorScale" priority="9">
      <colorScale>
        <cfvo type="min"/>
        <cfvo type="percentile" val="50"/>
        <cfvo type="max"/>
        <color rgb="FFF8696B"/>
        <color rgb="FFFFEB84"/>
        <color rgb="FF63BE7B"/>
      </colorScale>
    </cfRule>
  </conditionalFormatting>
  <conditionalFormatting sqref="L12:L17">
    <cfRule type="dataBar" priority="3">
      <dataBar>
        <cfvo type="min"/>
        <cfvo type="max"/>
        <color rgb="FF92D050"/>
      </dataBar>
    </cfRule>
    <cfRule type="dataBar" priority="4">
      <dataBar>
        <cfvo type="min"/>
        <cfvo type="max"/>
        <color rgb="FF638EC6"/>
      </dataBar>
    </cfRule>
    <cfRule type="colorScale" priority="5">
      <colorScale>
        <cfvo type="min"/>
        <cfvo type="percentile" val="50"/>
        <cfvo type="max"/>
        <color rgb="FFF8696B"/>
        <color rgb="FFFFEB84"/>
        <color rgb="FF63BE7B"/>
      </colorScale>
    </cfRule>
    <cfRule type="expression" dxfId="31" priority="6">
      <formula>100</formula>
    </cfRule>
    <cfRule type="cellIs" dxfId="30" priority="7" operator="greaterThan">
      <formula>97</formula>
    </cfRule>
  </conditionalFormatting>
  <conditionalFormatting sqref="B12:L17">
    <cfRule type="aboveAverage" dxfId="29" priority="2"/>
  </conditionalFormatting>
  <conditionalFormatting sqref="B12:K17">
    <cfRule type="aboveAverage" dxfId="28" priority="1" aboveAverage="0"/>
  </conditionalFormatting>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O9"/>
  <sheetViews>
    <sheetView showGridLines="0" workbookViewId="0">
      <selection activeCell="N2" sqref="N2"/>
    </sheetView>
  </sheetViews>
  <sheetFormatPr defaultRowHeight="16.2"/>
  <cols>
    <col min="1" max="1" width="2.88671875" customWidth="1"/>
    <col min="2" max="2" width="27.21875" bestFit="1" customWidth="1"/>
    <col min="3" max="13" width="5.21875" customWidth="1"/>
    <col min="14" max="14" width="14.21875" customWidth="1"/>
  </cols>
  <sheetData>
    <row r="2" spans="2:15" ht="118.5" customHeight="1">
      <c r="B2" s="1"/>
      <c r="C2" s="8" t="s">
        <v>0</v>
      </c>
      <c r="D2" s="8" t="s">
        <v>1</v>
      </c>
      <c r="E2" s="8" t="s">
        <v>2</v>
      </c>
      <c r="F2" s="8" t="s">
        <v>3</v>
      </c>
      <c r="G2" s="8" t="s">
        <v>4</v>
      </c>
      <c r="H2" s="8" t="s">
        <v>5</v>
      </c>
      <c r="I2" s="8" t="s">
        <v>6</v>
      </c>
      <c r="J2" s="8" t="s">
        <v>7</v>
      </c>
      <c r="K2" s="8" t="s">
        <v>8</v>
      </c>
      <c r="L2" s="8" t="s">
        <v>9</v>
      </c>
      <c r="M2" s="8" t="s">
        <v>10</v>
      </c>
      <c r="N2" s="9" t="s">
        <v>11</v>
      </c>
      <c r="O2" s="10"/>
    </row>
    <row r="3" spans="2:15" ht="24" customHeight="1">
      <c r="B3" s="2" t="s">
        <v>15</v>
      </c>
      <c r="C3" s="11">
        <v>10</v>
      </c>
      <c r="D3" s="11">
        <v>10</v>
      </c>
      <c r="E3" s="11">
        <v>10</v>
      </c>
      <c r="F3" s="11">
        <v>10</v>
      </c>
      <c r="G3" s="11">
        <v>10</v>
      </c>
      <c r="H3" s="11">
        <v>10</v>
      </c>
      <c r="I3" s="11">
        <v>10</v>
      </c>
      <c r="J3" s="11">
        <v>10</v>
      </c>
      <c r="K3" s="11">
        <v>10</v>
      </c>
      <c r="L3" s="11">
        <v>10</v>
      </c>
      <c r="M3" s="13">
        <f>SUM(C3:L3)</f>
        <v>100</v>
      </c>
      <c r="N3" s="14" t="str">
        <f>IF(M3&gt;=95,"太強了","要加油喔")</f>
        <v>太強了</v>
      </c>
    </row>
    <row r="4" spans="2:15" ht="24" customHeight="1">
      <c r="B4" s="4" t="s">
        <v>16</v>
      </c>
      <c r="C4" s="11">
        <v>9</v>
      </c>
      <c r="D4" s="11">
        <v>9</v>
      </c>
      <c r="E4" s="11">
        <v>10</v>
      </c>
      <c r="F4" s="11">
        <v>10</v>
      </c>
      <c r="G4" s="146" t="s">
        <v>21</v>
      </c>
      <c r="H4" s="11">
        <v>10</v>
      </c>
      <c r="I4" s="11">
        <v>9</v>
      </c>
      <c r="J4" s="11">
        <v>10</v>
      </c>
      <c r="K4" s="11">
        <v>10</v>
      </c>
      <c r="L4" s="11">
        <v>10</v>
      </c>
      <c r="M4" s="13">
        <f t="shared" ref="M4:M8" si="0">SUM(C4:L4)</f>
        <v>87</v>
      </c>
      <c r="N4" s="14" t="str">
        <f t="shared" ref="N4:N8" si="1">IF(M4&gt;=95,"太強了","要加油喔")</f>
        <v>要加油喔</v>
      </c>
    </row>
    <row r="5" spans="2:15" ht="24" customHeight="1">
      <c r="B5" s="5" t="s">
        <v>17</v>
      </c>
      <c r="C5" s="11">
        <v>8</v>
      </c>
      <c r="D5" s="11">
        <v>10</v>
      </c>
      <c r="E5" s="11">
        <v>10</v>
      </c>
      <c r="F5" s="11">
        <v>10</v>
      </c>
      <c r="G5" s="11">
        <v>8</v>
      </c>
      <c r="H5" s="11">
        <v>10</v>
      </c>
      <c r="I5" s="11">
        <v>10</v>
      </c>
      <c r="J5" s="11">
        <v>10</v>
      </c>
      <c r="K5" s="11">
        <v>8</v>
      </c>
      <c r="L5" s="11">
        <v>9</v>
      </c>
      <c r="M5" s="13">
        <f t="shared" si="0"/>
        <v>93</v>
      </c>
      <c r="N5" s="14" t="str">
        <f t="shared" si="1"/>
        <v>要加油喔</v>
      </c>
    </row>
    <row r="6" spans="2:15" ht="24" customHeight="1">
      <c r="B6" s="4" t="s">
        <v>18</v>
      </c>
      <c r="C6" s="11">
        <v>10</v>
      </c>
      <c r="D6" s="11">
        <v>8</v>
      </c>
      <c r="E6" s="11">
        <v>8</v>
      </c>
      <c r="F6" s="11">
        <v>10</v>
      </c>
      <c r="G6" s="11">
        <v>10</v>
      </c>
      <c r="H6" s="11">
        <v>9</v>
      </c>
      <c r="I6" s="11">
        <v>10</v>
      </c>
      <c r="J6" s="11">
        <v>10</v>
      </c>
      <c r="K6" s="11">
        <v>10</v>
      </c>
      <c r="L6" s="11">
        <v>10</v>
      </c>
      <c r="M6" s="13">
        <f t="shared" si="0"/>
        <v>95</v>
      </c>
      <c r="N6" s="14" t="str">
        <f t="shared" si="1"/>
        <v>太強了</v>
      </c>
    </row>
    <row r="7" spans="2:15" ht="24" customHeight="1">
      <c r="B7" s="5" t="s">
        <v>19</v>
      </c>
      <c r="C7" s="11">
        <v>10</v>
      </c>
      <c r="D7" s="11">
        <v>8</v>
      </c>
      <c r="E7" s="11">
        <v>8</v>
      </c>
      <c r="F7" s="11">
        <v>10</v>
      </c>
      <c r="G7" s="146" t="s">
        <v>12</v>
      </c>
      <c r="H7" s="11">
        <v>10</v>
      </c>
      <c r="I7" s="11">
        <v>10</v>
      </c>
      <c r="J7" s="11">
        <v>10</v>
      </c>
      <c r="K7" s="11">
        <v>10</v>
      </c>
      <c r="L7" s="11">
        <v>10</v>
      </c>
      <c r="M7" s="13">
        <f t="shared" si="0"/>
        <v>86</v>
      </c>
      <c r="N7" s="14" t="str">
        <f t="shared" si="1"/>
        <v>要加油喔</v>
      </c>
    </row>
    <row r="8" spans="2:15" ht="24" customHeight="1">
      <c r="B8" s="6" t="s">
        <v>20</v>
      </c>
      <c r="C8" s="12">
        <v>8</v>
      </c>
      <c r="D8" s="12">
        <v>10</v>
      </c>
      <c r="E8" s="12">
        <v>10</v>
      </c>
      <c r="F8" s="12">
        <v>7</v>
      </c>
      <c r="G8" s="12">
        <v>10</v>
      </c>
      <c r="H8" s="12">
        <v>10</v>
      </c>
      <c r="I8" s="12">
        <v>8</v>
      </c>
      <c r="J8" s="12">
        <v>8</v>
      </c>
      <c r="K8" s="12">
        <v>10</v>
      </c>
      <c r="L8" s="12">
        <v>10</v>
      </c>
      <c r="M8" s="13">
        <f t="shared" si="0"/>
        <v>91</v>
      </c>
      <c r="N8" s="14" t="str">
        <f t="shared" si="1"/>
        <v>要加油喔</v>
      </c>
    </row>
    <row r="9" spans="2:15" ht="24" customHeight="1"/>
  </sheetData>
  <phoneticPr fontId="4" type="noConversion"/>
  <conditionalFormatting sqref="B2:N8">
    <cfRule type="colorScale" priority="8">
      <colorScale>
        <cfvo type="min"/>
        <cfvo type="num" val="9"/>
        <cfvo type="max"/>
        <color rgb="FFF8696B"/>
        <color rgb="FFFFEB84"/>
        <color rgb="FF63BE7B"/>
      </colorScale>
    </cfRule>
    <cfRule type="colorScale" priority="9">
      <colorScale>
        <cfvo type="min"/>
        <cfvo type="percentile" val="50"/>
        <cfvo type="max"/>
        <color rgb="FFF8696B"/>
        <color rgb="FFFFEB84"/>
        <color rgb="FF63BE7B"/>
      </colorScale>
    </cfRule>
  </conditionalFormatting>
  <conditionalFormatting sqref="I3">
    <cfRule type="cellIs" dxfId="24" priority="7" operator="between">
      <formula>"0~100"</formula>
      <formula>10</formula>
    </cfRule>
  </conditionalFormatting>
  <conditionalFormatting sqref="C3:L8">
    <cfRule type="colorScale" priority="6">
      <colorScale>
        <cfvo type="min"/>
        <cfvo type="percentile" val="50"/>
        <cfvo type="max"/>
        <color rgb="FFF8696B"/>
        <color rgb="FFFFEB84"/>
        <color rgb="FF63BE7B"/>
      </colorScale>
    </cfRule>
  </conditionalFormatting>
  <conditionalFormatting sqref="M3:M8">
    <cfRule type="dataBar" priority="1">
      <dataBar>
        <cfvo type="min"/>
        <cfvo type="max"/>
        <color rgb="FF92D050"/>
      </dataBar>
    </cfRule>
    <cfRule type="dataBar" priority="2">
      <dataBar>
        <cfvo type="min"/>
        <cfvo type="max"/>
        <color rgb="FF638EC6"/>
      </dataBar>
    </cfRule>
    <cfRule type="colorScale" priority="3">
      <colorScale>
        <cfvo type="min"/>
        <cfvo type="percentile" val="50"/>
        <cfvo type="max"/>
        <color rgb="FFF8696B"/>
        <color rgb="FFFFEB84"/>
        <color rgb="FF63BE7B"/>
      </colorScale>
    </cfRule>
    <cfRule type="expression" dxfId="23" priority="4">
      <formula>100</formula>
    </cfRule>
    <cfRule type="cellIs" dxfId="22" priority="5" operator="greaterThan">
      <formula>97</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0" tint="-0.249977111117893"/>
  </sheetPr>
  <dimension ref="A1:Q20"/>
  <sheetViews>
    <sheetView showGridLines="0" workbookViewId="0">
      <selection activeCell="I19" sqref="I19"/>
    </sheetView>
  </sheetViews>
  <sheetFormatPr defaultColWidth="9" defaultRowHeight="15.6"/>
  <cols>
    <col min="1" max="1" width="9" style="53"/>
    <col min="2" max="2" width="9.77734375" style="53" bestFit="1" customWidth="1"/>
    <col min="3" max="3" width="12.88671875" style="53" bestFit="1" customWidth="1"/>
    <col min="4" max="4" width="9.44140625" style="53" bestFit="1" customWidth="1"/>
    <col min="5" max="5" width="6.44140625" style="53" customWidth="1"/>
    <col min="6" max="7" width="9" style="53"/>
    <col min="8" max="8" width="11.88671875" style="53" bestFit="1" customWidth="1"/>
    <col min="9" max="9" width="15.21875" style="53" bestFit="1" customWidth="1"/>
    <col min="10" max="12" width="13.21875" style="53" bestFit="1" customWidth="1"/>
    <col min="13" max="13" width="15.21875" style="53" bestFit="1" customWidth="1"/>
    <col min="14" max="15" width="13.21875" style="53" bestFit="1" customWidth="1"/>
    <col min="16" max="16" width="0.6640625" style="53" customWidth="1"/>
    <col min="17" max="16384" width="9" style="53"/>
  </cols>
  <sheetData>
    <row r="1" spans="1:17" ht="16.5" customHeight="1">
      <c r="A1" s="52"/>
      <c r="B1" s="171" t="s">
        <v>101</v>
      </c>
      <c r="C1" s="172"/>
      <c r="D1" s="172"/>
      <c r="E1" s="172"/>
      <c r="F1" s="52"/>
      <c r="G1" s="52"/>
      <c r="H1" s="52"/>
      <c r="I1" s="52"/>
      <c r="J1" s="52"/>
      <c r="K1" s="52"/>
      <c r="L1" s="52"/>
      <c r="M1" s="52"/>
      <c r="N1" s="52"/>
      <c r="O1" s="52"/>
      <c r="P1" s="52"/>
      <c r="Q1" s="52"/>
    </row>
    <row r="2" spans="1:17">
      <c r="A2" s="52"/>
      <c r="B2" s="172"/>
      <c r="C2" s="172"/>
      <c r="D2" s="172"/>
      <c r="E2" s="172"/>
      <c r="F2" s="52"/>
      <c r="G2" s="52"/>
      <c r="H2" s="52"/>
      <c r="I2" s="52"/>
      <c r="J2" s="52"/>
      <c r="K2" s="52"/>
      <c r="L2" s="52"/>
      <c r="M2" s="52"/>
      <c r="N2" s="52"/>
      <c r="O2" s="52"/>
      <c r="P2" s="52"/>
      <c r="Q2" s="52"/>
    </row>
    <row r="3" spans="1:17" ht="16.2" thickBot="1">
      <c r="A3" s="52"/>
      <c r="B3" s="52"/>
      <c r="C3" s="52"/>
      <c r="D3" s="52"/>
      <c r="E3" s="52"/>
      <c r="F3" s="52"/>
      <c r="G3" s="52"/>
      <c r="H3" s="52"/>
      <c r="I3" s="52"/>
      <c r="J3" s="52"/>
      <c r="K3" s="52"/>
      <c r="L3" s="52"/>
      <c r="M3" s="52"/>
      <c r="N3" s="52"/>
      <c r="O3" s="52"/>
      <c r="P3" s="52"/>
      <c r="Q3" s="52"/>
    </row>
    <row r="4" spans="1:17" ht="16.2" thickTop="1">
      <c r="A4" s="52"/>
      <c r="B4" s="52" t="s">
        <v>102</v>
      </c>
      <c r="C4" s="54">
        <f ca="1">TODAY()</f>
        <v>44327</v>
      </c>
      <c r="D4" s="52"/>
      <c r="E4" s="52"/>
      <c r="F4" s="52"/>
      <c r="G4" s="52"/>
      <c r="H4" s="55"/>
      <c r="I4" s="56" t="s">
        <v>103</v>
      </c>
      <c r="J4" s="56" t="s">
        <v>104</v>
      </c>
      <c r="K4" s="56" t="s">
        <v>105</v>
      </c>
      <c r="L4" s="56" t="s">
        <v>106</v>
      </c>
      <c r="M4" s="56" t="s">
        <v>107</v>
      </c>
      <c r="N4" s="56" t="s">
        <v>108</v>
      </c>
      <c r="O4" s="57" t="s">
        <v>109</v>
      </c>
      <c r="P4" s="58"/>
      <c r="Q4" s="52"/>
    </row>
    <row r="5" spans="1:17" ht="16.2" thickBot="1">
      <c r="A5" s="52"/>
      <c r="B5" s="52"/>
      <c r="C5" s="52"/>
      <c r="D5" s="52"/>
      <c r="E5" s="52"/>
      <c r="F5" s="52"/>
      <c r="G5" s="52"/>
      <c r="H5" s="59" t="s">
        <v>110</v>
      </c>
      <c r="I5" s="60" t="s">
        <v>111</v>
      </c>
      <c r="J5" s="60" t="s">
        <v>112</v>
      </c>
      <c r="K5" s="60" t="s">
        <v>113</v>
      </c>
      <c r="L5" s="60" t="s">
        <v>113</v>
      </c>
      <c r="M5" s="60" t="s">
        <v>114</v>
      </c>
      <c r="N5" s="60" t="s">
        <v>115</v>
      </c>
      <c r="O5" s="61" t="s">
        <v>112</v>
      </c>
      <c r="P5" s="58"/>
      <c r="Q5" s="52"/>
    </row>
    <row r="6" spans="1:17" ht="16.2" thickTop="1">
      <c r="A6" s="52"/>
      <c r="B6" s="62" t="s">
        <v>116</v>
      </c>
      <c r="C6" s="63" t="s">
        <v>117</v>
      </c>
      <c r="D6" s="63" t="s">
        <v>118</v>
      </c>
      <c r="E6" s="64" t="s">
        <v>119</v>
      </c>
      <c r="F6" s="52"/>
      <c r="G6" s="52"/>
      <c r="H6" s="65" t="s">
        <v>120</v>
      </c>
      <c r="I6" s="66">
        <f>IF(I5=[1]食物熱量表!$A$3,[1]食物熱量表!$D$3,IF(I5=[1]食物熱量表!$A$4,[1]食物熱量表!$D$4,IF(I5=[1]食物熱量表!$A$5,[1]食物熱量表!$D$5,IF(I5=[1]食物熱量表!$A$6,[1]食物熱量表!$D$6,IF(I5=[1]食物熱量表!$A$7,[1]食物熱量表!$D$7,IF(I5=[1]食物熱量表!$A$8,[1]食物熱量表!$D$8,IF(I5=[1]食物熱量表!$A$9,[1]食物熱量表!$D$9,IF(I5=[1]食物熱量表!$A$10,[1]食物熱量表!$D$10,IF(I5=[1]食物熱量表!$A$11,[1]食物熱量表!$D$11,IF(I5=[1]食物熱量表!$A$12,[1]食物熱量表!$D$12))))))))))</f>
        <v>210</v>
      </c>
      <c r="J6" s="66">
        <f>IF(J5=[1]食物熱量表!$A$3,[1]食物熱量表!$D$3,IF(J5=[1]食物熱量表!$A$4,[1]食物熱量表!$D$4,IF(J5=[1]食物熱量表!$A$5,[1]食物熱量表!$D$5,IF(J5=[1]食物熱量表!$A$6,[1]食物熱量表!$D$6,IF(J5=[1]食物熱量表!$A$7,[1]食物熱量表!$D$7,IF(J5=[1]食物熱量表!$A$8,[1]食物熱量表!$D$8,IF(J5=[1]食物熱量表!$A$9,[1]食物熱量表!$D$9,IF(J5=[1]食物熱量表!$A$10,[1]食物熱量表!$D$10,IF(J5=[1]食物熱量表!$A$11,[1]食物熱量表!$D$11,IF(J5=[1]食物熱量表!$A$12,[1]食物熱量表!$D$12))))))))))</f>
        <v>400</v>
      </c>
      <c r="K6" s="66">
        <f>IF(K5=[1]食物熱量表!$A$3,[1]食物熱量表!$D$3,IF(K5=[1]食物熱量表!$A$4,[1]食物熱量表!$D$4,IF(K5=[1]食物熱量表!$A$5,[1]食物熱量表!$D$5,IF(K5=[1]食物熱量表!$A$6,[1]食物熱量表!$D$6,IF(K5=[1]食物熱量表!$A$7,[1]食物熱量表!$D$7,IF(K5=[1]食物熱量表!$A$8,[1]食物熱量表!$D$8,IF(K5=[1]食物熱量表!$A$9,[1]食物熱量表!$D$9,IF(K5=[1]食物熱量表!$A$10,[1]食物熱量表!$D$10,IF(K5=[1]食物熱量表!$A$11,[1]食物熱量表!$D$11,IF(K5=[1]食物熱量表!$A$12,[1]食物熱量表!$D$12))))))))))</f>
        <v>550</v>
      </c>
      <c r="L6" s="66">
        <f>IF(L5=[1]食物熱量表!$A$3,[1]食物熱量表!$D$3,IF(L5=[1]食物熱量表!$A$4,[1]食物熱量表!$D$4,IF(L5=[1]食物熱量表!$A$5,[1]食物熱量表!$D$5,IF(L5=[1]食物熱量表!$A$6,[1]食物熱量表!$D$6,IF(L5=[1]食物熱量表!$A$7,[1]食物熱量表!$D$7,IF(L5=[1]食物熱量表!$A$8,[1]食物熱量表!$D$8,IF(L5=[1]食物熱量表!$A$9,[1]食物熱量表!$D$9,IF(L5=[1]食物熱量表!$A$10,[1]食物熱量表!$D$10,IF(L5=[1]食物熱量表!$A$11,[1]食物熱量表!$D$11,IF(L5=[1]食物熱量表!$A$12,[1]食物熱量表!$D$12))))))))))</f>
        <v>550</v>
      </c>
      <c r="M6" s="66">
        <f>IF(M5=[1]食物熱量表!$A$3,[1]食物熱量表!$D$3,IF(M5=[1]食物熱量表!$A$4,[1]食物熱量表!$D$4,IF(M5=[1]食物熱量表!$A$5,[1]食物熱量表!$D$5,IF(M5=[1]食物熱量表!$A$6,[1]食物熱量表!$D$6,IF(M5=[1]食物熱量表!$A$7,[1]食物熱量表!$D$7,IF(M5=[1]食物熱量表!$A$8,[1]食物熱量表!$D$8,IF(M5=[1]食物熱量表!$A$9,[1]食物熱量表!$D$9,IF(M5=[1]食物熱量表!$A$10,[1]食物熱量表!$D$10,IF(M5=[1]食物熱量表!$A$11,[1]食物熱量表!$D$11,IF(M5=[1]食物熱量表!$A$12,[1]食物熱量表!$D$12))))))))))</f>
        <v>403</v>
      </c>
      <c r="N6" s="66">
        <f>IF(N5=[1]食物熱量表!$A$3,[1]食物熱量表!$D$3,IF(N5=[1]食物熱量表!$A$4,[1]食物熱量表!$D$4,IF(N5=[1]食物熱量表!$A$5,[1]食物熱量表!$D$5,IF(N5=[1]食物熱量表!$A$6,[1]食物熱量表!$D$6,IF(N5=[1]食物熱量表!$A$7,[1]食物熱量表!$D$7,IF(N5=[1]食物熱量表!$A$8,[1]食物熱量表!$D$8,IF(N5=[1]食物熱量表!$A$9,[1]食物熱量表!$D$9,IF(N5=[1]食物熱量表!$A$10,[1]食物熱量表!$D$10,IF(N5=[1]食物熱量表!$A$11,[1]食物熱量表!$D$11,IF(N5=[1]食物熱量表!$A$12,[1]食物熱量表!$D$12))))))))))</f>
        <v>550</v>
      </c>
      <c r="O6" s="67">
        <f>IF(O5=[1]食物熱量表!$A$3,[1]食物熱量表!$D$3,IF(O5=[1]食物熱量表!$A$4,[1]食物熱量表!$D$4,IF(O5=[1]食物熱量表!$A$5,[1]食物熱量表!$D$5,IF(O5=[1]食物熱量表!$A$6,[1]食物熱量表!$D$6,IF(O5=[1]食物熱量表!$A$7,[1]食物熱量表!$D$7,IF(O5=[1]食物熱量表!$A$8,[1]食物熱量表!$D$8,IF(O5=[1]食物熱量表!$A$9,[1]食物熱量表!$D$9,IF(O5=[1]食物熱量表!$A$10,[1]食物熱量表!$D$10,IF(O5=[1]食物熱量表!$A$11,[1]食物熱量表!$D$11,IF(O5=[1]食物熱量表!$A$12,[1]食物熱量表!$D$12))))))))))</f>
        <v>400</v>
      </c>
      <c r="P6" s="58"/>
      <c r="Q6" s="52"/>
    </row>
    <row r="7" spans="1:17" ht="16.2" thickBot="1">
      <c r="A7" s="52"/>
      <c r="B7" s="68">
        <v>70</v>
      </c>
      <c r="C7" s="69">
        <v>1.7</v>
      </c>
      <c r="D7" s="70">
        <f>B7/C7^2</f>
        <v>24.221453287197235</v>
      </c>
      <c r="E7" s="71">
        <f>D7</f>
        <v>24.221453287197235</v>
      </c>
      <c r="F7" s="52"/>
      <c r="G7" s="52"/>
      <c r="H7" s="59" t="s">
        <v>121</v>
      </c>
      <c r="I7" s="60" t="s">
        <v>115</v>
      </c>
      <c r="J7" s="60" t="s">
        <v>112</v>
      </c>
      <c r="K7" s="60" t="s">
        <v>115</v>
      </c>
      <c r="L7" s="60" t="s">
        <v>122</v>
      </c>
      <c r="M7" s="60" t="s">
        <v>113</v>
      </c>
      <c r="N7" s="60" t="s">
        <v>115</v>
      </c>
      <c r="O7" s="61" t="s">
        <v>122</v>
      </c>
      <c r="P7" s="58"/>
      <c r="Q7" s="52"/>
    </row>
    <row r="8" spans="1:17" ht="16.8" thickTop="1" thickBot="1">
      <c r="A8" s="52"/>
      <c r="B8" s="52"/>
      <c r="C8" s="52"/>
      <c r="D8" s="52"/>
      <c r="E8" s="52"/>
      <c r="F8" s="52"/>
      <c r="G8" s="52"/>
      <c r="H8" s="65" t="s">
        <v>120</v>
      </c>
      <c r="I8" s="66">
        <f>IF(I7=[1]食物熱量表!$A$3,[1]食物熱量表!$D$3,IF(I7=[1]食物熱量表!$A$4,[1]食物熱量表!$D$4,IF(I7=[1]食物熱量表!$A$5,[1]食物熱量表!$D$5,IF(I7=[1]食物熱量表!$A$6,[1]食物熱量表!$D$6,IF(I7=[1]食物熱量表!$A$7,[1]食物熱量表!$D$7,IF(I7=[1]食物熱量表!$A$8,[1]食物熱量表!$D$8,IF(I7=[1]食物熱量表!$A$9,[1]食物熱量表!$D$9,IF(I7=[1]食物熱量表!$A$10,[1]食物熱量表!$D$10,IF(I7=[1]食物熱量表!$A$11,[1]食物熱量表!$D$11,IF(I7=[1]食物熱量表!$A$12,[1]食物熱量表!$D$12))))))))))</f>
        <v>550</v>
      </c>
      <c r="J8" s="66">
        <f>IF(J7=[1]食物熱量表!$A$3,[1]食物熱量表!$D$3,IF(J7=[1]食物熱量表!$A$4,[1]食物熱量表!$D$4,IF(J7=[1]食物熱量表!$A$5,[1]食物熱量表!$D$5,IF(J7=[1]食物熱量表!$A$6,[1]食物熱量表!$D$6,IF(J7=[1]食物熱量表!$A$7,[1]食物熱量表!$D$7,IF(J7=[1]食物熱量表!$A$8,[1]食物熱量表!$D$8,IF(J7=[1]食物熱量表!$A$9,[1]食物熱量表!$D$9,IF(J7=[1]食物熱量表!$A$10,[1]食物熱量表!$D$10,IF(J7=[1]食物熱量表!$A$11,[1]食物熱量表!$D$11,IF(J7=[1]食物熱量表!$A$12,[1]食物熱量表!$D$12))))))))))</f>
        <v>400</v>
      </c>
      <c r="K8" s="66">
        <f>IF(K7=[1]食物熱量表!$A$3,[1]食物熱量表!$D$3,IF(K7=[1]食物熱量表!$A$4,[1]食物熱量表!$D$4,IF(K7=[1]食物熱量表!$A$5,[1]食物熱量表!$D$5,IF(K7=[1]食物熱量表!$A$6,[1]食物熱量表!$D$6,IF(K7=[1]食物熱量表!$A$7,[1]食物熱量表!$D$7,IF(K7=[1]食物熱量表!$A$8,[1]食物熱量表!$D$8,IF(K7=[1]食物熱量表!$A$9,[1]食物熱量表!$D$9,IF(K7=[1]食物熱量表!$A$10,[1]食物熱量表!$D$10,IF(K7=[1]食物熱量表!$A$11,[1]食物熱量表!$D$11,IF(K7=[1]食物熱量表!$A$12,[1]食物熱量表!$D$12))))))))))</f>
        <v>550</v>
      </c>
      <c r="L8" s="66">
        <f>IF(L7=[1]食物熱量表!$A$3,[1]食物熱量表!$D$3,IF(L7=[1]食物熱量表!$A$4,[1]食物熱量表!$D$4,IF(L7=[1]食物熱量表!$A$5,[1]食物熱量表!$D$5,IF(L7=[1]食物熱量表!$A$6,[1]食物熱量表!$D$6,IF(L7=[1]食物熱量表!$A$7,[1]食物熱量表!$D$7,IF(L7=[1]食物熱量表!$A$8,[1]食物熱量表!$D$8,IF(L7=[1]食物熱量表!$A$9,[1]食物熱量表!$D$9,IF(L7=[1]食物熱量表!$A$10,[1]食物熱量表!$D$10,IF(L7=[1]食物熱量表!$A$11,[1]食物熱量表!$D$11,IF(L7=[1]食物熱量表!$A$12,[1]食物熱量表!$D$12))))))))))</f>
        <v>380</v>
      </c>
      <c r="M8" s="66">
        <f>IF(M7=[1]食物熱量表!$A$3,[1]食物熱量表!$D$3,IF(M7=[1]食物熱量表!$A$4,[1]食物熱量表!$D$4,IF(M7=[1]食物熱量表!$A$5,[1]食物熱量表!$D$5,IF(M7=[1]食物熱量表!$A$6,[1]食物熱量表!$D$6,IF(M7=[1]食物熱量表!$A$7,[1]食物熱量表!$D$7,IF(M7=[1]食物熱量表!$A$8,[1]食物熱量表!$D$8,IF(M7=[1]食物熱量表!$A$9,[1]食物熱量表!$D$9,IF(M7=[1]食物熱量表!$A$10,[1]食物熱量表!$D$10,IF(M7=[1]食物熱量表!$A$11,[1]食物熱量表!$D$11,IF(M7=[1]食物熱量表!$A$12,[1]食物熱量表!$D$12))))))))))</f>
        <v>550</v>
      </c>
      <c r="N8" s="66">
        <f>IF(N7=[1]食物熱量表!$A$3,[1]食物熱量表!$D$3,IF(N7=[1]食物熱量表!$A$4,[1]食物熱量表!$D$4,IF(N7=[1]食物熱量表!$A$5,[1]食物熱量表!$D$5,IF(N7=[1]食物熱量表!$A$6,[1]食物熱量表!$D$6,IF(N7=[1]食物熱量表!$A$7,[1]食物熱量表!$D$7,IF(N7=[1]食物熱量表!$A$8,[1]食物熱量表!$D$8,IF(N7=[1]食物熱量表!$A$9,[1]食物熱量表!$D$9,IF(N7=[1]食物熱量表!$A$10,[1]食物熱量表!$D$10,IF(N7=[1]食物熱量表!$A$11,[1]食物熱量表!$D$11,IF(N7=[1]食物熱量表!$A$12,[1]食物熱量表!$D$12))))))))))</f>
        <v>550</v>
      </c>
      <c r="O8" s="67">
        <f>IF(O7=[1]食物熱量表!$A$3,[1]食物熱量表!$D$3,IF(O7=[1]食物熱量表!$A$4,[1]食物熱量表!$D$4,IF(O7=[1]食物熱量表!$A$5,[1]食物熱量表!$D$5,IF(O7=[1]食物熱量表!$A$6,[1]食物熱量表!$D$6,IF(O7=[1]食物熱量表!$A$7,[1]食物熱量表!$D$7,IF(O7=[1]食物熱量表!$A$8,[1]食物熱量表!$D$8,IF(O7=[1]食物熱量表!$A$9,[1]食物熱量表!$D$9,IF(O7=[1]食物熱量表!$A$10,[1]食物熱量表!$D$10,IF(O7=[1]食物熱量表!$A$11,[1]食物熱量表!$D$11,IF(O7=[1]食物熱量表!$A$12,[1]食物熱量表!$D$12))))))))))</f>
        <v>380</v>
      </c>
      <c r="P8" s="58"/>
      <c r="Q8" s="52"/>
    </row>
    <row r="9" spans="1:17" ht="16.2" thickTop="1">
      <c r="A9" s="52"/>
      <c r="B9" s="62" t="s">
        <v>123</v>
      </c>
      <c r="C9" s="63" t="s">
        <v>117</v>
      </c>
      <c r="D9" s="63" t="s">
        <v>124</v>
      </c>
      <c r="E9" s="64" t="s">
        <v>119</v>
      </c>
      <c r="F9" s="52"/>
      <c r="G9" s="52"/>
      <c r="H9" s="59" t="s">
        <v>125</v>
      </c>
      <c r="I9" s="60" t="s">
        <v>113</v>
      </c>
      <c r="J9" s="60" t="s">
        <v>112</v>
      </c>
      <c r="K9" s="60" t="s">
        <v>111</v>
      </c>
      <c r="L9" s="60" t="s">
        <v>112</v>
      </c>
      <c r="M9" s="60" t="s">
        <v>111</v>
      </c>
      <c r="N9" s="60" t="s">
        <v>126</v>
      </c>
      <c r="O9" s="61" t="s">
        <v>112</v>
      </c>
      <c r="P9" s="58"/>
      <c r="Q9" s="52"/>
    </row>
    <row r="10" spans="1:17" ht="16.2" thickBot="1">
      <c r="A10" s="52"/>
      <c r="B10" s="68">
        <v>60</v>
      </c>
      <c r="C10" s="69">
        <f>C7</f>
        <v>1.7</v>
      </c>
      <c r="D10" s="70">
        <f>B10/C10^2</f>
        <v>20.761245674740486</v>
      </c>
      <c r="E10" s="71">
        <f>D10</f>
        <v>20.761245674740486</v>
      </c>
      <c r="F10" s="52"/>
      <c r="G10" s="52"/>
      <c r="H10" s="65" t="s">
        <v>120</v>
      </c>
      <c r="I10" s="66">
        <f>IF(I9=[1]食物熱量表!$A$3,[1]食物熱量表!$D$3,IF(I9=[1]食物熱量表!$A$4,[1]食物熱量表!$D$4,IF(I9=[1]食物熱量表!$A$5,[1]食物熱量表!$D$5,IF(I9=[1]食物熱量表!$A$6,[1]食物熱量表!$D$6,IF(I9=[1]食物熱量表!$A$7,[1]食物熱量表!$D$7,IF(I9=[1]食物熱量表!$A$8,[1]食物熱量表!$D$8,IF(I9=[1]食物熱量表!$A$9,[1]食物熱量表!$D$9,IF(I9=[1]食物熱量表!$A$10,[1]食物熱量表!$D$10,IF(I9=[1]食物熱量表!$A$11,[1]食物熱量表!$D$11,IF(I9=[1]食物熱量表!$A$12,[1]食物熱量表!$D$12))))))))))</f>
        <v>550</v>
      </c>
      <c r="J10" s="66">
        <f>IF(J9=[1]食物熱量表!$A$3,[1]食物熱量表!$D$3,IF(J9=[1]食物熱量表!$A$4,[1]食物熱量表!$D$4,IF(J9=[1]食物熱量表!$A$5,[1]食物熱量表!$D$5,IF(J9=[1]食物熱量表!$A$6,[1]食物熱量表!$D$6,IF(J9=[1]食物熱量表!$A$7,[1]食物熱量表!$D$7,IF(J9=[1]食物熱量表!$A$8,[1]食物熱量表!$D$8,IF(J9=[1]食物熱量表!$A$9,[1]食物熱量表!$D$9,IF(J9=[1]食物熱量表!$A$10,[1]食物熱量表!$D$10,IF(J9=[1]食物熱量表!$A$11,[1]食物熱量表!$D$11,IF(J9=[1]食物熱量表!$A$12,[1]食物熱量表!$D$12))))))))))</f>
        <v>400</v>
      </c>
      <c r="K10" s="66">
        <f>IF(K9=[1]食物熱量表!$A$3,[1]食物熱量表!$D$3,IF(K9=[1]食物熱量表!$A$4,[1]食物熱量表!$D$4,IF(K9=[1]食物熱量表!$A$5,[1]食物熱量表!$D$5,IF(K9=[1]食物熱量表!$A$6,[1]食物熱量表!$D$6,IF(K9=[1]食物熱量表!$A$7,[1]食物熱量表!$D$7,IF(K9=[1]食物熱量表!$A$8,[1]食物熱量表!$D$8,IF(K9=[1]食物熱量表!$A$9,[1]食物熱量表!$D$9,IF(K9=[1]食物熱量表!$A$10,[1]食物熱量表!$D$10,IF(K9=[1]食物熱量表!$A$11,[1]食物熱量表!$D$11,IF(K9=[1]食物熱量表!$A$12,[1]食物熱量表!$D$12))))))))))</f>
        <v>210</v>
      </c>
      <c r="L10" s="66">
        <f>IF(L9=[1]食物熱量表!$A$3,[1]食物熱量表!$D$3,IF(L9=[1]食物熱量表!$A$4,[1]食物熱量表!$D$4,IF(L9=[1]食物熱量表!$A$5,[1]食物熱量表!$D$5,IF(L9=[1]食物熱量表!$A$6,[1]食物熱量表!$D$6,IF(L9=[1]食物熱量表!$A$7,[1]食物熱量表!$D$7,IF(L9=[1]食物熱量表!$A$8,[1]食物熱量表!$D$8,IF(L9=[1]食物熱量表!$A$9,[1]食物熱量表!$D$9,IF(L9=[1]食物熱量表!$A$10,[1]食物熱量表!$D$10,IF(L9=[1]食物熱量表!$A$11,[1]食物熱量表!$D$11,IF(L9=[1]食物熱量表!$A$12,[1]食物熱量表!$D$12))))))))))</f>
        <v>400</v>
      </c>
      <c r="M10" s="66">
        <f>IF(M9=[1]食物熱量表!$A$3,[1]食物熱量表!$D$3,IF(M9=[1]食物熱量表!$A$4,[1]食物熱量表!$D$4,IF(M9=[1]食物熱量表!$A$5,[1]食物熱量表!$D$5,IF(M9=[1]食物熱量表!$A$6,[1]食物熱量表!$D$6,IF(M9=[1]食物熱量表!$A$7,[1]食物熱量表!$D$7,IF(M9=[1]食物熱量表!$A$8,[1]食物熱量表!$D$8,IF(M9=[1]食物熱量表!$A$9,[1]食物熱量表!$D$9,IF(M9=[1]食物熱量表!$A$10,[1]食物熱量表!$D$10,IF(M9=[1]食物熱量表!$A$11,[1]食物熱量表!$D$11,IF(M9=[1]食物熱量表!$A$12,[1]食物熱量表!$D$12))))))))))</f>
        <v>210</v>
      </c>
      <c r="N10" s="66">
        <f>IF(N9=[1]食物熱量表!$A$3,[1]食物熱量表!$D$3,IF(N9=[1]食物熱量表!$A$4,[1]食物熱量表!$D$4,IF(N9=[1]食物熱量表!$A$5,[1]食物熱量表!$D$5,IF(N9=[1]食物熱量表!$A$6,[1]食物熱量表!$D$6,IF(N9=[1]食物熱量表!$A$7,[1]食物熱量表!$D$7,IF(N9=[1]食物熱量表!$A$8,[1]食物熱量表!$D$8,IF(N9=[1]食物熱量表!$A$9,[1]食物熱量表!$D$9,IF(N9=[1]食物熱量表!$A$10,[1]食物熱量表!$D$10,IF(N9=[1]食物熱量表!$A$11,[1]食物熱量表!$D$11,IF(N9=[1]食物熱量表!$A$12,[1]食物熱量表!$D$12))))))))))</f>
        <v>224</v>
      </c>
      <c r="O10" s="67">
        <f>IF(O9=[1]食物熱量表!$A$3,[1]食物熱量表!$D$3,IF(O9=[1]食物熱量表!$A$4,[1]食物熱量表!$D$4,IF(O9=[1]食物熱量表!$A$5,[1]食物熱量表!$D$5,IF(O9=[1]食物熱量表!$A$6,[1]食物熱量表!$D$6,IF(O9=[1]食物熱量表!$A$7,[1]食物熱量表!$D$7,IF(O9=[1]食物熱量表!$A$8,[1]食物熱量表!$D$8,IF(O9=[1]食物熱量表!$A$9,[1]食物熱量表!$D$9,IF(O9=[1]食物熱量表!$A$10,[1]食物熱量表!$D$10,IF(O9=[1]食物熱量表!$A$11,[1]食物熱量表!$D$11,IF(O9=[1]食物熱量表!$A$12,[1]食物熱量表!$D$12))))))))))</f>
        <v>400</v>
      </c>
      <c r="P10" s="58"/>
      <c r="Q10" s="52"/>
    </row>
    <row r="11" spans="1:17" ht="16.2" thickTop="1">
      <c r="A11" s="52"/>
      <c r="B11" s="52"/>
      <c r="C11" s="52"/>
      <c r="D11" s="52"/>
      <c r="E11" s="52"/>
      <c r="F11" s="52"/>
      <c r="G11" s="52"/>
      <c r="H11" s="65" t="s">
        <v>127</v>
      </c>
      <c r="I11" s="72" t="s">
        <v>128</v>
      </c>
      <c r="J11" s="72" t="s">
        <v>129</v>
      </c>
      <c r="K11" s="72" t="s">
        <v>130</v>
      </c>
      <c r="L11" s="72" t="s">
        <v>129</v>
      </c>
      <c r="M11" s="72" t="s">
        <v>128</v>
      </c>
      <c r="N11" s="72" t="s">
        <v>131</v>
      </c>
      <c r="O11" s="73" t="s">
        <v>132</v>
      </c>
      <c r="P11" s="58"/>
      <c r="Q11" s="52"/>
    </row>
    <row r="12" spans="1:17">
      <c r="A12" s="52"/>
      <c r="B12" s="52"/>
      <c r="C12" s="52"/>
      <c r="D12" s="52"/>
      <c r="E12" s="52"/>
      <c r="F12" s="52"/>
      <c r="G12" s="52"/>
      <c r="H12" s="65" t="s">
        <v>133</v>
      </c>
      <c r="I12" s="74">
        <v>1036</v>
      </c>
      <c r="J12" s="74">
        <v>300</v>
      </c>
      <c r="K12" s="74">
        <v>352</v>
      </c>
      <c r="L12" s="74">
        <v>300</v>
      </c>
      <c r="M12" s="74">
        <v>1036</v>
      </c>
      <c r="N12" s="74">
        <v>228</v>
      </c>
      <c r="O12" s="74">
        <v>184</v>
      </c>
      <c r="P12" s="58">
        <f t="shared" ref="P12" si="0">SUM(P6+P8+P10)</f>
        <v>0</v>
      </c>
      <c r="Q12" s="52"/>
    </row>
    <row r="13" spans="1:17">
      <c r="A13" s="52"/>
      <c r="B13" s="52"/>
      <c r="C13" s="52"/>
      <c r="D13" s="52"/>
      <c r="E13" s="52"/>
      <c r="F13" s="52"/>
      <c r="G13" s="52"/>
      <c r="H13" s="65" t="s">
        <v>134</v>
      </c>
      <c r="I13" s="75">
        <f t="shared" ref="I13:O13" si="1">SUM(I6+I8+I10)</f>
        <v>1310</v>
      </c>
      <c r="J13" s="75">
        <f t="shared" si="1"/>
        <v>1200</v>
      </c>
      <c r="K13" s="75">
        <f t="shared" si="1"/>
        <v>1310</v>
      </c>
      <c r="L13" s="75">
        <f t="shared" si="1"/>
        <v>1330</v>
      </c>
      <c r="M13" s="75">
        <f t="shared" si="1"/>
        <v>1163</v>
      </c>
      <c r="N13" s="75">
        <f t="shared" si="1"/>
        <v>1324</v>
      </c>
      <c r="O13" s="76">
        <f t="shared" si="1"/>
        <v>1180</v>
      </c>
      <c r="P13" s="58"/>
      <c r="Q13" s="52"/>
    </row>
    <row r="14" spans="1:17" ht="16.2" thickBot="1">
      <c r="A14" s="52"/>
      <c r="B14" s="52"/>
      <c r="C14" s="52"/>
      <c r="D14" s="52"/>
      <c r="E14" s="52"/>
      <c r="F14" s="52"/>
      <c r="G14" s="52"/>
      <c r="H14" s="77" t="s">
        <v>135</v>
      </c>
      <c r="I14" s="78">
        <f>I13-I12</f>
        <v>274</v>
      </c>
      <c r="J14" s="78">
        <f t="shared" ref="J14:O14" si="2">J13-J12</f>
        <v>900</v>
      </c>
      <c r="K14" s="78">
        <f t="shared" si="2"/>
        <v>958</v>
      </c>
      <c r="L14" s="79">
        <f>L13-L12</f>
        <v>1030</v>
      </c>
      <c r="M14" s="78">
        <f t="shared" si="2"/>
        <v>127</v>
      </c>
      <c r="N14" s="78">
        <f t="shared" si="2"/>
        <v>1096</v>
      </c>
      <c r="O14" s="80">
        <f t="shared" si="2"/>
        <v>996</v>
      </c>
      <c r="P14" s="58"/>
      <c r="Q14" s="52"/>
    </row>
    <row r="15" spans="1:17" ht="3.75" customHeight="1" thickTop="1">
      <c r="A15" s="52"/>
      <c r="B15" s="52"/>
      <c r="C15" s="52"/>
      <c r="D15" s="52"/>
      <c r="E15" s="52"/>
      <c r="F15" s="52"/>
      <c r="G15" s="52"/>
      <c r="H15" s="81"/>
      <c r="I15" s="81"/>
      <c r="J15" s="81"/>
      <c r="K15" s="81"/>
      <c r="L15" s="81"/>
      <c r="M15" s="81"/>
      <c r="N15" s="81"/>
      <c r="O15" s="81"/>
      <c r="P15" s="81"/>
      <c r="Q15" s="52"/>
    </row>
    <row r="16" spans="1:17">
      <c r="A16" s="52"/>
      <c r="B16" s="52"/>
      <c r="C16" s="52"/>
      <c r="D16" s="52"/>
      <c r="E16" s="52"/>
      <c r="F16" s="52"/>
      <c r="G16" s="52"/>
      <c r="H16" s="52"/>
      <c r="I16" s="52"/>
      <c r="J16" s="52"/>
      <c r="K16" s="52"/>
      <c r="L16" s="52"/>
      <c r="M16" s="52"/>
      <c r="N16" s="52"/>
      <c r="O16" s="52"/>
      <c r="P16" s="52"/>
      <c r="Q16" s="52"/>
    </row>
    <row r="17" spans="1:17" ht="16.2" thickBot="1">
      <c r="A17" s="52"/>
      <c r="B17" s="52"/>
      <c r="C17" s="52"/>
      <c r="D17" s="52"/>
      <c r="E17" s="52"/>
      <c r="F17" s="52"/>
      <c r="G17" s="52"/>
      <c r="H17" s="52"/>
      <c r="I17" s="52"/>
      <c r="J17" s="52"/>
      <c r="K17" s="52"/>
      <c r="L17" s="52"/>
      <c r="M17" s="52"/>
      <c r="N17" s="52"/>
      <c r="O17" s="52"/>
      <c r="P17" s="52"/>
      <c r="Q17" s="52"/>
    </row>
    <row r="18" spans="1:17" ht="16.2" thickTop="1">
      <c r="A18" s="52"/>
      <c r="B18" s="52"/>
      <c r="C18" s="52"/>
      <c r="D18" s="52"/>
      <c r="E18" s="52"/>
      <c r="F18" s="52"/>
      <c r="G18" s="52"/>
      <c r="H18" s="52"/>
      <c r="I18" s="52"/>
      <c r="J18" s="52"/>
      <c r="K18" s="52"/>
      <c r="L18" s="52"/>
      <c r="M18" s="52"/>
      <c r="N18" s="82" t="s">
        <v>136</v>
      </c>
      <c r="O18" s="83" t="s">
        <v>137</v>
      </c>
      <c r="P18" s="52"/>
      <c r="Q18" s="52"/>
    </row>
    <row r="19" spans="1:17" ht="19.8" thickBot="1">
      <c r="N19" s="84">
        <v>85</v>
      </c>
      <c r="O19" s="85"/>
    </row>
    <row r="20" spans="1:17" ht="16.2" thickTop="1"/>
  </sheetData>
  <mergeCells count="1">
    <mergeCell ref="B1:E2"/>
  </mergeCells>
  <phoneticPr fontId="13" type="noConversion"/>
  <conditionalFormatting sqref="D7 D10">
    <cfRule type="cellIs" dxfId="21" priority="4" operator="lessThan">
      <formula>18</formula>
    </cfRule>
    <cfRule type="cellIs" dxfId="20" priority="5" operator="greaterThan">
      <formula>24</formula>
    </cfRule>
  </conditionalFormatting>
  <conditionalFormatting sqref="I14:O14">
    <cfRule type="cellIs" dxfId="19" priority="3" operator="greaterThan">
      <formula>950</formula>
    </cfRule>
  </conditionalFormatting>
  <conditionalFormatting sqref="I12:O12">
    <cfRule type="iconSet" priority="2">
      <iconSet iconSet="4Rating">
        <cfvo type="percent" val="0"/>
        <cfvo type="percent" val="25"/>
        <cfvo type="percent" val="50"/>
        <cfvo type="percent" val="75"/>
      </iconSet>
    </cfRule>
  </conditionalFormatting>
  <conditionalFormatting sqref="I13:O13">
    <cfRule type="dataBar" priority="1">
      <dataBar>
        <cfvo type="min"/>
        <cfvo type="max"/>
        <color rgb="FFFF555A"/>
      </dataBar>
    </cfRule>
  </conditionalFormatting>
  <dataValidations count="2">
    <dataValidation type="list" allowBlank="1" showInputMessage="1" showErrorMessage="1" sqref="I5:O5 I7:O7 I9:O9" xr:uid="{00000000-0002-0000-0400-000000000000}">
      <formula1>食物名稱</formula1>
    </dataValidation>
    <dataValidation type="list" allowBlank="1" showInputMessage="1" showErrorMessage="1" sqref="I11:O11" xr:uid="{00000000-0002-0000-0400-000001000000}">
      <formula1>運動項目</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0" tint="-0.249977111117893"/>
  </sheetPr>
  <dimension ref="A1:J20"/>
  <sheetViews>
    <sheetView showGridLines="0" workbookViewId="0">
      <selection activeCell="H5" sqref="H5:I6"/>
    </sheetView>
  </sheetViews>
  <sheetFormatPr defaultColWidth="9" defaultRowHeight="15.6"/>
  <cols>
    <col min="1" max="1" width="3.44140625" style="53" customWidth="1"/>
    <col min="2" max="2" width="12.77734375" style="53" customWidth="1"/>
    <col min="3" max="3" width="15.21875" style="53" bestFit="1" customWidth="1"/>
    <col min="4" max="6" width="13.21875" style="53" bestFit="1" customWidth="1"/>
    <col min="7" max="7" width="15.21875" style="53" bestFit="1" customWidth="1"/>
    <col min="8" max="9" width="13.21875" style="53" bestFit="1" customWidth="1"/>
    <col min="10" max="10" width="4.33203125" style="53" customWidth="1"/>
    <col min="11" max="16384" width="9" style="53"/>
  </cols>
  <sheetData>
    <row r="1" spans="1:10" ht="16.5" customHeight="1">
      <c r="A1" s="52"/>
      <c r="B1" s="171" t="s">
        <v>101</v>
      </c>
      <c r="C1" s="172"/>
      <c r="D1" s="172"/>
      <c r="E1" s="172"/>
      <c r="F1" s="52"/>
      <c r="G1" s="52"/>
      <c r="H1" s="52"/>
      <c r="I1" s="52"/>
      <c r="J1" s="52"/>
    </row>
    <row r="2" spans="1:10">
      <c r="A2" s="52"/>
      <c r="B2" s="172"/>
      <c r="C2" s="172"/>
      <c r="D2" s="172"/>
      <c r="E2" s="172"/>
      <c r="F2" s="86" t="s">
        <v>102</v>
      </c>
      <c r="G2" s="87">
        <f ca="1">TODAY()</f>
        <v>44327</v>
      </c>
      <c r="H2" s="87"/>
      <c r="I2" s="52"/>
      <c r="J2" s="52"/>
    </row>
    <row r="3" spans="1:10" ht="16.2" thickBot="1">
      <c r="A3" s="52"/>
      <c r="B3" s="52"/>
      <c r="C3" s="52"/>
      <c r="D3" s="52"/>
      <c r="E3" s="52"/>
      <c r="F3" s="52"/>
      <c r="G3" s="52"/>
      <c r="H3" s="52"/>
      <c r="I3" s="52"/>
      <c r="J3" s="52"/>
    </row>
    <row r="4" spans="1:10" ht="16.8" thickTop="1" thickBot="1">
      <c r="A4" s="52"/>
      <c r="B4" s="88"/>
      <c r="C4" s="63" t="s">
        <v>138</v>
      </c>
      <c r="D4" s="63" t="s">
        <v>117</v>
      </c>
      <c r="E4" s="63" t="s">
        <v>118</v>
      </c>
      <c r="F4" s="64" t="s">
        <v>119</v>
      </c>
      <c r="G4" s="52"/>
      <c r="H4" s="52"/>
      <c r="I4" s="52"/>
      <c r="J4" s="52"/>
    </row>
    <row r="5" spans="1:10" ht="16.2" thickTop="1">
      <c r="A5" s="52"/>
      <c r="B5" s="89" t="s">
        <v>139</v>
      </c>
      <c r="C5" s="90">
        <v>70</v>
      </c>
      <c r="D5" s="91">
        <v>1.7</v>
      </c>
      <c r="E5" s="92">
        <f>C5/D5^2</f>
        <v>24.221453287197235</v>
      </c>
      <c r="F5" s="93">
        <f>E5</f>
        <v>24.221453287197235</v>
      </c>
      <c r="G5" s="52"/>
      <c r="H5" s="82" t="s">
        <v>136</v>
      </c>
      <c r="I5" s="83" t="s">
        <v>137</v>
      </c>
      <c r="J5" s="52"/>
    </row>
    <row r="6" spans="1:10" ht="19.8" thickBot="1">
      <c r="A6" s="52"/>
      <c r="B6" s="94" t="s">
        <v>140</v>
      </c>
      <c r="C6" s="95">
        <v>60</v>
      </c>
      <c r="D6" s="96">
        <f>D5</f>
        <v>1.7</v>
      </c>
      <c r="E6" s="97">
        <f>C6/D6^2</f>
        <v>20.761245674740486</v>
      </c>
      <c r="F6" s="98">
        <f>E6</f>
        <v>20.761245674740486</v>
      </c>
      <c r="G6" s="52"/>
      <c r="H6" s="84">
        <v>85</v>
      </c>
      <c r="I6" s="85"/>
      <c r="J6" s="52"/>
    </row>
    <row r="7" spans="1:10" ht="16.8" thickTop="1" thickBot="1">
      <c r="A7" s="52"/>
      <c r="B7" s="52"/>
      <c r="C7" s="52"/>
      <c r="D7" s="52"/>
      <c r="E7" s="52"/>
      <c r="F7" s="52"/>
      <c r="G7" s="52"/>
      <c r="H7" s="52"/>
      <c r="I7" s="52"/>
      <c r="J7" s="52"/>
    </row>
    <row r="8" spans="1:10" ht="16.2" thickTop="1">
      <c r="A8" s="52"/>
      <c r="B8" s="55"/>
      <c r="C8" s="56" t="s">
        <v>103</v>
      </c>
      <c r="D8" s="56" t="s">
        <v>104</v>
      </c>
      <c r="E8" s="56" t="s">
        <v>105</v>
      </c>
      <c r="F8" s="56" t="s">
        <v>106</v>
      </c>
      <c r="G8" s="56" t="s">
        <v>107</v>
      </c>
      <c r="H8" s="56" t="s">
        <v>108</v>
      </c>
      <c r="I8" s="57" t="s">
        <v>109</v>
      </c>
      <c r="J8" s="52"/>
    </row>
    <row r="9" spans="1:10">
      <c r="A9" s="52"/>
      <c r="B9" s="59" t="s">
        <v>110</v>
      </c>
      <c r="C9" s="60" t="s">
        <v>111</v>
      </c>
      <c r="D9" s="60" t="s">
        <v>112</v>
      </c>
      <c r="E9" s="60" t="s">
        <v>113</v>
      </c>
      <c r="F9" s="60" t="s">
        <v>113</v>
      </c>
      <c r="G9" s="60" t="s">
        <v>114</v>
      </c>
      <c r="H9" s="60" t="s">
        <v>115</v>
      </c>
      <c r="I9" s="61" t="s">
        <v>112</v>
      </c>
      <c r="J9" s="52"/>
    </row>
    <row r="10" spans="1:10">
      <c r="A10" s="52"/>
      <c r="B10" s="65" t="s">
        <v>120</v>
      </c>
      <c r="C10" s="66">
        <f>IF(C9=[1]食物熱量表!$A$3,[1]食物熱量表!$D$3,IF(C9=[1]食物熱量表!$A$4,[1]食物熱量表!$D$4,IF(C9=[1]食物熱量表!$A$5,[1]食物熱量表!$D$5,IF(C9=[1]食物熱量表!$A$6,[1]食物熱量表!$D$6,IF(C9=[1]食物熱量表!$A$7,[1]食物熱量表!$D$7,IF(C9=[1]食物熱量表!$A$8,[1]食物熱量表!$D$8,IF(C9=[1]食物熱量表!$A$9,[1]食物熱量表!$D$9,IF(C9=[1]食物熱量表!$A$10,[1]食物熱量表!$D$10,IF(C9=[1]食物熱量表!$A$11,[1]食物熱量表!$D$11,IF(C9=[1]食物熱量表!$A$12,[1]食物熱量表!$D$12))))))))))</f>
        <v>210</v>
      </c>
      <c r="D10" s="66">
        <f>IF(D9=[1]食物熱量表!$A$3,[1]食物熱量表!$D$3,IF(D9=[1]食物熱量表!$A$4,[1]食物熱量表!$D$4,IF(D9=[1]食物熱量表!$A$5,[1]食物熱量表!$D$5,IF(D9=[1]食物熱量表!$A$6,[1]食物熱量表!$D$6,IF(D9=[1]食物熱量表!$A$7,[1]食物熱量表!$D$7,IF(D9=[1]食物熱量表!$A$8,[1]食物熱量表!$D$8,IF(D9=[1]食物熱量表!$A$9,[1]食物熱量表!$D$9,IF(D9=[1]食物熱量表!$A$10,[1]食物熱量表!$D$10,IF(D9=[1]食物熱量表!$A$11,[1]食物熱量表!$D$11,IF(D9=[1]食物熱量表!$A$12,[1]食物熱量表!$D$12))))))))))</f>
        <v>400</v>
      </c>
      <c r="E10" s="66">
        <f>IF(E9=[1]食物熱量表!$A$3,[1]食物熱量表!$D$3,IF(E9=[1]食物熱量表!$A$4,[1]食物熱量表!$D$4,IF(E9=[1]食物熱量表!$A$5,[1]食物熱量表!$D$5,IF(E9=[1]食物熱量表!$A$6,[1]食物熱量表!$D$6,IF(E9=[1]食物熱量表!$A$7,[1]食物熱量表!$D$7,IF(E9=[1]食物熱量表!$A$8,[1]食物熱量表!$D$8,IF(E9=[1]食物熱量表!$A$9,[1]食物熱量表!$D$9,IF(E9=[1]食物熱量表!$A$10,[1]食物熱量表!$D$10,IF(E9=[1]食物熱量表!$A$11,[1]食物熱量表!$D$11,IF(E9=[1]食物熱量表!$A$12,[1]食物熱量表!$D$12))))))))))</f>
        <v>550</v>
      </c>
      <c r="F10" s="66">
        <f>IF(F9=[1]食物熱量表!$A$3,[1]食物熱量表!$D$3,IF(F9=[1]食物熱量表!$A$4,[1]食物熱量表!$D$4,IF(F9=[1]食物熱量表!$A$5,[1]食物熱量表!$D$5,IF(F9=[1]食物熱量表!$A$6,[1]食物熱量表!$D$6,IF(F9=[1]食物熱量表!$A$7,[1]食物熱量表!$D$7,IF(F9=[1]食物熱量表!$A$8,[1]食物熱量表!$D$8,IF(F9=[1]食物熱量表!$A$9,[1]食物熱量表!$D$9,IF(F9=[1]食物熱量表!$A$10,[1]食物熱量表!$D$10,IF(F9=[1]食物熱量表!$A$11,[1]食物熱量表!$D$11,IF(F9=[1]食物熱量表!$A$12,[1]食物熱量表!$D$12))))))))))</f>
        <v>550</v>
      </c>
      <c r="G10" s="66">
        <f>IF(G9=[1]食物熱量表!$A$3,[1]食物熱量表!$D$3,IF(G9=[1]食物熱量表!$A$4,[1]食物熱量表!$D$4,IF(G9=[1]食物熱量表!$A$5,[1]食物熱量表!$D$5,IF(G9=[1]食物熱量表!$A$6,[1]食物熱量表!$D$6,IF(G9=[1]食物熱量表!$A$7,[1]食物熱量表!$D$7,IF(G9=[1]食物熱量表!$A$8,[1]食物熱量表!$D$8,IF(G9=[1]食物熱量表!$A$9,[1]食物熱量表!$D$9,IF(G9=[1]食物熱量表!$A$10,[1]食物熱量表!$D$10,IF(G9=[1]食物熱量表!$A$11,[1]食物熱量表!$D$11,IF(G9=[1]食物熱量表!$A$12,[1]食物熱量表!$D$12))))))))))</f>
        <v>403</v>
      </c>
      <c r="H10" s="66">
        <f>IF(H9=[1]食物熱量表!$A$3,[1]食物熱量表!$D$3,IF(H9=[1]食物熱量表!$A$4,[1]食物熱量表!$D$4,IF(H9=[1]食物熱量表!$A$5,[1]食物熱量表!$D$5,IF(H9=[1]食物熱量表!$A$6,[1]食物熱量表!$D$6,IF(H9=[1]食物熱量表!$A$7,[1]食物熱量表!$D$7,IF(H9=[1]食物熱量表!$A$8,[1]食物熱量表!$D$8,IF(H9=[1]食物熱量表!$A$9,[1]食物熱量表!$D$9,IF(H9=[1]食物熱量表!$A$10,[1]食物熱量表!$D$10,IF(H9=[1]食物熱量表!$A$11,[1]食物熱量表!$D$11,IF(H9=[1]食物熱量表!$A$12,[1]食物熱量表!$D$12))))))))))</f>
        <v>550</v>
      </c>
      <c r="I10" s="67">
        <f>IF(I9=[1]食物熱量表!$A$3,[1]食物熱量表!$D$3,IF(I9=[1]食物熱量表!$A$4,[1]食物熱量表!$D$4,IF(I9=[1]食物熱量表!$A$5,[1]食物熱量表!$D$5,IF(I9=[1]食物熱量表!$A$6,[1]食物熱量表!$D$6,IF(I9=[1]食物熱量表!$A$7,[1]食物熱量表!$D$7,IF(I9=[1]食物熱量表!$A$8,[1]食物熱量表!$D$8,IF(I9=[1]食物熱量表!$A$9,[1]食物熱量表!$D$9,IF(I9=[1]食物熱量表!$A$10,[1]食物熱量表!$D$10,IF(I9=[1]食物熱量表!$A$11,[1]食物熱量表!$D$11,IF(I9=[1]食物熱量表!$A$12,[1]食物熱量表!$D$12))))))))))</f>
        <v>400</v>
      </c>
      <c r="J10" s="52"/>
    </row>
    <row r="11" spans="1:10" ht="15" customHeight="1">
      <c r="A11" s="52"/>
      <c r="B11" s="59" t="s">
        <v>121</v>
      </c>
      <c r="C11" s="60" t="s">
        <v>115</v>
      </c>
      <c r="D11" s="60" t="s">
        <v>112</v>
      </c>
      <c r="E11" s="60" t="s">
        <v>115</v>
      </c>
      <c r="F11" s="60" t="s">
        <v>122</v>
      </c>
      <c r="G11" s="60" t="s">
        <v>113</v>
      </c>
      <c r="H11" s="60" t="s">
        <v>115</v>
      </c>
      <c r="I11" s="61" t="s">
        <v>122</v>
      </c>
      <c r="J11" s="52"/>
    </row>
    <row r="12" spans="1:10">
      <c r="A12" s="52"/>
      <c r="B12" s="65" t="s">
        <v>120</v>
      </c>
      <c r="C12" s="66">
        <f>IF(C11=[1]食物熱量表!$A$3,[1]食物熱量表!$D$3,IF(C11=[1]食物熱量表!$A$4,[1]食物熱量表!$D$4,IF(C11=[1]食物熱量表!$A$5,[1]食物熱量表!$D$5,IF(C11=[1]食物熱量表!$A$6,[1]食物熱量表!$D$6,IF(C11=[1]食物熱量表!$A$7,[1]食物熱量表!$D$7,IF(C11=[1]食物熱量表!$A$8,[1]食物熱量表!$D$8,IF(C11=[1]食物熱量表!$A$9,[1]食物熱量表!$D$9,IF(C11=[1]食物熱量表!$A$10,[1]食物熱量表!$D$10,IF(C11=[1]食物熱量表!$A$11,[1]食物熱量表!$D$11,IF(C11=[1]食物熱量表!$A$12,[1]食物熱量表!$D$12))))))))))</f>
        <v>550</v>
      </c>
      <c r="D12" s="66">
        <f>IF(D11=[1]食物熱量表!$A$3,[1]食物熱量表!$D$3,IF(D11=[1]食物熱量表!$A$4,[1]食物熱量表!$D$4,IF(D11=[1]食物熱量表!$A$5,[1]食物熱量表!$D$5,IF(D11=[1]食物熱量表!$A$6,[1]食物熱量表!$D$6,IF(D11=[1]食物熱量表!$A$7,[1]食物熱量表!$D$7,IF(D11=[1]食物熱量表!$A$8,[1]食物熱量表!$D$8,IF(D11=[1]食物熱量表!$A$9,[1]食物熱量表!$D$9,IF(D11=[1]食物熱量表!$A$10,[1]食物熱量表!$D$10,IF(D11=[1]食物熱量表!$A$11,[1]食物熱量表!$D$11,IF(D11=[1]食物熱量表!$A$12,[1]食物熱量表!$D$12))))))))))</f>
        <v>400</v>
      </c>
      <c r="E12" s="66">
        <f>IF(E11=[1]食物熱量表!$A$3,[1]食物熱量表!$D$3,IF(E11=[1]食物熱量表!$A$4,[1]食物熱量表!$D$4,IF(E11=[1]食物熱量表!$A$5,[1]食物熱量表!$D$5,IF(E11=[1]食物熱量表!$A$6,[1]食物熱量表!$D$6,IF(E11=[1]食物熱量表!$A$7,[1]食物熱量表!$D$7,IF(E11=[1]食物熱量表!$A$8,[1]食物熱量表!$D$8,IF(E11=[1]食物熱量表!$A$9,[1]食物熱量表!$D$9,IF(E11=[1]食物熱量表!$A$10,[1]食物熱量表!$D$10,IF(E11=[1]食物熱量表!$A$11,[1]食物熱量表!$D$11,IF(E11=[1]食物熱量表!$A$12,[1]食物熱量表!$D$12))))))))))</f>
        <v>550</v>
      </c>
      <c r="F12" s="66">
        <f>IF(F11=[1]食物熱量表!$A$3,[1]食物熱量表!$D$3,IF(F11=[1]食物熱量表!$A$4,[1]食物熱量表!$D$4,IF(F11=[1]食物熱量表!$A$5,[1]食物熱量表!$D$5,IF(F11=[1]食物熱量表!$A$6,[1]食物熱量表!$D$6,IF(F11=[1]食物熱量表!$A$7,[1]食物熱量表!$D$7,IF(F11=[1]食物熱量表!$A$8,[1]食物熱量表!$D$8,IF(F11=[1]食物熱量表!$A$9,[1]食物熱量表!$D$9,IF(F11=[1]食物熱量表!$A$10,[1]食物熱量表!$D$10,IF(F11=[1]食物熱量表!$A$11,[1]食物熱量表!$D$11,IF(F11=[1]食物熱量表!$A$12,[1]食物熱量表!$D$12))))))))))</f>
        <v>380</v>
      </c>
      <c r="G12" s="66">
        <f>IF(G11=[1]食物熱量表!$A$3,[1]食物熱量表!$D$3,IF(G11=[1]食物熱量表!$A$4,[1]食物熱量表!$D$4,IF(G11=[1]食物熱量表!$A$5,[1]食物熱量表!$D$5,IF(G11=[1]食物熱量表!$A$6,[1]食物熱量表!$D$6,IF(G11=[1]食物熱量表!$A$7,[1]食物熱量表!$D$7,IF(G11=[1]食物熱量表!$A$8,[1]食物熱量表!$D$8,IF(G11=[1]食物熱量表!$A$9,[1]食物熱量表!$D$9,IF(G11=[1]食物熱量表!$A$10,[1]食物熱量表!$D$10,IF(G11=[1]食物熱量表!$A$11,[1]食物熱量表!$D$11,IF(G11=[1]食物熱量表!$A$12,[1]食物熱量表!$D$12))))))))))</f>
        <v>550</v>
      </c>
      <c r="H12" s="66">
        <f>IF(H11=[1]食物熱量表!$A$3,[1]食物熱量表!$D$3,IF(H11=[1]食物熱量表!$A$4,[1]食物熱量表!$D$4,IF(H11=[1]食物熱量表!$A$5,[1]食物熱量表!$D$5,IF(H11=[1]食物熱量表!$A$6,[1]食物熱量表!$D$6,IF(H11=[1]食物熱量表!$A$7,[1]食物熱量表!$D$7,IF(H11=[1]食物熱量表!$A$8,[1]食物熱量表!$D$8,IF(H11=[1]食物熱量表!$A$9,[1]食物熱量表!$D$9,IF(H11=[1]食物熱量表!$A$10,[1]食物熱量表!$D$10,IF(H11=[1]食物熱量表!$A$11,[1]食物熱量表!$D$11,IF(H11=[1]食物熱量表!$A$12,[1]食物熱量表!$D$12))))))))))</f>
        <v>550</v>
      </c>
      <c r="I12" s="67">
        <f>IF(I11=[1]食物熱量表!$A$3,[1]食物熱量表!$D$3,IF(I11=[1]食物熱量表!$A$4,[1]食物熱量表!$D$4,IF(I11=[1]食物熱量表!$A$5,[1]食物熱量表!$D$5,IF(I11=[1]食物熱量表!$A$6,[1]食物熱量表!$D$6,IF(I11=[1]食物熱量表!$A$7,[1]食物熱量表!$D$7,IF(I11=[1]食物熱量表!$A$8,[1]食物熱量表!$D$8,IF(I11=[1]食物熱量表!$A$9,[1]食物熱量表!$D$9,IF(I11=[1]食物熱量表!$A$10,[1]食物熱量表!$D$10,IF(I11=[1]食物熱量表!$A$11,[1]食物熱量表!$D$11,IF(I11=[1]食物熱量表!$A$12,[1]食物熱量表!$D$12))))))))))</f>
        <v>380</v>
      </c>
      <c r="J12" s="52"/>
    </row>
    <row r="13" spans="1:10">
      <c r="A13" s="52"/>
      <c r="B13" s="59" t="s">
        <v>125</v>
      </c>
      <c r="C13" s="60" t="s">
        <v>113</v>
      </c>
      <c r="D13" s="60" t="s">
        <v>112</v>
      </c>
      <c r="E13" s="60" t="s">
        <v>111</v>
      </c>
      <c r="F13" s="60" t="s">
        <v>112</v>
      </c>
      <c r="G13" s="60" t="s">
        <v>111</v>
      </c>
      <c r="H13" s="60" t="s">
        <v>126</v>
      </c>
      <c r="I13" s="61" t="s">
        <v>112</v>
      </c>
      <c r="J13" s="52"/>
    </row>
    <row r="14" spans="1:10">
      <c r="A14" s="52"/>
      <c r="B14" s="65" t="s">
        <v>120</v>
      </c>
      <c r="C14" s="66">
        <f>IF(C13=[1]食物熱量表!$A$3,[1]食物熱量表!$D$3,IF(C13=[1]食物熱量表!$A$4,[1]食物熱量表!$D$4,IF(C13=[1]食物熱量表!$A$5,[1]食物熱量表!$D$5,IF(C13=[1]食物熱量表!$A$6,[1]食物熱量表!$D$6,IF(C13=[1]食物熱量表!$A$7,[1]食物熱量表!$D$7,IF(C13=[1]食物熱量表!$A$8,[1]食物熱量表!$D$8,IF(C13=[1]食物熱量表!$A$9,[1]食物熱量表!$D$9,IF(C13=[1]食物熱量表!$A$10,[1]食物熱量表!$D$10,IF(C13=[1]食物熱量表!$A$11,[1]食物熱量表!$D$11,IF(C13=[1]食物熱量表!$A$12,[1]食物熱量表!$D$12))))))))))</f>
        <v>550</v>
      </c>
      <c r="D14" s="66">
        <f>IF(D13=[1]食物熱量表!$A$3,[1]食物熱量表!$D$3,IF(D13=[1]食物熱量表!$A$4,[1]食物熱量表!$D$4,IF(D13=[1]食物熱量表!$A$5,[1]食物熱量表!$D$5,IF(D13=[1]食物熱量表!$A$6,[1]食物熱量表!$D$6,IF(D13=[1]食物熱量表!$A$7,[1]食物熱量表!$D$7,IF(D13=[1]食物熱量表!$A$8,[1]食物熱量表!$D$8,IF(D13=[1]食物熱量表!$A$9,[1]食物熱量表!$D$9,IF(D13=[1]食物熱量表!$A$10,[1]食物熱量表!$D$10,IF(D13=[1]食物熱量表!$A$11,[1]食物熱量表!$D$11,IF(D13=[1]食物熱量表!$A$12,[1]食物熱量表!$D$12))))))))))</f>
        <v>400</v>
      </c>
      <c r="E14" s="66">
        <f>IF(E13=[1]食物熱量表!$A$3,[1]食物熱量表!$D$3,IF(E13=[1]食物熱量表!$A$4,[1]食物熱量表!$D$4,IF(E13=[1]食物熱量表!$A$5,[1]食物熱量表!$D$5,IF(E13=[1]食物熱量表!$A$6,[1]食物熱量表!$D$6,IF(E13=[1]食物熱量表!$A$7,[1]食物熱量表!$D$7,IF(E13=[1]食物熱量表!$A$8,[1]食物熱量表!$D$8,IF(E13=[1]食物熱量表!$A$9,[1]食物熱量表!$D$9,IF(E13=[1]食物熱量表!$A$10,[1]食物熱量表!$D$10,IF(E13=[1]食物熱量表!$A$11,[1]食物熱量表!$D$11,IF(E13=[1]食物熱量表!$A$12,[1]食物熱量表!$D$12))))))))))</f>
        <v>210</v>
      </c>
      <c r="F14" s="66">
        <f>IF(F13=[1]食物熱量表!$A$3,[1]食物熱量表!$D$3,IF(F13=[1]食物熱量表!$A$4,[1]食物熱量表!$D$4,IF(F13=[1]食物熱量表!$A$5,[1]食物熱量表!$D$5,IF(F13=[1]食物熱量表!$A$6,[1]食物熱量表!$D$6,IF(F13=[1]食物熱量表!$A$7,[1]食物熱量表!$D$7,IF(F13=[1]食物熱量表!$A$8,[1]食物熱量表!$D$8,IF(F13=[1]食物熱量表!$A$9,[1]食物熱量表!$D$9,IF(F13=[1]食物熱量表!$A$10,[1]食物熱量表!$D$10,IF(F13=[1]食物熱量表!$A$11,[1]食物熱量表!$D$11,IF(F13=[1]食物熱量表!$A$12,[1]食物熱量表!$D$12))))))))))</f>
        <v>400</v>
      </c>
      <c r="G14" s="66">
        <f>IF(G13=[1]食物熱量表!$A$3,[1]食物熱量表!$D$3,IF(G13=[1]食物熱量表!$A$4,[1]食物熱量表!$D$4,IF(G13=[1]食物熱量表!$A$5,[1]食物熱量表!$D$5,IF(G13=[1]食物熱量表!$A$6,[1]食物熱量表!$D$6,IF(G13=[1]食物熱量表!$A$7,[1]食物熱量表!$D$7,IF(G13=[1]食物熱量表!$A$8,[1]食物熱量表!$D$8,IF(G13=[1]食物熱量表!$A$9,[1]食物熱量表!$D$9,IF(G13=[1]食物熱量表!$A$10,[1]食物熱量表!$D$10,IF(G13=[1]食物熱量表!$A$11,[1]食物熱量表!$D$11,IF(G13=[1]食物熱量表!$A$12,[1]食物熱量表!$D$12))))))))))</f>
        <v>210</v>
      </c>
      <c r="H14" s="66">
        <f>IF(H13=[1]食物熱量表!$A$3,[1]食物熱量表!$D$3,IF(H13=[1]食物熱量表!$A$4,[1]食物熱量表!$D$4,IF(H13=[1]食物熱量表!$A$5,[1]食物熱量表!$D$5,IF(H13=[1]食物熱量表!$A$6,[1]食物熱量表!$D$6,IF(H13=[1]食物熱量表!$A$7,[1]食物熱量表!$D$7,IF(H13=[1]食物熱量表!$A$8,[1]食物熱量表!$D$8,IF(H13=[1]食物熱量表!$A$9,[1]食物熱量表!$D$9,IF(H13=[1]食物熱量表!$A$10,[1]食物熱量表!$D$10,IF(H13=[1]食物熱量表!$A$11,[1]食物熱量表!$D$11,IF(H13=[1]食物熱量表!$A$12,[1]食物熱量表!$D$12))))))))))</f>
        <v>224</v>
      </c>
      <c r="I14" s="67">
        <f>IF(I13=[1]食物熱量表!$A$3,[1]食物熱量表!$D$3,IF(I13=[1]食物熱量表!$A$4,[1]食物熱量表!$D$4,IF(I13=[1]食物熱量表!$A$5,[1]食物熱量表!$D$5,IF(I13=[1]食物熱量表!$A$6,[1]食物熱量表!$D$6,IF(I13=[1]食物熱量表!$A$7,[1]食物熱量表!$D$7,IF(I13=[1]食物熱量表!$A$8,[1]食物熱量表!$D$8,IF(I13=[1]食物熱量表!$A$9,[1]食物熱量表!$D$9,IF(I13=[1]食物熱量表!$A$10,[1]食物熱量表!$D$10,IF(I13=[1]食物熱量表!$A$11,[1]食物熱量表!$D$11,IF(I13=[1]食物熱量表!$A$12,[1]食物熱量表!$D$12))))))))))</f>
        <v>400</v>
      </c>
      <c r="J14" s="52"/>
    </row>
    <row r="15" spans="1:10">
      <c r="A15" s="52"/>
      <c r="B15" s="65" t="s">
        <v>127</v>
      </c>
      <c r="C15" s="72" t="s">
        <v>128</v>
      </c>
      <c r="D15" s="72" t="s">
        <v>129</v>
      </c>
      <c r="E15" s="72" t="s">
        <v>130</v>
      </c>
      <c r="F15" s="72" t="s">
        <v>129</v>
      </c>
      <c r="G15" s="72" t="s">
        <v>128</v>
      </c>
      <c r="H15" s="72" t="s">
        <v>131</v>
      </c>
      <c r="I15" s="73" t="s">
        <v>132</v>
      </c>
      <c r="J15" s="52"/>
    </row>
    <row r="16" spans="1:10">
      <c r="A16" s="52"/>
      <c r="B16" s="65" t="s">
        <v>133</v>
      </c>
      <c r="C16" s="74">
        <v>1036</v>
      </c>
      <c r="D16" s="74">
        <v>300</v>
      </c>
      <c r="E16" s="74">
        <v>352</v>
      </c>
      <c r="F16" s="74">
        <v>300</v>
      </c>
      <c r="G16" s="74">
        <v>1036</v>
      </c>
      <c r="H16" s="74">
        <v>228</v>
      </c>
      <c r="I16" s="99">
        <v>184</v>
      </c>
      <c r="J16" s="52"/>
    </row>
    <row r="17" spans="1:10">
      <c r="A17" s="52"/>
      <c r="B17" s="65" t="s">
        <v>134</v>
      </c>
      <c r="C17" s="75">
        <f t="shared" ref="C17:I17" si="0">SUM(C10+C12+C14)</f>
        <v>1310</v>
      </c>
      <c r="D17" s="75">
        <f t="shared" si="0"/>
        <v>1200</v>
      </c>
      <c r="E17" s="75">
        <f t="shared" si="0"/>
        <v>1310</v>
      </c>
      <c r="F17" s="75">
        <f t="shared" si="0"/>
        <v>1330</v>
      </c>
      <c r="G17" s="75">
        <f t="shared" si="0"/>
        <v>1163</v>
      </c>
      <c r="H17" s="75">
        <f t="shared" si="0"/>
        <v>1324</v>
      </c>
      <c r="I17" s="76">
        <f t="shared" si="0"/>
        <v>1180</v>
      </c>
      <c r="J17" s="52"/>
    </row>
    <row r="18" spans="1:10" ht="16.2" thickBot="1">
      <c r="A18" s="52"/>
      <c r="B18" s="77" t="s">
        <v>135</v>
      </c>
      <c r="C18" s="78">
        <f>C17-C16</f>
        <v>274</v>
      </c>
      <c r="D18" s="78">
        <f t="shared" ref="D18:I18" si="1">D17-D16</f>
        <v>900</v>
      </c>
      <c r="E18" s="78">
        <f t="shared" si="1"/>
        <v>958</v>
      </c>
      <c r="F18" s="79">
        <f>F17-F16</f>
        <v>1030</v>
      </c>
      <c r="G18" s="78">
        <f t="shared" si="1"/>
        <v>127</v>
      </c>
      <c r="H18" s="78">
        <f t="shared" si="1"/>
        <v>1096</v>
      </c>
      <c r="I18" s="80">
        <f t="shared" si="1"/>
        <v>996</v>
      </c>
      <c r="J18" s="52"/>
    </row>
    <row r="19" spans="1:10" ht="6.75" customHeight="1" thickTop="1">
      <c r="A19" s="52"/>
      <c r="B19" s="81"/>
      <c r="C19" s="81"/>
      <c r="D19" s="81"/>
      <c r="E19" s="81"/>
      <c r="F19" s="81"/>
      <c r="G19" s="81"/>
      <c r="H19" s="81"/>
      <c r="I19" s="81"/>
      <c r="J19" s="52"/>
    </row>
    <row r="20" spans="1:10">
      <c r="A20" s="52"/>
      <c r="B20" s="52"/>
      <c r="C20" s="52"/>
      <c r="D20" s="52"/>
      <c r="E20" s="52"/>
      <c r="F20" s="52"/>
      <c r="G20" s="52"/>
      <c r="H20" s="52"/>
      <c r="I20" s="52"/>
      <c r="J20" s="52"/>
    </row>
  </sheetData>
  <mergeCells count="1">
    <mergeCell ref="B1:E2"/>
  </mergeCells>
  <phoneticPr fontId="13" type="noConversion"/>
  <conditionalFormatting sqref="E5:E6">
    <cfRule type="cellIs" dxfId="18" priority="4" operator="lessThan">
      <formula>18</formula>
    </cfRule>
    <cfRule type="cellIs" dxfId="17" priority="5" operator="greaterThan">
      <formula>24</formula>
    </cfRule>
  </conditionalFormatting>
  <conditionalFormatting sqref="C18:I18">
    <cfRule type="cellIs" dxfId="16" priority="3" operator="greaterThan">
      <formula>950</formula>
    </cfRule>
  </conditionalFormatting>
  <conditionalFormatting sqref="C16:I16">
    <cfRule type="iconSet" priority="2">
      <iconSet iconSet="4Rating">
        <cfvo type="percent" val="0"/>
        <cfvo type="percent" val="25"/>
        <cfvo type="percent" val="50"/>
        <cfvo type="percent" val="75"/>
      </iconSet>
    </cfRule>
  </conditionalFormatting>
  <conditionalFormatting sqref="C17:I17">
    <cfRule type="dataBar" priority="1">
      <dataBar>
        <cfvo type="min"/>
        <cfvo type="max"/>
        <color rgb="FFFF555A"/>
      </dataBar>
    </cfRule>
  </conditionalFormatting>
  <dataValidations count="2">
    <dataValidation type="list" allowBlank="1" showInputMessage="1" showErrorMessage="1" sqref="C15:I15" xr:uid="{00000000-0002-0000-0500-000000000000}">
      <formula1>運動項目</formula1>
    </dataValidation>
    <dataValidation type="list" allowBlank="1" showInputMessage="1" showErrorMessage="1" sqref="C9:I9 C11:I11 C13:I13" xr:uid="{00000000-0002-0000-0500-000001000000}">
      <formula1>食物名稱</formula1>
    </dataValidation>
  </dataValidations>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C1:AK31"/>
  <sheetViews>
    <sheetView showGridLines="0" workbookViewId="0">
      <selection activeCell="AP5" sqref="AP5"/>
    </sheetView>
  </sheetViews>
  <sheetFormatPr defaultColWidth="2.6640625" defaultRowHeight="16.2"/>
  <cols>
    <col min="1" max="1" width="3" style="36" customWidth="1"/>
    <col min="2" max="2" width="2.109375" style="36" customWidth="1"/>
    <col min="3" max="5" width="4.6640625" style="36" customWidth="1"/>
    <col min="6" max="7" width="2.6640625" style="36"/>
    <col min="8" max="8" width="3.44140625" style="36" bestFit="1" customWidth="1"/>
    <col min="9" max="256" width="2.6640625" style="36"/>
    <col min="257" max="257" width="3" style="36" customWidth="1"/>
    <col min="258" max="258" width="2.109375" style="36" customWidth="1"/>
    <col min="259" max="261" width="4.6640625" style="36" customWidth="1"/>
    <col min="262" max="512" width="2.6640625" style="36"/>
    <col min="513" max="513" width="3" style="36" customWidth="1"/>
    <col min="514" max="514" width="2.109375" style="36" customWidth="1"/>
    <col min="515" max="517" width="4.6640625" style="36" customWidth="1"/>
    <col min="518" max="768" width="2.6640625" style="36"/>
    <col min="769" max="769" width="3" style="36" customWidth="1"/>
    <col min="770" max="770" width="2.109375" style="36" customWidth="1"/>
    <col min="771" max="773" width="4.6640625" style="36" customWidth="1"/>
    <col min="774" max="1024" width="2.6640625" style="36"/>
    <col min="1025" max="1025" width="3" style="36" customWidth="1"/>
    <col min="1026" max="1026" width="2.109375" style="36" customWidth="1"/>
    <col min="1027" max="1029" width="4.6640625" style="36" customWidth="1"/>
    <col min="1030" max="1280" width="2.6640625" style="36"/>
    <col min="1281" max="1281" width="3" style="36" customWidth="1"/>
    <col min="1282" max="1282" width="2.109375" style="36" customWidth="1"/>
    <col min="1283" max="1285" width="4.6640625" style="36" customWidth="1"/>
    <col min="1286" max="1536" width="2.6640625" style="36"/>
    <col min="1537" max="1537" width="3" style="36" customWidth="1"/>
    <col min="1538" max="1538" width="2.109375" style="36" customWidth="1"/>
    <col min="1539" max="1541" width="4.6640625" style="36" customWidth="1"/>
    <col min="1542" max="1792" width="2.6640625" style="36"/>
    <col min="1793" max="1793" width="3" style="36" customWidth="1"/>
    <col min="1794" max="1794" width="2.109375" style="36" customWidth="1"/>
    <col min="1795" max="1797" width="4.6640625" style="36" customWidth="1"/>
    <col min="1798" max="2048" width="2.6640625" style="36"/>
    <col min="2049" max="2049" width="3" style="36" customWidth="1"/>
    <col min="2050" max="2050" width="2.109375" style="36" customWidth="1"/>
    <col min="2051" max="2053" width="4.6640625" style="36" customWidth="1"/>
    <col min="2054" max="2304" width="2.6640625" style="36"/>
    <col min="2305" max="2305" width="3" style="36" customWidth="1"/>
    <col min="2306" max="2306" width="2.109375" style="36" customWidth="1"/>
    <col min="2307" max="2309" width="4.6640625" style="36" customWidth="1"/>
    <col min="2310" max="2560" width="2.6640625" style="36"/>
    <col min="2561" max="2561" width="3" style="36" customWidth="1"/>
    <col min="2562" max="2562" width="2.109375" style="36" customWidth="1"/>
    <col min="2563" max="2565" width="4.6640625" style="36" customWidth="1"/>
    <col min="2566" max="2816" width="2.6640625" style="36"/>
    <col min="2817" max="2817" width="3" style="36" customWidth="1"/>
    <col min="2818" max="2818" width="2.109375" style="36" customWidth="1"/>
    <col min="2819" max="2821" width="4.6640625" style="36" customWidth="1"/>
    <col min="2822" max="3072" width="2.6640625" style="36"/>
    <col min="3073" max="3073" width="3" style="36" customWidth="1"/>
    <col min="3074" max="3074" width="2.109375" style="36" customWidth="1"/>
    <col min="3075" max="3077" width="4.6640625" style="36" customWidth="1"/>
    <col min="3078" max="3328" width="2.6640625" style="36"/>
    <col min="3329" max="3329" width="3" style="36" customWidth="1"/>
    <col min="3330" max="3330" width="2.109375" style="36" customWidth="1"/>
    <col min="3331" max="3333" width="4.6640625" style="36" customWidth="1"/>
    <col min="3334" max="3584" width="2.6640625" style="36"/>
    <col min="3585" max="3585" width="3" style="36" customWidth="1"/>
    <col min="3586" max="3586" width="2.109375" style="36" customWidth="1"/>
    <col min="3587" max="3589" width="4.6640625" style="36" customWidth="1"/>
    <col min="3590" max="3840" width="2.6640625" style="36"/>
    <col min="3841" max="3841" width="3" style="36" customWidth="1"/>
    <col min="3842" max="3842" width="2.109375" style="36" customWidth="1"/>
    <col min="3843" max="3845" width="4.6640625" style="36" customWidth="1"/>
    <col min="3846" max="4096" width="2.6640625" style="36"/>
    <col min="4097" max="4097" width="3" style="36" customWidth="1"/>
    <col min="4098" max="4098" width="2.109375" style="36" customWidth="1"/>
    <col min="4099" max="4101" width="4.6640625" style="36" customWidth="1"/>
    <col min="4102" max="4352" width="2.6640625" style="36"/>
    <col min="4353" max="4353" width="3" style="36" customWidth="1"/>
    <col min="4354" max="4354" width="2.109375" style="36" customWidth="1"/>
    <col min="4355" max="4357" width="4.6640625" style="36" customWidth="1"/>
    <col min="4358" max="4608" width="2.6640625" style="36"/>
    <col min="4609" max="4609" width="3" style="36" customWidth="1"/>
    <col min="4610" max="4610" width="2.109375" style="36" customWidth="1"/>
    <col min="4611" max="4613" width="4.6640625" style="36" customWidth="1"/>
    <col min="4614" max="4864" width="2.6640625" style="36"/>
    <col min="4865" max="4865" width="3" style="36" customWidth="1"/>
    <col min="4866" max="4866" width="2.109375" style="36" customWidth="1"/>
    <col min="4867" max="4869" width="4.6640625" style="36" customWidth="1"/>
    <col min="4870" max="5120" width="2.6640625" style="36"/>
    <col min="5121" max="5121" width="3" style="36" customWidth="1"/>
    <col min="5122" max="5122" width="2.109375" style="36" customWidth="1"/>
    <col min="5123" max="5125" width="4.6640625" style="36" customWidth="1"/>
    <col min="5126" max="5376" width="2.6640625" style="36"/>
    <col min="5377" max="5377" width="3" style="36" customWidth="1"/>
    <col min="5378" max="5378" width="2.109375" style="36" customWidth="1"/>
    <col min="5379" max="5381" width="4.6640625" style="36" customWidth="1"/>
    <col min="5382" max="5632" width="2.6640625" style="36"/>
    <col min="5633" max="5633" width="3" style="36" customWidth="1"/>
    <col min="5634" max="5634" width="2.109375" style="36" customWidth="1"/>
    <col min="5635" max="5637" width="4.6640625" style="36" customWidth="1"/>
    <col min="5638" max="5888" width="2.6640625" style="36"/>
    <col min="5889" max="5889" width="3" style="36" customWidth="1"/>
    <col min="5890" max="5890" width="2.109375" style="36" customWidth="1"/>
    <col min="5891" max="5893" width="4.6640625" style="36" customWidth="1"/>
    <col min="5894" max="6144" width="2.6640625" style="36"/>
    <col min="6145" max="6145" width="3" style="36" customWidth="1"/>
    <col min="6146" max="6146" width="2.109375" style="36" customWidth="1"/>
    <col min="6147" max="6149" width="4.6640625" style="36" customWidth="1"/>
    <col min="6150" max="6400" width="2.6640625" style="36"/>
    <col min="6401" max="6401" width="3" style="36" customWidth="1"/>
    <col min="6402" max="6402" width="2.109375" style="36" customWidth="1"/>
    <col min="6403" max="6405" width="4.6640625" style="36" customWidth="1"/>
    <col min="6406" max="6656" width="2.6640625" style="36"/>
    <col min="6657" max="6657" width="3" style="36" customWidth="1"/>
    <col min="6658" max="6658" width="2.109375" style="36" customWidth="1"/>
    <col min="6659" max="6661" width="4.6640625" style="36" customWidth="1"/>
    <col min="6662" max="6912" width="2.6640625" style="36"/>
    <col min="6913" max="6913" width="3" style="36" customWidth="1"/>
    <col min="6914" max="6914" width="2.109375" style="36" customWidth="1"/>
    <col min="6915" max="6917" width="4.6640625" style="36" customWidth="1"/>
    <col min="6918" max="7168" width="2.6640625" style="36"/>
    <col min="7169" max="7169" width="3" style="36" customWidth="1"/>
    <col min="7170" max="7170" width="2.109375" style="36" customWidth="1"/>
    <col min="7171" max="7173" width="4.6640625" style="36" customWidth="1"/>
    <col min="7174" max="7424" width="2.6640625" style="36"/>
    <col min="7425" max="7425" width="3" style="36" customWidth="1"/>
    <col min="7426" max="7426" width="2.109375" style="36" customWidth="1"/>
    <col min="7427" max="7429" width="4.6640625" style="36" customWidth="1"/>
    <col min="7430" max="7680" width="2.6640625" style="36"/>
    <col min="7681" max="7681" width="3" style="36" customWidth="1"/>
    <col min="7682" max="7682" width="2.109375" style="36" customWidth="1"/>
    <col min="7683" max="7685" width="4.6640625" style="36" customWidth="1"/>
    <col min="7686" max="7936" width="2.6640625" style="36"/>
    <col min="7937" max="7937" width="3" style="36" customWidth="1"/>
    <col min="7938" max="7938" width="2.109375" style="36" customWidth="1"/>
    <col min="7939" max="7941" width="4.6640625" style="36" customWidth="1"/>
    <col min="7942" max="8192" width="2.6640625" style="36"/>
    <col min="8193" max="8193" width="3" style="36" customWidth="1"/>
    <col min="8194" max="8194" width="2.109375" style="36" customWidth="1"/>
    <col min="8195" max="8197" width="4.6640625" style="36" customWidth="1"/>
    <col min="8198" max="8448" width="2.6640625" style="36"/>
    <col min="8449" max="8449" width="3" style="36" customWidth="1"/>
    <col min="8450" max="8450" width="2.109375" style="36" customWidth="1"/>
    <col min="8451" max="8453" width="4.6640625" style="36" customWidth="1"/>
    <col min="8454" max="8704" width="2.6640625" style="36"/>
    <col min="8705" max="8705" width="3" style="36" customWidth="1"/>
    <col min="8706" max="8706" width="2.109375" style="36" customWidth="1"/>
    <col min="8707" max="8709" width="4.6640625" style="36" customWidth="1"/>
    <col min="8710" max="8960" width="2.6640625" style="36"/>
    <col min="8961" max="8961" width="3" style="36" customWidth="1"/>
    <col min="8962" max="8962" width="2.109375" style="36" customWidth="1"/>
    <col min="8963" max="8965" width="4.6640625" style="36" customWidth="1"/>
    <col min="8966" max="9216" width="2.6640625" style="36"/>
    <col min="9217" max="9217" width="3" style="36" customWidth="1"/>
    <col min="9218" max="9218" width="2.109375" style="36" customWidth="1"/>
    <col min="9219" max="9221" width="4.6640625" style="36" customWidth="1"/>
    <col min="9222" max="9472" width="2.6640625" style="36"/>
    <col min="9473" max="9473" width="3" style="36" customWidth="1"/>
    <col min="9474" max="9474" width="2.109375" style="36" customWidth="1"/>
    <col min="9475" max="9477" width="4.6640625" style="36" customWidth="1"/>
    <col min="9478" max="9728" width="2.6640625" style="36"/>
    <col min="9729" max="9729" width="3" style="36" customWidth="1"/>
    <col min="9730" max="9730" width="2.109375" style="36" customWidth="1"/>
    <col min="9731" max="9733" width="4.6640625" style="36" customWidth="1"/>
    <col min="9734" max="9984" width="2.6640625" style="36"/>
    <col min="9985" max="9985" width="3" style="36" customWidth="1"/>
    <col min="9986" max="9986" width="2.109375" style="36" customWidth="1"/>
    <col min="9987" max="9989" width="4.6640625" style="36" customWidth="1"/>
    <col min="9990" max="10240" width="2.6640625" style="36"/>
    <col min="10241" max="10241" width="3" style="36" customWidth="1"/>
    <col min="10242" max="10242" width="2.109375" style="36" customWidth="1"/>
    <col min="10243" max="10245" width="4.6640625" style="36" customWidth="1"/>
    <col min="10246" max="10496" width="2.6640625" style="36"/>
    <col min="10497" max="10497" width="3" style="36" customWidth="1"/>
    <col min="10498" max="10498" width="2.109375" style="36" customWidth="1"/>
    <col min="10499" max="10501" width="4.6640625" style="36" customWidth="1"/>
    <col min="10502" max="10752" width="2.6640625" style="36"/>
    <col min="10753" max="10753" width="3" style="36" customWidth="1"/>
    <col min="10754" max="10754" width="2.109375" style="36" customWidth="1"/>
    <col min="10755" max="10757" width="4.6640625" style="36" customWidth="1"/>
    <col min="10758" max="11008" width="2.6640625" style="36"/>
    <col min="11009" max="11009" width="3" style="36" customWidth="1"/>
    <col min="11010" max="11010" width="2.109375" style="36" customWidth="1"/>
    <col min="11011" max="11013" width="4.6640625" style="36" customWidth="1"/>
    <col min="11014" max="11264" width="2.6640625" style="36"/>
    <col min="11265" max="11265" width="3" style="36" customWidth="1"/>
    <col min="11266" max="11266" width="2.109375" style="36" customWidth="1"/>
    <col min="11267" max="11269" width="4.6640625" style="36" customWidth="1"/>
    <col min="11270" max="11520" width="2.6640625" style="36"/>
    <col min="11521" max="11521" width="3" style="36" customWidth="1"/>
    <col min="11522" max="11522" width="2.109375" style="36" customWidth="1"/>
    <col min="11523" max="11525" width="4.6640625" style="36" customWidth="1"/>
    <col min="11526" max="11776" width="2.6640625" style="36"/>
    <col min="11777" max="11777" width="3" style="36" customWidth="1"/>
    <col min="11778" max="11778" width="2.109375" style="36" customWidth="1"/>
    <col min="11779" max="11781" width="4.6640625" style="36" customWidth="1"/>
    <col min="11782" max="12032" width="2.6640625" style="36"/>
    <col min="12033" max="12033" width="3" style="36" customWidth="1"/>
    <col min="12034" max="12034" width="2.109375" style="36" customWidth="1"/>
    <col min="12035" max="12037" width="4.6640625" style="36" customWidth="1"/>
    <col min="12038" max="12288" width="2.6640625" style="36"/>
    <col min="12289" max="12289" width="3" style="36" customWidth="1"/>
    <col min="12290" max="12290" width="2.109375" style="36" customWidth="1"/>
    <col min="12291" max="12293" width="4.6640625" style="36" customWidth="1"/>
    <col min="12294" max="12544" width="2.6640625" style="36"/>
    <col min="12545" max="12545" width="3" style="36" customWidth="1"/>
    <col min="12546" max="12546" width="2.109375" style="36" customWidth="1"/>
    <col min="12547" max="12549" width="4.6640625" style="36" customWidth="1"/>
    <col min="12550" max="12800" width="2.6640625" style="36"/>
    <col min="12801" max="12801" width="3" style="36" customWidth="1"/>
    <col min="12802" max="12802" width="2.109375" style="36" customWidth="1"/>
    <col min="12803" max="12805" width="4.6640625" style="36" customWidth="1"/>
    <col min="12806" max="13056" width="2.6640625" style="36"/>
    <col min="13057" max="13057" width="3" style="36" customWidth="1"/>
    <col min="13058" max="13058" width="2.109375" style="36" customWidth="1"/>
    <col min="13059" max="13061" width="4.6640625" style="36" customWidth="1"/>
    <col min="13062" max="13312" width="2.6640625" style="36"/>
    <col min="13313" max="13313" width="3" style="36" customWidth="1"/>
    <col min="13314" max="13314" width="2.109375" style="36" customWidth="1"/>
    <col min="13315" max="13317" width="4.6640625" style="36" customWidth="1"/>
    <col min="13318" max="13568" width="2.6640625" style="36"/>
    <col min="13569" max="13569" width="3" style="36" customWidth="1"/>
    <col min="13570" max="13570" width="2.109375" style="36" customWidth="1"/>
    <col min="13571" max="13573" width="4.6640625" style="36" customWidth="1"/>
    <col min="13574" max="13824" width="2.6640625" style="36"/>
    <col min="13825" max="13825" width="3" style="36" customWidth="1"/>
    <col min="13826" max="13826" width="2.109375" style="36" customWidth="1"/>
    <col min="13827" max="13829" width="4.6640625" style="36" customWidth="1"/>
    <col min="13830" max="14080" width="2.6640625" style="36"/>
    <col min="14081" max="14081" width="3" style="36" customWidth="1"/>
    <col min="14082" max="14082" width="2.109375" style="36" customWidth="1"/>
    <col min="14083" max="14085" width="4.6640625" style="36" customWidth="1"/>
    <col min="14086" max="14336" width="2.6640625" style="36"/>
    <col min="14337" max="14337" width="3" style="36" customWidth="1"/>
    <col min="14338" max="14338" width="2.109375" style="36" customWidth="1"/>
    <col min="14339" max="14341" width="4.6640625" style="36" customWidth="1"/>
    <col min="14342" max="14592" width="2.6640625" style="36"/>
    <col min="14593" max="14593" width="3" style="36" customWidth="1"/>
    <col min="14594" max="14594" width="2.109375" style="36" customWidth="1"/>
    <col min="14595" max="14597" width="4.6640625" style="36" customWidth="1"/>
    <col min="14598" max="14848" width="2.6640625" style="36"/>
    <col min="14849" max="14849" width="3" style="36" customWidth="1"/>
    <col min="14850" max="14850" width="2.109375" style="36" customWidth="1"/>
    <col min="14851" max="14853" width="4.6640625" style="36" customWidth="1"/>
    <col min="14854" max="15104" width="2.6640625" style="36"/>
    <col min="15105" max="15105" width="3" style="36" customWidth="1"/>
    <col min="15106" max="15106" width="2.109375" style="36" customWidth="1"/>
    <col min="15107" max="15109" width="4.6640625" style="36" customWidth="1"/>
    <col min="15110" max="15360" width="2.6640625" style="36"/>
    <col min="15361" max="15361" width="3" style="36" customWidth="1"/>
    <col min="15362" max="15362" width="2.109375" style="36" customWidth="1"/>
    <col min="15363" max="15365" width="4.6640625" style="36" customWidth="1"/>
    <col min="15366" max="15616" width="2.6640625" style="36"/>
    <col min="15617" max="15617" width="3" style="36" customWidth="1"/>
    <col min="15618" max="15618" width="2.109375" style="36" customWidth="1"/>
    <col min="15619" max="15621" width="4.6640625" style="36" customWidth="1"/>
    <col min="15622" max="15872" width="2.6640625" style="36"/>
    <col min="15873" max="15873" width="3" style="36" customWidth="1"/>
    <col min="15874" max="15874" width="2.109375" style="36" customWidth="1"/>
    <col min="15875" max="15877" width="4.6640625" style="36" customWidth="1"/>
    <col min="15878" max="16128" width="2.6640625" style="36"/>
    <col min="16129" max="16129" width="3" style="36" customWidth="1"/>
    <col min="16130" max="16130" width="2.109375" style="36" customWidth="1"/>
    <col min="16131" max="16133" width="4.6640625" style="36" customWidth="1"/>
    <col min="16134" max="16384" width="2.6640625" style="36"/>
  </cols>
  <sheetData>
    <row r="1" spans="3:37" ht="11.25" customHeight="1" thickBot="1"/>
    <row r="2" spans="3:37">
      <c r="J2" s="190" t="s">
        <v>141</v>
      </c>
      <c r="K2" s="191"/>
      <c r="L2" s="191"/>
      <c r="M2" s="191"/>
      <c r="N2" s="191"/>
      <c r="O2" s="191"/>
      <c r="P2" s="191"/>
      <c r="Q2" s="191"/>
      <c r="R2" s="191"/>
      <c r="S2" s="191"/>
      <c r="T2" s="191"/>
      <c r="U2" s="191"/>
      <c r="V2" s="191"/>
      <c r="W2" s="191"/>
      <c r="X2" s="191"/>
      <c r="Y2" s="191"/>
      <c r="Z2" s="191"/>
      <c r="AA2" s="191"/>
      <c r="AB2" s="191"/>
      <c r="AC2" s="191"/>
      <c r="AD2" s="191"/>
      <c r="AE2" s="191"/>
      <c r="AF2" s="191"/>
      <c r="AG2" s="191"/>
      <c r="AH2" s="192"/>
    </row>
    <row r="3" spans="3:37" ht="16.8" thickBot="1">
      <c r="J3" s="193"/>
      <c r="K3" s="194"/>
      <c r="L3" s="194"/>
      <c r="M3" s="194"/>
      <c r="N3" s="194"/>
      <c r="O3" s="194"/>
      <c r="P3" s="194"/>
      <c r="Q3" s="194"/>
      <c r="R3" s="194"/>
      <c r="S3" s="194"/>
      <c r="T3" s="194"/>
      <c r="U3" s="194"/>
      <c r="V3" s="194"/>
      <c r="W3" s="194"/>
      <c r="X3" s="194"/>
      <c r="Y3" s="194"/>
      <c r="Z3" s="194"/>
      <c r="AA3" s="194"/>
      <c r="AB3" s="194"/>
      <c r="AC3" s="194"/>
      <c r="AD3" s="194"/>
      <c r="AE3" s="194"/>
      <c r="AF3" s="194"/>
      <c r="AG3" s="194"/>
      <c r="AH3" s="195"/>
    </row>
    <row r="4" spans="3:37" ht="10.5" customHeight="1" thickBot="1">
      <c r="J4" s="100"/>
      <c r="K4" s="100"/>
      <c r="L4" s="100"/>
      <c r="M4" s="100"/>
      <c r="N4" s="100"/>
      <c r="O4" s="100"/>
      <c r="P4" s="100"/>
      <c r="Q4" s="100"/>
      <c r="R4" s="100"/>
      <c r="S4" s="100"/>
      <c r="T4" s="100"/>
      <c r="U4" s="100"/>
      <c r="V4" s="100"/>
      <c r="W4" s="100"/>
      <c r="X4" s="100"/>
      <c r="Y4" s="100"/>
      <c r="Z4" s="100"/>
      <c r="AA4" s="100"/>
      <c r="AB4" s="100"/>
      <c r="AC4" s="100"/>
      <c r="AD4" s="100"/>
      <c r="AE4" s="100"/>
      <c r="AF4" s="100"/>
      <c r="AG4" s="100"/>
      <c r="AH4" s="100"/>
    </row>
    <row r="5" spans="3:37" ht="15" customHeight="1">
      <c r="C5" s="101"/>
      <c r="D5" s="102"/>
      <c r="E5" s="102"/>
      <c r="F5" s="102"/>
      <c r="G5" s="102"/>
      <c r="H5" s="103">
        <v>8</v>
      </c>
      <c r="I5" s="103">
        <v>2</v>
      </c>
      <c r="J5" s="103"/>
      <c r="K5" s="103">
        <v>10</v>
      </c>
      <c r="L5" s="103">
        <v>0</v>
      </c>
      <c r="M5" s="103"/>
      <c r="N5" s="103">
        <v>10</v>
      </c>
      <c r="O5" s="103">
        <v>0</v>
      </c>
      <c r="P5" s="103"/>
      <c r="Q5" s="103">
        <v>6</v>
      </c>
      <c r="R5" s="103">
        <v>3</v>
      </c>
      <c r="S5" s="103"/>
      <c r="T5" s="103">
        <v>9</v>
      </c>
      <c r="U5" s="103">
        <v>1</v>
      </c>
      <c r="V5" s="103"/>
      <c r="W5" s="103">
        <v>9</v>
      </c>
      <c r="X5" s="103">
        <v>1</v>
      </c>
      <c r="Y5" s="103"/>
      <c r="Z5" s="103">
        <v>5</v>
      </c>
      <c r="AA5" s="103">
        <v>4</v>
      </c>
      <c r="AB5" s="103"/>
      <c r="AC5" s="103">
        <v>3</v>
      </c>
      <c r="AD5" s="103">
        <v>2</v>
      </c>
      <c r="AE5" s="103"/>
      <c r="AF5" s="103">
        <v>0</v>
      </c>
      <c r="AG5" s="103">
        <v>2</v>
      </c>
      <c r="AH5" s="103">
        <v>7</v>
      </c>
      <c r="AI5" s="103">
        <v>3</v>
      </c>
      <c r="AJ5" s="103">
        <v>2</v>
      </c>
      <c r="AK5" s="104"/>
    </row>
    <row r="6" spans="3:37" ht="15" customHeight="1">
      <c r="C6" s="105"/>
      <c r="D6" s="189" t="s">
        <v>142</v>
      </c>
      <c r="E6" s="189"/>
      <c r="F6" s="106"/>
      <c r="G6" s="107"/>
      <c r="H6" s="108">
        <f>IF(H5=10,"╳",H5)</f>
        <v>8</v>
      </c>
      <c r="I6" s="109" t="str">
        <f>IF(H5=10," ",IF(H5+I5=10,"／",I5))</f>
        <v>／</v>
      </c>
      <c r="J6" s="107"/>
      <c r="K6" s="108" t="str">
        <f>IF(K5=10,"╳",K5)</f>
        <v>╳</v>
      </c>
      <c r="L6" s="109" t="str">
        <f>IF(K5=10," ",IF(K5+L5=10,"／",L5))</f>
        <v xml:space="preserve"> </v>
      </c>
      <c r="M6" s="107"/>
      <c r="N6" s="108" t="str">
        <f>IF(N5=10,"╳",N5)</f>
        <v>╳</v>
      </c>
      <c r="O6" s="109" t="str">
        <f>IF(N5=10," ",IF(N5+O5=10,"／",O5))</f>
        <v xml:space="preserve"> </v>
      </c>
      <c r="P6" s="107"/>
      <c r="Q6" s="108">
        <f>IF(Q5=10,"╳",Q5)</f>
        <v>6</v>
      </c>
      <c r="R6" s="109">
        <f>IF(Q5=10," ",IF(Q5+R5=10,"／",R5))</f>
        <v>3</v>
      </c>
      <c r="S6" s="107"/>
      <c r="T6" s="108">
        <f>IF(T5=10,"╳",T5)</f>
        <v>9</v>
      </c>
      <c r="U6" s="109" t="str">
        <f>IF(T5=10," ",IF(T5+U5=10,"／",U5))</f>
        <v>／</v>
      </c>
      <c r="V6" s="107"/>
      <c r="W6" s="108">
        <f>IF(W5=10,"╳",W5)</f>
        <v>9</v>
      </c>
      <c r="X6" s="109" t="str">
        <f>IF(W5=10," ",IF(W5+X5=10,"／",X5))</f>
        <v>／</v>
      </c>
      <c r="Y6" s="107"/>
      <c r="Z6" s="108">
        <f>IF(Z5=10,"╳",Z5)</f>
        <v>5</v>
      </c>
      <c r="AA6" s="109">
        <f>IF(Z5=10," ",IF(Z5+AA5=10,"／",AA5))</f>
        <v>4</v>
      </c>
      <c r="AB6" s="107"/>
      <c r="AC6" s="108">
        <f>IF(AC5=10,"╳",AC5)</f>
        <v>3</v>
      </c>
      <c r="AD6" s="109">
        <f>IF(AC5=10," ",IF(AC5+AD5=10,"／",AD5))</f>
        <v>2</v>
      </c>
      <c r="AE6" s="107"/>
      <c r="AF6" s="108">
        <f>IF(AF5=10,"╳",AF5)</f>
        <v>0</v>
      </c>
      <c r="AG6" s="109">
        <f>IF(AF5=10," ",IF(AF5+AG5=10,"／",AG5))</f>
        <v>2</v>
      </c>
      <c r="AH6" s="107">
        <f>IF(AH5+AI5&gt;=10,AH5," ")</f>
        <v>7</v>
      </c>
      <c r="AI6" s="108" t="str">
        <f>IF(AI5=10,"╳",IF(AH5+AI5=10,"／",AI5))</f>
        <v>／</v>
      </c>
      <c r="AJ6" s="109">
        <f>IF(AI5=10," ",IF(AI5+AJ5=10,"／",AJ5))</f>
        <v>2</v>
      </c>
      <c r="AK6" s="110"/>
    </row>
    <row r="7" spans="3:37" ht="15" customHeight="1">
      <c r="C7" s="105"/>
      <c r="D7" s="189"/>
      <c r="E7" s="189"/>
      <c r="F7" s="106"/>
      <c r="G7" s="181">
        <f>IF(H5*K5=100,SUM(H5,K5,N5),IF(H5=10,SUM(H5,K5,L5),IF(H5+I5=10,SUM(H5,I5,K5),SUM(H5,I5))))</f>
        <v>20</v>
      </c>
      <c r="H7" s="182"/>
      <c r="I7" s="183"/>
      <c r="J7" s="181">
        <f>IF(K5*N5=100,SUM(K5,N5,Q5),IF(K5=10,SUM(K5,N5,O5),IF(K5+L5=10,SUM(K5,L5,N5),SUM(K5,L5))))+G7</f>
        <v>46</v>
      </c>
      <c r="K7" s="182"/>
      <c r="L7" s="183"/>
      <c r="M7" s="181">
        <f>IF(N5*Q5=100,SUM(N5,Q5,T5),IF(N5=10,SUM(N5,Q5,R5),IF(N5+O5=10,SUM(N5,O5,Q5),SUM(N5,O5))))+J7</f>
        <v>65</v>
      </c>
      <c r="N7" s="182"/>
      <c r="O7" s="183"/>
      <c r="P7" s="181">
        <f>IF(Q5*T5=100,SUM(Q5,T5,W5),IF(Q5=10,SUM(Q5,T5,U5),IF(Q5+R5=10,SUM(Q5,R5,T5),SUM(Q5,R5))))+M7</f>
        <v>74</v>
      </c>
      <c r="Q7" s="182"/>
      <c r="R7" s="183"/>
      <c r="S7" s="181">
        <f>IF(T5*W5=100,SUM(T5,W5,Z5),IF(T5=10,SUM(T5,W5,X5),IF(T5+U5=10,SUM(T5,U5,W5),SUM(T5,U5))))+P7</f>
        <v>93</v>
      </c>
      <c r="T7" s="182"/>
      <c r="U7" s="183"/>
      <c r="V7" s="181">
        <f>IF(W5*Z5=100,SUM(W5,Z5,AC5),IF(W5=10,SUM(W5,Z5,AA5),IF(W5+X5=10,SUM(W5,X5,Z5),SUM(W5,X5))))+S7</f>
        <v>108</v>
      </c>
      <c r="W7" s="182"/>
      <c r="X7" s="183"/>
      <c r="Y7" s="181">
        <f>IF(Z5*AC5=100,SUM(Z5,AC5,AF5),IF(Z5=10,SUM(Z5,AC5,AD5),IF(Z5+AA5=10,SUM(Z5,AA5,AC5),SUM(Z5,AA5))))+V7</f>
        <v>117</v>
      </c>
      <c r="Z7" s="182"/>
      <c r="AA7" s="183"/>
      <c r="AB7" s="181">
        <f>IF(AC5*AF5=100,SUM(AC5,AF5,AI5),IF(AC5=10,SUM(AC5,AF5,AG5),IF(AC5+AD5=10,SUM(AC5,AD5,AF5),SUM(AC5,AD5))))+Y7</f>
        <v>122</v>
      </c>
      <c r="AC7" s="182"/>
      <c r="AD7" s="183"/>
      <c r="AE7" s="181">
        <f>IF(AF5*AI5=100,SUM(AF5,AI5,AL5),IF(AF5=10,SUM(AF5,AI5,AJ5),IF(AF5+AG5=10,SUM(AF5,AG5,AI5),SUM(AF5,AG5))))+AB7</f>
        <v>124</v>
      </c>
      <c r="AF7" s="182"/>
      <c r="AG7" s="183"/>
      <c r="AH7" s="181">
        <f>AE7+AH5+AI5+AJ5</f>
        <v>136</v>
      </c>
      <c r="AI7" s="182"/>
      <c r="AJ7" s="183"/>
      <c r="AK7" s="110"/>
    </row>
    <row r="8" spans="3:37" ht="15" customHeight="1" thickBot="1">
      <c r="C8" s="105"/>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0"/>
    </row>
    <row r="9" spans="3:37" ht="15" customHeight="1">
      <c r="C9" s="112"/>
      <c r="D9" s="113"/>
      <c r="E9" s="113"/>
      <c r="F9" s="113"/>
      <c r="G9" s="113"/>
      <c r="H9" s="113">
        <v>10</v>
      </c>
      <c r="I9" s="113"/>
      <c r="J9" s="113"/>
      <c r="K9" s="113">
        <v>10</v>
      </c>
      <c r="L9" s="113">
        <v>0</v>
      </c>
      <c r="M9" s="113"/>
      <c r="N9" s="113">
        <v>7</v>
      </c>
      <c r="O9" s="113">
        <v>3</v>
      </c>
      <c r="P9" s="113"/>
      <c r="Q9" s="113">
        <v>5</v>
      </c>
      <c r="R9" s="113">
        <v>3</v>
      </c>
      <c r="S9" s="113"/>
      <c r="T9" s="113">
        <v>10</v>
      </c>
      <c r="U9" s="113"/>
      <c r="V9" s="113"/>
      <c r="W9" s="113">
        <v>9</v>
      </c>
      <c r="X9" s="113">
        <v>1</v>
      </c>
      <c r="Y9" s="113"/>
      <c r="Z9" s="113">
        <v>10</v>
      </c>
      <c r="AA9" s="113"/>
      <c r="AB9" s="113"/>
      <c r="AC9" s="113">
        <v>7</v>
      </c>
      <c r="AD9" s="113">
        <v>2</v>
      </c>
      <c r="AE9" s="113"/>
      <c r="AF9" s="113">
        <v>8</v>
      </c>
      <c r="AG9" s="113">
        <v>1</v>
      </c>
      <c r="AH9" s="113">
        <v>3</v>
      </c>
      <c r="AI9" s="113">
        <v>7</v>
      </c>
      <c r="AJ9" s="113">
        <v>9</v>
      </c>
      <c r="AK9" s="114"/>
    </row>
    <row r="10" spans="3:37" ht="15" customHeight="1">
      <c r="C10" s="115"/>
      <c r="D10" s="188" t="s">
        <v>143</v>
      </c>
      <c r="E10" s="188"/>
      <c r="F10" s="116"/>
      <c r="G10" s="107"/>
      <c r="H10" s="108" t="str">
        <f>IF(H9=10,"╳",H9)</f>
        <v>╳</v>
      </c>
      <c r="I10" s="109" t="str">
        <f>IF(H9=10," ",IF(H9+I9=10,"／",I9))</f>
        <v xml:space="preserve"> </v>
      </c>
      <c r="J10" s="107"/>
      <c r="K10" s="108" t="str">
        <f>IF(K9=10,"╳",K9)</f>
        <v>╳</v>
      </c>
      <c r="L10" s="109" t="str">
        <f>IF(K9=10," ",IF(K9+L9=10,"／",L9))</f>
        <v xml:space="preserve"> </v>
      </c>
      <c r="M10" s="107"/>
      <c r="N10" s="108">
        <f>IF(N9=10,"╳",N9)</f>
        <v>7</v>
      </c>
      <c r="O10" s="109" t="str">
        <f>IF(N9=10," ",IF(N9+O9=10,"／",O9))</f>
        <v>／</v>
      </c>
      <c r="P10" s="107"/>
      <c r="Q10" s="108">
        <f>IF(Q9=10,"╳",Q9)</f>
        <v>5</v>
      </c>
      <c r="R10" s="109">
        <f>IF(Q9=10," ",IF(Q9+R9=10,"／",R9))</f>
        <v>3</v>
      </c>
      <c r="S10" s="107"/>
      <c r="T10" s="108" t="str">
        <f>IF(T9=10,"╳",T9)</f>
        <v>╳</v>
      </c>
      <c r="U10" s="109" t="str">
        <f>IF(T9=10," ",IF(T9+U9=10,"／",U9))</f>
        <v xml:space="preserve"> </v>
      </c>
      <c r="V10" s="107"/>
      <c r="W10" s="108">
        <f>IF(W9=10,"╳",W9)</f>
        <v>9</v>
      </c>
      <c r="X10" s="109" t="str">
        <f>IF(W9=10," ",IF(W9+X9=10,"／",X9))</f>
        <v>／</v>
      </c>
      <c r="Y10" s="107"/>
      <c r="Z10" s="108" t="str">
        <f>IF(Z9=10,"╳",Z9)</f>
        <v>╳</v>
      </c>
      <c r="AA10" s="109" t="str">
        <f>IF(Z9=10," ",IF(Z9+AA9=10,"／",AA9))</f>
        <v xml:space="preserve"> </v>
      </c>
      <c r="AB10" s="107"/>
      <c r="AC10" s="108">
        <f>IF(AC9=10,"╳",AC9)</f>
        <v>7</v>
      </c>
      <c r="AD10" s="109">
        <f>IF(AC9=10," ",IF(AC9+AD9=10,"／",AD9))</f>
        <v>2</v>
      </c>
      <c r="AE10" s="107"/>
      <c r="AF10" s="108">
        <f>IF(AF9=10,"╳",AF9)</f>
        <v>8</v>
      </c>
      <c r="AG10" s="109">
        <f>IF(AF9=10," ",IF(AF9+AG9=10,"／",AG9))</f>
        <v>1</v>
      </c>
      <c r="AH10" s="107">
        <f>IF(AH9=10,"╳",IF(AH9+AI9&gt;=10,AH9," "))</f>
        <v>3</v>
      </c>
      <c r="AI10" s="108" t="str">
        <f>IF(AI9=10,"╳",IF(AH9+AI9=10,"／",AI9))</f>
        <v>／</v>
      </c>
      <c r="AJ10" s="109">
        <f>IF(AI9=10," ",IF(AI9+AJ9=10,"／",AJ9))</f>
        <v>9</v>
      </c>
      <c r="AK10" s="117"/>
    </row>
    <row r="11" spans="3:37" ht="15" customHeight="1">
      <c r="C11" s="115"/>
      <c r="D11" s="188"/>
      <c r="E11" s="188"/>
      <c r="F11" s="116"/>
      <c r="G11" s="181">
        <f>IF(H9*K9=100,SUM(H9,K9,N9),IF(H9=10,SUM(H9,K9,L9),IF(H9+I9=10,SUM(H9,I9,K9),SUM(H9,I9))))</f>
        <v>27</v>
      </c>
      <c r="H11" s="182"/>
      <c r="I11" s="183"/>
      <c r="J11" s="181">
        <f>IF(K9*N9=100,SUM(K9,N9,Q9),IF(K9=10,SUM(K9,N9,O9),IF(K9+L9=10,SUM(K9,L9,N9),SUM(K9,L9))))+G11</f>
        <v>47</v>
      </c>
      <c r="K11" s="182"/>
      <c r="L11" s="183"/>
      <c r="M11" s="181">
        <f>IF(N9*Q9=100,SUM(N9,Q9,T9),IF(N9=10,SUM(N9,Q9,R9),IF(N9+O9=10,SUM(N9,O9,Q9),SUM(N9,O9))))+J11</f>
        <v>62</v>
      </c>
      <c r="N11" s="182"/>
      <c r="O11" s="183"/>
      <c r="P11" s="181">
        <f>IF(Q9*T9=100,SUM(Q9,T9,W9),IF(Q9=10,SUM(Q9,T9,U9),IF(Q9+R9=10,SUM(Q9,R9,T9),SUM(Q9,R9))))+M11</f>
        <v>70</v>
      </c>
      <c r="Q11" s="182"/>
      <c r="R11" s="183"/>
      <c r="S11" s="181">
        <f>IF(T9*W9=100,SUM(T9,W9,Z9),IF(T9=10,SUM(T9,W9,X9),IF(T9+U9=10,SUM(T9,U9,W9),SUM(T9,U9))))+P11</f>
        <v>90</v>
      </c>
      <c r="T11" s="182"/>
      <c r="U11" s="183"/>
      <c r="V11" s="181">
        <f>IF(W9*Z9=100,SUM(W9,Z9,AC9),IF(W9=10,SUM(W9,Z9,AA9),IF(W9+X9=10,SUM(W9,X9,Z9),SUM(W9,X9))))+S11</f>
        <v>110</v>
      </c>
      <c r="W11" s="182"/>
      <c r="X11" s="183"/>
      <c r="Y11" s="181">
        <f>IF(Z9*AC9=100,SUM(Z9,AC9,AF9),IF(Z9=10,SUM(Z9,AC9,AD9),IF(Z9+AA9=10,SUM(Z9,AA9,AC9),SUM(Z9,AA9))))+V11</f>
        <v>129</v>
      </c>
      <c r="Z11" s="182"/>
      <c r="AA11" s="183"/>
      <c r="AB11" s="181">
        <f>IF(AC9*AF9=100,SUM(AC9,AF9,AI9),IF(AC9=10,SUM(AC9,AF9,AG9),IF(AC9+AD9=10,SUM(AC9,AD9,AF9),SUM(AC9,AD9))))+Y11</f>
        <v>138</v>
      </c>
      <c r="AC11" s="182"/>
      <c r="AD11" s="183"/>
      <c r="AE11" s="181">
        <f>IF(AF9*AI9=100,SUM(AF9,AI9,AL9),IF(AF9=10,SUM(AF9,AI9,AJ9),IF(AF9+AG9=10,SUM(AF9,AG9,AI9),SUM(AF9,AG9))))+AB11</f>
        <v>147</v>
      </c>
      <c r="AF11" s="182"/>
      <c r="AG11" s="183"/>
      <c r="AH11" s="181">
        <f>AE11+AH9+AI9+AJ9</f>
        <v>166</v>
      </c>
      <c r="AI11" s="182"/>
      <c r="AJ11" s="183"/>
      <c r="AK11" s="117"/>
    </row>
    <row r="12" spans="3:37" ht="15" customHeight="1" thickBot="1">
      <c r="C12" s="115"/>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7"/>
    </row>
    <row r="13" spans="3:37" ht="15" customHeight="1">
      <c r="C13" s="105"/>
      <c r="D13" s="106"/>
      <c r="E13" s="106"/>
      <c r="F13" s="106"/>
      <c r="G13" s="119"/>
      <c r="H13" s="119">
        <v>8</v>
      </c>
      <c r="I13" s="119">
        <v>0</v>
      </c>
      <c r="J13" s="119"/>
      <c r="K13" s="119">
        <v>9</v>
      </c>
      <c r="L13" s="119">
        <v>1</v>
      </c>
      <c r="M13" s="119"/>
      <c r="N13" s="119">
        <v>7</v>
      </c>
      <c r="O13" s="119">
        <v>2</v>
      </c>
      <c r="P13" s="119"/>
      <c r="Q13" s="119">
        <v>7</v>
      </c>
      <c r="R13" s="119">
        <v>3</v>
      </c>
      <c r="S13" s="119"/>
      <c r="T13" s="119">
        <v>10</v>
      </c>
      <c r="U13" s="119"/>
      <c r="V13" s="119"/>
      <c r="W13" s="119">
        <v>9</v>
      </c>
      <c r="X13" s="119">
        <v>1</v>
      </c>
      <c r="Y13" s="119"/>
      <c r="Z13" s="119">
        <v>10</v>
      </c>
      <c r="AA13" s="119"/>
      <c r="AB13" s="119"/>
      <c r="AC13" s="119">
        <v>7</v>
      </c>
      <c r="AD13" s="119">
        <v>2</v>
      </c>
      <c r="AE13" s="119"/>
      <c r="AF13" s="119">
        <v>8</v>
      </c>
      <c r="AG13" s="119">
        <v>1</v>
      </c>
      <c r="AH13" s="119">
        <v>3</v>
      </c>
      <c r="AI13" s="119">
        <v>7</v>
      </c>
      <c r="AJ13" s="119">
        <v>4</v>
      </c>
      <c r="AK13" s="110"/>
    </row>
    <row r="14" spans="3:37" ht="15" customHeight="1">
      <c r="C14" s="105"/>
      <c r="D14" s="189" t="s">
        <v>144</v>
      </c>
      <c r="E14" s="189"/>
      <c r="F14" s="106"/>
      <c r="G14" s="107"/>
      <c r="H14" s="108">
        <f>IF(H13=10,"╳",H13)</f>
        <v>8</v>
      </c>
      <c r="I14" s="109">
        <f>IF(H13=10," ",IF(H13+I13=10,"／",I13))</f>
        <v>0</v>
      </c>
      <c r="J14" s="107"/>
      <c r="K14" s="108">
        <f>IF(K13=10,"╳",K13)</f>
        <v>9</v>
      </c>
      <c r="L14" s="109" t="str">
        <f>IF(K13=10," ",IF(K13+L13=10,"／",L13))</f>
        <v>／</v>
      </c>
      <c r="M14" s="107"/>
      <c r="N14" s="108">
        <f>IF(N13=10,"╳",N13)</f>
        <v>7</v>
      </c>
      <c r="O14" s="109">
        <f>IF(N13=10," ",IF(N13+O13=10,"／",O13))</f>
        <v>2</v>
      </c>
      <c r="P14" s="107"/>
      <c r="Q14" s="108">
        <f>IF(Q13=10,"╳",Q13)</f>
        <v>7</v>
      </c>
      <c r="R14" s="109" t="str">
        <f>IF(Q13=10," ",IF(Q13+R13=10,"／",R13))</f>
        <v>／</v>
      </c>
      <c r="S14" s="107"/>
      <c r="T14" s="108" t="str">
        <f>IF(T13=10,"╳",T13)</f>
        <v>╳</v>
      </c>
      <c r="U14" s="109" t="str">
        <f>IF(T13=10," ",IF(T13+U13=10,"／",U13))</f>
        <v xml:space="preserve"> </v>
      </c>
      <c r="V14" s="107"/>
      <c r="W14" s="108">
        <f>IF(W13=10,"╳",W13)</f>
        <v>9</v>
      </c>
      <c r="X14" s="109" t="str">
        <f>IF(W13=10," ",IF(W13+X13=10,"／",X13))</f>
        <v>／</v>
      </c>
      <c r="Y14" s="107"/>
      <c r="Z14" s="108" t="str">
        <f>IF(Z13=10,"╳",Z13)</f>
        <v>╳</v>
      </c>
      <c r="AA14" s="109" t="str">
        <f>IF(Z13=10," ",IF(Z13+AA13=10,"／",AA13))</f>
        <v xml:space="preserve"> </v>
      </c>
      <c r="AB14" s="107"/>
      <c r="AC14" s="108">
        <f>IF(AC13=10,"╳",AC13)</f>
        <v>7</v>
      </c>
      <c r="AD14" s="109">
        <f>IF(AC13=10," ",IF(AC13+AD13=10,"／",AD13))</f>
        <v>2</v>
      </c>
      <c r="AE14" s="107"/>
      <c r="AF14" s="108">
        <f>IF(AF13=10,"╳",AF13)</f>
        <v>8</v>
      </c>
      <c r="AG14" s="109">
        <f>IF(AF13=10," ",IF(AF13+AG13=10,"／",AG13))</f>
        <v>1</v>
      </c>
      <c r="AH14" s="107">
        <f>IF(AH13=10,"╳",IF(AH13+AI13&gt;=10,AH13," "))</f>
        <v>3</v>
      </c>
      <c r="AI14" s="108" t="str">
        <f>IF(AI13=10,"╳",IF(AH13+AI13=10,"／",AI13))</f>
        <v>／</v>
      </c>
      <c r="AJ14" s="109">
        <f>IF(AI13=10," ",IF(AI13+AJ13=10,"／",AJ13))</f>
        <v>4</v>
      </c>
      <c r="AK14" s="110"/>
    </row>
    <row r="15" spans="3:37" ht="15" customHeight="1">
      <c r="C15" s="105"/>
      <c r="D15" s="189"/>
      <c r="E15" s="189"/>
      <c r="F15" s="106"/>
      <c r="G15" s="181">
        <f>IF(H13*K13=100,SUM(H13,K13,N13),IF(H13=10,SUM(H13,K13,L13),IF(H13+I13=10,SUM(H13,I13,K13),SUM(H13,I13))))</f>
        <v>8</v>
      </c>
      <c r="H15" s="182"/>
      <c r="I15" s="183"/>
      <c r="J15" s="181">
        <f>IF(K13*N13=100,SUM(K13,N13,Q13),IF(K13=10,SUM(K13,N13,O13),IF(K13+L13=10,SUM(K13,L13,N13),SUM(K13,L13))))+G15</f>
        <v>25</v>
      </c>
      <c r="K15" s="182"/>
      <c r="L15" s="183"/>
      <c r="M15" s="181">
        <f>IF(N13*Q13=100,SUM(N13,Q13,T13),IF(N13=10,SUM(N13,Q13,R13),IF(N13+O13=10,SUM(N13,O13,Q13),SUM(N13,O13))))+J15</f>
        <v>34</v>
      </c>
      <c r="N15" s="182"/>
      <c r="O15" s="183"/>
      <c r="P15" s="181">
        <f>IF(Q13*T13=100,SUM(Q13,T13,W13),IF(Q13=10,SUM(Q13,T13,U13),IF(Q13+R13=10,SUM(Q13,R13,T13),SUM(Q13,R13))))+M15</f>
        <v>54</v>
      </c>
      <c r="Q15" s="182"/>
      <c r="R15" s="183"/>
      <c r="S15" s="181">
        <f>IF(T13*W13=100,SUM(T13,W13,Z13),IF(T13=10,SUM(T13,W13,X13),IF(T13+U13=10,SUM(T13,U13,W13),SUM(T13,U13))))+P15</f>
        <v>74</v>
      </c>
      <c r="T15" s="182"/>
      <c r="U15" s="183"/>
      <c r="V15" s="181">
        <f>IF(W13*Z13=100,SUM(W13,Z13,AC13),IF(W13=10,SUM(W13,Z13,AA13),IF(W13+X13=10,SUM(W13,X13,Z13),SUM(W13,X13))))+S15</f>
        <v>94</v>
      </c>
      <c r="W15" s="182"/>
      <c r="X15" s="183"/>
      <c r="Y15" s="181">
        <f>IF(Z13*AC13=100,SUM(Z13,AC13,AF13),IF(Z13=10,SUM(Z13,AC13,AD13),IF(Z13+AA13=10,SUM(Z13,AA13,AC13),SUM(Z13,AA13))))+V15</f>
        <v>113</v>
      </c>
      <c r="Z15" s="182"/>
      <c r="AA15" s="183"/>
      <c r="AB15" s="181">
        <f>IF(AC13*AF13=100,SUM(AC13,AF13,AI13),IF(AC13=10,SUM(AC13,AF13,AG13),IF(AC13+AD13=10,SUM(AC13,AD13,AF13),SUM(AC13,AD13))))+Y15</f>
        <v>122</v>
      </c>
      <c r="AC15" s="182"/>
      <c r="AD15" s="183"/>
      <c r="AE15" s="181">
        <f>IF(AF13*AI13=100,SUM(AF13,AI13,AL13),IF(AF13=10,SUM(AF13,AI13,AJ13),IF(AF13+AG13=10,SUM(AF13,AG13,AI13),SUM(AF13,AG13))))+AB15</f>
        <v>131</v>
      </c>
      <c r="AF15" s="182"/>
      <c r="AG15" s="183"/>
      <c r="AH15" s="181">
        <f>AE15+AH13+AI13+AJ13</f>
        <v>145</v>
      </c>
      <c r="AI15" s="182"/>
      <c r="AJ15" s="183"/>
      <c r="AK15" s="110"/>
    </row>
    <row r="16" spans="3:37" ht="15" customHeight="1" thickBot="1">
      <c r="C16" s="105"/>
      <c r="D16" s="111"/>
      <c r="E16" s="111"/>
      <c r="F16" s="111"/>
      <c r="G16" s="111"/>
      <c r="H16" s="111"/>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0"/>
    </row>
    <row r="17" spans="3:37" ht="15" customHeight="1">
      <c r="C17" s="115"/>
      <c r="D17" s="116"/>
      <c r="E17" s="116"/>
      <c r="F17" s="116"/>
      <c r="G17" s="113"/>
      <c r="H17" s="113">
        <v>6</v>
      </c>
      <c r="I17" s="113">
        <v>0</v>
      </c>
      <c r="J17" s="113"/>
      <c r="K17" s="113">
        <v>7</v>
      </c>
      <c r="L17" s="113">
        <v>1</v>
      </c>
      <c r="M17" s="113"/>
      <c r="N17" s="113">
        <v>6</v>
      </c>
      <c r="O17" s="113">
        <v>2</v>
      </c>
      <c r="P17" s="113"/>
      <c r="Q17" s="113">
        <v>4</v>
      </c>
      <c r="R17" s="113">
        <v>2</v>
      </c>
      <c r="S17" s="113"/>
      <c r="T17" s="113">
        <v>9</v>
      </c>
      <c r="U17" s="113">
        <v>1</v>
      </c>
      <c r="V17" s="113"/>
      <c r="W17" s="113">
        <v>10</v>
      </c>
      <c r="X17" s="113">
        <v>0</v>
      </c>
      <c r="Y17" s="113"/>
      <c r="Z17" s="113">
        <v>8</v>
      </c>
      <c r="AA17" s="113">
        <v>2</v>
      </c>
      <c r="AB17" s="113"/>
      <c r="AC17" s="113">
        <v>5</v>
      </c>
      <c r="AD17" s="113">
        <v>4</v>
      </c>
      <c r="AE17" s="113"/>
      <c r="AF17" s="113">
        <v>7</v>
      </c>
      <c r="AG17" s="113">
        <v>1</v>
      </c>
      <c r="AH17" s="113">
        <v>4</v>
      </c>
      <c r="AI17" s="113">
        <v>6</v>
      </c>
      <c r="AJ17" s="113">
        <v>2</v>
      </c>
      <c r="AK17" s="117"/>
    </row>
    <row r="18" spans="3:37" ht="15" customHeight="1">
      <c r="C18" s="115"/>
      <c r="D18" s="188" t="s">
        <v>145</v>
      </c>
      <c r="E18" s="188"/>
      <c r="F18" s="116"/>
      <c r="G18" s="107"/>
      <c r="H18" s="108">
        <f>IF(H17=10,"╳",H17)</f>
        <v>6</v>
      </c>
      <c r="I18" s="109">
        <f>IF(H17=10," ",IF(H17+I17=10,"／",I17))</f>
        <v>0</v>
      </c>
      <c r="J18" s="107"/>
      <c r="K18" s="108">
        <f>IF(K17=10,"╳",K17)</f>
        <v>7</v>
      </c>
      <c r="L18" s="109">
        <f>IF(K17=10," ",IF(K17+L17=10,"／",L17))</f>
        <v>1</v>
      </c>
      <c r="M18" s="107"/>
      <c r="N18" s="108">
        <f>IF(N17=10,"╳",N17)</f>
        <v>6</v>
      </c>
      <c r="O18" s="109">
        <f>IF(N17=10," ",IF(N17+O17=10,"／",O17))</f>
        <v>2</v>
      </c>
      <c r="P18" s="107"/>
      <c r="Q18" s="108">
        <f>IF(Q17=10,"╳",Q17)</f>
        <v>4</v>
      </c>
      <c r="R18" s="109">
        <f>IF(Q17=10," ",IF(Q17+R17=10,"／",R17))</f>
        <v>2</v>
      </c>
      <c r="S18" s="107"/>
      <c r="T18" s="108">
        <f>IF(T17=10,"╳",T17)</f>
        <v>9</v>
      </c>
      <c r="U18" s="109" t="str">
        <f>IF(T17=10," ",IF(T17+U17=10,"／",U17))</f>
        <v>／</v>
      </c>
      <c r="V18" s="107"/>
      <c r="W18" s="108" t="str">
        <f>IF(W17=10,"╳",W17)</f>
        <v>╳</v>
      </c>
      <c r="X18" s="109" t="str">
        <f>IF(W17=10," ",IF(W17+X17=10,"／",X17))</f>
        <v xml:space="preserve"> </v>
      </c>
      <c r="Y18" s="107"/>
      <c r="Z18" s="108">
        <f>IF(Z17=10,"╳",Z17)</f>
        <v>8</v>
      </c>
      <c r="AA18" s="109" t="str">
        <f>IF(Z17=10," ",IF(Z17+AA17=10,"／",AA17))</f>
        <v>／</v>
      </c>
      <c r="AB18" s="107"/>
      <c r="AC18" s="108">
        <f>IF(AC17=10,"╳",AC17)</f>
        <v>5</v>
      </c>
      <c r="AD18" s="109">
        <f>IF(AC17=10," ",IF(AC17+AD17=10,"／",AD17))</f>
        <v>4</v>
      </c>
      <c r="AE18" s="107"/>
      <c r="AF18" s="108">
        <f>IF(AF17=10,"╳",AF17)</f>
        <v>7</v>
      </c>
      <c r="AG18" s="109">
        <f>IF(AF17=10," ",IF(AF17+AG17=10,"／",AG17))</f>
        <v>1</v>
      </c>
      <c r="AH18" s="107">
        <f>IF(AH17=10,"╳",IF(AH17+AI17&gt;=10,AH17," "))</f>
        <v>4</v>
      </c>
      <c r="AI18" s="108" t="str">
        <f>IF(AI17=10,"╳",IF(AH17+AI17=10,"／",AI17))</f>
        <v>／</v>
      </c>
      <c r="AJ18" s="109">
        <f>IF(AI17=10," ",IF(AI17+AJ17=10,"／",AJ17))</f>
        <v>2</v>
      </c>
      <c r="AK18" s="117"/>
    </row>
    <row r="19" spans="3:37" ht="15" customHeight="1">
      <c r="C19" s="115"/>
      <c r="D19" s="188"/>
      <c r="E19" s="188"/>
      <c r="F19" s="116"/>
      <c r="G19" s="181">
        <f>IF(H17*K17=100,SUM(H17,K17,N17),IF(H17=10,SUM(H17,K17,L17),IF(H17+I17=10,SUM(H17,I17,K17),SUM(H17,I17))))</f>
        <v>6</v>
      </c>
      <c r="H19" s="182"/>
      <c r="I19" s="183"/>
      <c r="J19" s="181">
        <f>IF(K17*N17=100,SUM(K17,N17,Q17),IF(K17=10,SUM(K17,N17,O17),IF(K17+L17=10,SUM(K17,L17,N17),SUM(K17,L17))))+G19</f>
        <v>14</v>
      </c>
      <c r="K19" s="182"/>
      <c r="L19" s="183"/>
      <c r="M19" s="181">
        <f>IF(N17*Q17=100,SUM(N17,Q17,T17),IF(N17=10,SUM(N17,Q17,R17),IF(N17+O17=10,SUM(N17,O17,Q17),SUM(N17,O17))))+J19</f>
        <v>22</v>
      </c>
      <c r="N19" s="182"/>
      <c r="O19" s="183"/>
      <c r="P19" s="181">
        <f>IF(Q17*T17=100,SUM(Q17,T17,W17),IF(Q17=10,SUM(Q17,T17,U17),IF(Q17+R17=10,SUM(Q17,R17,T17),SUM(Q17,R17))))+M19</f>
        <v>28</v>
      </c>
      <c r="Q19" s="182"/>
      <c r="R19" s="183"/>
      <c r="S19" s="181">
        <f>IF(T17*W17=100,SUM(T17,W17,Z17),IF(T17=10,SUM(T17,W17,X17),IF(T17+U17=10,SUM(T17,U17,W17),SUM(T17,U17))))+P19</f>
        <v>48</v>
      </c>
      <c r="T19" s="182"/>
      <c r="U19" s="183"/>
      <c r="V19" s="181">
        <f>IF(W17*Z17=100,SUM(W17,Z17,AC17),IF(W17=10,SUM(W17,Z17,AA17),IF(W17+X17=10,SUM(W17,X17,Z17),SUM(W17,X17))))+S19</f>
        <v>68</v>
      </c>
      <c r="W19" s="182"/>
      <c r="X19" s="183"/>
      <c r="Y19" s="181">
        <f>IF(Z17*AC17=100,SUM(Z17,AC17,AF17),IF(Z17=10,SUM(Z17,AC17,AD17),IF(Z17+AA17=10,SUM(Z17,AA17,AC17),SUM(Z17,AA17))))+V19</f>
        <v>83</v>
      </c>
      <c r="Z19" s="182"/>
      <c r="AA19" s="183"/>
      <c r="AB19" s="181">
        <f>IF(AC17*AF17=100,SUM(AC17,AF17,AI17),IF(AC17=10,SUM(AC17,AF17,AG17),IF(AC17+AD17=10,SUM(AC17,AD17,AF17),SUM(AC17,AD17))))+Y19</f>
        <v>92</v>
      </c>
      <c r="AC19" s="182"/>
      <c r="AD19" s="183"/>
      <c r="AE19" s="181">
        <f>IF(AF17*AI17=100,SUM(AF17,AI17,AL17),IF(AF17=10,SUM(AF17,AI17,AJ17),IF(AF17+AG17=10,SUM(AF17,AG17,AI17),SUM(AF17,AG17))))+AB19</f>
        <v>100</v>
      </c>
      <c r="AF19" s="182"/>
      <c r="AG19" s="183"/>
      <c r="AH19" s="181">
        <f>AE19+AH17+AI17+AJ17</f>
        <v>112</v>
      </c>
      <c r="AI19" s="182"/>
      <c r="AJ19" s="183"/>
      <c r="AK19" s="117"/>
    </row>
    <row r="20" spans="3:37" ht="15" customHeight="1" thickBot="1">
      <c r="C20" s="120"/>
      <c r="D20" s="121"/>
      <c r="E20" s="121"/>
      <c r="F20" s="121"/>
      <c r="G20" s="121"/>
      <c r="H20" s="121"/>
      <c r="I20" s="121"/>
      <c r="J20" s="121"/>
      <c r="K20" s="121"/>
      <c r="L20" s="121"/>
      <c r="M20" s="121"/>
      <c r="N20" s="121"/>
      <c r="O20" s="121"/>
      <c r="P20" s="121"/>
      <c r="Q20" s="121"/>
      <c r="R20" s="121"/>
      <c r="S20" s="121"/>
      <c r="T20" s="121"/>
      <c r="U20" s="121"/>
      <c r="V20" s="121"/>
      <c r="W20" s="121"/>
      <c r="X20" s="121"/>
      <c r="Y20" s="121"/>
      <c r="Z20" s="121"/>
      <c r="AA20" s="121"/>
      <c r="AB20" s="121"/>
      <c r="AC20" s="121"/>
      <c r="AD20" s="121"/>
      <c r="AE20" s="121"/>
      <c r="AF20" s="121"/>
      <c r="AG20" s="121"/>
      <c r="AH20" s="121"/>
      <c r="AI20" s="121"/>
      <c r="AJ20" s="121"/>
      <c r="AK20" s="122"/>
    </row>
    <row r="21" spans="3:37" ht="16.8" thickBot="1">
      <c r="C21" s="123">
        <v>3</v>
      </c>
    </row>
    <row r="22" spans="3:37" ht="16.8" thickBot="1">
      <c r="E22" s="185" t="s">
        <v>146</v>
      </c>
      <c r="F22" s="186"/>
      <c r="G22" s="186"/>
      <c r="H22" s="186"/>
      <c r="I22" s="186"/>
      <c r="J22" s="186"/>
      <c r="K22" s="186"/>
      <c r="L22" s="186"/>
      <c r="M22" s="186"/>
      <c r="N22" s="186"/>
      <c r="O22" s="186"/>
      <c r="P22" s="186"/>
      <c r="Q22" s="187"/>
    </row>
    <row r="23" spans="3:37">
      <c r="E23" s="176"/>
      <c r="F23" s="177"/>
      <c r="G23" s="177"/>
      <c r="H23" s="177"/>
      <c r="I23" s="177" t="s">
        <v>147</v>
      </c>
      <c r="J23" s="177"/>
      <c r="K23" s="177"/>
      <c r="L23" s="177"/>
      <c r="M23" s="124" t="s">
        <v>148</v>
      </c>
      <c r="N23" s="124"/>
      <c r="O23" s="124"/>
      <c r="P23" s="125"/>
      <c r="Q23" s="126"/>
      <c r="W23" s="127"/>
      <c r="X23" s="127"/>
      <c r="Y23" s="127"/>
      <c r="AD23" s="184" t="s">
        <v>136</v>
      </c>
      <c r="AE23" s="184"/>
      <c r="AF23" s="184"/>
      <c r="AG23" s="184"/>
      <c r="AH23" s="173" t="s">
        <v>176</v>
      </c>
      <c r="AI23" s="174"/>
      <c r="AJ23" s="174"/>
      <c r="AK23" s="175"/>
    </row>
    <row r="24" spans="3:37" ht="19.8" thickBot="1">
      <c r="E24" s="129"/>
      <c r="F24" s="130"/>
      <c r="G24" s="130"/>
      <c r="H24" s="130"/>
      <c r="I24" s="178">
        <f>INDEX(AC27:AC30,$C$21)</f>
        <v>145</v>
      </c>
      <c r="J24" s="178"/>
      <c r="K24" s="178"/>
      <c r="L24" s="178"/>
      <c r="M24" s="178">
        <f>INDEX(AD27:AD30,$C$21)</f>
        <v>2</v>
      </c>
      <c r="N24" s="178"/>
      <c r="O24" s="178"/>
      <c r="P24" s="178"/>
      <c r="Q24" s="131"/>
      <c r="W24" s="127"/>
      <c r="X24" s="127"/>
      <c r="Y24" s="127"/>
      <c r="Z24" s="127"/>
      <c r="AA24" s="127"/>
      <c r="AB24" s="127"/>
      <c r="AC24" s="127"/>
      <c r="AD24" s="147"/>
      <c r="AE24" s="148"/>
      <c r="AF24" s="148"/>
      <c r="AG24" s="149"/>
      <c r="AH24" s="147"/>
      <c r="AI24" s="148"/>
      <c r="AJ24" s="148"/>
      <c r="AK24" s="149"/>
    </row>
    <row r="25" spans="3:37">
      <c r="W25" s="127"/>
      <c r="X25" s="127"/>
      <c r="Y25" s="127"/>
      <c r="Z25" s="127"/>
      <c r="AA25" s="127"/>
      <c r="AB25" s="127"/>
      <c r="AC25" s="127"/>
      <c r="AD25" s="128"/>
      <c r="AE25" s="128"/>
      <c r="AF25" s="128"/>
      <c r="AG25" s="127"/>
    </row>
    <row r="26" spans="3:37">
      <c r="W26" s="127"/>
      <c r="X26" s="127"/>
      <c r="Y26" s="127"/>
      <c r="Z26" s="123"/>
      <c r="AA26" s="123"/>
      <c r="AB26" s="179"/>
      <c r="AC26" s="179"/>
      <c r="AD26" s="179" t="s">
        <v>149</v>
      </c>
      <c r="AE26" s="179"/>
      <c r="AF26" s="180"/>
      <c r="AG26" s="180"/>
    </row>
    <row r="27" spans="3:37">
      <c r="W27" s="127"/>
      <c r="X27" s="127"/>
      <c r="Y27" s="127"/>
      <c r="Z27" s="123"/>
      <c r="AA27" s="123"/>
      <c r="AB27" s="132" t="s">
        <v>150</v>
      </c>
      <c r="AC27" s="132">
        <f>AH7</f>
        <v>136</v>
      </c>
      <c r="AD27" s="132">
        <f>COUNTIF(G5:AJ5,"=10")</f>
        <v>2</v>
      </c>
      <c r="AE27" s="132"/>
      <c r="AF27" s="128"/>
      <c r="AG27" s="128"/>
    </row>
    <row r="28" spans="3:37">
      <c r="W28" s="127"/>
      <c r="X28" s="127"/>
      <c r="Y28" s="127"/>
      <c r="Z28" s="123"/>
      <c r="AA28" s="123"/>
      <c r="AB28" s="132" t="s">
        <v>151</v>
      </c>
      <c r="AC28" s="132">
        <f>AH11</f>
        <v>166</v>
      </c>
      <c r="AD28" s="132">
        <f>COUNTIF(G9:AJ9,"=10")</f>
        <v>4</v>
      </c>
      <c r="AE28" s="132"/>
      <c r="AF28" s="128"/>
      <c r="AG28" s="128"/>
    </row>
    <row r="29" spans="3:37">
      <c r="W29" s="127"/>
      <c r="X29" s="127"/>
      <c r="Y29" s="127"/>
      <c r="Z29" s="123"/>
      <c r="AA29" s="123"/>
      <c r="AB29" s="132" t="s">
        <v>152</v>
      </c>
      <c r="AC29" s="132">
        <f>AH15</f>
        <v>145</v>
      </c>
      <c r="AD29" s="132">
        <f>COUNTIF(G13:AJ13,"=10")</f>
        <v>2</v>
      </c>
      <c r="AE29" s="132"/>
      <c r="AF29" s="128"/>
      <c r="AG29" s="128"/>
    </row>
    <row r="30" spans="3:37">
      <c r="W30" s="127"/>
      <c r="X30" s="127"/>
      <c r="Y30" s="127"/>
      <c r="Z30" s="123"/>
      <c r="AA30" s="123"/>
      <c r="AB30" s="132" t="s">
        <v>153</v>
      </c>
      <c r="AC30" s="132">
        <f>AH19</f>
        <v>112</v>
      </c>
      <c r="AD30" s="132">
        <f>COUNTIF(G17:AJ17,"=10")</f>
        <v>1</v>
      </c>
      <c r="AE30" s="132"/>
      <c r="AF30" s="128"/>
      <c r="AG30" s="128"/>
    </row>
    <row r="31" spans="3:37">
      <c r="W31" s="127"/>
      <c r="X31" s="127"/>
      <c r="Y31" s="127"/>
      <c r="Z31" s="127"/>
      <c r="AA31" s="127"/>
      <c r="AB31" s="127"/>
      <c r="AC31" s="127"/>
      <c r="AD31" s="127"/>
      <c r="AE31" s="127"/>
      <c r="AF31" s="127"/>
      <c r="AG31" s="127"/>
    </row>
  </sheetData>
  <mergeCells count="55">
    <mergeCell ref="P11:R11"/>
    <mergeCell ref="J2:AH3"/>
    <mergeCell ref="D6:E7"/>
    <mergeCell ref="G7:I7"/>
    <mergeCell ref="J7:L7"/>
    <mergeCell ref="M7:O7"/>
    <mergeCell ref="P7:R7"/>
    <mergeCell ref="S7:U7"/>
    <mergeCell ref="V7:X7"/>
    <mergeCell ref="Y7:AA7"/>
    <mergeCell ref="AB7:AD7"/>
    <mergeCell ref="AE7:AG7"/>
    <mergeCell ref="AH7:AJ7"/>
    <mergeCell ref="AH11:AJ11"/>
    <mergeCell ref="AB11:AD11"/>
    <mergeCell ref="AE11:AG11"/>
    <mergeCell ref="D10:E11"/>
    <mergeCell ref="G11:I11"/>
    <mergeCell ref="J11:L11"/>
    <mergeCell ref="AH19:AJ19"/>
    <mergeCell ref="S15:U15"/>
    <mergeCell ref="V15:X15"/>
    <mergeCell ref="S11:U11"/>
    <mergeCell ref="V11:X11"/>
    <mergeCell ref="Y11:AA11"/>
    <mergeCell ref="D14:E15"/>
    <mergeCell ref="G15:I15"/>
    <mergeCell ref="J15:L15"/>
    <mergeCell ref="M15:O15"/>
    <mergeCell ref="P15:R15"/>
    <mergeCell ref="M11:O11"/>
    <mergeCell ref="E22:Q22"/>
    <mergeCell ref="Y15:AA15"/>
    <mergeCell ref="AB15:AD15"/>
    <mergeCell ref="AE15:AG15"/>
    <mergeCell ref="AH15:AJ15"/>
    <mergeCell ref="D18:E19"/>
    <mergeCell ref="G19:I19"/>
    <mergeCell ref="J19:L19"/>
    <mergeCell ref="M19:O19"/>
    <mergeCell ref="P19:R19"/>
    <mergeCell ref="S19:U19"/>
    <mergeCell ref="AB26:AC26"/>
    <mergeCell ref="AD26:AE26"/>
    <mergeCell ref="AF26:AG26"/>
    <mergeCell ref="V19:X19"/>
    <mergeCell ref="Y19:AA19"/>
    <mergeCell ref="AB19:AD19"/>
    <mergeCell ref="AE19:AG19"/>
    <mergeCell ref="AD23:AG23"/>
    <mergeCell ref="AH23:AK23"/>
    <mergeCell ref="E23:H23"/>
    <mergeCell ref="I23:L23"/>
    <mergeCell ref="I24:L24"/>
    <mergeCell ref="M24:P24"/>
  </mergeCells>
  <phoneticPr fontId="13" type="noConversion"/>
  <conditionalFormatting sqref="G6:AJ19">
    <cfRule type="expression" dxfId="15" priority="1">
      <formula>G6="╳"</formula>
    </cfRule>
  </conditionalFormatting>
  <pageMargins left="0.75" right="0.75" top="1" bottom="1" header="0.5" footer="0.5"/>
  <pageSetup paperSize="9" orientation="portrait"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097" r:id="rId4" name="Drop Down 1">
              <controlPr defaultSize="0" autoLine="0" autoPict="0">
                <anchor moveWithCells="1">
                  <from>
                    <xdr:col>4</xdr:col>
                    <xdr:colOff>38100</xdr:colOff>
                    <xdr:row>22</xdr:row>
                    <xdr:rowOff>198120</xdr:rowOff>
                  </from>
                  <to>
                    <xdr:col>7</xdr:col>
                    <xdr:colOff>106680</xdr:colOff>
                    <xdr:row>23</xdr:row>
                    <xdr:rowOff>175260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M20"/>
  <sheetViews>
    <sheetView showGridLines="0" zoomScale="110" zoomScaleNormal="110" workbookViewId="0">
      <selection activeCell="D10" sqref="D10"/>
    </sheetView>
  </sheetViews>
  <sheetFormatPr defaultRowHeight="16.2"/>
  <cols>
    <col min="1" max="1" width="8.88671875" style="127"/>
    <col min="2" max="2" width="9.109375" style="127" customWidth="1"/>
    <col min="3" max="7" width="8.88671875" style="127"/>
    <col min="8" max="8" width="11.44140625" style="127" customWidth="1"/>
    <col min="9" max="9" width="10.109375" style="127" bestFit="1" customWidth="1"/>
    <col min="10" max="10" width="3.44140625" style="127" customWidth="1"/>
    <col min="11" max="12" width="8.88671875" style="127"/>
    <col min="13" max="13" width="6.6640625" style="127" customWidth="1"/>
    <col min="14" max="257" width="8.88671875" style="127"/>
    <col min="258" max="258" width="9.109375" style="127" customWidth="1"/>
    <col min="259" max="265" width="8.88671875" style="127"/>
    <col min="266" max="266" width="10.33203125" style="127" bestFit="1" customWidth="1"/>
    <col min="267" max="513" width="8.88671875" style="127"/>
    <col min="514" max="514" width="9.109375" style="127" customWidth="1"/>
    <col min="515" max="521" width="8.88671875" style="127"/>
    <col min="522" max="522" width="10.33203125" style="127" bestFit="1" customWidth="1"/>
    <col min="523" max="769" width="8.88671875" style="127"/>
    <col min="770" max="770" width="9.109375" style="127" customWidth="1"/>
    <col min="771" max="777" width="8.88671875" style="127"/>
    <col min="778" max="778" width="10.33203125" style="127" bestFit="1" customWidth="1"/>
    <col min="779" max="1025" width="8.88671875" style="127"/>
    <col min="1026" max="1026" width="9.109375" style="127" customWidth="1"/>
    <col min="1027" max="1033" width="8.88671875" style="127"/>
    <col min="1034" max="1034" width="10.33203125" style="127" bestFit="1" customWidth="1"/>
    <col min="1035" max="1281" width="8.88671875" style="127"/>
    <col min="1282" max="1282" width="9.109375" style="127" customWidth="1"/>
    <col min="1283" max="1289" width="8.88671875" style="127"/>
    <col min="1290" max="1290" width="10.33203125" style="127" bestFit="1" customWidth="1"/>
    <col min="1291" max="1537" width="8.88671875" style="127"/>
    <col min="1538" max="1538" width="9.109375" style="127" customWidth="1"/>
    <col min="1539" max="1545" width="8.88671875" style="127"/>
    <col min="1546" max="1546" width="10.33203125" style="127" bestFit="1" customWidth="1"/>
    <col min="1547" max="1793" width="8.88671875" style="127"/>
    <col min="1794" max="1794" width="9.109375" style="127" customWidth="1"/>
    <col min="1795" max="1801" width="8.88671875" style="127"/>
    <col min="1802" max="1802" width="10.33203125" style="127" bestFit="1" customWidth="1"/>
    <col min="1803" max="2049" width="8.88671875" style="127"/>
    <col min="2050" max="2050" width="9.109375" style="127" customWidth="1"/>
    <col min="2051" max="2057" width="8.88671875" style="127"/>
    <col min="2058" max="2058" width="10.33203125" style="127" bestFit="1" customWidth="1"/>
    <col min="2059" max="2305" width="8.88671875" style="127"/>
    <col min="2306" max="2306" width="9.109375" style="127" customWidth="1"/>
    <col min="2307" max="2313" width="8.88671875" style="127"/>
    <col min="2314" max="2314" width="10.33203125" style="127" bestFit="1" customWidth="1"/>
    <col min="2315" max="2561" width="8.88671875" style="127"/>
    <col min="2562" max="2562" width="9.109375" style="127" customWidth="1"/>
    <col min="2563" max="2569" width="8.88671875" style="127"/>
    <col min="2570" max="2570" width="10.33203125" style="127" bestFit="1" customWidth="1"/>
    <col min="2571" max="2817" width="8.88671875" style="127"/>
    <col min="2818" max="2818" width="9.109375" style="127" customWidth="1"/>
    <col min="2819" max="2825" width="8.88671875" style="127"/>
    <col min="2826" max="2826" width="10.33203125" style="127" bestFit="1" customWidth="1"/>
    <col min="2827" max="3073" width="8.88671875" style="127"/>
    <col min="3074" max="3074" width="9.109375" style="127" customWidth="1"/>
    <col min="3075" max="3081" width="8.88671875" style="127"/>
    <col min="3082" max="3082" width="10.33203125" style="127" bestFit="1" customWidth="1"/>
    <col min="3083" max="3329" width="8.88671875" style="127"/>
    <col min="3330" max="3330" width="9.109375" style="127" customWidth="1"/>
    <col min="3331" max="3337" width="8.88671875" style="127"/>
    <col min="3338" max="3338" width="10.33203125" style="127" bestFit="1" customWidth="1"/>
    <col min="3339" max="3585" width="8.88671875" style="127"/>
    <col min="3586" max="3586" width="9.109375" style="127" customWidth="1"/>
    <col min="3587" max="3593" width="8.88671875" style="127"/>
    <col min="3594" max="3594" width="10.33203125" style="127" bestFit="1" customWidth="1"/>
    <col min="3595" max="3841" width="8.88671875" style="127"/>
    <col min="3842" max="3842" width="9.109375" style="127" customWidth="1"/>
    <col min="3843" max="3849" width="8.88671875" style="127"/>
    <col min="3850" max="3850" width="10.33203125" style="127" bestFit="1" customWidth="1"/>
    <col min="3851" max="4097" width="8.88671875" style="127"/>
    <col min="4098" max="4098" width="9.109375" style="127" customWidth="1"/>
    <col min="4099" max="4105" width="8.88671875" style="127"/>
    <col min="4106" max="4106" width="10.33203125" style="127" bestFit="1" customWidth="1"/>
    <col min="4107" max="4353" width="8.88671875" style="127"/>
    <col min="4354" max="4354" width="9.109375" style="127" customWidth="1"/>
    <col min="4355" max="4361" width="8.88671875" style="127"/>
    <col min="4362" max="4362" width="10.33203125" style="127" bestFit="1" customWidth="1"/>
    <col min="4363" max="4609" width="8.88671875" style="127"/>
    <col min="4610" max="4610" width="9.109375" style="127" customWidth="1"/>
    <col min="4611" max="4617" width="8.88671875" style="127"/>
    <col min="4618" max="4618" width="10.33203125" style="127" bestFit="1" customWidth="1"/>
    <col min="4619" max="4865" width="8.88671875" style="127"/>
    <col min="4866" max="4866" width="9.109375" style="127" customWidth="1"/>
    <col min="4867" max="4873" width="8.88671875" style="127"/>
    <col min="4874" max="4874" width="10.33203125" style="127" bestFit="1" customWidth="1"/>
    <col min="4875" max="5121" width="8.88671875" style="127"/>
    <col min="5122" max="5122" width="9.109375" style="127" customWidth="1"/>
    <col min="5123" max="5129" width="8.88671875" style="127"/>
    <col min="5130" max="5130" width="10.33203125" style="127" bestFit="1" customWidth="1"/>
    <col min="5131" max="5377" width="8.88671875" style="127"/>
    <col min="5378" max="5378" width="9.109375" style="127" customWidth="1"/>
    <col min="5379" max="5385" width="8.88671875" style="127"/>
    <col min="5386" max="5386" width="10.33203125" style="127" bestFit="1" customWidth="1"/>
    <col min="5387" max="5633" width="8.88671875" style="127"/>
    <col min="5634" max="5634" width="9.109375" style="127" customWidth="1"/>
    <col min="5635" max="5641" width="8.88671875" style="127"/>
    <col min="5642" max="5642" width="10.33203125" style="127" bestFit="1" customWidth="1"/>
    <col min="5643" max="5889" width="8.88671875" style="127"/>
    <col min="5890" max="5890" width="9.109375" style="127" customWidth="1"/>
    <col min="5891" max="5897" width="8.88671875" style="127"/>
    <col min="5898" max="5898" width="10.33203125" style="127" bestFit="1" customWidth="1"/>
    <col min="5899" max="6145" width="8.88671875" style="127"/>
    <col min="6146" max="6146" width="9.109375" style="127" customWidth="1"/>
    <col min="6147" max="6153" width="8.88671875" style="127"/>
    <col min="6154" max="6154" width="10.33203125" style="127" bestFit="1" customWidth="1"/>
    <col min="6155" max="6401" width="8.88671875" style="127"/>
    <col min="6402" max="6402" width="9.109375" style="127" customWidth="1"/>
    <col min="6403" max="6409" width="8.88671875" style="127"/>
    <col min="6410" max="6410" width="10.33203125" style="127" bestFit="1" customWidth="1"/>
    <col min="6411" max="6657" width="8.88671875" style="127"/>
    <col min="6658" max="6658" width="9.109375" style="127" customWidth="1"/>
    <col min="6659" max="6665" width="8.88671875" style="127"/>
    <col min="6666" max="6666" width="10.33203125" style="127" bestFit="1" customWidth="1"/>
    <col min="6667" max="6913" width="8.88671875" style="127"/>
    <col min="6914" max="6914" width="9.109375" style="127" customWidth="1"/>
    <col min="6915" max="6921" width="8.88671875" style="127"/>
    <col min="6922" max="6922" width="10.33203125" style="127" bestFit="1" customWidth="1"/>
    <col min="6923" max="7169" width="8.88671875" style="127"/>
    <col min="7170" max="7170" width="9.109375" style="127" customWidth="1"/>
    <col min="7171" max="7177" width="8.88671875" style="127"/>
    <col min="7178" max="7178" width="10.33203125" style="127" bestFit="1" customWidth="1"/>
    <col min="7179" max="7425" width="8.88671875" style="127"/>
    <col min="7426" max="7426" width="9.109375" style="127" customWidth="1"/>
    <col min="7427" max="7433" width="8.88671875" style="127"/>
    <col min="7434" max="7434" width="10.33203125" style="127" bestFit="1" customWidth="1"/>
    <col min="7435" max="7681" width="8.88671875" style="127"/>
    <col min="7682" max="7682" width="9.109375" style="127" customWidth="1"/>
    <col min="7683" max="7689" width="8.88671875" style="127"/>
    <col min="7690" max="7690" width="10.33203125" style="127" bestFit="1" customWidth="1"/>
    <col min="7691" max="7937" width="8.88671875" style="127"/>
    <col min="7938" max="7938" width="9.109375" style="127" customWidth="1"/>
    <col min="7939" max="7945" width="8.88671875" style="127"/>
    <col min="7946" max="7946" width="10.33203125" style="127" bestFit="1" customWidth="1"/>
    <col min="7947" max="8193" width="8.88671875" style="127"/>
    <col min="8194" max="8194" width="9.109375" style="127" customWidth="1"/>
    <col min="8195" max="8201" width="8.88671875" style="127"/>
    <col min="8202" max="8202" width="10.33203125" style="127" bestFit="1" customWidth="1"/>
    <col min="8203" max="8449" width="8.88671875" style="127"/>
    <col min="8450" max="8450" width="9.109375" style="127" customWidth="1"/>
    <col min="8451" max="8457" width="8.88671875" style="127"/>
    <col min="8458" max="8458" width="10.33203125" style="127" bestFit="1" customWidth="1"/>
    <col min="8459" max="8705" width="8.88671875" style="127"/>
    <col min="8706" max="8706" width="9.109375" style="127" customWidth="1"/>
    <col min="8707" max="8713" width="8.88671875" style="127"/>
    <col min="8714" max="8714" width="10.33203125" style="127" bestFit="1" customWidth="1"/>
    <col min="8715" max="8961" width="8.88671875" style="127"/>
    <col min="8962" max="8962" width="9.109375" style="127" customWidth="1"/>
    <col min="8963" max="8969" width="8.88671875" style="127"/>
    <col min="8970" max="8970" width="10.33203125" style="127" bestFit="1" customWidth="1"/>
    <col min="8971" max="9217" width="8.88671875" style="127"/>
    <col min="9218" max="9218" width="9.109375" style="127" customWidth="1"/>
    <col min="9219" max="9225" width="8.88671875" style="127"/>
    <col min="9226" max="9226" width="10.33203125" style="127" bestFit="1" customWidth="1"/>
    <col min="9227" max="9473" width="8.88671875" style="127"/>
    <col min="9474" max="9474" width="9.109375" style="127" customWidth="1"/>
    <col min="9475" max="9481" width="8.88671875" style="127"/>
    <col min="9482" max="9482" width="10.33203125" style="127" bestFit="1" customWidth="1"/>
    <col min="9483" max="9729" width="8.88671875" style="127"/>
    <col min="9730" max="9730" width="9.109375" style="127" customWidth="1"/>
    <col min="9731" max="9737" width="8.88671875" style="127"/>
    <col min="9738" max="9738" width="10.33203125" style="127" bestFit="1" customWidth="1"/>
    <col min="9739" max="9985" width="8.88671875" style="127"/>
    <col min="9986" max="9986" width="9.109375" style="127" customWidth="1"/>
    <col min="9987" max="9993" width="8.88671875" style="127"/>
    <col min="9994" max="9994" width="10.33203125" style="127" bestFit="1" customWidth="1"/>
    <col min="9995" max="10241" width="8.88671875" style="127"/>
    <col min="10242" max="10242" width="9.109375" style="127" customWidth="1"/>
    <col min="10243" max="10249" width="8.88671875" style="127"/>
    <col min="10250" max="10250" width="10.33203125" style="127" bestFit="1" customWidth="1"/>
    <col min="10251" max="10497" width="8.88671875" style="127"/>
    <col min="10498" max="10498" width="9.109375" style="127" customWidth="1"/>
    <col min="10499" max="10505" width="8.88671875" style="127"/>
    <col min="10506" max="10506" width="10.33203125" style="127" bestFit="1" customWidth="1"/>
    <col min="10507" max="10753" width="8.88671875" style="127"/>
    <col min="10754" max="10754" width="9.109375" style="127" customWidth="1"/>
    <col min="10755" max="10761" width="8.88671875" style="127"/>
    <col min="10762" max="10762" width="10.33203125" style="127" bestFit="1" customWidth="1"/>
    <col min="10763" max="11009" width="8.88671875" style="127"/>
    <col min="11010" max="11010" width="9.109375" style="127" customWidth="1"/>
    <col min="11011" max="11017" width="8.88671875" style="127"/>
    <col min="11018" max="11018" width="10.33203125" style="127" bestFit="1" customWidth="1"/>
    <col min="11019" max="11265" width="8.88671875" style="127"/>
    <col min="11266" max="11266" width="9.109375" style="127" customWidth="1"/>
    <col min="11267" max="11273" width="8.88671875" style="127"/>
    <col min="11274" max="11274" width="10.33203125" style="127" bestFit="1" customWidth="1"/>
    <col min="11275" max="11521" width="8.88671875" style="127"/>
    <col min="11522" max="11522" width="9.109375" style="127" customWidth="1"/>
    <col min="11523" max="11529" width="8.88671875" style="127"/>
    <col min="11530" max="11530" width="10.33203125" style="127" bestFit="1" customWidth="1"/>
    <col min="11531" max="11777" width="8.88671875" style="127"/>
    <col min="11778" max="11778" width="9.109375" style="127" customWidth="1"/>
    <col min="11779" max="11785" width="8.88671875" style="127"/>
    <col min="11786" max="11786" width="10.33203125" style="127" bestFit="1" customWidth="1"/>
    <col min="11787" max="12033" width="8.88671875" style="127"/>
    <col min="12034" max="12034" width="9.109375" style="127" customWidth="1"/>
    <col min="12035" max="12041" width="8.88671875" style="127"/>
    <col min="12042" max="12042" width="10.33203125" style="127" bestFit="1" customWidth="1"/>
    <col min="12043" max="12289" width="8.88671875" style="127"/>
    <col min="12290" max="12290" width="9.109375" style="127" customWidth="1"/>
    <col min="12291" max="12297" width="8.88671875" style="127"/>
    <col min="12298" max="12298" width="10.33203125" style="127" bestFit="1" customWidth="1"/>
    <col min="12299" max="12545" width="8.88671875" style="127"/>
    <col min="12546" max="12546" width="9.109375" style="127" customWidth="1"/>
    <col min="12547" max="12553" width="8.88671875" style="127"/>
    <col min="12554" max="12554" width="10.33203125" style="127" bestFit="1" customWidth="1"/>
    <col min="12555" max="12801" width="8.88671875" style="127"/>
    <col min="12802" max="12802" width="9.109375" style="127" customWidth="1"/>
    <col min="12803" max="12809" width="8.88671875" style="127"/>
    <col min="12810" max="12810" width="10.33203125" style="127" bestFit="1" customWidth="1"/>
    <col min="12811" max="13057" width="8.88671875" style="127"/>
    <col min="13058" max="13058" width="9.109375" style="127" customWidth="1"/>
    <col min="13059" max="13065" width="8.88671875" style="127"/>
    <col min="13066" max="13066" width="10.33203125" style="127" bestFit="1" customWidth="1"/>
    <col min="13067" max="13313" width="8.88671875" style="127"/>
    <col min="13314" max="13314" width="9.109375" style="127" customWidth="1"/>
    <col min="13315" max="13321" width="8.88671875" style="127"/>
    <col min="13322" max="13322" width="10.33203125" style="127" bestFit="1" customWidth="1"/>
    <col min="13323" max="13569" width="8.88671875" style="127"/>
    <col min="13570" max="13570" width="9.109375" style="127" customWidth="1"/>
    <col min="13571" max="13577" width="8.88671875" style="127"/>
    <col min="13578" max="13578" width="10.33203125" style="127" bestFit="1" customWidth="1"/>
    <col min="13579" max="13825" width="8.88671875" style="127"/>
    <col min="13826" max="13826" width="9.109375" style="127" customWidth="1"/>
    <col min="13827" max="13833" width="8.88671875" style="127"/>
    <col min="13834" max="13834" width="10.33203125" style="127" bestFit="1" customWidth="1"/>
    <col min="13835" max="14081" width="8.88671875" style="127"/>
    <col min="14082" max="14082" width="9.109375" style="127" customWidth="1"/>
    <col min="14083" max="14089" width="8.88671875" style="127"/>
    <col min="14090" max="14090" width="10.33203125" style="127" bestFit="1" customWidth="1"/>
    <col min="14091" max="14337" width="8.88671875" style="127"/>
    <col min="14338" max="14338" width="9.109375" style="127" customWidth="1"/>
    <col min="14339" max="14345" width="8.88671875" style="127"/>
    <col min="14346" max="14346" width="10.33203125" style="127" bestFit="1" customWidth="1"/>
    <col min="14347" max="14593" width="8.88671875" style="127"/>
    <col min="14594" max="14594" width="9.109375" style="127" customWidth="1"/>
    <col min="14595" max="14601" width="8.88671875" style="127"/>
    <col min="14602" max="14602" width="10.33203125" style="127" bestFit="1" customWidth="1"/>
    <col min="14603" max="14849" width="8.88671875" style="127"/>
    <col min="14850" max="14850" width="9.109375" style="127" customWidth="1"/>
    <col min="14851" max="14857" width="8.88671875" style="127"/>
    <col min="14858" max="14858" width="10.33203125" style="127" bestFit="1" customWidth="1"/>
    <col min="14859" max="15105" width="8.88671875" style="127"/>
    <col min="15106" max="15106" width="9.109375" style="127" customWidth="1"/>
    <col min="15107" max="15113" width="8.88671875" style="127"/>
    <col min="15114" max="15114" width="10.33203125" style="127" bestFit="1" customWidth="1"/>
    <col min="15115" max="15361" width="8.88671875" style="127"/>
    <col min="15362" max="15362" width="9.109375" style="127" customWidth="1"/>
    <col min="15363" max="15369" width="8.88671875" style="127"/>
    <col min="15370" max="15370" width="10.33203125" style="127" bestFit="1" customWidth="1"/>
    <col min="15371" max="15617" width="8.88671875" style="127"/>
    <col min="15618" max="15618" width="9.109375" style="127" customWidth="1"/>
    <col min="15619" max="15625" width="8.88671875" style="127"/>
    <col min="15626" max="15626" width="10.33203125" style="127" bestFit="1" customWidth="1"/>
    <col min="15627" max="15873" width="8.88671875" style="127"/>
    <col min="15874" max="15874" width="9.109375" style="127" customWidth="1"/>
    <col min="15875" max="15881" width="8.88671875" style="127"/>
    <col min="15882" max="15882" width="10.33203125" style="127" bestFit="1" customWidth="1"/>
    <col min="15883" max="16129" width="8.88671875" style="127"/>
    <col min="16130" max="16130" width="9.109375" style="127" customWidth="1"/>
    <col min="16131" max="16137" width="8.88671875" style="127"/>
    <col min="16138" max="16138" width="10.33203125" style="127" bestFit="1" customWidth="1"/>
    <col min="16139" max="16384" width="8.88671875" style="127"/>
  </cols>
  <sheetData>
    <row r="2" spans="3:13" ht="24.6" customHeight="1">
      <c r="H2" s="145">
        <f ca="1">TODAY()</f>
        <v>44327</v>
      </c>
      <c r="I2" s="150"/>
    </row>
    <row r="3" spans="3:13" s="133" customFormat="1" ht="15">
      <c r="C3" s="151" t="s">
        <v>154</v>
      </c>
      <c r="D3" s="152" t="s">
        <v>155</v>
      </c>
      <c r="E3" s="152" t="s">
        <v>156</v>
      </c>
      <c r="F3" s="152" t="s">
        <v>157</v>
      </c>
      <c r="G3" s="153" t="s">
        <v>158</v>
      </c>
      <c r="H3" s="153" t="s">
        <v>166</v>
      </c>
      <c r="I3" s="153" t="s">
        <v>165</v>
      </c>
    </row>
    <row r="4" spans="3:13" s="136" customFormat="1" ht="12.6" customHeight="1">
      <c r="C4" s="134" t="s">
        <v>159</v>
      </c>
      <c r="D4" s="135">
        <f t="shared" ref="D4:G8" ca="1" si="0">RANDBETWEEN(60,100)</f>
        <v>76</v>
      </c>
      <c r="E4" s="135">
        <f t="shared" ca="1" si="0"/>
        <v>87</v>
      </c>
      <c r="F4" s="135">
        <f t="shared" ca="1" si="0"/>
        <v>96</v>
      </c>
      <c r="G4" s="135">
        <f t="shared" ca="1" si="0"/>
        <v>70</v>
      </c>
      <c r="H4" s="142">
        <f ca="1">AVERAGE(表格1[[#This Row],[黃睦詠]:[林毓修]])</f>
        <v>82.25</v>
      </c>
      <c r="I4" s="140">
        <f ca="1">_xlfn.RANK.EQ(表格1[[#This Row],[平均]],表格1[平均])</f>
        <v>3</v>
      </c>
    </row>
    <row r="5" spans="3:13" s="136" customFormat="1" ht="12.6" customHeight="1">
      <c r="C5" s="134" t="s">
        <v>160</v>
      </c>
      <c r="D5" s="135">
        <f t="shared" ca="1" si="0"/>
        <v>62</v>
      </c>
      <c r="E5" s="135">
        <f t="shared" ca="1" si="0"/>
        <v>71</v>
      </c>
      <c r="F5" s="135">
        <f t="shared" ca="1" si="0"/>
        <v>78</v>
      </c>
      <c r="G5" s="135">
        <f t="shared" ca="1" si="0"/>
        <v>61</v>
      </c>
      <c r="H5" s="143">
        <f ca="1">AVERAGE(表格1[[#This Row],[黃睦詠]:[林毓修]])</f>
        <v>68</v>
      </c>
      <c r="I5" s="135">
        <f ca="1">_xlfn.RANK.EQ(表格1[[#This Row],[平均]],表格1[平均])</f>
        <v>5</v>
      </c>
    </row>
    <row r="6" spans="3:13" s="136" customFormat="1" ht="12.6" customHeight="1">
      <c r="C6" s="134" t="s">
        <v>161</v>
      </c>
      <c r="D6" s="135">
        <f t="shared" ca="1" si="0"/>
        <v>96</v>
      </c>
      <c r="E6" s="135">
        <f t="shared" ca="1" si="0"/>
        <v>79</v>
      </c>
      <c r="F6" s="135">
        <f t="shared" ca="1" si="0"/>
        <v>100</v>
      </c>
      <c r="G6" s="135">
        <f t="shared" ca="1" si="0"/>
        <v>82</v>
      </c>
      <c r="H6" s="143">
        <f ca="1">AVERAGE(表格1[[#This Row],[黃睦詠]:[林毓修]])</f>
        <v>89.25</v>
      </c>
      <c r="I6" s="135">
        <f ca="1">_xlfn.RANK.EQ(表格1[[#This Row],[平均]],表格1[平均])</f>
        <v>1</v>
      </c>
    </row>
    <row r="7" spans="3:13" s="136" customFormat="1" ht="12.6" customHeight="1">
      <c r="C7" s="134" t="s">
        <v>162</v>
      </c>
      <c r="D7" s="135">
        <f t="shared" ca="1" si="0"/>
        <v>100</v>
      </c>
      <c r="E7" s="135">
        <f t="shared" ca="1" si="0"/>
        <v>76</v>
      </c>
      <c r="F7" s="135">
        <f t="shared" ca="1" si="0"/>
        <v>74</v>
      </c>
      <c r="G7" s="135">
        <f t="shared" ca="1" si="0"/>
        <v>94</v>
      </c>
      <c r="H7" s="143">
        <f ca="1">AVERAGE(表格1[[#This Row],[黃睦詠]:[林毓修]])</f>
        <v>86</v>
      </c>
      <c r="I7" s="135">
        <f ca="1">_xlfn.RANK.EQ(表格1[[#This Row],[平均]],表格1[平均])</f>
        <v>2</v>
      </c>
    </row>
    <row r="8" spans="3:13" s="136" customFormat="1" ht="12.6" customHeight="1">
      <c r="C8" s="137" t="s">
        <v>163</v>
      </c>
      <c r="D8" s="135">
        <f t="shared" ca="1" si="0"/>
        <v>82</v>
      </c>
      <c r="E8" s="135">
        <f t="shared" ca="1" si="0"/>
        <v>60</v>
      </c>
      <c r="F8" s="135">
        <f t="shared" ca="1" si="0"/>
        <v>74</v>
      </c>
      <c r="G8" s="135">
        <f t="shared" ca="1" si="0"/>
        <v>64</v>
      </c>
      <c r="H8" s="144">
        <f ca="1">AVERAGE(表格1[[#This Row],[黃睦詠]:[林毓修]])</f>
        <v>70</v>
      </c>
      <c r="I8" s="141">
        <f ca="1">_xlfn.RANK.EQ(表格1[[#This Row],[平均]],表格1[平均])</f>
        <v>4</v>
      </c>
      <c r="K8" s="154"/>
    </row>
    <row r="9" spans="3:13" ht="9" customHeight="1"/>
    <row r="10" spans="3:13">
      <c r="C10" s="138" t="s">
        <v>164</v>
      </c>
      <c r="D10" s="139" t="s">
        <v>178</v>
      </c>
      <c r="F10" s="161">
        <f t="array" aca="1" ref="F10:I10" ca="1">OFFSET(D3,MATCH(業績表!D10,業績表!C4:C8,0),0,1,4)</f>
        <v>100</v>
      </c>
      <c r="G10" s="161">
        <f ca="1"/>
        <v>76</v>
      </c>
      <c r="H10" s="161">
        <f ca="1"/>
        <v>74</v>
      </c>
      <c r="I10" s="161">
        <f ca="1"/>
        <v>94</v>
      </c>
    </row>
    <row r="12" spans="3:13">
      <c r="I12" s="160"/>
    </row>
    <row r="13" spans="3:13">
      <c r="I13" s="159"/>
    </row>
    <row r="14" spans="3:13">
      <c r="M14" s="155"/>
    </row>
    <row r="17" spans="11:11">
      <c r="K17" s="156" t="s">
        <v>136</v>
      </c>
    </row>
    <row r="18" spans="11:11" ht="17.399999999999999">
      <c r="K18" s="157"/>
    </row>
    <row r="19" spans="11:11">
      <c r="K19" s="156" t="s">
        <v>137</v>
      </c>
    </row>
    <row r="20" spans="11:11">
      <c r="K20" s="158"/>
    </row>
  </sheetData>
  <phoneticPr fontId="13" type="noConversion"/>
  <conditionalFormatting sqref="D4:G8">
    <cfRule type="top10" dxfId="14" priority="4" stopIfTrue="1" bottom="1" rank="1"/>
    <cfRule type="top10" dxfId="13" priority="5" stopIfTrue="1" rank="1"/>
  </conditionalFormatting>
  <conditionalFormatting sqref="C4:C8">
    <cfRule type="expression" dxfId="12" priority="37" stopIfTrue="1">
      <formula>C4=$D$10</formula>
    </cfRule>
  </conditionalFormatting>
  <dataValidations count="1">
    <dataValidation type="list" allowBlank="1" showInputMessage="1" showErrorMessage="1" sqref="D10 JA10 SW10 ACS10 AMO10 AWK10 BGG10 BQC10 BZY10 CJU10 CTQ10 DDM10 DNI10 DXE10 EHA10 EQW10 FAS10 FKO10 FUK10 GEG10 GOC10 GXY10 HHU10 HRQ10 IBM10 ILI10 IVE10 JFA10 JOW10 JYS10 KIO10 KSK10 LCG10 LMC10 LVY10 MFU10 MPQ10 MZM10 NJI10 NTE10 ODA10 OMW10 OWS10 PGO10 PQK10 QAG10 QKC10 QTY10 RDU10 RNQ10 RXM10 SHI10 SRE10 TBA10 TKW10 TUS10 UEO10 UOK10 UYG10 VIC10 VRY10 WBU10 WLQ10 WVM10 E65546 JA65546 SW65546 ACS65546 AMO65546 AWK65546 BGG65546 BQC65546 BZY65546 CJU65546 CTQ65546 DDM65546 DNI65546 DXE65546 EHA65546 EQW65546 FAS65546 FKO65546 FUK65546 GEG65546 GOC65546 GXY65546 HHU65546 HRQ65546 IBM65546 ILI65546 IVE65546 JFA65546 JOW65546 JYS65546 KIO65546 KSK65546 LCG65546 LMC65546 LVY65546 MFU65546 MPQ65546 MZM65546 NJI65546 NTE65546 ODA65546 OMW65546 OWS65546 PGO65546 PQK65546 QAG65546 QKC65546 QTY65546 RDU65546 RNQ65546 RXM65546 SHI65546 SRE65546 TBA65546 TKW65546 TUS65546 UEO65546 UOK65546 UYG65546 VIC65546 VRY65546 WBU65546 WLQ65546 WVM65546 E131082 JA131082 SW131082 ACS131082 AMO131082 AWK131082 BGG131082 BQC131082 BZY131082 CJU131082 CTQ131082 DDM131082 DNI131082 DXE131082 EHA131082 EQW131082 FAS131082 FKO131082 FUK131082 GEG131082 GOC131082 GXY131082 HHU131082 HRQ131082 IBM131082 ILI131082 IVE131082 JFA131082 JOW131082 JYS131082 KIO131082 KSK131082 LCG131082 LMC131082 LVY131082 MFU131082 MPQ131082 MZM131082 NJI131082 NTE131082 ODA131082 OMW131082 OWS131082 PGO131082 PQK131082 QAG131082 QKC131082 QTY131082 RDU131082 RNQ131082 RXM131082 SHI131082 SRE131082 TBA131082 TKW131082 TUS131082 UEO131082 UOK131082 UYG131082 VIC131082 VRY131082 WBU131082 WLQ131082 WVM131082 E196618 JA196618 SW196618 ACS196618 AMO196618 AWK196618 BGG196618 BQC196618 BZY196618 CJU196618 CTQ196618 DDM196618 DNI196618 DXE196618 EHA196618 EQW196618 FAS196618 FKO196618 FUK196618 GEG196618 GOC196618 GXY196618 HHU196618 HRQ196618 IBM196618 ILI196618 IVE196618 JFA196618 JOW196618 JYS196618 KIO196618 KSK196618 LCG196618 LMC196618 LVY196618 MFU196618 MPQ196618 MZM196618 NJI196618 NTE196618 ODA196618 OMW196618 OWS196618 PGO196618 PQK196618 QAG196618 QKC196618 QTY196618 RDU196618 RNQ196618 RXM196618 SHI196618 SRE196618 TBA196618 TKW196618 TUS196618 UEO196618 UOK196618 UYG196618 VIC196618 VRY196618 WBU196618 WLQ196618 WVM196618 E262154 JA262154 SW262154 ACS262154 AMO262154 AWK262154 BGG262154 BQC262154 BZY262154 CJU262154 CTQ262154 DDM262154 DNI262154 DXE262154 EHA262154 EQW262154 FAS262154 FKO262154 FUK262154 GEG262154 GOC262154 GXY262154 HHU262154 HRQ262154 IBM262154 ILI262154 IVE262154 JFA262154 JOW262154 JYS262154 KIO262154 KSK262154 LCG262154 LMC262154 LVY262154 MFU262154 MPQ262154 MZM262154 NJI262154 NTE262154 ODA262154 OMW262154 OWS262154 PGO262154 PQK262154 QAG262154 QKC262154 QTY262154 RDU262154 RNQ262154 RXM262154 SHI262154 SRE262154 TBA262154 TKW262154 TUS262154 UEO262154 UOK262154 UYG262154 VIC262154 VRY262154 WBU262154 WLQ262154 WVM262154 E327690 JA327690 SW327690 ACS327690 AMO327690 AWK327690 BGG327690 BQC327690 BZY327690 CJU327690 CTQ327690 DDM327690 DNI327690 DXE327690 EHA327690 EQW327690 FAS327690 FKO327690 FUK327690 GEG327690 GOC327690 GXY327690 HHU327690 HRQ327690 IBM327690 ILI327690 IVE327690 JFA327690 JOW327690 JYS327690 KIO327690 KSK327690 LCG327690 LMC327690 LVY327690 MFU327690 MPQ327690 MZM327690 NJI327690 NTE327690 ODA327690 OMW327690 OWS327690 PGO327690 PQK327690 QAG327690 QKC327690 QTY327690 RDU327690 RNQ327690 RXM327690 SHI327690 SRE327690 TBA327690 TKW327690 TUS327690 UEO327690 UOK327690 UYG327690 VIC327690 VRY327690 WBU327690 WLQ327690 WVM327690 E393226 JA393226 SW393226 ACS393226 AMO393226 AWK393226 BGG393226 BQC393226 BZY393226 CJU393226 CTQ393226 DDM393226 DNI393226 DXE393226 EHA393226 EQW393226 FAS393226 FKO393226 FUK393226 GEG393226 GOC393226 GXY393226 HHU393226 HRQ393226 IBM393226 ILI393226 IVE393226 JFA393226 JOW393226 JYS393226 KIO393226 KSK393226 LCG393226 LMC393226 LVY393226 MFU393226 MPQ393226 MZM393226 NJI393226 NTE393226 ODA393226 OMW393226 OWS393226 PGO393226 PQK393226 QAG393226 QKC393226 QTY393226 RDU393226 RNQ393226 RXM393226 SHI393226 SRE393226 TBA393226 TKW393226 TUS393226 UEO393226 UOK393226 UYG393226 VIC393226 VRY393226 WBU393226 WLQ393226 WVM393226 E458762 JA458762 SW458762 ACS458762 AMO458762 AWK458762 BGG458762 BQC458762 BZY458762 CJU458762 CTQ458762 DDM458762 DNI458762 DXE458762 EHA458762 EQW458762 FAS458762 FKO458762 FUK458762 GEG458762 GOC458762 GXY458762 HHU458762 HRQ458762 IBM458762 ILI458762 IVE458762 JFA458762 JOW458762 JYS458762 KIO458762 KSK458762 LCG458762 LMC458762 LVY458762 MFU458762 MPQ458762 MZM458762 NJI458762 NTE458762 ODA458762 OMW458762 OWS458762 PGO458762 PQK458762 QAG458762 QKC458762 QTY458762 RDU458762 RNQ458762 RXM458762 SHI458762 SRE458762 TBA458762 TKW458762 TUS458762 UEO458762 UOK458762 UYG458762 VIC458762 VRY458762 WBU458762 WLQ458762 WVM458762 E524298 JA524298 SW524298 ACS524298 AMO524298 AWK524298 BGG524298 BQC524298 BZY524298 CJU524298 CTQ524298 DDM524298 DNI524298 DXE524298 EHA524298 EQW524298 FAS524298 FKO524298 FUK524298 GEG524298 GOC524298 GXY524298 HHU524298 HRQ524298 IBM524298 ILI524298 IVE524298 JFA524298 JOW524298 JYS524298 KIO524298 KSK524298 LCG524298 LMC524298 LVY524298 MFU524298 MPQ524298 MZM524298 NJI524298 NTE524298 ODA524298 OMW524298 OWS524298 PGO524298 PQK524298 QAG524298 QKC524298 QTY524298 RDU524298 RNQ524298 RXM524298 SHI524298 SRE524298 TBA524298 TKW524298 TUS524298 UEO524298 UOK524298 UYG524298 VIC524298 VRY524298 WBU524298 WLQ524298 WVM524298 E589834 JA589834 SW589834 ACS589834 AMO589834 AWK589834 BGG589834 BQC589834 BZY589834 CJU589834 CTQ589834 DDM589834 DNI589834 DXE589834 EHA589834 EQW589834 FAS589834 FKO589834 FUK589834 GEG589834 GOC589834 GXY589834 HHU589834 HRQ589834 IBM589834 ILI589834 IVE589834 JFA589834 JOW589834 JYS589834 KIO589834 KSK589834 LCG589834 LMC589834 LVY589834 MFU589834 MPQ589834 MZM589834 NJI589834 NTE589834 ODA589834 OMW589834 OWS589834 PGO589834 PQK589834 QAG589834 QKC589834 QTY589834 RDU589834 RNQ589834 RXM589834 SHI589834 SRE589834 TBA589834 TKW589834 TUS589834 UEO589834 UOK589834 UYG589834 VIC589834 VRY589834 WBU589834 WLQ589834 WVM589834 E655370 JA655370 SW655370 ACS655370 AMO655370 AWK655370 BGG655370 BQC655370 BZY655370 CJU655370 CTQ655370 DDM655370 DNI655370 DXE655370 EHA655370 EQW655370 FAS655370 FKO655370 FUK655370 GEG655370 GOC655370 GXY655370 HHU655370 HRQ655370 IBM655370 ILI655370 IVE655370 JFA655370 JOW655370 JYS655370 KIO655370 KSK655370 LCG655370 LMC655370 LVY655370 MFU655370 MPQ655370 MZM655370 NJI655370 NTE655370 ODA655370 OMW655370 OWS655370 PGO655370 PQK655370 QAG655370 QKC655370 QTY655370 RDU655370 RNQ655370 RXM655370 SHI655370 SRE655370 TBA655370 TKW655370 TUS655370 UEO655370 UOK655370 UYG655370 VIC655370 VRY655370 WBU655370 WLQ655370 WVM655370 E720906 JA720906 SW720906 ACS720906 AMO720906 AWK720906 BGG720906 BQC720906 BZY720906 CJU720906 CTQ720906 DDM720906 DNI720906 DXE720906 EHA720906 EQW720906 FAS720906 FKO720906 FUK720906 GEG720906 GOC720906 GXY720906 HHU720906 HRQ720906 IBM720906 ILI720906 IVE720906 JFA720906 JOW720906 JYS720906 KIO720906 KSK720906 LCG720906 LMC720906 LVY720906 MFU720906 MPQ720906 MZM720906 NJI720906 NTE720906 ODA720906 OMW720906 OWS720906 PGO720906 PQK720906 QAG720906 QKC720906 QTY720906 RDU720906 RNQ720906 RXM720906 SHI720906 SRE720906 TBA720906 TKW720906 TUS720906 UEO720906 UOK720906 UYG720906 VIC720906 VRY720906 WBU720906 WLQ720906 WVM720906 E786442 JA786442 SW786442 ACS786442 AMO786442 AWK786442 BGG786442 BQC786442 BZY786442 CJU786442 CTQ786442 DDM786442 DNI786442 DXE786442 EHA786442 EQW786442 FAS786442 FKO786442 FUK786442 GEG786442 GOC786442 GXY786442 HHU786442 HRQ786442 IBM786442 ILI786442 IVE786442 JFA786442 JOW786442 JYS786442 KIO786442 KSK786442 LCG786442 LMC786442 LVY786442 MFU786442 MPQ786442 MZM786442 NJI786442 NTE786442 ODA786442 OMW786442 OWS786442 PGO786442 PQK786442 QAG786442 QKC786442 QTY786442 RDU786442 RNQ786442 RXM786442 SHI786442 SRE786442 TBA786442 TKW786442 TUS786442 UEO786442 UOK786442 UYG786442 VIC786442 VRY786442 WBU786442 WLQ786442 WVM786442 E851978 JA851978 SW851978 ACS851978 AMO851978 AWK851978 BGG851978 BQC851978 BZY851978 CJU851978 CTQ851978 DDM851978 DNI851978 DXE851978 EHA851978 EQW851978 FAS851978 FKO851978 FUK851978 GEG851978 GOC851978 GXY851978 HHU851978 HRQ851978 IBM851978 ILI851978 IVE851978 JFA851978 JOW851978 JYS851978 KIO851978 KSK851978 LCG851978 LMC851978 LVY851978 MFU851978 MPQ851978 MZM851978 NJI851978 NTE851978 ODA851978 OMW851978 OWS851978 PGO851978 PQK851978 QAG851978 QKC851978 QTY851978 RDU851978 RNQ851978 RXM851978 SHI851978 SRE851978 TBA851978 TKW851978 TUS851978 UEO851978 UOK851978 UYG851978 VIC851978 VRY851978 WBU851978 WLQ851978 WVM851978 E917514 JA917514 SW917514 ACS917514 AMO917514 AWK917514 BGG917514 BQC917514 BZY917514 CJU917514 CTQ917514 DDM917514 DNI917514 DXE917514 EHA917514 EQW917514 FAS917514 FKO917514 FUK917514 GEG917514 GOC917514 GXY917514 HHU917514 HRQ917514 IBM917514 ILI917514 IVE917514 JFA917514 JOW917514 JYS917514 KIO917514 KSK917514 LCG917514 LMC917514 LVY917514 MFU917514 MPQ917514 MZM917514 NJI917514 NTE917514 ODA917514 OMW917514 OWS917514 PGO917514 PQK917514 QAG917514 QKC917514 QTY917514 RDU917514 RNQ917514 RXM917514 SHI917514 SRE917514 TBA917514 TKW917514 TUS917514 UEO917514 UOK917514 UYG917514 VIC917514 VRY917514 WBU917514 WLQ917514 WVM917514 E983050 JA983050 SW983050 ACS983050 AMO983050 AWK983050 BGG983050 BQC983050 BZY983050 CJU983050 CTQ983050 DDM983050 DNI983050 DXE983050 EHA983050 EQW983050 FAS983050 FKO983050 FUK983050 GEG983050 GOC983050 GXY983050 HHU983050 HRQ983050 IBM983050 ILI983050 IVE983050 JFA983050 JOW983050 JYS983050 KIO983050 KSK983050 LCG983050 LMC983050 LVY983050 MFU983050 MPQ983050 MZM983050 NJI983050 NTE983050 ODA983050 OMW983050 OWS983050 PGO983050 PQK983050 QAG983050 QKC983050 QTY983050 RDU983050 RNQ983050 RXM983050 SHI983050 SRE983050 TBA983050 TKW983050 TUS983050 UEO983050 UOK983050 UYG983050 VIC983050 VRY983050 WBU983050 WLQ983050 WVM983050" xr:uid="{00000000-0002-0000-0700-000000000000}">
      <formula1>$C$4:$C$8</formula1>
    </dataValidation>
  </dataValidations>
  <pageMargins left="0.75" right="0.75" top="1" bottom="1" header="0.5" footer="0.5"/>
  <headerFooter alignWithMargins="0"/>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B2:K77"/>
  <sheetViews>
    <sheetView showGridLines="0" workbookViewId="0">
      <selection activeCell="I13" sqref="I13"/>
    </sheetView>
  </sheetViews>
  <sheetFormatPr defaultRowHeight="22.2"/>
  <cols>
    <col min="1" max="1" width="12" style="197" customWidth="1"/>
    <col min="2" max="2" width="9.88671875" style="197" bestFit="1" customWidth="1"/>
    <col min="3" max="16384" width="8.88671875" style="197"/>
  </cols>
  <sheetData>
    <row r="2" spans="2:11">
      <c r="B2" s="196" t="s">
        <v>170</v>
      </c>
    </row>
    <row r="3" spans="2:11">
      <c r="B3" s="198">
        <f>ROW()-2</f>
        <v>1</v>
      </c>
      <c r="C3" s="199" t="s">
        <v>172</v>
      </c>
      <c r="D3" s="199"/>
      <c r="E3" s="199"/>
      <c r="F3" s="199"/>
      <c r="G3" s="199"/>
      <c r="H3" s="199"/>
      <c r="I3" s="199"/>
      <c r="J3" s="199"/>
      <c r="K3" s="199"/>
    </row>
    <row r="4" spans="2:11">
      <c r="B4" s="200">
        <f t="shared" ref="B4:B11" si="0">ROW()-2</f>
        <v>2</v>
      </c>
      <c r="C4" s="197" t="s">
        <v>173</v>
      </c>
      <c r="D4" s="201"/>
      <c r="E4" s="201"/>
      <c r="F4" s="201"/>
      <c r="G4" s="201"/>
      <c r="H4" s="201"/>
      <c r="I4" s="201"/>
      <c r="J4" s="201"/>
      <c r="K4" s="201"/>
    </row>
    <row r="5" spans="2:11">
      <c r="B5" s="200">
        <f t="shared" si="0"/>
        <v>3</v>
      </c>
      <c r="C5" s="201" t="s">
        <v>167</v>
      </c>
      <c r="D5" s="201"/>
      <c r="E5" s="201"/>
      <c r="F5" s="201"/>
      <c r="G5" s="201"/>
      <c r="H5" s="201"/>
      <c r="I5" s="201"/>
      <c r="J5" s="201"/>
      <c r="K5" s="201"/>
    </row>
    <row r="6" spans="2:11">
      <c r="B6" s="200">
        <f t="shared" si="0"/>
        <v>4</v>
      </c>
      <c r="C6" s="201" t="s">
        <v>174</v>
      </c>
      <c r="D6" s="201"/>
      <c r="E6" s="201"/>
      <c r="F6" s="201"/>
      <c r="G6" s="201"/>
      <c r="H6" s="201"/>
      <c r="I6" s="201"/>
      <c r="J6" s="201"/>
      <c r="K6" s="201"/>
    </row>
    <row r="7" spans="2:11">
      <c r="B7" s="200">
        <f t="shared" si="0"/>
        <v>5</v>
      </c>
      <c r="C7" s="202" t="s">
        <v>177</v>
      </c>
      <c r="D7" s="201"/>
      <c r="E7" s="201"/>
      <c r="F7" s="201"/>
      <c r="G7" s="201"/>
      <c r="H7" s="201"/>
      <c r="I7" s="201"/>
      <c r="J7" s="201"/>
      <c r="K7" s="201"/>
    </row>
    <row r="8" spans="2:11">
      <c r="B8" s="200">
        <f t="shared" si="0"/>
        <v>6</v>
      </c>
      <c r="C8" s="201" t="s">
        <v>168</v>
      </c>
      <c r="D8" s="201"/>
      <c r="E8" s="201"/>
      <c r="F8" s="201"/>
      <c r="G8" s="201"/>
      <c r="H8" s="201"/>
      <c r="I8" s="201"/>
      <c r="J8" s="201"/>
      <c r="K8" s="201"/>
    </row>
    <row r="9" spans="2:11">
      <c r="B9" s="200">
        <f t="shared" si="0"/>
        <v>7</v>
      </c>
      <c r="C9" s="201" t="s">
        <v>171</v>
      </c>
      <c r="D9" s="201"/>
      <c r="E9" s="201"/>
      <c r="F9" s="201"/>
      <c r="G9" s="201"/>
      <c r="H9" s="201"/>
      <c r="I9" s="201"/>
      <c r="J9" s="201"/>
      <c r="K9" s="201"/>
    </row>
    <row r="10" spans="2:11">
      <c r="B10" s="200">
        <f t="shared" si="0"/>
        <v>8</v>
      </c>
      <c r="C10" s="201" t="s">
        <v>175</v>
      </c>
      <c r="D10" s="201"/>
      <c r="E10" s="201"/>
      <c r="F10" s="201"/>
      <c r="G10" s="201"/>
      <c r="H10" s="201"/>
      <c r="I10" s="201"/>
      <c r="J10" s="201"/>
      <c r="K10" s="201"/>
    </row>
    <row r="11" spans="2:11">
      <c r="B11" s="200">
        <f t="shared" si="0"/>
        <v>9</v>
      </c>
      <c r="C11" s="201" t="s">
        <v>169</v>
      </c>
      <c r="D11" s="201"/>
      <c r="E11" s="201"/>
      <c r="F11" s="201"/>
      <c r="G11" s="201"/>
      <c r="H11" s="201"/>
      <c r="I11" s="201"/>
      <c r="J11" s="201"/>
      <c r="K11" s="201"/>
    </row>
    <row r="76" spans="2:2">
      <c r="B76" s="203" t="str">
        <f ca="1">"最高"&amp;MAX(表格1[[黃睦詠]:[林毓修]])</f>
        <v>最高100</v>
      </c>
    </row>
    <row r="77" spans="2:2">
      <c r="B77" s="204" t="str">
        <f ca="1">"最低"&amp;MIN(表格1[[黃睦詠]:[林毓修]])</f>
        <v>最低60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具名範圍</vt:lpstr>
      </vt:variant>
      <vt:variant>
        <vt:i4>2</vt:i4>
      </vt:variant>
    </vt:vector>
  </HeadingPairs>
  <TitlesOfParts>
    <vt:vector size="11" baseType="lpstr">
      <vt:lpstr>統計表(前)</vt:lpstr>
      <vt:lpstr>統計表(後)</vt:lpstr>
      <vt:lpstr>問卷調查(前)</vt:lpstr>
      <vt:lpstr>問卷調查(後)</vt:lpstr>
      <vt:lpstr>菜單&amp;控制體重(前)</vt:lpstr>
      <vt:lpstr>菜單&amp;控制體重(後)</vt:lpstr>
      <vt:lpstr>保齡球</vt:lpstr>
      <vt:lpstr>業績表</vt:lpstr>
      <vt:lpstr>注意事項</vt:lpstr>
      <vt:lpstr>'問卷調查(前)'!總分</vt:lpstr>
      <vt:lpstr>總分</vt:lpstr>
    </vt:vector>
  </TitlesOfParts>
  <Company>cgu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陳偉忠</dc:creator>
  <cp:lastModifiedBy>User</cp:lastModifiedBy>
  <dcterms:created xsi:type="dcterms:W3CDTF">2009-12-06T03:47:12Z</dcterms:created>
  <dcterms:modified xsi:type="dcterms:W3CDTF">2021-05-11T04:53:02Z</dcterms:modified>
</cp:coreProperties>
</file>