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trlProps/ctrlProp1.xml" ContentType="application/vnd.ms-excel.controlproperties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OneDrive - 長庚大學\教學資料\MOCC-Excel-2010\補充\"/>
    </mc:Choice>
  </mc:AlternateContent>
  <xr:revisionPtr revIDLastSave="121" documentId="11_45B2EAA3D8B1018FB25E5D5A611E5F239CE8DAAF" xr6:coauthVersionLast="45" xr6:coauthVersionMax="45" xr10:uidLastSave="{04756AA7-C315-4676-BD87-3CA0244E5108}"/>
  <bookViews>
    <workbookView xWindow="-120" yWindow="-120" windowWidth="19440" windowHeight="15000" firstSheet="1" activeTab="5" xr2:uid="{00000000-000D-0000-FFFF-FFFF00000000}"/>
  </bookViews>
  <sheets>
    <sheet name="佈景主題" sheetId="1" r:id="rId1"/>
    <sheet name="表格與交叉分析篩選器" sheetId="4" r:id="rId2"/>
    <sheet name="樞紐與交叉分析篩選器" sheetId="6" r:id="rId3"/>
    <sheet name="資料表" sheetId="5" r:id="rId4"/>
    <sheet name="表格結構化計算" sheetId="2" r:id="rId5"/>
    <sheet name="練習" sheetId="11" r:id="rId6"/>
  </sheets>
  <definedNames>
    <definedName name="_xlnm._FilterDatabase" localSheetId="3" hidden="1">資料表!$A$2:$G$102</definedName>
    <definedName name="Slicer_地區1">#N/A</definedName>
    <definedName name="Slicer_產品1">#N/A</definedName>
    <definedName name="Slicer_銷售員">#N/A</definedName>
    <definedName name="Slicer_銷售員1">#N/A</definedName>
    <definedName name="wrn.1996._.報表." hidden="1">{"全年度資料",#N/A,FALSE,"季報表"}</definedName>
    <definedName name="下拉甲班名單">OFFSET(表格結構化計算!$B$3,0,0,表格結構化計算!$C$32,1)</definedName>
    <definedName name="小計" localSheetId="3">資料表!$G$3:$G$102</definedName>
    <definedName name="小計">表格與交叉分析篩選器!$G$3:$G$102</definedName>
  </definedNames>
  <calcPr calcId="191029"/>
  <pivotCaches>
    <pivotCache cacheId="26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  <c r="B12" i="11"/>
  <c r="E12" i="11"/>
  <c r="F12" i="11"/>
  <c r="B17" i="11"/>
  <c r="B16" i="11" l="1"/>
  <c r="B15" i="11"/>
  <c r="I3" i="2"/>
  <c r="B11" i="2"/>
  <c r="C11" i="2"/>
  <c r="E11" i="2"/>
  <c r="J11" i="11" l="1"/>
  <c r="I11" i="11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J12" i="11" s="1"/>
  <c r="I4" i="11"/>
  <c r="F20" i="11"/>
  <c r="F15" i="11"/>
  <c r="F22" i="11"/>
  <c r="F21" i="11"/>
  <c r="F17" i="11"/>
  <c r="F16" i="11"/>
  <c r="N8" i="2" l="1"/>
  <c r="C21" i="2"/>
  <c r="D21" i="2"/>
  <c r="C23" i="2" l="1"/>
  <c r="J3" i="2" l="1"/>
  <c r="C32" i="2" l="1"/>
  <c r="I66" i="4" l="1"/>
  <c r="C22" i="2" l="1"/>
  <c r="I4" i="2" l="1"/>
  <c r="I5" i="2"/>
  <c r="I6" i="2"/>
  <c r="I7" i="2"/>
  <c r="I8" i="2"/>
  <c r="I9" i="2"/>
  <c r="I10" i="2"/>
  <c r="C26" i="2"/>
  <c r="C29" i="2"/>
  <c r="C24" i="2"/>
  <c r="C28" i="2"/>
  <c r="C18" i="2"/>
  <c r="C17" i="2"/>
  <c r="C27" i="2"/>
  <c r="C16" i="2"/>
  <c r="J4" i="2"/>
  <c r="J5" i="2"/>
  <c r="J6" i="2"/>
  <c r="J7" i="2"/>
  <c r="J8" i="2"/>
  <c r="J9" i="2"/>
  <c r="J10" i="2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D27" i="2"/>
  <c r="D28" i="2"/>
  <c r="D26" i="2"/>
  <c r="D22" i="2"/>
  <c r="D23" i="2"/>
  <c r="D16" i="2"/>
  <c r="D20" i="2"/>
  <c r="D24" i="2"/>
  <c r="D29" i="2"/>
  <c r="D17" i="2"/>
  <c r="D18" i="2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MORGAN</author>
  </authors>
  <commentList>
    <comment ref="C20" authorId="0" shapeId="0" xr:uid="{00000000-0006-0000-0400-000001000000}">
      <text>
        <r>
          <rPr>
            <b/>
            <sz val="9"/>
            <color indexed="81"/>
            <rFont val="細明體"/>
            <family val="3"/>
            <charset val="136"/>
          </rPr>
          <t xml:space="preserve">錯誤原因
</t>
        </r>
        <r>
          <rPr>
            <sz val="9"/>
            <color indexed="81"/>
            <rFont val="細明體"/>
            <family val="3"/>
            <charset val="136"/>
          </rPr>
          <t>參考的資料範圍含有多筆資料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<sst xmlns="http://schemas.openxmlformats.org/spreadsheetml/2006/main" count="741" uniqueCount="103">
  <si>
    <t>表格</t>
    <phoneticPr fontId="2" type="noConversion"/>
  </si>
  <si>
    <t>SmartArt</t>
    <phoneticPr fontId="2" type="noConversion"/>
  </si>
  <si>
    <t>姓名</t>
    <phoneticPr fontId="2" type="noConversion"/>
  </si>
  <si>
    <t>國文</t>
    <phoneticPr fontId="2" type="noConversion"/>
  </si>
  <si>
    <t>數學</t>
    <phoneticPr fontId="2" type="noConversion"/>
  </si>
  <si>
    <t>英文</t>
    <phoneticPr fontId="2" type="noConversion"/>
  </si>
  <si>
    <t>理化</t>
    <phoneticPr fontId="2" type="noConversion"/>
  </si>
  <si>
    <t>歷史</t>
    <phoneticPr fontId="2" type="noConversion"/>
  </si>
  <si>
    <t>地理</t>
    <phoneticPr fontId="2" type="noConversion"/>
  </si>
  <si>
    <t>總分</t>
    <phoneticPr fontId="2" type="noConversion"/>
  </si>
  <si>
    <t>平均</t>
    <phoneticPr fontId="2" type="noConversion"/>
  </si>
  <si>
    <t>王荃荃</t>
    <phoneticPr fontId="2" type="noConversion"/>
  </si>
  <si>
    <t>王莉婷</t>
  </si>
  <si>
    <t>朱玉綺</t>
    <phoneticPr fontId="2" type="noConversion"/>
  </si>
  <si>
    <t>朱珮萱</t>
    <phoneticPr fontId="2" type="noConversion"/>
  </si>
  <si>
    <t>李明真</t>
    <phoneticPr fontId="2" type="noConversion"/>
  </si>
  <si>
    <t>李虹湄</t>
    <phoneticPr fontId="2" type="noConversion"/>
  </si>
  <si>
    <t>李小姿</t>
    <phoneticPr fontId="2" type="noConversion"/>
  </si>
  <si>
    <t>林芝婕</t>
    <phoneticPr fontId="2" type="noConversion"/>
  </si>
  <si>
    <t>圖案</t>
    <phoneticPr fontId="2" type="noConversion"/>
  </si>
  <si>
    <r>
      <t>以"</t>
    </r>
    <r>
      <rPr>
        <sz val="12"/>
        <color rgb="FFFF0000"/>
        <rFont val="微軟正黑體"/>
        <family val="2"/>
        <charset val="136"/>
      </rPr>
      <t>設定格式化的條件</t>
    </r>
    <r>
      <rPr>
        <sz val="12"/>
        <rFont val="微軟正黑體"/>
        <family val="2"/>
        <charset val="136"/>
      </rPr>
      <t>"所設定的色彩不受影響</t>
    </r>
    <phoneticPr fontId="2" type="noConversion"/>
  </si>
  <si>
    <t>姓名</t>
  </si>
  <si>
    <t>國文</t>
  </si>
  <si>
    <t>數學</t>
  </si>
  <si>
    <t>英文</t>
  </si>
  <si>
    <t>地理</t>
  </si>
  <si>
    <t>總分</t>
  </si>
  <si>
    <t>統計圖表</t>
    <phoneticPr fontId="2" type="noConversion"/>
  </si>
  <si>
    <t>王荃荃</t>
  </si>
  <si>
    <t>朱玉綺</t>
  </si>
  <si>
    <t>朱珮萱</t>
  </si>
  <si>
    <t>李明真</t>
  </si>
  <si>
    <t>資料的增、減</t>
    <phoneticPr fontId="2" type="noConversion"/>
  </si>
  <si>
    <t>表格的計算-合計列</t>
    <phoneticPr fontId="2" type="noConversion"/>
  </si>
  <si>
    <t>利用表格欄位名稱來計算。當你將資料表設定為表格時，Excel就自動將</t>
    <phoneticPr fontId="2" type="noConversion"/>
  </si>
  <si>
    <t>表格最上面設為該欄的名稱，但使用上必須與表格名稱一起使用，例如</t>
    <phoneticPr fontId="2" type="noConversion"/>
  </si>
  <si>
    <t>AVERAGE(甲班[地理])</t>
    <phoneticPr fontId="2" type="noConversion"/>
  </si>
  <si>
    <t>¤</t>
    <phoneticPr fontId="2" type="noConversion"/>
  </si>
  <si>
    <t>表格名稱的修改</t>
    <phoneticPr fontId="2" type="noConversion"/>
  </si>
  <si>
    <r>
      <rPr>
        <sz val="12"/>
        <color rgb="FFFF0000"/>
        <rFont val="新細明體"/>
        <family val="1"/>
        <charset val="136"/>
      </rPr>
      <t>不包含</t>
    </r>
    <r>
      <rPr>
        <sz val="12"/>
        <rFont val="新細明體"/>
        <family val="1"/>
        <charset val="136"/>
      </rPr>
      <t>欄標題與合計列</t>
    </r>
    <phoneticPr fontId="2" type="noConversion"/>
  </si>
  <si>
    <r>
      <rPr>
        <sz val="12"/>
        <color rgb="FFFF0000"/>
        <rFont val="新細明體"/>
        <family val="1"/>
        <charset val="136"/>
      </rPr>
      <t>包含</t>
    </r>
    <r>
      <rPr>
        <sz val="12"/>
        <rFont val="新細明體"/>
        <family val="1"/>
        <charset val="136"/>
      </rPr>
      <t>欄標題與合計列</t>
    </r>
    <phoneticPr fontId="2" type="noConversion"/>
  </si>
  <si>
    <t>#資料 vs #全部</t>
    <phoneticPr fontId="2" type="noConversion"/>
  </si>
  <si>
    <t>日期</t>
  </si>
  <si>
    <t>銷售員</t>
  </si>
  <si>
    <t>產品</t>
  </si>
  <si>
    <t>地區</t>
  </si>
  <si>
    <t>單價</t>
  </si>
  <si>
    <t>銷售量</t>
  </si>
  <si>
    <t>小計</t>
  </si>
  <si>
    <t>陳金鋒</t>
    <phoneticPr fontId="2" type="noConversion"/>
  </si>
  <si>
    <t>國語歌曲</t>
  </si>
  <si>
    <t>高雄</t>
  </si>
  <si>
    <t>陳金鋒</t>
    <phoneticPr fontId="2" type="noConversion"/>
  </si>
  <si>
    <t>花東</t>
  </si>
  <si>
    <t>林智盛</t>
    <phoneticPr fontId="2" type="noConversion"/>
  </si>
  <si>
    <t>台語歌曲</t>
  </si>
  <si>
    <t>桃竹苗</t>
  </si>
  <si>
    <t>郭泓志</t>
    <phoneticPr fontId="2" type="noConversion"/>
  </si>
  <si>
    <t>古典音樂</t>
  </si>
  <si>
    <t>台中</t>
  </si>
  <si>
    <t>台南</t>
  </si>
  <si>
    <t>陳金鋒</t>
    <phoneticPr fontId="2" type="noConversion"/>
  </si>
  <si>
    <t>王建民</t>
    <phoneticPr fontId="2" type="noConversion"/>
  </si>
  <si>
    <t>王建民</t>
    <phoneticPr fontId="2" type="noConversion"/>
  </si>
  <si>
    <t>搖滾歌曲</t>
  </si>
  <si>
    <t>陳金鋒</t>
    <phoneticPr fontId="2" type="noConversion"/>
  </si>
  <si>
    <t>台南</t>
    <phoneticPr fontId="16" type="noConversion"/>
  </si>
  <si>
    <t>郭泓志</t>
    <phoneticPr fontId="2" type="noConversion"/>
  </si>
  <si>
    <t>林智盛</t>
    <phoneticPr fontId="2" type="noConversion"/>
  </si>
  <si>
    <t>台北</t>
  </si>
  <si>
    <t>王建民</t>
    <phoneticPr fontId="2" type="noConversion"/>
  </si>
  <si>
    <t>林智盛</t>
    <phoneticPr fontId="2" type="noConversion"/>
  </si>
  <si>
    <t>陳金鋒</t>
    <phoneticPr fontId="2" type="noConversion"/>
  </si>
  <si>
    <t>列標籤</t>
  </si>
  <si>
    <t>林智盛</t>
  </si>
  <si>
    <t>總計</t>
  </si>
  <si>
    <t>欄標籤</t>
  </si>
  <si>
    <t>加總 - 銷售量</t>
  </si>
  <si>
    <r>
      <t>取得總計列的資料(</t>
    </r>
    <r>
      <rPr>
        <sz val="12"/>
        <color rgb="FFFF0000"/>
        <rFont val="新細明體"/>
        <family val="1"/>
        <charset val="136"/>
      </rPr>
      <t>若未顯示合計列將顯示#Ref 錯誤訊息</t>
    </r>
    <r>
      <rPr>
        <sz val="12"/>
        <rFont val="新細明體"/>
        <family val="1"/>
        <charset val="136"/>
      </rPr>
      <t>)</t>
    </r>
    <phoneticPr fontId="2" type="noConversion"/>
  </si>
  <si>
    <t>這兩個意思相同</t>
    <phoneticPr fontId="2" type="noConversion"/>
  </si>
  <si>
    <t>若有合計列，也會被加總進來</t>
    <phoneticPr fontId="2" type="noConversion"/>
  </si>
  <si>
    <r>
      <rPr>
        <sz val="14"/>
        <color rgb="FFFF0000"/>
        <rFont val="Wingdings"/>
        <charset val="2"/>
      </rPr>
      <t>û</t>
    </r>
    <r>
      <rPr>
        <sz val="14"/>
        <color theme="5" tint="-0.249977111117893"/>
        <rFont val="新細明體"/>
        <family val="1"/>
        <charset val="136"/>
      </rPr>
      <t xml:space="preserve"> </t>
    </r>
    <r>
      <rPr>
        <sz val="12"/>
        <color theme="1"/>
        <rFont val="新細明體"/>
        <family val="1"/>
        <charset val="136"/>
      </rPr>
      <t>COUNTA([姓名]) -&gt;</t>
    </r>
    <r>
      <rPr>
        <sz val="16"/>
        <color rgb="FFFF0000"/>
        <rFont val="新細明體"/>
        <family val="1"/>
        <charset val="136"/>
      </rPr>
      <t xml:space="preserve"> </t>
    </r>
    <r>
      <rPr>
        <sz val="16"/>
        <color rgb="FFFF0000"/>
        <rFont val="Wingdings"/>
        <charset val="2"/>
      </rPr>
      <t>ü</t>
    </r>
    <r>
      <rPr>
        <sz val="12"/>
        <color theme="1"/>
        <rFont val="新細明體"/>
        <family val="1"/>
        <charset val="136"/>
      </rPr>
      <t>COUNTA(</t>
    </r>
    <r>
      <rPr>
        <sz val="12"/>
        <color rgb="FFFF0000"/>
        <rFont val="新細明體"/>
        <family val="1"/>
        <charset val="136"/>
      </rPr>
      <t>甲班</t>
    </r>
    <r>
      <rPr>
        <sz val="12"/>
        <color theme="1"/>
        <rFont val="新細明體"/>
        <family val="1"/>
        <charset val="136"/>
      </rPr>
      <t>[姓名])</t>
    </r>
    <phoneticPr fontId="2" type="noConversion"/>
  </si>
  <si>
    <t>表單控制項的下拉方塊，＂輸入範圍＂</t>
    <phoneticPr fontId="2" type="noConversion"/>
  </si>
  <si>
    <t>不能直接使用公式，但可使用名稱</t>
    <phoneticPr fontId="2" type="noConversion"/>
  </si>
  <si>
    <r>
      <t xml:space="preserve">SUM(甲班[@[國文]:[地理]]) </t>
    </r>
    <r>
      <rPr>
        <sz val="12"/>
        <color rgb="FFFF0000"/>
        <rFont val="新細明體"/>
        <family val="1"/>
        <charset val="136"/>
      </rPr>
      <t>請參考表格中的 總分、平均</t>
    </r>
    <phoneticPr fontId="2" type="noConversion"/>
  </si>
  <si>
    <t>@表示公式所在列，若所在列不包含有指定名稱的儲存格，將顯示#VALUE!</t>
    <phoneticPr fontId="2" type="noConversion"/>
  </si>
  <si>
    <t>SUM(表格1[地理])</t>
    <phoneticPr fontId="2" type="noConversion"/>
  </si>
  <si>
    <t>學習重點</t>
    <phoneticPr fontId="2" type="noConversion"/>
  </si>
  <si>
    <t>如已插入"交叉分析篩選器"，則排序與篩選中的篩選工具將暫時無法使用</t>
    <phoneticPr fontId="2" type="noConversion"/>
  </si>
  <si>
    <t>&lt;--</t>
    <phoneticPr fontId="2" type="noConversion"/>
  </si>
  <si>
    <t>#標題</t>
    <phoneticPr fontId="2" type="noConversion"/>
  </si>
  <si>
    <t>#資料</t>
    <phoneticPr fontId="2" type="noConversion"/>
  </si>
  <si>
    <t>#總計</t>
    <phoneticPr fontId="2" type="noConversion"/>
  </si>
  <si>
    <t>#全部</t>
  </si>
  <si>
    <r>
      <t>#總計 →</t>
    </r>
    <r>
      <rPr>
        <sz val="12"/>
        <color rgb="FFFF0000"/>
        <rFont val="新細明體"/>
        <family val="1"/>
        <charset val="136"/>
      </rPr>
      <t>就是指</t>
    </r>
    <r>
      <rPr>
        <sz val="12"/>
        <rFont val="新細明體"/>
        <family val="1"/>
        <charset val="136"/>
      </rPr>
      <t xml:space="preserve"> 合計列</t>
    </r>
    <phoneticPr fontId="2" type="noConversion"/>
  </si>
  <si>
    <t>搭配 Excel 表格使用結構化參照</t>
    <phoneticPr fontId="2" type="noConversion"/>
  </si>
  <si>
    <t>資料驗證 "來源" 可直接使用公式，但也不能用表格的結構化名稱</t>
    <phoneticPr fontId="2" type="noConversion"/>
  </si>
  <si>
    <t>計算英文分數加總</t>
    <phoneticPr fontId="2" type="noConversion"/>
  </si>
  <si>
    <t>計算理化平均</t>
    <phoneticPr fontId="2" type="noConversion"/>
  </si>
  <si>
    <t>計算全班人數</t>
    <phoneticPr fontId="2" type="noConversion"/>
  </si>
  <si>
    <t>用合計列來顯示以下資料</t>
    <phoneticPr fontId="2" type="noConversion"/>
  </si>
  <si>
    <t>使用結構化參照計算</t>
    <phoneticPr fontId="2" type="noConversion"/>
  </si>
  <si>
    <t>科目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</si>
</sst>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name val="新細明體"/>
      <family val="1"/>
      <charset val="136"/>
    </font>
    <font>
      <sz val="12"/>
      <color rgb="FFFF0000"/>
      <name val="微軟正黑體"/>
      <family val="2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2"/>
      <name val="Arial Unicode MS"/>
      <family val="2"/>
      <charset val="136"/>
    </font>
    <font>
      <sz val="12"/>
      <color rgb="FFFF0000"/>
      <name val="新細明體"/>
      <family val="1"/>
      <charset val="136"/>
    </font>
    <font>
      <sz val="12"/>
      <name val="Wingdings"/>
      <charset val="2"/>
    </font>
    <font>
      <sz val="12"/>
      <color theme="5" tint="-0.249977111117893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sz val="12"/>
      <name val="新細明體"/>
      <family val="1"/>
      <charset val="136"/>
    </font>
    <font>
      <sz val="14"/>
      <color theme="5" tint="-0.249977111117893"/>
      <name val="新細明體"/>
      <family val="1"/>
      <charset val="136"/>
    </font>
    <font>
      <sz val="14"/>
      <color rgb="FFFF0000"/>
      <name val="Wingdings"/>
      <charset val="2"/>
    </font>
    <font>
      <sz val="12"/>
      <color theme="1"/>
      <name val="新細明體"/>
      <family val="1"/>
      <charset val="136"/>
    </font>
    <font>
      <sz val="16"/>
      <color rgb="FFFF0000"/>
      <name val="新細明體"/>
      <family val="1"/>
      <charset val="136"/>
    </font>
    <font>
      <sz val="16"/>
      <color rgb="FFFF0000"/>
      <name val="Wingdings"/>
      <charset val="2"/>
    </font>
    <font>
      <b/>
      <sz val="12"/>
      <color theme="0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14"/>
      <color rgb="FFC00000"/>
      <name val="新細明體"/>
      <family val="1"/>
      <charset val="136"/>
    </font>
    <font>
      <sz val="12"/>
      <color theme="9" tint="-0.249977111117893"/>
      <name val="微軟正黑體"/>
      <family val="2"/>
      <charset val="136"/>
    </font>
    <font>
      <sz val="11"/>
      <color rgb="FFFF0000"/>
      <name val="新細明體"/>
      <family val="1"/>
      <charset val="136"/>
    </font>
    <font>
      <b/>
      <sz val="12"/>
      <color rgb="FFFFC000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Arial Unicode MS"/>
      <family val="1"/>
      <charset val="136"/>
    </font>
    <font>
      <b/>
      <sz val="12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>
      <alignment vertical="center"/>
    </xf>
  </cellStyleXfs>
  <cellXfs count="62">
    <xf numFmtId="0" fontId="0" fillId="0" borderId="0" xfId="0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/>
    <xf numFmtId="2" fontId="4" fillId="0" borderId="0" xfId="0" applyNumberFormat="1" applyFont="1" applyBorder="1" applyAlignment="1">
      <alignment horizontal="right" vertical="center"/>
    </xf>
    <xf numFmtId="0" fontId="3" fillId="0" borderId="0" xfId="0" applyFont="1"/>
    <xf numFmtId="2" fontId="3" fillId="0" borderId="0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1" applyAlignment="1">
      <alignment vertical="center"/>
    </xf>
    <xf numFmtId="0" fontId="4" fillId="0" borderId="0" xfId="0" applyFont="1" applyProtection="1"/>
    <xf numFmtId="1" fontId="0" fillId="0" borderId="0" xfId="0" applyNumberFormat="1"/>
    <xf numFmtId="0" fontId="0" fillId="0" borderId="0" xfId="2" applyFont="1">
      <alignment vertical="center"/>
    </xf>
    <xf numFmtId="0" fontId="12" fillId="3" borderId="2" xfId="2" applyFont="1" applyFill="1" applyBorder="1" applyAlignment="1">
      <alignment vertical="center"/>
    </xf>
    <xf numFmtId="0" fontId="12" fillId="0" borderId="2" xfId="2" applyFont="1" applyBorder="1" applyAlignment="1">
      <alignment vertical="center"/>
    </xf>
    <xf numFmtId="0" fontId="12" fillId="0" borderId="0" xfId="2" applyFont="1" applyBorder="1" applyAlignment="1">
      <alignment vertical="center"/>
    </xf>
    <xf numFmtId="14" fontId="0" fillId="0" borderId="0" xfId="2" applyNumberFormat="1" applyFont="1">
      <alignment vertical="center"/>
    </xf>
    <xf numFmtId="14" fontId="12" fillId="3" borderId="2" xfId="2" applyNumberFormat="1" applyFont="1" applyFill="1" applyBorder="1" applyAlignment="1">
      <alignment vertical="center"/>
    </xf>
    <xf numFmtId="14" fontId="12" fillId="0" borderId="2" xfId="2" applyNumberFormat="1" applyFont="1" applyBorder="1" applyAlignment="1">
      <alignment vertical="center"/>
    </xf>
    <xf numFmtId="14" fontId="12" fillId="0" borderId="0" xfId="2" applyNumberFormat="1" applyFont="1" applyBorder="1" applyAlignment="1">
      <alignment vertical="center"/>
    </xf>
    <xf numFmtId="14" fontId="15" fillId="2" borderId="2" xfId="2" applyNumberFormat="1" applyFont="1" applyFill="1" applyBorder="1" applyAlignment="1">
      <alignment vertical="center"/>
    </xf>
    <xf numFmtId="0" fontId="15" fillId="2" borderId="2" xfId="2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4" borderId="3" xfId="0" applyFill="1" applyBorder="1"/>
    <xf numFmtId="0" fontId="0" fillId="5" borderId="1" xfId="0" applyFill="1" applyBorder="1"/>
    <xf numFmtId="0" fontId="19" fillId="0" borderId="0" xfId="0" applyFont="1"/>
    <xf numFmtId="0" fontId="3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right" vertical="center"/>
    </xf>
    <xf numFmtId="0" fontId="7" fillId="0" borderId="0" xfId="0" quotePrefix="1" applyFont="1"/>
    <xf numFmtId="0" fontId="0" fillId="0" borderId="5" xfId="0" applyBorder="1"/>
    <xf numFmtId="0" fontId="0" fillId="0" borderId="6" xfId="0" applyBorder="1"/>
    <xf numFmtId="2" fontId="0" fillId="0" borderId="5" xfId="0" applyNumberFormat="1" applyBorder="1"/>
    <xf numFmtId="2" fontId="0" fillId="0" borderId="6" xfId="0" applyNumberFormat="1" applyBorder="1"/>
    <xf numFmtId="0" fontId="4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2" fillId="0" borderId="0" xfId="0" applyFont="1"/>
    <xf numFmtId="0" fontId="7" fillId="0" borderId="0" xfId="0" applyFont="1" applyAlignment="1">
      <alignment horizontal="left"/>
    </xf>
    <xf numFmtId="2" fontId="4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0" borderId="0" xfId="0" applyFont="1"/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  <xf numFmtId="0" fontId="24" fillId="0" borderId="0" xfId="0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</cellXfs>
  <cellStyles count="3">
    <cellStyle name="一般" xfId="0" builtinId="0"/>
    <cellStyle name="一般 2" xfId="2" xr:uid="{00000000-0005-0000-0000-000001000000}"/>
    <cellStyle name="超連結" xfId="1" builtinId="8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1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1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1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1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1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1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1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1"/>
        <charset val="136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2"/>
        <charset val="136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family val="2"/>
        <charset val="136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19" formatCode="yyyy/m/d"/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border outline="0">
        <left style="thin">
          <color rgb="FFF4B084"/>
        </left>
        <right style="thin">
          <color rgb="FFF4B084"/>
        </right>
        <top style="thin">
          <color rgb="FFF4B084"/>
        </top>
        <bottom style="double">
          <color rgb="FFED7D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新細明體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rgb="FFF4B08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scheme val="none"/>
      </font>
      <fill>
        <patternFill patternType="solid">
          <fgColor theme="5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numFmt numFmtId="19" formatCode="yyyy/m/d"/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5" tint="0.39997558519241921"/>
        </bottom>
        <vertical/>
        <horizontal/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double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scheme val="none"/>
      </font>
      <fill>
        <patternFill patternType="solid">
          <fgColor theme="5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佈景主題!$C$4</c:f>
              <c:strCache>
                <c:ptCount val="1"/>
                <c:pt idx="0">
                  <c:v>國文</c:v>
                </c:pt>
              </c:strCache>
            </c:strRef>
          </c:tx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9DF-4F65-B2BC-55922D8186D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9DF-4F65-B2BC-55922D8186D9}"/>
              </c:ext>
            </c:extLst>
          </c:dPt>
          <c:cat>
            <c:strRef>
              <c:f>佈景主題!$B$5:$B$9</c:f>
              <c:strCache>
                <c:ptCount val="5"/>
                <c:pt idx="0">
                  <c:v>王荃荃</c:v>
                </c:pt>
                <c:pt idx="1">
                  <c:v>王莉婷</c:v>
                </c:pt>
                <c:pt idx="2">
                  <c:v>朱玉綺</c:v>
                </c:pt>
                <c:pt idx="3">
                  <c:v>朱珮萱</c:v>
                </c:pt>
                <c:pt idx="4">
                  <c:v>李明真</c:v>
                </c:pt>
              </c:strCache>
            </c:strRef>
          </c:cat>
          <c:val>
            <c:numRef>
              <c:f>佈景主題!$C$5:$C$9</c:f>
              <c:numCache>
                <c:formatCode>General</c:formatCode>
                <c:ptCount val="5"/>
                <c:pt idx="0">
                  <c:v>64</c:v>
                </c:pt>
                <c:pt idx="1">
                  <c:v>91</c:v>
                </c:pt>
                <c:pt idx="2">
                  <c:v>32</c:v>
                </c:pt>
                <c:pt idx="3">
                  <c:v>56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9-4BBE-817F-A8EFDD5713AA}"/>
            </c:ext>
          </c:extLst>
        </c:ser>
        <c:ser>
          <c:idx val="1"/>
          <c:order val="1"/>
          <c:tx>
            <c:strRef>
              <c:f>佈景主題!$D$4</c:f>
              <c:strCache>
                <c:ptCount val="1"/>
                <c:pt idx="0">
                  <c:v>數學</c:v>
                </c:pt>
              </c:strCache>
            </c:strRef>
          </c:tx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9DF-4F65-B2BC-55922D8186D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9DF-4F65-B2BC-55922D8186D9}"/>
              </c:ext>
            </c:extLst>
          </c:dPt>
          <c:cat>
            <c:strRef>
              <c:f>佈景主題!$B$5:$B$9</c:f>
              <c:strCache>
                <c:ptCount val="5"/>
                <c:pt idx="0">
                  <c:v>王荃荃</c:v>
                </c:pt>
                <c:pt idx="1">
                  <c:v>王莉婷</c:v>
                </c:pt>
                <c:pt idx="2">
                  <c:v>朱玉綺</c:v>
                </c:pt>
                <c:pt idx="3">
                  <c:v>朱珮萱</c:v>
                </c:pt>
                <c:pt idx="4">
                  <c:v>李明真</c:v>
                </c:pt>
              </c:strCache>
            </c:strRef>
          </c:cat>
          <c:val>
            <c:numRef>
              <c:f>佈景主題!$D$5:$D$9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30</c:v>
                </c:pt>
                <c:pt idx="3">
                  <c:v>60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9-4BBE-817F-A8EFDD5713AA}"/>
            </c:ext>
          </c:extLst>
        </c:ser>
        <c:ser>
          <c:idx val="2"/>
          <c:order val="2"/>
          <c:tx>
            <c:strRef>
              <c:f>佈景主題!$E$4</c:f>
              <c:strCache>
                <c:ptCount val="1"/>
                <c:pt idx="0">
                  <c:v>英文</c:v>
                </c:pt>
              </c:strCache>
            </c:strRef>
          </c:tx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9DF-4F65-B2BC-55922D8186D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9DF-4F65-B2BC-55922D8186D9}"/>
              </c:ext>
            </c:extLst>
          </c:dPt>
          <c:cat>
            <c:strRef>
              <c:f>佈景主題!$B$5:$B$9</c:f>
              <c:strCache>
                <c:ptCount val="5"/>
                <c:pt idx="0">
                  <c:v>王荃荃</c:v>
                </c:pt>
                <c:pt idx="1">
                  <c:v>王莉婷</c:v>
                </c:pt>
                <c:pt idx="2">
                  <c:v>朱玉綺</c:v>
                </c:pt>
                <c:pt idx="3">
                  <c:v>朱珮萱</c:v>
                </c:pt>
                <c:pt idx="4">
                  <c:v>李明真</c:v>
                </c:pt>
              </c:strCache>
            </c:strRef>
          </c:cat>
          <c:val>
            <c:numRef>
              <c:f>佈景主題!$E$5:$E$9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9-4BBE-817F-A8EFDD5713AA}"/>
            </c:ext>
          </c:extLst>
        </c:ser>
        <c:ser>
          <c:idx val="3"/>
          <c:order val="3"/>
          <c:tx>
            <c:strRef>
              <c:f>佈景主題!$F$4</c:f>
              <c:strCache>
                <c:ptCount val="1"/>
                <c:pt idx="0">
                  <c:v>理化</c:v>
                </c:pt>
              </c:strCache>
            </c:strRef>
          </c:tx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9DF-4F65-B2BC-55922D8186D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9DF-4F65-B2BC-55922D8186D9}"/>
              </c:ext>
            </c:extLst>
          </c:dPt>
          <c:cat>
            <c:strRef>
              <c:f>佈景主題!$B$5:$B$9</c:f>
              <c:strCache>
                <c:ptCount val="5"/>
                <c:pt idx="0">
                  <c:v>王荃荃</c:v>
                </c:pt>
                <c:pt idx="1">
                  <c:v>王莉婷</c:v>
                </c:pt>
                <c:pt idx="2">
                  <c:v>朱玉綺</c:v>
                </c:pt>
                <c:pt idx="3">
                  <c:v>朱珮萱</c:v>
                </c:pt>
                <c:pt idx="4">
                  <c:v>李明真</c:v>
                </c:pt>
              </c:strCache>
            </c:strRef>
          </c:cat>
          <c:val>
            <c:numRef>
              <c:f>佈景主題!$F$5:$F$9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5</c:v>
                </c:pt>
                <c:pt idx="3">
                  <c:v>15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9-4BBE-817F-A8EFDD5713AA}"/>
            </c:ext>
          </c:extLst>
        </c:ser>
        <c:ser>
          <c:idx val="4"/>
          <c:order val="4"/>
          <c:tx>
            <c:strRef>
              <c:f>佈景主題!$G$4</c:f>
              <c:strCache>
                <c:ptCount val="1"/>
                <c:pt idx="0">
                  <c:v>歷史</c:v>
                </c:pt>
              </c:strCache>
            </c:strRef>
          </c:tx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F9DF-4F65-B2BC-55922D8186D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9DF-4F65-B2BC-55922D8186D9}"/>
              </c:ext>
            </c:extLst>
          </c:dPt>
          <c:cat>
            <c:strRef>
              <c:f>佈景主題!$B$5:$B$9</c:f>
              <c:strCache>
                <c:ptCount val="5"/>
                <c:pt idx="0">
                  <c:v>王荃荃</c:v>
                </c:pt>
                <c:pt idx="1">
                  <c:v>王莉婷</c:v>
                </c:pt>
                <c:pt idx="2">
                  <c:v>朱玉綺</c:v>
                </c:pt>
                <c:pt idx="3">
                  <c:v>朱珮萱</c:v>
                </c:pt>
                <c:pt idx="4">
                  <c:v>李明真</c:v>
                </c:pt>
              </c:strCache>
            </c:strRef>
          </c:cat>
          <c:val>
            <c:numRef>
              <c:f>佈景主題!$G$5:$G$9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67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9-4BBE-817F-A8EFDD5713AA}"/>
            </c:ext>
          </c:extLst>
        </c:ser>
        <c:ser>
          <c:idx val="5"/>
          <c:order val="5"/>
          <c:tx>
            <c:strRef>
              <c:f>佈景主題!$H$4</c:f>
              <c:strCache>
                <c:ptCount val="1"/>
                <c:pt idx="0">
                  <c:v>地理</c:v>
                </c:pt>
              </c:strCache>
            </c:strRef>
          </c:tx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F9DF-4F65-B2BC-55922D8186D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9DF-4F65-B2BC-55922D8186D9}"/>
              </c:ext>
            </c:extLst>
          </c:dPt>
          <c:cat>
            <c:strRef>
              <c:f>佈景主題!$B$5:$B$9</c:f>
              <c:strCache>
                <c:ptCount val="5"/>
                <c:pt idx="0">
                  <c:v>王荃荃</c:v>
                </c:pt>
                <c:pt idx="1">
                  <c:v>王莉婷</c:v>
                </c:pt>
                <c:pt idx="2">
                  <c:v>朱玉綺</c:v>
                </c:pt>
                <c:pt idx="3">
                  <c:v>朱珮萱</c:v>
                </c:pt>
                <c:pt idx="4">
                  <c:v>李明真</c:v>
                </c:pt>
              </c:strCache>
            </c:strRef>
          </c:cat>
          <c:val>
            <c:numRef>
              <c:f>佈景主題!$H$5:$H$9</c:f>
              <c:numCache>
                <c:formatCode>General</c:formatCode>
                <c:ptCount val="5"/>
                <c:pt idx="0">
                  <c:v>88</c:v>
                </c:pt>
                <c:pt idx="1">
                  <c:v>100</c:v>
                </c:pt>
                <c:pt idx="2">
                  <c:v>79</c:v>
                </c:pt>
                <c:pt idx="3">
                  <c:v>92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B9-4BBE-817F-A8EFDD571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23552"/>
        <c:axId val="123171968"/>
      </c:barChart>
      <c:lineChart>
        <c:grouping val="standard"/>
        <c:varyColors val="0"/>
        <c:ser>
          <c:idx val="6"/>
          <c:order val="6"/>
          <c:tx>
            <c:strRef>
              <c:f>佈景主題!$I$4</c:f>
              <c:strCache>
                <c:ptCount val="1"/>
                <c:pt idx="0">
                  <c:v>總分</c:v>
                </c:pt>
              </c:strCache>
            </c:strRef>
          </c:tx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C-F9DF-4F65-B2BC-55922D8186D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D-F9DF-4F65-B2BC-55922D8186D9}"/>
              </c:ext>
            </c:extLst>
          </c:dPt>
          <c:cat>
            <c:strRef>
              <c:f>佈景主題!$B$5:$B$9</c:f>
              <c:strCache>
                <c:ptCount val="5"/>
                <c:pt idx="0">
                  <c:v>王荃荃</c:v>
                </c:pt>
                <c:pt idx="1">
                  <c:v>王莉婷</c:v>
                </c:pt>
                <c:pt idx="2">
                  <c:v>朱玉綺</c:v>
                </c:pt>
                <c:pt idx="3">
                  <c:v>朱珮萱</c:v>
                </c:pt>
                <c:pt idx="4">
                  <c:v>李明真</c:v>
                </c:pt>
              </c:strCache>
            </c:strRef>
          </c:cat>
          <c:val>
            <c:numRef>
              <c:f>佈景主題!$I$5:$I$9</c:f>
              <c:numCache>
                <c:formatCode>General</c:formatCode>
                <c:ptCount val="5"/>
                <c:pt idx="0">
                  <c:v>332</c:v>
                </c:pt>
                <c:pt idx="1">
                  <c:v>471</c:v>
                </c:pt>
                <c:pt idx="2">
                  <c:v>233</c:v>
                </c:pt>
                <c:pt idx="3">
                  <c:v>313</c:v>
                </c:pt>
                <c:pt idx="4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B9-4BBE-817F-A8EFDD571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504488"/>
        <c:axId val="614503176"/>
      </c:lineChart>
      <c:catAx>
        <c:axId val="16282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71968"/>
        <c:crosses val="autoZero"/>
        <c:auto val="1"/>
        <c:lblAlgn val="ctr"/>
        <c:lblOffset val="100"/>
        <c:noMultiLvlLbl val="0"/>
      </c:catAx>
      <c:valAx>
        <c:axId val="1231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23552"/>
        <c:crosses val="autoZero"/>
        <c:crossBetween val="between"/>
      </c:valAx>
      <c:valAx>
        <c:axId val="614503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14504488"/>
        <c:crosses val="max"/>
        <c:crossBetween val="between"/>
      </c:valAx>
      <c:catAx>
        <c:axId val="614504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5031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F$32" fmlaRange="下拉甲班名單" noThreeD="1" sel="1" val="0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36BE75D-0FA8-43B3-8080-DBB1794A9529}" type="doc">
      <dgm:prSet loTypeId="urn:microsoft.com/office/officeart/2005/8/layout/chart3" loCatId="relationship" qsTypeId="urn:microsoft.com/office/officeart/2005/8/quickstyle/3d6" qsCatId="3D" csTypeId="urn:microsoft.com/office/officeart/2005/8/colors/colorful5" csCatId="colorful" phldr="1"/>
      <dgm:spPr/>
    </dgm:pt>
    <dgm:pt modelId="{CD3827C3-F3B2-49FE-B46F-90BC7E5FC131}">
      <dgm:prSet phldrT="[文字]"/>
      <dgm:spPr/>
      <dgm:t>
        <a:bodyPr/>
        <a:lstStyle/>
        <a:p>
          <a:r>
            <a:rPr lang="zh-TW" altLang="en-US" b="1">
              <a:latin typeface="微軟正黑體" pitchFamily="34" charset="-120"/>
              <a:ea typeface="微軟正黑體" pitchFamily="34" charset="-120"/>
            </a:rPr>
            <a:t>專心</a:t>
          </a:r>
        </a:p>
      </dgm:t>
    </dgm:pt>
    <dgm:pt modelId="{3E4592EB-CFFF-49ED-813B-5F6ABF023C2B}" type="parTrans" cxnId="{851CEB6C-A5AC-457F-9E53-6D7940B00B20}">
      <dgm:prSet/>
      <dgm:spPr/>
      <dgm:t>
        <a:bodyPr/>
        <a:lstStyle/>
        <a:p>
          <a:endParaRPr lang="zh-TW" altLang="en-US" b="1">
            <a:latin typeface="微軟正黑體" pitchFamily="34" charset="-120"/>
            <a:ea typeface="微軟正黑體" pitchFamily="34" charset="-120"/>
          </a:endParaRPr>
        </a:p>
      </dgm:t>
    </dgm:pt>
    <dgm:pt modelId="{AD57A165-9BB8-4CC7-9727-D64B10947919}" type="sibTrans" cxnId="{851CEB6C-A5AC-457F-9E53-6D7940B00B20}">
      <dgm:prSet/>
      <dgm:spPr/>
      <dgm:t>
        <a:bodyPr/>
        <a:lstStyle/>
        <a:p>
          <a:endParaRPr lang="zh-TW" altLang="en-US" b="1">
            <a:latin typeface="微軟正黑體" pitchFamily="34" charset="-120"/>
            <a:ea typeface="微軟正黑體" pitchFamily="34" charset="-120"/>
          </a:endParaRPr>
        </a:p>
      </dgm:t>
    </dgm:pt>
    <dgm:pt modelId="{F3B0892F-AF27-4ADF-85CC-57240A8429EA}">
      <dgm:prSet phldrT="[文字]"/>
      <dgm:spPr/>
      <dgm:t>
        <a:bodyPr/>
        <a:lstStyle/>
        <a:p>
          <a:r>
            <a:rPr lang="zh-TW" altLang="en-US" b="1">
              <a:latin typeface="微軟正黑體" pitchFamily="34" charset="-120"/>
              <a:ea typeface="微軟正黑體" pitchFamily="34" charset="-120"/>
            </a:rPr>
            <a:t>信心</a:t>
          </a:r>
        </a:p>
      </dgm:t>
    </dgm:pt>
    <dgm:pt modelId="{C7885B5C-157C-4628-B27D-1C9AA206BFF0}" type="parTrans" cxnId="{7DECBB75-BE50-4F40-83D6-DBCAA3720180}">
      <dgm:prSet/>
      <dgm:spPr/>
      <dgm:t>
        <a:bodyPr/>
        <a:lstStyle/>
        <a:p>
          <a:endParaRPr lang="zh-TW" altLang="en-US" b="1">
            <a:latin typeface="微軟正黑體" pitchFamily="34" charset="-120"/>
            <a:ea typeface="微軟正黑體" pitchFamily="34" charset="-120"/>
          </a:endParaRPr>
        </a:p>
      </dgm:t>
    </dgm:pt>
    <dgm:pt modelId="{D97BE6AF-17F7-45CC-B202-6F648C3A80DB}" type="sibTrans" cxnId="{7DECBB75-BE50-4F40-83D6-DBCAA3720180}">
      <dgm:prSet/>
      <dgm:spPr/>
      <dgm:t>
        <a:bodyPr/>
        <a:lstStyle/>
        <a:p>
          <a:endParaRPr lang="zh-TW" altLang="en-US" b="1">
            <a:latin typeface="微軟正黑體" pitchFamily="34" charset="-120"/>
            <a:ea typeface="微軟正黑體" pitchFamily="34" charset="-120"/>
          </a:endParaRPr>
        </a:p>
      </dgm:t>
    </dgm:pt>
    <dgm:pt modelId="{D58326E8-9413-4DE6-AF09-FD096F860AB1}">
      <dgm:prSet phldrT="[文字]"/>
      <dgm:spPr/>
      <dgm:t>
        <a:bodyPr/>
        <a:lstStyle/>
        <a:p>
          <a:r>
            <a:rPr lang="zh-TW" altLang="en-US" b="1">
              <a:latin typeface="微軟正黑體" pitchFamily="34" charset="-120"/>
              <a:ea typeface="微軟正黑體" pitchFamily="34" charset="-120"/>
            </a:rPr>
            <a:t>用心</a:t>
          </a:r>
        </a:p>
      </dgm:t>
    </dgm:pt>
    <dgm:pt modelId="{D16B6429-2AEB-4E31-80C1-CE50A435C8C0}" type="parTrans" cxnId="{BF38FE44-E1A4-4954-9C5E-96F50029B5DB}">
      <dgm:prSet/>
      <dgm:spPr/>
      <dgm:t>
        <a:bodyPr/>
        <a:lstStyle/>
        <a:p>
          <a:endParaRPr lang="zh-TW" altLang="en-US" b="1">
            <a:latin typeface="微軟正黑體" pitchFamily="34" charset="-120"/>
            <a:ea typeface="微軟正黑體" pitchFamily="34" charset="-120"/>
          </a:endParaRPr>
        </a:p>
      </dgm:t>
    </dgm:pt>
    <dgm:pt modelId="{647EDEC0-3868-4A9E-A3B4-A6624831C638}" type="sibTrans" cxnId="{BF38FE44-E1A4-4954-9C5E-96F50029B5DB}">
      <dgm:prSet/>
      <dgm:spPr/>
      <dgm:t>
        <a:bodyPr/>
        <a:lstStyle/>
        <a:p>
          <a:endParaRPr lang="zh-TW" altLang="en-US" b="1">
            <a:latin typeface="微軟正黑體" pitchFamily="34" charset="-120"/>
            <a:ea typeface="微軟正黑體" pitchFamily="34" charset="-120"/>
          </a:endParaRPr>
        </a:p>
      </dgm:t>
    </dgm:pt>
    <dgm:pt modelId="{D37E365D-C99A-4A8F-BB50-45AB30F89B75}" type="pres">
      <dgm:prSet presAssocID="{736BE75D-0FA8-43B3-8080-DBB1794A9529}" presName="compositeShape" presStyleCnt="0">
        <dgm:presLayoutVars>
          <dgm:chMax val="7"/>
          <dgm:dir/>
          <dgm:resizeHandles val="exact"/>
        </dgm:presLayoutVars>
      </dgm:prSet>
      <dgm:spPr/>
    </dgm:pt>
    <dgm:pt modelId="{08C28075-376B-4442-A249-B3509ACA19C3}" type="pres">
      <dgm:prSet presAssocID="{736BE75D-0FA8-43B3-8080-DBB1794A9529}" presName="wedge1" presStyleLbl="node1" presStyleIdx="0" presStyleCnt="3" custLinFactNeighborX="-1161" custLinFactNeighborY="1742"/>
      <dgm:spPr/>
    </dgm:pt>
    <dgm:pt modelId="{1B8B7170-0510-4584-BBD3-AACCE28E7E84}" type="pres">
      <dgm:prSet presAssocID="{736BE75D-0FA8-43B3-8080-DBB1794A9529}" presName="wedge1Tx" presStyleLbl="node1" presStyleIdx="0" presStyleCnt="3">
        <dgm:presLayoutVars>
          <dgm:chMax val="0"/>
          <dgm:chPref val="0"/>
          <dgm:bulletEnabled val="1"/>
        </dgm:presLayoutVars>
      </dgm:prSet>
      <dgm:spPr/>
    </dgm:pt>
    <dgm:pt modelId="{84480CFC-1E7E-4210-B0ED-273654490B3E}" type="pres">
      <dgm:prSet presAssocID="{736BE75D-0FA8-43B3-8080-DBB1794A9529}" presName="wedge2" presStyleLbl="node1" presStyleIdx="1" presStyleCnt="3"/>
      <dgm:spPr/>
    </dgm:pt>
    <dgm:pt modelId="{CB034D5D-49AC-4879-9294-23096D021A78}" type="pres">
      <dgm:prSet presAssocID="{736BE75D-0FA8-43B3-8080-DBB1794A9529}" presName="wedge2Tx" presStyleLbl="node1" presStyleIdx="1" presStyleCnt="3">
        <dgm:presLayoutVars>
          <dgm:chMax val="0"/>
          <dgm:chPref val="0"/>
          <dgm:bulletEnabled val="1"/>
        </dgm:presLayoutVars>
      </dgm:prSet>
      <dgm:spPr/>
    </dgm:pt>
    <dgm:pt modelId="{00A763E5-63F8-4C87-A79B-8A6A5E6CD69E}" type="pres">
      <dgm:prSet presAssocID="{736BE75D-0FA8-43B3-8080-DBB1794A9529}" presName="wedge3" presStyleLbl="node1" presStyleIdx="2" presStyleCnt="3"/>
      <dgm:spPr/>
    </dgm:pt>
    <dgm:pt modelId="{0744A498-580D-4F16-98C0-6AFD85976F2F}" type="pres">
      <dgm:prSet presAssocID="{736BE75D-0FA8-43B3-8080-DBB1794A9529}" presName="wedge3Tx" presStyleLbl="node1" presStyleIdx="2" presStyleCnt="3">
        <dgm:presLayoutVars>
          <dgm:chMax val="0"/>
          <dgm:chPref val="0"/>
          <dgm:bulletEnabled val="1"/>
        </dgm:presLayoutVars>
      </dgm:prSet>
      <dgm:spPr/>
    </dgm:pt>
  </dgm:ptLst>
  <dgm:cxnLst>
    <dgm:cxn modelId="{0D024A2A-B508-4611-97B5-3CAB5BA5CFF1}" type="presOf" srcId="{D58326E8-9413-4DE6-AF09-FD096F860AB1}" destId="{0744A498-580D-4F16-98C0-6AFD85976F2F}" srcOrd="1" destOrd="0" presId="urn:microsoft.com/office/officeart/2005/8/layout/chart3"/>
    <dgm:cxn modelId="{BF38FE44-E1A4-4954-9C5E-96F50029B5DB}" srcId="{736BE75D-0FA8-43B3-8080-DBB1794A9529}" destId="{D58326E8-9413-4DE6-AF09-FD096F860AB1}" srcOrd="2" destOrd="0" parTransId="{D16B6429-2AEB-4E31-80C1-CE50A435C8C0}" sibTransId="{647EDEC0-3868-4A9E-A3B4-A6624831C638}"/>
    <dgm:cxn modelId="{851CEB6C-A5AC-457F-9E53-6D7940B00B20}" srcId="{736BE75D-0FA8-43B3-8080-DBB1794A9529}" destId="{CD3827C3-F3B2-49FE-B46F-90BC7E5FC131}" srcOrd="0" destOrd="0" parTransId="{3E4592EB-CFFF-49ED-813B-5F6ABF023C2B}" sibTransId="{AD57A165-9BB8-4CC7-9727-D64B10947919}"/>
    <dgm:cxn modelId="{7DECBB75-BE50-4F40-83D6-DBCAA3720180}" srcId="{736BE75D-0FA8-43B3-8080-DBB1794A9529}" destId="{F3B0892F-AF27-4ADF-85CC-57240A8429EA}" srcOrd="1" destOrd="0" parTransId="{C7885B5C-157C-4628-B27D-1C9AA206BFF0}" sibTransId="{D97BE6AF-17F7-45CC-B202-6F648C3A80DB}"/>
    <dgm:cxn modelId="{B98F2D57-3F3F-48B8-979F-FA58C48B9BEA}" type="presOf" srcId="{F3B0892F-AF27-4ADF-85CC-57240A8429EA}" destId="{84480CFC-1E7E-4210-B0ED-273654490B3E}" srcOrd="0" destOrd="0" presId="urn:microsoft.com/office/officeart/2005/8/layout/chart3"/>
    <dgm:cxn modelId="{3AF3D280-B652-4155-8A1E-BC668928DE24}" type="presOf" srcId="{CD3827C3-F3B2-49FE-B46F-90BC7E5FC131}" destId="{1B8B7170-0510-4584-BBD3-AACCE28E7E84}" srcOrd="1" destOrd="0" presId="urn:microsoft.com/office/officeart/2005/8/layout/chart3"/>
    <dgm:cxn modelId="{5E9B78A6-B85C-4A37-A411-8F5EA2297728}" type="presOf" srcId="{D58326E8-9413-4DE6-AF09-FD096F860AB1}" destId="{00A763E5-63F8-4C87-A79B-8A6A5E6CD69E}" srcOrd="0" destOrd="0" presId="urn:microsoft.com/office/officeart/2005/8/layout/chart3"/>
    <dgm:cxn modelId="{B43C63A9-8825-4C3D-A1E5-92862B33D989}" type="presOf" srcId="{CD3827C3-F3B2-49FE-B46F-90BC7E5FC131}" destId="{08C28075-376B-4442-A249-B3509ACA19C3}" srcOrd="0" destOrd="0" presId="urn:microsoft.com/office/officeart/2005/8/layout/chart3"/>
    <dgm:cxn modelId="{D8C5A8B1-79F3-44E7-A9CD-2A280376C9DE}" type="presOf" srcId="{736BE75D-0FA8-43B3-8080-DBB1794A9529}" destId="{D37E365D-C99A-4A8F-BB50-45AB30F89B75}" srcOrd="0" destOrd="0" presId="urn:microsoft.com/office/officeart/2005/8/layout/chart3"/>
    <dgm:cxn modelId="{D53A22F5-C2BB-4AB1-A24C-EB639BD2CA50}" type="presOf" srcId="{F3B0892F-AF27-4ADF-85CC-57240A8429EA}" destId="{CB034D5D-49AC-4879-9294-23096D021A78}" srcOrd="1" destOrd="0" presId="urn:microsoft.com/office/officeart/2005/8/layout/chart3"/>
    <dgm:cxn modelId="{FE056123-CB28-4EE3-9E9D-EB9AF06A98F1}" type="presParOf" srcId="{D37E365D-C99A-4A8F-BB50-45AB30F89B75}" destId="{08C28075-376B-4442-A249-B3509ACA19C3}" srcOrd="0" destOrd="0" presId="urn:microsoft.com/office/officeart/2005/8/layout/chart3"/>
    <dgm:cxn modelId="{D663DA4F-5D8A-4052-9609-F5BD9DCE2961}" type="presParOf" srcId="{D37E365D-C99A-4A8F-BB50-45AB30F89B75}" destId="{1B8B7170-0510-4584-BBD3-AACCE28E7E84}" srcOrd="1" destOrd="0" presId="urn:microsoft.com/office/officeart/2005/8/layout/chart3"/>
    <dgm:cxn modelId="{C22362AF-14FF-4600-91E8-1BE9BE9D78F1}" type="presParOf" srcId="{D37E365D-C99A-4A8F-BB50-45AB30F89B75}" destId="{84480CFC-1E7E-4210-B0ED-273654490B3E}" srcOrd="2" destOrd="0" presId="urn:microsoft.com/office/officeart/2005/8/layout/chart3"/>
    <dgm:cxn modelId="{98048EDA-66FB-443C-97CD-B0F9995195A0}" type="presParOf" srcId="{D37E365D-C99A-4A8F-BB50-45AB30F89B75}" destId="{CB034D5D-49AC-4879-9294-23096D021A78}" srcOrd="3" destOrd="0" presId="urn:microsoft.com/office/officeart/2005/8/layout/chart3"/>
    <dgm:cxn modelId="{4347BEE7-52EE-4DAC-A25B-F1101D0171A6}" type="presParOf" srcId="{D37E365D-C99A-4A8F-BB50-45AB30F89B75}" destId="{00A763E5-63F8-4C87-A79B-8A6A5E6CD69E}" srcOrd="4" destOrd="0" presId="urn:microsoft.com/office/officeart/2005/8/layout/chart3"/>
    <dgm:cxn modelId="{B77F1BA3-C2D5-4EB5-BEFA-7C24E7EB69D3}" type="presParOf" srcId="{D37E365D-C99A-4A8F-BB50-45AB30F89B75}" destId="{0744A498-580D-4F16-98C0-6AFD85976F2F}" srcOrd="5" destOrd="0" presId="urn:microsoft.com/office/officeart/2005/8/layout/char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CB121B7-2213-43D5-AC29-3B3A235B6620}" type="doc">
      <dgm:prSet loTypeId="urn:microsoft.com/office/officeart/2005/8/layout/equation2" loCatId="relationship" qsTypeId="urn:microsoft.com/office/officeart/2005/8/quickstyle/3d1" qsCatId="3D" csTypeId="urn:microsoft.com/office/officeart/2005/8/colors/colorful2" csCatId="colorful" phldr="1"/>
      <dgm:spPr/>
      <dgm:t>
        <a:bodyPr/>
        <a:lstStyle/>
        <a:p>
          <a:endParaRPr lang="zh-TW" altLang="en-US"/>
        </a:p>
      </dgm:t>
    </dgm:pt>
    <dgm:pt modelId="{9D6784D7-8D06-48A7-BD77-B7B2D82E6059}">
      <dgm:prSet phldrT="[文字]"/>
      <dgm:spPr/>
      <dgm:t>
        <a:bodyPr/>
        <a:lstStyle/>
        <a:p>
          <a:r>
            <a:rPr lang="zh-TW" altLang="en-US"/>
            <a:t>色彩</a:t>
          </a:r>
        </a:p>
      </dgm:t>
    </dgm:pt>
    <dgm:pt modelId="{01D3635E-948F-4633-B5B6-35B7E1121A21}" type="parTrans" cxnId="{535422DB-1D02-475F-B4C6-F6CB6171A56B}">
      <dgm:prSet/>
      <dgm:spPr/>
      <dgm:t>
        <a:bodyPr/>
        <a:lstStyle/>
        <a:p>
          <a:endParaRPr lang="zh-TW" altLang="en-US"/>
        </a:p>
      </dgm:t>
    </dgm:pt>
    <dgm:pt modelId="{1ED38149-4D8D-4F76-854F-B6E30D538C05}" type="sibTrans" cxnId="{535422DB-1D02-475F-B4C6-F6CB6171A56B}">
      <dgm:prSet/>
      <dgm:spPr/>
      <dgm:t>
        <a:bodyPr/>
        <a:lstStyle/>
        <a:p>
          <a:endParaRPr lang="zh-TW" altLang="en-US"/>
        </a:p>
      </dgm:t>
    </dgm:pt>
    <dgm:pt modelId="{2EF4D341-57C6-4567-9DB0-C761DBCF1E0F}">
      <dgm:prSet phldrT="[文字]"/>
      <dgm:spPr/>
      <dgm:t>
        <a:bodyPr/>
        <a:lstStyle/>
        <a:p>
          <a:r>
            <a:rPr lang="zh-TW" altLang="en-US"/>
            <a:t>效果</a:t>
          </a:r>
        </a:p>
      </dgm:t>
    </dgm:pt>
    <dgm:pt modelId="{2FE20959-0049-40CF-B807-D4EFBE6C1C8B}" type="parTrans" cxnId="{9DEAEE4D-0CC5-42E4-82DD-262FCFD66922}">
      <dgm:prSet/>
      <dgm:spPr/>
      <dgm:t>
        <a:bodyPr/>
        <a:lstStyle/>
        <a:p>
          <a:endParaRPr lang="zh-TW" altLang="en-US"/>
        </a:p>
      </dgm:t>
    </dgm:pt>
    <dgm:pt modelId="{BDF8B2EC-54D4-4DDD-9BDF-A4A80B268787}" type="sibTrans" cxnId="{9DEAEE4D-0CC5-42E4-82DD-262FCFD66922}">
      <dgm:prSet/>
      <dgm:spPr/>
      <dgm:t>
        <a:bodyPr/>
        <a:lstStyle/>
        <a:p>
          <a:endParaRPr lang="zh-TW" altLang="en-US"/>
        </a:p>
      </dgm:t>
    </dgm:pt>
    <dgm:pt modelId="{968DC9AF-1FC5-4724-AE79-8ACDB86C21FB}">
      <dgm:prSet phldrT="[文字]"/>
      <dgm:spPr/>
      <dgm:t>
        <a:bodyPr/>
        <a:lstStyle/>
        <a:p>
          <a:r>
            <a:rPr lang="zh-TW" altLang="en-US"/>
            <a:t>版面配置</a:t>
          </a:r>
          <a:endParaRPr lang="en-US" altLang="zh-TW"/>
        </a:p>
        <a:p>
          <a:r>
            <a:rPr lang="zh-TW" altLang="en-US"/>
            <a:t>佈景主題</a:t>
          </a:r>
        </a:p>
      </dgm:t>
    </dgm:pt>
    <dgm:pt modelId="{73EED49A-5A1D-4D3C-8E47-5D7279C904A0}" type="parTrans" cxnId="{E142AC36-3E77-445F-AA81-F5BB65FE1116}">
      <dgm:prSet/>
      <dgm:spPr/>
      <dgm:t>
        <a:bodyPr/>
        <a:lstStyle/>
        <a:p>
          <a:endParaRPr lang="zh-TW" altLang="en-US"/>
        </a:p>
      </dgm:t>
    </dgm:pt>
    <dgm:pt modelId="{3E3A2E59-6C6B-4948-8249-6E543C3DBFA9}" type="sibTrans" cxnId="{E142AC36-3E77-445F-AA81-F5BB65FE1116}">
      <dgm:prSet/>
      <dgm:spPr/>
      <dgm:t>
        <a:bodyPr/>
        <a:lstStyle/>
        <a:p>
          <a:endParaRPr lang="zh-TW" altLang="en-US"/>
        </a:p>
      </dgm:t>
    </dgm:pt>
    <dgm:pt modelId="{3DD69C66-8925-4AE7-BF77-2A9EEDB2B507}">
      <dgm:prSet phldrT="[文字]"/>
      <dgm:spPr/>
      <dgm:t>
        <a:bodyPr/>
        <a:lstStyle/>
        <a:p>
          <a:r>
            <a:rPr lang="zh-TW" altLang="en-US"/>
            <a:t>字型</a:t>
          </a:r>
        </a:p>
      </dgm:t>
    </dgm:pt>
    <dgm:pt modelId="{99528248-2460-401B-9D00-C0C7ED690356}" type="parTrans" cxnId="{7822D723-A61A-49F2-A2E5-9DAF88983D12}">
      <dgm:prSet/>
      <dgm:spPr/>
      <dgm:t>
        <a:bodyPr/>
        <a:lstStyle/>
        <a:p>
          <a:endParaRPr lang="zh-TW" altLang="en-US"/>
        </a:p>
      </dgm:t>
    </dgm:pt>
    <dgm:pt modelId="{F223073E-5D8A-4F33-AD1B-A13B5D33632D}" type="sibTrans" cxnId="{7822D723-A61A-49F2-A2E5-9DAF88983D12}">
      <dgm:prSet/>
      <dgm:spPr/>
      <dgm:t>
        <a:bodyPr/>
        <a:lstStyle/>
        <a:p>
          <a:endParaRPr lang="zh-TW" altLang="en-US"/>
        </a:p>
      </dgm:t>
    </dgm:pt>
    <dgm:pt modelId="{176A8E66-B71F-4593-9D33-E79DBB184D7E}" type="pres">
      <dgm:prSet presAssocID="{9CB121B7-2213-43D5-AC29-3B3A235B6620}" presName="Name0" presStyleCnt="0">
        <dgm:presLayoutVars>
          <dgm:dir/>
          <dgm:resizeHandles val="exact"/>
        </dgm:presLayoutVars>
      </dgm:prSet>
      <dgm:spPr/>
    </dgm:pt>
    <dgm:pt modelId="{D3E13EB2-E1B0-4F89-B86C-82B8A736BA10}" type="pres">
      <dgm:prSet presAssocID="{9CB121B7-2213-43D5-AC29-3B3A235B6620}" presName="vNodes" presStyleCnt="0"/>
      <dgm:spPr/>
    </dgm:pt>
    <dgm:pt modelId="{331D7587-6FC5-4292-9DEE-4C12BAF53146}" type="pres">
      <dgm:prSet presAssocID="{9D6784D7-8D06-48A7-BD77-B7B2D82E6059}" presName="node" presStyleLbl="node1" presStyleIdx="0" presStyleCnt="4">
        <dgm:presLayoutVars>
          <dgm:bulletEnabled val="1"/>
        </dgm:presLayoutVars>
      </dgm:prSet>
      <dgm:spPr/>
    </dgm:pt>
    <dgm:pt modelId="{8A54F5D7-9B5B-46FB-AC3D-A51D76C3E8D7}" type="pres">
      <dgm:prSet presAssocID="{1ED38149-4D8D-4F76-854F-B6E30D538C05}" presName="spacerT" presStyleCnt="0"/>
      <dgm:spPr/>
    </dgm:pt>
    <dgm:pt modelId="{B79FFB59-3BA0-44B7-9458-35E867E4B8D6}" type="pres">
      <dgm:prSet presAssocID="{1ED38149-4D8D-4F76-854F-B6E30D538C05}" presName="sibTrans" presStyleLbl="sibTrans2D1" presStyleIdx="0" presStyleCnt="3"/>
      <dgm:spPr/>
    </dgm:pt>
    <dgm:pt modelId="{5C316A7B-40B0-4E12-9502-D53BBEE57222}" type="pres">
      <dgm:prSet presAssocID="{1ED38149-4D8D-4F76-854F-B6E30D538C05}" presName="spacerB" presStyleCnt="0"/>
      <dgm:spPr/>
    </dgm:pt>
    <dgm:pt modelId="{77B4F7B0-6F27-4329-AA2F-0CA5E948AA41}" type="pres">
      <dgm:prSet presAssocID="{3DD69C66-8925-4AE7-BF77-2A9EEDB2B507}" presName="node" presStyleLbl="node1" presStyleIdx="1" presStyleCnt="4">
        <dgm:presLayoutVars>
          <dgm:bulletEnabled val="1"/>
        </dgm:presLayoutVars>
      </dgm:prSet>
      <dgm:spPr/>
    </dgm:pt>
    <dgm:pt modelId="{6718D7BB-B015-45C3-B8FE-7B2ED16BD323}" type="pres">
      <dgm:prSet presAssocID="{F223073E-5D8A-4F33-AD1B-A13B5D33632D}" presName="spacerT" presStyleCnt="0"/>
      <dgm:spPr/>
    </dgm:pt>
    <dgm:pt modelId="{938B3C9D-7D41-4AE0-BBA1-E8D1846AE79B}" type="pres">
      <dgm:prSet presAssocID="{F223073E-5D8A-4F33-AD1B-A13B5D33632D}" presName="sibTrans" presStyleLbl="sibTrans2D1" presStyleIdx="1" presStyleCnt="3"/>
      <dgm:spPr/>
    </dgm:pt>
    <dgm:pt modelId="{30EF9724-B4D3-4234-A629-48963EDDDDE0}" type="pres">
      <dgm:prSet presAssocID="{F223073E-5D8A-4F33-AD1B-A13B5D33632D}" presName="spacerB" presStyleCnt="0"/>
      <dgm:spPr/>
    </dgm:pt>
    <dgm:pt modelId="{ABB894B9-68C5-491A-8AFC-C91F15060EEF}" type="pres">
      <dgm:prSet presAssocID="{2EF4D341-57C6-4567-9DB0-C761DBCF1E0F}" presName="node" presStyleLbl="node1" presStyleIdx="2" presStyleCnt="4">
        <dgm:presLayoutVars>
          <dgm:bulletEnabled val="1"/>
        </dgm:presLayoutVars>
      </dgm:prSet>
      <dgm:spPr/>
    </dgm:pt>
    <dgm:pt modelId="{DAC0B286-5DE3-4C5E-B4B4-337DF340F005}" type="pres">
      <dgm:prSet presAssocID="{9CB121B7-2213-43D5-AC29-3B3A235B6620}" presName="sibTransLast" presStyleLbl="sibTrans2D1" presStyleIdx="2" presStyleCnt="3"/>
      <dgm:spPr/>
    </dgm:pt>
    <dgm:pt modelId="{47EB66F7-F0DB-4322-A39F-1A728DC543F5}" type="pres">
      <dgm:prSet presAssocID="{9CB121B7-2213-43D5-AC29-3B3A235B6620}" presName="connectorText" presStyleLbl="sibTrans2D1" presStyleIdx="2" presStyleCnt="3"/>
      <dgm:spPr/>
    </dgm:pt>
    <dgm:pt modelId="{C410EA6A-03DD-4D9A-B434-98AB7F16BF05}" type="pres">
      <dgm:prSet presAssocID="{9CB121B7-2213-43D5-AC29-3B3A235B6620}" presName="lastNode" presStyleLbl="node1" presStyleIdx="3" presStyleCnt="4">
        <dgm:presLayoutVars>
          <dgm:bulletEnabled val="1"/>
        </dgm:presLayoutVars>
      </dgm:prSet>
      <dgm:spPr/>
    </dgm:pt>
  </dgm:ptLst>
  <dgm:cxnLst>
    <dgm:cxn modelId="{B86AEA06-BA2A-4217-8E14-33C4EDD75476}" type="presOf" srcId="{BDF8B2EC-54D4-4DDD-9BDF-A4A80B268787}" destId="{47EB66F7-F0DB-4322-A39F-1A728DC543F5}" srcOrd="1" destOrd="0" presId="urn:microsoft.com/office/officeart/2005/8/layout/equation2"/>
    <dgm:cxn modelId="{7822D723-A61A-49F2-A2E5-9DAF88983D12}" srcId="{9CB121B7-2213-43D5-AC29-3B3A235B6620}" destId="{3DD69C66-8925-4AE7-BF77-2A9EEDB2B507}" srcOrd="1" destOrd="0" parTransId="{99528248-2460-401B-9D00-C0C7ED690356}" sibTransId="{F223073E-5D8A-4F33-AD1B-A13B5D33632D}"/>
    <dgm:cxn modelId="{6107982D-4679-4923-ADD8-7FEAF5ED35FF}" type="presOf" srcId="{F223073E-5D8A-4F33-AD1B-A13B5D33632D}" destId="{938B3C9D-7D41-4AE0-BBA1-E8D1846AE79B}" srcOrd="0" destOrd="0" presId="urn:microsoft.com/office/officeart/2005/8/layout/equation2"/>
    <dgm:cxn modelId="{E142AC36-3E77-445F-AA81-F5BB65FE1116}" srcId="{9CB121B7-2213-43D5-AC29-3B3A235B6620}" destId="{968DC9AF-1FC5-4724-AE79-8ACDB86C21FB}" srcOrd="3" destOrd="0" parTransId="{73EED49A-5A1D-4D3C-8E47-5D7279C904A0}" sibTransId="{3E3A2E59-6C6B-4948-8249-6E543C3DBFA9}"/>
    <dgm:cxn modelId="{9DEAEE4D-0CC5-42E4-82DD-262FCFD66922}" srcId="{9CB121B7-2213-43D5-AC29-3B3A235B6620}" destId="{2EF4D341-57C6-4567-9DB0-C761DBCF1E0F}" srcOrd="2" destOrd="0" parTransId="{2FE20959-0049-40CF-B807-D4EFBE6C1C8B}" sibTransId="{BDF8B2EC-54D4-4DDD-9BDF-A4A80B268787}"/>
    <dgm:cxn modelId="{8CE79A81-0DDD-4435-883A-71C2E0D03B80}" type="presOf" srcId="{9CB121B7-2213-43D5-AC29-3B3A235B6620}" destId="{176A8E66-B71F-4593-9D33-E79DBB184D7E}" srcOrd="0" destOrd="0" presId="urn:microsoft.com/office/officeart/2005/8/layout/equation2"/>
    <dgm:cxn modelId="{E8B7DB98-A26E-428D-9694-3B6BCFB60FA2}" type="presOf" srcId="{3DD69C66-8925-4AE7-BF77-2A9EEDB2B507}" destId="{77B4F7B0-6F27-4329-AA2F-0CA5E948AA41}" srcOrd="0" destOrd="0" presId="urn:microsoft.com/office/officeart/2005/8/layout/equation2"/>
    <dgm:cxn modelId="{84D4EDBB-83AD-4E99-B208-50E729B814E4}" type="presOf" srcId="{1ED38149-4D8D-4F76-854F-B6E30D538C05}" destId="{B79FFB59-3BA0-44B7-9458-35E867E4B8D6}" srcOrd="0" destOrd="0" presId="urn:microsoft.com/office/officeart/2005/8/layout/equation2"/>
    <dgm:cxn modelId="{C64C63BF-086C-470D-8929-EA8AD66C700E}" type="presOf" srcId="{2EF4D341-57C6-4567-9DB0-C761DBCF1E0F}" destId="{ABB894B9-68C5-491A-8AFC-C91F15060EEF}" srcOrd="0" destOrd="0" presId="urn:microsoft.com/office/officeart/2005/8/layout/equation2"/>
    <dgm:cxn modelId="{1E2670C3-9A77-4725-8F30-24D0947793D4}" type="presOf" srcId="{BDF8B2EC-54D4-4DDD-9BDF-A4A80B268787}" destId="{DAC0B286-5DE3-4C5E-B4B4-337DF340F005}" srcOrd="0" destOrd="0" presId="urn:microsoft.com/office/officeart/2005/8/layout/equation2"/>
    <dgm:cxn modelId="{C5A60ED6-5F63-4F4B-865D-FC9324CD5F63}" type="presOf" srcId="{9D6784D7-8D06-48A7-BD77-B7B2D82E6059}" destId="{331D7587-6FC5-4292-9DEE-4C12BAF53146}" srcOrd="0" destOrd="0" presId="urn:microsoft.com/office/officeart/2005/8/layout/equation2"/>
    <dgm:cxn modelId="{535422DB-1D02-475F-B4C6-F6CB6171A56B}" srcId="{9CB121B7-2213-43D5-AC29-3B3A235B6620}" destId="{9D6784D7-8D06-48A7-BD77-B7B2D82E6059}" srcOrd="0" destOrd="0" parTransId="{01D3635E-948F-4633-B5B6-35B7E1121A21}" sibTransId="{1ED38149-4D8D-4F76-854F-B6E30D538C05}"/>
    <dgm:cxn modelId="{4D323EF2-9136-4D06-A057-E8D007877930}" type="presOf" srcId="{968DC9AF-1FC5-4724-AE79-8ACDB86C21FB}" destId="{C410EA6A-03DD-4D9A-B434-98AB7F16BF05}" srcOrd="0" destOrd="0" presId="urn:microsoft.com/office/officeart/2005/8/layout/equation2"/>
    <dgm:cxn modelId="{4F28B3EB-D2D3-4851-8CB2-417F5F0F0C76}" type="presParOf" srcId="{176A8E66-B71F-4593-9D33-E79DBB184D7E}" destId="{D3E13EB2-E1B0-4F89-B86C-82B8A736BA10}" srcOrd="0" destOrd="0" presId="urn:microsoft.com/office/officeart/2005/8/layout/equation2"/>
    <dgm:cxn modelId="{9CE28DC2-7CD3-4456-B355-A66F218697CB}" type="presParOf" srcId="{D3E13EB2-E1B0-4F89-B86C-82B8A736BA10}" destId="{331D7587-6FC5-4292-9DEE-4C12BAF53146}" srcOrd="0" destOrd="0" presId="urn:microsoft.com/office/officeart/2005/8/layout/equation2"/>
    <dgm:cxn modelId="{56301E82-8ED4-4D25-A94E-2E03B9862790}" type="presParOf" srcId="{D3E13EB2-E1B0-4F89-B86C-82B8A736BA10}" destId="{8A54F5D7-9B5B-46FB-AC3D-A51D76C3E8D7}" srcOrd="1" destOrd="0" presId="urn:microsoft.com/office/officeart/2005/8/layout/equation2"/>
    <dgm:cxn modelId="{6E6070D1-43D3-4F66-9962-EFDCC29C159B}" type="presParOf" srcId="{D3E13EB2-E1B0-4F89-B86C-82B8A736BA10}" destId="{B79FFB59-3BA0-44B7-9458-35E867E4B8D6}" srcOrd="2" destOrd="0" presId="urn:microsoft.com/office/officeart/2005/8/layout/equation2"/>
    <dgm:cxn modelId="{27390AED-A8F3-40E2-8F91-7D43346C5105}" type="presParOf" srcId="{D3E13EB2-E1B0-4F89-B86C-82B8A736BA10}" destId="{5C316A7B-40B0-4E12-9502-D53BBEE57222}" srcOrd="3" destOrd="0" presId="urn:microsoft.com/office/officeart/2005/8/layout/equation2"/>
    <dgm:cxn modelId="{CA52BE4A-F855-4142-8EFD-985E6838F244}" type="presParOf" srcId="{D3E13EB2-E1B0-4F89-B86C-82B8A736BA10}" destId="{77B4F7B0-6F27-4329-AA2F-0CA5E948AA41}" srcOrd="4" destOrd="0" presId="urn:microsoft.com/office/officeart/2005/8/layout/equation2"/>
    <dgm:cxn modelId="{F54102A0-53DE-460D-A195-44BEB240015E}" type="presParOf" srcId="{D3E13EB2-E1B0-4F89-B86C-82B8A736BA10}" destId="{6718D7BB-B015-45C3-B8FE-7B2ED16BD323}" srcOrd="5" destOrd="0" presId="urn:microsoft.com/office/officeart/2005/8/layout/equation2"/>
    <dgm:cxn modelId="{C7BA3F31-E6CF-4729-84F6-08E1FD2012D7}" type="presParOf" srcId="{D3E13EB2-E1B0-4F89-B86C-82B8A736BA10}" destId="{938B3C9D-7D41-4AE0-BBA1-E8D1846AE79B}" srcOrd="6" destOrd="0" presId="urn:microsoft.com/office/officeart/2005/8/layout/equation2"/>
    <dgm:cxn modelId="{A6508E9D-A6AE-42BE-8874-A11E1757F1EC}" type="presParOf" srcId="{D3E13EB2-E1B0-4F89-B86C-82B8A736BA10}" destId="{30EF9724-B4D3-4234-A629-48963EDDDDE0}" srcOrd="7" destOrd="0" presId="urn:microsoft.com/office/officeart/2005/8/layout/equation2"/>
    <dgm:cxn modelId="{069BD092-78E1-4C25-A62F-E895C5B004F7}" type="presParOf" srcId="{D3E13EB2-E1B0-4F89-B86C-82B8A736BA10}" destId="{ABB894B9-68C5-491A-8AFC-C91F15060EEF}" srcOrd="8" destOrd="0" presId="urn:microsoft.com/office/officeart/2005/8/layout/equation2"/>
    <dgm:cxn modelId="{C6162328-88A3-4CD9-907C-92BDB1913C8A}" type="presParOf" srcId="{176A8E66-B71F-4593-9D33-E79DBB184D7E}" destId="{DAC0B286-5DE3-4C5E-B4B4-337DF340F005}" srcOrd="1" destOrd="0" presId="urn:microsoft.com/office/officeart/2005/8/layout/equation2"/>
    <dgm:cxn modelId="{D2C07C45-A13D-4154-B37F-464780DDB472}" type="presParOf" srcId="{DAC0B286-5DE3-4C5E-B4B4-337DF340F005}" destId="{47EB66F7-F0DB-4322-A39F-1A728DC543F5}" srcOrd="0" destOrd="0" presId="urn:microsoft.com/office/officeart/2005/8/layout/equation2"/>
    <dgm:cxn modelId="{DF55AF33-2FF6-4BB4-9752-9045AE3D72DF}" type="presParOf" srcId="{176A8E66-B71F-4593-9D33-E79DBB184D7E}" destId="{C410EA6A-03DD-4D9A-B434-98AB7F16BF05}" srcOrd="2" destOrd="0" presId="urn:microsoft.com/office/officeart/2005/8/layout/equation2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8C28075-376B-4442-A249-B3509ACA19C3}">
      <dsp:nvSpPr>
        <dsp:cNvPr id="0" name=""/>
        <dsp:cNvSpPr/>
      </dsp:nvSpPr>
      <dsp:spPr>
        <a:xfrm>
          <a:off x="168412" y="160041"/>
          <a:ext cx="1539393" cy="1539393"/>
        </a:xfrm>
        <a:prstGeom prst="pie">
          <a:avLst>
            <a:gd name="adj1" fmla="val 16200000"/>
            <a:gd name="adj2" fmla="val 180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>
          <a:noFill/>
        </a:ln>
        <a:effectLst/>
        <a:sp3d prstMaterial="plastic">
          <a:bevelT w="50800" h="50800"/>
          <a:bevelB w="50800" h="508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1800" b="1" kern="1200">
              <a:latin typeface="微軟正黑體" pitchFamily="34" charset="-120"/>
              <a:ea typeface="微軟正黑體" pitchFamily="34" charset="-120"/>
            </a:rPr>
            <a:t>專心</a:t>
          </a:r>
        </a:p>
      </dsp:txBody>
      <dsp:txXfrm>
        <a:off x="1005365" y="444096"/>
        <a:ext cx="522294" cy="513131"/>
      </dsp:txXfrm>
    </dsp:sp>
    <dsp:sp modelId="{84480CFC-1E7E-4210-B0ED-273654490B3E}">
      <dsp:nvSpPr>
        <dsp:cNvPr id="0" name=""/>
        <dsp:cNvSpPr/>
      </dsp:nvSpPr>
      <dsp:spPr>
        <a:xfrm>
          <a:off x="106932" y="179041"/>
          <a:ext cx="1539393" cy="1539393"/>
        </a:xfrm>
        <a:prstGeom prst="pie">
          <a:avLst>
            <a:gd name="adj1" fmla="val 1800000"/>
            <a:gd name="adj2" fmla="val 9000000"/>
          </a:avLst>
        </a:prstGeom>
        <a:solidFill>
          <a:schemeClr val="accent5">
            <a:hueOff val="-3676672"/>
            <a:satOff val="-5114"/>
            <a:lumOff val="-1961"/>
            <a:alphaOff val="0"/>
          </a:schemeClr>
        </a:solidFill>
        <a:ln>
          <a:noFill/>
        </a:ln>
        <a:effectLst/>
        <a:sp3d prstMaterial="plastic">
          <a:bevelT w="50800" h="50800"/>
          <a:bevelB w="50800" h="508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1800" b="1" kern="1200">
              <a:latin typeface="微軟正黑體" pitchFamily="34" charset="-120"/>
              <a:ea typeface="微軟正黑體" pitchFamily="34" charset="-120"/>
            </a:rPr>
            <a:t>信心</a:t>
          </a:r>
        </a:p>
      </dsp:txBody>
      <dsp:txXfrm>
        <a:off x="528433" y="1150324"/>
        <a:ext cx="696392" cy="476478"/>
      </dsp:txXfrm>
    </dsp:sp>
    <dsp:sp modelId="{00A763E5-63F8-4C87-A79B-8A6A5E6CD69E}">
      <dsp:nvSpPr>
        <dsp:cNvPr id="0" name=""/>
        <dsp:cNvSpPr/>
      </dsp:nvSpPr>
      <dsp:spPr>
        <a:xfrm>
          <a:off x="106932" y="179041"/>
          <a:ext cx="1539393" cy="1539393"/>
        </a:xfrm>
        <a:prstGeom prst="pie">
          <a:avLst>
            <a:gd name="adj1" fmla="val 9000000"/>
            <a:gd name="adj2" fmla="val 16200000"/>
          </a:avLst>
        </a:prstGeom>
        <a:solidFill>
          <a:schemeClr val="accent5">
            <a:hueOff val="-7353344"/>
            <a:satOff val="-10228"/>
            <a:lumOff val="-3922"/>
            <a:alphaOff val="0"/>
          </a:schemeClr>
        </a:solidFill>
        <a:ln>
          <a:noFill/>
        </a:ln>
        <a:effectLst/>
        <a:sp3d prstMaterial="plastic">
          <a:bevelT w="50800" h="50800"/>
          <a:bevelB w="50800" h="508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1800" b="1" kern="1200">
              <a:latin typeface="微軟正黑體" pitchFamily="34" charset="-120"/>
              <a:ea typeface="微軟正黑體" pitchFamily="34" charset="-120"/>
            </a:rPr>
            <a:t>用心</a:t>
          </a:r>
        </a:p>
      </dsp:txBody>
      <dsp:txXfrm>
        <a:off x="271867" y="481421"/>
        <a:ext cx="522294" cy="513131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31D7587-6FC5-4292-9DEE-4C12BAF53146}">
      <dsp:nvSpPr>
        <dsp:cNvPr id="0" name=""/>
        <dsp:cNvSpPr/>
      </dsp:nvSpPr>
      <dsp:spPr>
        <a:xfrm>
          <a:off x="413375" y="567"/>
          <a:ext cx="420692" cy="42069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1000" kern="1200"/>
            <a:t>色彩</a:t>
          </a:r>
        </a:p>
      </dsp:txBody>
      <dsp:txXfrm>
        <a:off x="474984" y="62176"/>
        <a:ext cx="297474" cy="297474"/>
      </dsp:txXfrm>
    </dsp:sp>
    <dsp:sp modelId="{B79FFB59-3BA0-44B7-9458-35E867E4B8D6}">
      <dsp:nvSpPr>
        <dsp:cNvPr id="0" name=""/>
        <dsp:cNvSpPr/>
      </dsp:nvSpPr>
      <dsp:spPr>
        <a:xfrm>
          <a:off x="501721" y="455419"/>
          <a:ext cx="244001" cy="244001"/>
        </a:xfrm>
        <a:prstGeom prst="mathPlus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TW" altLang="en-US" sz="500" kern="1200"/>
        </a:p>
      </dsp:txBody>
      <dsp:txXfrm>
        <a:off x="534063" y="548725"/>
        <a:ext cx="179317" cy="57389"/>
      </dsp:txXfrm>
    </dsp:sp>
    <dsp:sp modelId="{77B4F7B0-6F27-4329-AA2F-0CA5E948AA41}">
      <dsp:nvSpPr>
        <dsp:cNvPr id="0" name=""/>
        <dsp:cNvSpPr/>
      </dsp:nvSpPr>
      <dsp:spPr>
        <a:xfrm>
          <a:off x="413375" y="733581"/>
          <a:ext cx="420692" cy="420692"/>
        </a:xfrm>
        <a:prstGeom prst="ellipse">
          <a:avLst/>
        </a:prstGeom>
        <a:gradFill rotWithShape="0">
          <a:gsLst>
            <a:gs pos="0">
              <a:schemeClr val="accent2">
                <a:hueOff val="-485121"/>
                <a:satOff val="-27976"/>
                <a:lumOff val="287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-485121"/>
                <a:satOff val="-27976"/>
                <a:lumOff val="287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-485121"/>
                <a:satOff val="-27976"/>
                <a:lumOff val="287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1000" kern="1200"/>
            <a:t>字型</a:t>
          </a:r>
        </a:p>
      </dsp:txBody>
      <dsp:txXfrm>
        <a:off x="474984" y="795190"/>
        <a:ext cx="297474" cy="297474"/>
      </dsp:txXfrm>
    </dsp:sp>
    <dsp:sp modelId="{938B3C9D-7D41-4AE0-BBA1-E8D1846AE79B}">
      <dsp:nvSpPr>
        <dsp:cNvPr id="0" name=""/>
        <dsp:cNvSpPr/>
      </dsp:nvSpPr>
      <dsp:spPr>
        <a:xfrm>
          <a:off x="501721" y="1188433"/>
          <a:ext cx="244001" cy="244001"/>
        </a:xfrm>
        <a:prstGeom prst="mathPlus">
          <a:avLst/>
        </a:prstGeom>
        <a:gradFill rotWithShape="0">
          <a:gsLst>
            <a:gs pos="0">
              <a:schemeClr val="accent2">
                <a:hueOff val="-727682"/>
                <a:satOff val="-41964"/>
                <a:lumOff val="4314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-727682"/>
                <a:satOff val="-41964"/>
                <a:lumOff val="4314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-727682"/>
                <a:satOff val="-41964"/>
                <a:lumOff val="4314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TW" altLang="en-US" sz="500" kern="1200"/>
        </a:p>
      </dsp:txBody>
      <dsp:txXfrm>
        <a:off x="534063" y="1281739"/>
        <a:ext cx="179317" cy="57389"/>
      </dsp:txXfrm>
    </dsp:sp>
    <dsp:sp modelId="{ABB894B9-68C5-491A-8AFC-C91F15060EEF}">
      <dsp:nvSpPr>
        <dsp:cNvPr id="0" name=""/>
        <dsp:cNvSpPr/>
      </dsp:nvSpPr>
      <dsp:spPr>
        <a:xfrm>
          <a:off x="413375" y="1466595"/>
          <a:ext cx="420692" cy="420692"/>
        </a:xfrm>
        <a:prstGeom prst="ellipse">
          <a:avLst/>
        </a:prstGeom>
        <a:gradFill rotWithShape="0">
          <a:gsLst>
            <a:gs pos="0">
              <a:schemeClr val="accent2">
                <a:hueOff val="-970242"/>
                <a:satOff val="-55952"/>
                <a:lumOff val="5752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-970242"/>
                <a:satOff val="-55952"/>
                <a:lumOff val="5752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-970242"/>
                <a:satOff val="-55952"/>
                <a:lumOff val="5752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1000" kern="1200"/>
            <a:t>效果</a:t>
          </a:r>
        </a:p>
      </dsp:txBody>
      <dsp:txXfrm>
        <a:off x="474984" y="1528204"/>
        <a:ext cx="297474" cy="297474"/>
      </dsp:txXfrm>
    </dsp:sp>
    <dsp:sp modelId="{DAC0B286-5DE3-4C5E-B4B4-337DF340F005}">
      <dsp:nvSpPr>
        <dsp:cNvPr id="0" name=""/>
        <dsp:cNvSpPr/>
      </dsp:nvSpPr>
      <dsp:spPr>
        <a:xfrm>
          <a:off x="897172" y="865678"/>
          <a:ext cx="133780" cy="156497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-1455363"/>
                <a:satOff val="-83928"/>
                <a:lumOff val="8628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-1455363"/>
                <a:satOff val="-83928"/>
                <a:lumOff val="8628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-1455363"/>
                <a:satOff val="-83928"/>
                <a:lumOff val="8628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TW" altLang="en-US" sz="600" kern="1200"/>
        </a:p>
      </dsp:txBody>
      <dsp:txXfrm>
        <a:off x="897172" y="896977"/>
        <a:ext cx="93646" cy="93899"/>
      </dsp:txXfrm>
    </dsp:sp>
    <dsp:sp modelId="{C410EA6A-03DD-4D9A-B434-98AB7F16BF05}">
      <dsp:nvSpPr>
        <dsp:cNvPr id="0" name=""/>
        <dsp:cNvSpPr/>
      </dsp:nvSpPr>
      <dsp:spPr>
        <a:xfrm>
          <a:off x="1086483" y="523235"/>
          <a:ext cx="841384" cy="841384"/>
        </a:xfrm>
        <a:prstGeom prst="ellipse">
          <a:avLst/>
        </a:prstGeom>
        <a:gradFill rotWithShape="0">
          <a:gsLst>
            <a:gs pos="0">
              <a:schemeClr val="accent2">
                <a:hueOff val="-1455363"/>
                <a:satOff val="-83928"/>
                <a:lumOff val="8628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-1455363"/>
                <a:satOff val="-83928"/>
                <a:lumOff val="8628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-1455363"/>
                <a:satOff val="-83928"/>
                <a:lumOff val="8628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1100" kern="1200"/>
            <a:t>版面配置</a:t>
          </a:r>
          <a:endParaRPr lang="en-US" altLang="zh-TW" sz="1100" kern="1200"/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1100" kern="1200"/>
            <a:t>佈景主題</a:t>
          </a:r>
        </a:p>
      </dsp:txBody>
      <dsp:txXfrm>
        <a:off x="1209701" y="646453"/>
        <a:ext cx="594948" cy="59494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art3">
  <dgm:title val=""/>
  <dgm:desc val=""/>
  <dgm:catLst>
    <dgm:cat type="relationship" pri="27000"/>
    <dgm:cat type="cycle" pri="8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ompositeShape">
    <dgm:varLst>
      <dgm:chMax val="7"/>
      <dgm:dir/>
      <dgm:resizeHandles val="exact"/>
    </dgm:varLst>
    <dgm:alg type="composite">
      <dgm:param type="horzAlign" val="ctr"/>
      <dgm:param type="vertAlign" val="mid"/>
      <dgm:param type="ar" val="1"/>
    </dgm:alg>
    <dgm:presOf/>
    <dgm:shape xmlns:r="http://schemas.openxmlformats.org/officeDocument/2006/relationships" r:blip="">
      <dgm:adjLst/>
    </dgm:shape>
    <dgm:choose name="Name0">
      <dgm:if name="Name1" axis="ch" ptType="node" func="cnt" op="equ" val="1">
        <dgm:constrLst>
          <dgm:constr type="l" for="ch" forName="wedge1" refType="w" fact="0.08"/>
          <dgm:constr type="t" for="ch" forName="wedge1" refType="w" fact="0.08"/>
          <dgm:constr type="w" for="ch" forName="wedge1" refType="w" fact="0.84"/>
          <dgm:constr type="h" for="ch" forName="wedge1" refType="h" fact="0.84"/>
          <dgm:constr type="l" for="ch" forName="wedge1Tx" refType="w" fact="0.205"/>
          <dgm:constr type="t" for="ch" forName="wedge1Tx" refType="h" fact="0.205"/>
          <dgm:constr type="w" for="ch" forName="wedge1Tx" refType="w" fact="0.59"/>
          <dgm:constr type="h" for="ch" forName="wedge1Tx" refType="h" fact="0.59"/>
          <dgm:constr type="primFontSz" for="ch" ptType="node" op="equ"/>
        </dgm:constrLst>
      </dgm:if>
      <dgm:if name="Name2" axis="ch" ptType="node" func="cnt" op="equ" val="2">
        <dgm:constrLst>
          <dgm:constr type="l" for="ch" forName="wedge1" refType="w" fact="0.1"/>
          <dgm:constr type="t" for="ch" forName="wedge1" refType="w" fact="0.08"/>
          <dgm:constr type="w" for="ch" forName="wedge1" refType="w" fact="0.84"/>
          <dgm:constr type="h" for="ch" forName="wedge1" refType="h" fact="0.84"/>
          <dgm:constr type="l" for="ch" forName="wedge1Tx" refType="w" fact="0.52"/>
          <dgm:constr type="t" for="ch" forName="wedge1Tx" refType="h" fact="0.205"/>
          <dgm:constr type="w" for="ch" forName="wedge1Tx" refType="w" fact="0.295"/>
          <dgm:constr type="h" for="ch" forName="wedge1Tx" refType="h" fact="0.59"/>
          <dgm:constr type="l" for="ch" forName="wedge2" refType="w" fact="0.08"/>
          <dgm:constr type="t" for="ch" forName="wedge2" refType="w" fact="0.08"/>
          <dgm:constr type="w" for="ch" forName="wedge2" refType="w" fact="0.84"/>
          <dgm:constr type="h" for="ch" forName="wedge2" refType="h" fact="0.84"/>
          <dgm:constr type="l" for="ch" forName="wedge2Tx" refType="w" fact="0.2"/>
          <dgm:constr type="t" for="ch" forName="wedge2Tx" refType="h" fact="0.205"/>
          <dgm:constr type="w" for="ch" forName="wedge2Tx" refType="w" fact="0.295"/>
          <dgm:constr type="h" for="ch" forName="wedge2Tx" refType="h" fact="0.59"/>
          <dgm:constr type="primFontSz" for="ch" ptType="node" op="equ"/>
        </dgm:constrLst>
      </dgm:if>
      <dgm:if name="Name3" axis="ch" ptType="node" func="cnt" op="equ" val="3">
        <dgm:choose name="Name4">
          <dgm:if name="Name5" func="var" arg="dir" op="equ" val="norm">
            <dgm:constrLst>
              <dgm:constr type="l" for="ch" forName="wedge1" refType="w" fact="0.1233"/>
              <dgm:constr type="t" for="ch" forName="wedge1" refType="w" fact="0.055"/>
              <dgm:constr type="w" for="ch" forName="wedge1" refType="w" fact="0.84"/>
              <dgm:constr type="h" for="ch" forName="wedge1" refType="h" fact="0.84"/>
              <dgm:constr type="l" for="ch" forName="wedge1Tx" refType="w" fact="0.58"/>
              <dgm:constr type="t" for="ch" forName="wedge1Tx" refType="h" fact="0.21"/>
              <dgm:constr type="w" for="ch" forName="wedge1Tx" refType="w" fact="0.285"/>
              <dgm:constr type="h" for="ch" forName="wedge1Tx" refType="h" fact="0.28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31"/>
              <dgm:constr type="t" for="ch" forName="wedge2Tx" refType="h" fact="0.61"/>
              <dgm:constr type="w" for="ch" forName="wedge2Tx" refType="w" fact="0.38"/>
              <dgm:constr type="h" for="ch" forName="wedge2Tx" refType="h" fact="0.26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17"/>
              <dgm:constr type="t" for="ch" forName="wedge3Tx" refType="h" fact="0.245"/>
              <dgm:constr type="w" for="ch" forName="wedge3Tx" refType="w" fact="0.285"/>
              <dgm:constr type="h" for="ch" forName="wedge3Tx" refType="h" fact="0.28"/>
              <dgm:constr type="primFontSz" for="ch" ptType="node" op="equ"/>
            </dgm:constrLst>
          </dgm:if>
          <dgm:else name="Name6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45"/>
              <dgm:constr type="t" for="ch" forName="wedge1Tx" refType="h" fact="0.245"/>
              <dgm:constr type="w" for="ch" forName="wedge1Tx" refType="w" fact="0.285"/>
              <dgm:constr type="h" for="ch" forName="wedge1Tx" refType="h" fact="0.28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31"/>
              <dgm:constr type="t" for="ch" forName="wedge2Tx" refType="h" fact="0.61"/>
              <dgm:constr type="w" for="ch" forName="wedge2Tx" refType="w" fact="0.38"/>
              <dgm:constr type="h" for="ch" forName="wedge2Tx" refType="h" fact="0.26"/>
              <dgm:constr type="l" for="ch" forName="wedge3" refType="w" fact="0.0367"/>
              <dgm:constr type="t" for="ch" forName="wedge3" refType="w" fact="0.055"/>
              <dgm:constr type="w" for="ch" forName="wedge3" refType="w" fact="0.84"/>
              <dgm:constr type="h" for="ch" forName="wedge3" refType="h" fact="0.84"/>
              <dgm:constr type="l" for="ch" forName="wedge3Tx" refType="w" fact="0.14"/>
              <dgm:constr type="t" for="ch" forName="wedge3Tx" refType="h" fact="0.21"/>
              <dgm:constr type="w" for="ch" forName="wedge3Tx" refType="w" fact="0.285"/>
              <dgm:constr type="h" for="ch" forName="wedge3Tx" refType="h" fact="0.28"/>
              <dgm:constr type="primFontSz" for="ch" ptType="node" op="equ"/>
            </dgm:constrLst>
          </dgm:else>
        </dgm:choose>
      </dgm:if>
      <dgm:if name="Name7" axis="ch" ptType="node" func="cnt" op="equ" val="4">
        <dgm:choose name="Name8">
          <dgm:if name="Name9" func="var" arg="dir" op="equ" val="norm">
            <dgm:constrLst>
              <dgm:constr type="l" for="ch" forName="wedge1" refType="w" fact="0.1154"/>
              <dgm:constr type="t" for="ch" forName="wedge1" refType="w" fact="0.0446"/>
              <dgm:constr type="w" for="ch" forName="wedge1" refType="w" fact="0.84"/>
              <dgm:constr type="h" for="ch" forName="wedge1" refType="h" fact="0.84"/>
              <dgm:constr type="l" for="ch" forName="wedge1Tx" refType="w" fact="0.545"/>
              <dgm:constr type="t" for="ch" forName="wedge1Tx" refType="h" fact="0.2"/>
              <dgm:constr type="w" for="ch" forName="wedge1Tx" refType="w" fact="0.31"/>
              <dgm:constr type="h" for="ch" forName="wedge1Tx" refType="h" fact="0.2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515"/>
              <dgm:constr type="t" for="ch" forName="wedge2Tx" refType="h" fact="0.515"/>
              <dgm:constr type="w" for="ch" forName="wedge2Tx" refType="w" fact="0.31"/>
              <dgm:constr type="h" for="ch" forName="wedge2Tx" refType="h" fact="0.25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175"/>
              <dgm:constr type="t" for="ch" forName="wedge3Tx" refType="h" fact="0.515"/>
              <dgm:constr type="w" for="ch" forName="wedge3Tx" refType="w" fact="0.31"/>
              <dgm:constr type="h" for="ch" forName="wedge3Tx" refType="h" fact="0.25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175"/>
              <dgm:constr type="t" for="ch" forName="wedge4Tx" refType="h" fact="0.235"/>
              <dgm:constr type="w" for="ch" forName="wedge4Tx" refType="w" fact="0.31"/>
              <dgm:constr type="h" for="ch" forName="wedge4Tx" refType="h" fact="0.25"/>
              <dgm:constr type="primFontSz" for="ch" ptType="node" op="equ"/>
            </dgm:constrLst>
          </dgm:if>
          <dgm:else name="Name10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15"/>
              <dgm:constr type="t" for="ch" forName="wedge1Tx" refType="h" fact="0.235"/>
              <dgm:constr type="w" for="ch" forName="wedge1Tx" refType="w" fact="0.31"/>
              <dgm:constr type="h" for="ch" forName="wedge1Tx" refType="h" fact="0.2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515"/>
              <dgm:constr type="t" for="ch" forName="wedge2Tx" refType="h" fact="0.515"/>
              <dgm:constr type="w" for="ch" forName="wedge2Tx" refType="w" fact="0.31"/>
              <dgm:constr type="h" for="ch" forName="wedge2Tx" refType="h" fact="0.25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175"/>
              <dgm:constr type="t" for="ch" forName="wedge3Tx" refType="h" fact="0.515"/>
              <dgm:constr type="w" for="ch" forName="wedge3Tx" refType="w" fact="0.31"/>
              <dgm:constr type="h" for="ch" forName="wedge3Tx" refType="h" fact="0.25"/>
              <dgm:constr type="l" for="ch" forName="wedge4" refType="w" fact="0.0446"/>
              <dgm:constr type="t" for="ch" forName="wedge4" refType="h" fact="0.0446"/>
              <dgm:constr type="w" for="ch" forName="wedge4" refType="w" fact="0.84"/>
              <dgm:constr type="h" for="ch" forName="wedge4" refType="h" fact="0.84"/>
              <dgm:constr type="l" for="ch" forName="wedge4Tx" refType="w" fact="0.145"/>
              <dgm:constr type="t" for="ch" forName="wedge4Tx" refType="h" fact="0.2"/>
              <dgm:constr type="w" for="ch" forName="wedge4Tx" refType="w" fact="0.31"/>
              <dgm:constr type="h" for="ch" forName="wedge4Tx" refType="h" fact="0.25"/>
              <dgm:constr type="primFontSz" for="ch" ptType="node" op="equ"/>
            </dgm:constrLst>
          </dgm:else>
        </dgm:choose>
      </dgm:if>
      <dgm:if name="Name11" axis="ch" ptType="node" func="cnt" op="equ" val="5">
        <dgm:choose name="Name12">
          <dgm:if name="Name13" func="var" arg="dir" op="equ" val="norm">
            <dgm:constrLst>
              <dgm:constr type="l" for="ch" forName="wedge1" refType="w" fact="0.1094"/>
              <dgm:constr type="t" for="ch" forName="wedge1" refType="w" fact="0.0395"/>
              <dgm:constr type="w" for="ch" forName="wedge1" refType="w" fact="0.84"/>
              <dgm:constr type="h" for="ch" forName="wedge1" refType="h" fact="0.84"/>
              <dgm:constr type="l" for="ch" forName="wedge1Tx" refType="w" fact="0.54"/>
              <dgm:constr type="t" for="ch" forName="wedge1Tx" refType="h" fact="0.165"/>
              <dgm:constr type="w" for="ch" forName="wedge1Tx" refType="w" fact="0.285"/>
              <dgm:constr type="h" for="ch" forName="wedge1Tx" refType="h" fact="0.19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29"/>
              <dgm:constr type="t" for="ch" forName="wedge2Tx" refType="h" fact="0.46"/>
              <dgm:constr type="w" for="ch" forName="wedge2Tx" refType="w" fact="0.25"/>
              <dgm:constr type="h" for="ch" forName="wedge2Tx" refType="h" fact="0.211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35"/>
              <dgm:constr type="t" for="ch" forName="wedge3Tx" refType="h" fact="0.71"/>
              <dgm:constr type="w" for="ch" forName="wedge3Tx" refType="w" fact="0.3"/>
              <dgm:constr type="h" for="ch" forName="wedge3Tx" refType="h" fact="0.18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12"/>
              <dgm:constr type="t" for="ch" forName="wedge4Tx" refType="h" fact="0.46"/>
              <dgm:constr type="w" for="ch" forName="wedge4Tx" refType="w" fact="0.25"/>
              <dgm:constr type="h" for="ch" forName="wedge4Tx" refType="h" fact="0.211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2025"/>
              <dgm:constr type="t" for="ch" forName="wedge5Tx" refType="h" fact="0.208"/>
              <dgm:constr type="w" for="ch" forName="wedge5Tx" refType="w" fact="0.285"/>
              <dgm:constr type="h" for="ch" forName="wedge5Tx" refType="h" fact="0.195"/>
              <dgm:constr type="primFontSz" for="ch" ptType="node" op="equ"/>
            </dgm:constrLst>
          </dgm:if>
          <dgm:else name="Name14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1"/>
              <dgm:constr type="t" for="ch" forName="wedge1Tx" refType="h" fact="0.208"/>
              <dgm:constr type="w" for="ch" forName="wedge1Tx" refType="w" fact="0.285"/>
              <dgm:constr type="h" for="ch" forName="wedge1Tx" refType="h" fact="0.19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29"/>
              <dgm:constr type="t" for="ch" forName="wedge2Tx" refType="h" fact="0.46"/>
              <dgm:constr type="w" for="ch" forName="wedge2Tx" refType="w" fact="0.25"/>
              <dgm:constr type="h" for="ch" forName="wedge2Tx" refType="h" fact="0.211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35"/>
              <dgm:constr type="t" for="ch" forName="wedge3Tx" refType="h" fact="0.71"/>
              <dgm:constr type="w" for="ch" forName="wedge3Tx" refType="w" fact="0.3"/>
              <dgm:constr type="h" for="ch" forName="wedge3Tx" refType="h" fact="0.18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12"/>
              <dgm:constr type="t" for="ch" forName="wedge4Tx" refType="h" fact="0.46"/>
              <dgm:constr type="w" for="ch" forName="wedge4Tx" refType="w" fact="0.25"/>
              <dgm:constr type="h" for="ch" forName="wedge4Tx" refType="h" fact="0.211"/>
              <dgm:constr type="l" for="ch" forName="wedge5" refType="w" fact="0.0506"/>
              <dgm:constr type="t" for="ch" forName="wedge5" refType="h" fact="0.0395"/>
              <dgm:constr type="w" for="ch" forName="wedge5" refType="w" fact="0.84"/>
              <dgm:constr type="h" for="ch" forName="wedge5" refType="h" fact="0.84"/>
              <dgm:constr type="l" for="ch" forName="wedge5Tx" refType="w" fact="0.18"/>
              <dgm:constr type="t" for="ch" forName="wedge5Tx" refType="h" fact="0.165"/>
              <dgm:constr type="w" for="ch" forName="wedge5Tx" refType="w" fact="0.285"/>
              <dgm:constr type="h" for="ch" forName="wedge5Tx" refType="h" fact="0.195"/>
              <dgm:constr type="primFontSz" for="ch" ptType="node" op="equ"/>
            </dgm:constrLst>
          </dgm:else>
        </dgm:choose>
      </dgm:if>
      <dgm:if name="Name15" axis="ch" ptType="node" func="cnt" op="equ" val="6">
        <dgm:choose name="Name16">
          <dgm:if name="Name17" func="var" arg="dir" op="equ" val="norm">
            <dgm:constrLst>
              <dgm:constr type="l" for="ch" forName="wedge1" refType="w" fact="0.105"/>
              <dgm:constr type="t" for="ch" forName="wedge1" refType="w" fact="0.0367"/>
              <dgm:constr type="w" for="ch" forName="wedge1" refType="w" fact="0.84"/>
              <dgm:constr type="h" for="ch" forName="wedge1" refType="h" fact="0.84"/>
              <dgm:constr type="l" for="ch" forName="wedge1Tx" refType="w" fact="0.534"/>
              <dgm:constr type="t" for="ch" forName="wedge1Tx" refType="h" fact="0.1267"/>
              <dgm:constr type="w" for="ch" forName="wedge1Tx" refType="w" fact="0.245"/>
              <dgm:constr type="h" for="ch" forName="wedge1Tx" refType="h" fact="0.18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55"/>
              <dgm:constr type="t" for="ch" forName="wedge2Tx" refType="h" fact="0.415"/>
              <dgm:constr type="w" for="ch" forName="wedge2Tx" refType="w" fact="0.254"/>
              <dgm:constr type="h" for="ch" forName="wedge2Tx" refType="h" fact="0.17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509"/>
              <dgm:constr type="t" for="ch" forName="wedge3Tx" refType="h" fact="0.65"/>
              <dgm:constr type="w" for="ch" forName="wedge3Tx" refType="w" fact="0.245"/>
              <dgm:constr type="h" for="ch" forName="wedge3Tx" refType="h" fact="0.18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246"/>
              <dgm:constr type="t" for="ch" forName="wedge4Tx" refType="h" fact="0.65"/>
              <dgm:constr type="w" for="ch" forName="wedge4Tx" refType="w" fact="0.245"/>
              <dgm:constr type="h" for="ch" forName="wedge4Tx" refType="h" fact="0.18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093"/>
              <dgm:constr type="t" for="ch" forName="wedge5Tx" refType="h" fact="0.415"/>
              <dgm:constr type="w" for="ch" forName="wedge5Tx" refType="w" fact="0.254"/>
              <dgm:constr type="h" for="ch" forName="wedge5Tx" refType="h" fact="0.17"/>
              <dgm:constr type="l" for="ch" forName="wedge6" refType="w" fact="0.08"/>
              <dgm:constr type="t" for="ch" forName="wedge6" refType="h" fact="0.08"/>
              <dgm:constr type="w" for="ch" forName="wedge6" refType="w" fact="0.84"/>
              <dgm:constr type="h" for="ch" forName="wedge6" refType="h" fact="0.84"/>
              <dgm:constr type="l" for="ch" forName="wedge6Tx" refType="w" fact="0.246"/>
              <dgm:constr type="t" for="ch" forName="wedge6Tx" refType="h" fact="0.17"/>
              <dgm:constr type="w" for="ch" forName="wedge6Tx" refType="w" fact="0.245"/>
              <dgm:constr type="h" for="ch" forName="wedge6Tx" refType="h" fact="0.18"/>
              <dgm:constr type="primFontSz" for="ch" ptType="node" op="equ"/>
            </dgm:constrLst>
          </dgm:if>
          <dgm:else name="Name18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09"/>
              <dgm:constr type="t" for="ch" forName="wedge1Tx" refType="h" fact="0.17"/>
              <dgm:constr type="w" for="ch" forName="wedge1Tx" refType="w" fact="0.245"/>
              <dgm:constr type="h" for="ch" forName="wedge1Tx" refType="h" fact="0.18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55"/>
              <dgm:constr type="t" for="ch" forName="wedge2Tx" refType="h" fact="0.415"/>
              <dgm:constr type="w" for="ch" forName="wedge2Tx" refType="w" fact="0.254"/>
              <dgm:constr type="h" for="ch" forName="wedge2Tx" refType="h" fact="0.17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509"/>
              <dgm:constr type="t" for="ch" forName="wedge3Tx" refType="h" fact="0.65"/>
              <dgm:constr type="w" for="ch" forName="wedge3Tx" refType="w" fact="0.245"/>
              <dgm:constr type="h" for="ch" forName="wedge3Tx" refType="h" fact="0.18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246"/>
              <dgm:constr type="t" for="ch" forName="wedge4Tx" refType="h" fact="0.65"/>
              <dgm:constr type="w" for="ch" forName="wedge4Tx" refType="w" fact="0.245"/>
              <dgm:constr type="h" for="ch" forName="wedge4Tx" refType="h" fact="0.18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093"/>
              <dgm:constr type="t" for="ch" forName="wedge5Tx" refType="h" fact="0.415"/>
              <dgm:constr type="w" for="ch" forName="wedge5Tx" refType="w" fact="0.254"/>
              <dgm:constr type="h" for="ch" forName="wedge5Tx" refType="h" fact="0.17"/>
              <dgm:constr type="l" for="ch" forName="wedge6" refType="w" fact="0.055"/>
              <dgm:constr type="t" for="ch" forName="wedge6" refType="h" fact="0.0367"/>
              <dgm:constr type="w" for="ch" forName="wedge6" refType="w" fact="0.84"/>
              <dgm:constr type="h" for="ch" forName="wedge6" refType="h" fact="0.84"/>
              <dgm:constr type="l" for="ch" forName="wedge6Tx" refType="w" fact="0.221"/>
              <dgm:constr type="t" for="ch" forName="wedge6Tx" refType="h" fact="0.1267"/>
              <dgm:constr type="w" for="ch" forName="wedge6Tx" refType="w" fact="0.245"/>
              <dgm:constr type="h" for="ch" forName="wedge6Tx" refType="h" fact="0.18"/>
              <dgm:constr type="primFontSz" for="ch" ptType="node" op="equ"/>
            </dgm:constrLst>
          </dgm:else>
        </dgm:choose>
      </dgm:if>
      <dgm:else name="Name19">
        <dgm:choose name="Name20">
          <dgm:if name="Name21" func="var" arg="dir" op="equ" val="norm">
            <dgm:constrLst>
              <dgm:constr type="l" for="ch" forName="wedge1" refType="w" fact="0.1017"/>
              <dgm:constr type="t" for="ch" forName="wedge1" refType="w" fact="0.035"/>
              <dgm:constr type="w" for="ch" forName="wedge1" refType="w" fact="0.84"/>
              <dgm:constr type="h" for="ch" forName="wedge1" refType="h" fact="0.84"/>
              <dgm:constr type="l" for="ch" forName="wedge1Tx" refType="w" fact="0.53"/>
              <dgm:constr type="t" for="ch" forName="wedge1Tx" refType="h" fact="0.115"/>
              <dgm:constr type="w" for="ch" forName="wedge1Tx" refType="w" fact="0.23"/>
              <dgm:constr type="h" for="ch" forName="wedge1Tx" refType="h" fact="0.14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55"/>
              <dgm:constr type="t" for="ch" forName="wedge2Tx" refType="h" fact="0.38"/>
              <dgm:constr type="w" for="ch" forName="wedge2Tx" refType="w" fact="0.244"/>
              <dgm:constr type="h" for="ch" forName="wedge2Tx" refType="h" fact="0.155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62"/>
              <dgm:constr type="t" for="ch" forName="wedge3Tx" refType="h" fact="0.58"/>
              <dgm:constr type="w" for="ch" forName="wedge3Tx" refType="w" fact="0.22"/>
              <dgm:constr type="h" for="ch" forName="wedge3Tx" refType="h" fact="0.16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3875"/>
              <dgm:constr type="t" for="ch" forName="wedge4Tx" refType="h" fact="0.74"/>
              <dgm:constr type="w" for="ch" forName="wedge4Tx" refType="w" fact="0.225"/>
              <dgm:constr type="h" for="ch" forName="wedge4Tx" refType="h" fact="0.16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16"/>
              <dgm:constr type="t" for="ch" forName="wedge5Tx" refType="h" fact="0.58"/>
              <dgm:constr type="w" for="ch" forName="wedge5Tx" refType="w" fact="0.22"/>
              <dgm:constr type="h" for="ch" forName="wedge5Tx" refType="h" fact="0.16"/>
              <dgm:constr type="l" for="ch" forName="wedge6" refType="w" fact="0.08"/>
              <dgm:constr type="t" for="ch" forName="wedge6" refType="h" fact="0.08"/>
              <dgm:constr type="w" for="ch" forName="wedge6" refType="w" fact="0.84"/>
              <dgm:constr type="h" for="ch" forName="wedge6" refType="h" fact="0.84"/>
              <dgm:constr type="l" for="ch" forName="wedge6Tx" refType="w" fact="0.101"/>
              <dgm:constr type="t" for="ch" forName="wedge6Tx" refType="h" fact="0.38"/>
              <dgm:constr type="w" for="ch" forName="wedge6Tx" refType="w" fact="0.244"/>
              <dgm:constr type="h" for="ch" forName="wedge6Tx" refType="h" fact="0.155"/>
              <dgm:constr type="l" for="ch" forName="wedge7" refType="w" fact="0.08"/>
              <dgm:constr type="t" for="ch" forName="wedge7" refType="h" fact="0.08"/>
              <dgm:constr type="w" for="ch" forName="wedge7" refType="w" fact="0.84"/>
              <dgm:constr type="h" for="ch" forName="wedge7" refType="h" fact="0.84"/>
              <dgm:constr type="l" for="ch" forName="wedge7Tx" refType="w" fact="0.262"/>
              <dgm:constr type="t" for="ch" forName="wedge7Tx" refType="h" fact="0.16"/>
              <dgm:constr type="w" for="ch" forName="wedge7Tx" refType="w" fact="0.23"/>
              <dgm:constr type="h" for="ch" forName="wedge7Tx" refType="h" fact="0.145"/>
              <dgm:constr type="primFontSz" for="ch" ptType="node" op="equ"/>
            </dgm:constrLst>
          </dgm:if>
          <dgm:else name="Name22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08"/>
              <dgm:constr type="t" for="ch" forName="wedge1Tx" refType="h" fact="0.16"/>
              <dgm:constr type="w" for="ch" forName="wedge1Tx" refType="w" fact="0.23"/>
              <dgm:constr type="h" for="ch" forName="wedge1Tx" refType="h" fact="0.14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55"/>
              <dgm:constr type="t" for="ch" forName="wedge2Tx" refType="h" fact="0.38"/>
              <dgm:constr type="w" for="ch" forName="wedge2Tx" refType="w" fact="0.244"/>
              <dgm:constr type="h" for="ch" forName="wedge2Tx" refType="h" fact="0.155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62"/>
              <dgm:constr type="t" for="ch" forName="wedge3Tx" refType="h" fact="0.58"/>
              <dgm:constr type="w" for="ch" forName="wedge3Tx" refType="w" fact="0.22"/>
              <dgm:constr type="h" for="ch" forName="wedge3Tx" refType="h" fact="0.16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3875"/>
              <dgm:constr type="t" for="ch" forName="wedge4Tx" refType="h" fact="0.74"/>
              <dgm:constr type="w" for="ch" forName="wedge4Tx" refType="w" fact="0.225"/>
              <dgm:constr type="h" for="ch" forName="wedge4Tx" refType="h" fact="0.16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16"/>
              <dgm:constr type="t" for="ch" forName="wedge5Tx" refType="h" fact="0.58"/>
              <dgm:constr type="w" for="ch" forName="wedge5Tx" refType="w" fact="0.22"/>
              <dgm:constr type="h" for="ch" forName="wedge5Tx" refType="h" fact="0.16"/>
              <dgm:constr type="l" for="ch" forName="wedge6" refType="w" fact="0.08"/>
              <dgm:constr type="t" for="ch" forName="wedge6" refType="h" fact="0.08"/>
              <dgm:constr type="w" for="ch" forName="wedge6" refType="w" fact="0.84"/>
              <dgm:constr type="h" for="ch" forName="wedge6" refType="h" fact="0.84"/>
              <dgm:constr type="l" for="ch" forName="wedge6Tx" refType="w" fact="0.101"/>
              <dgm:constr type="t" for="ch" forName="wedge6Tx" refType="h" fact="0.38"/>
              <dgm:constr type="w" for="ch" forName="wedge6Tx" refType="w" fact="0.244"/>
              <dgm:constr type="h" for="ch" forName="wedge6Tx" refType="h" fact="0.155"/>
              <dgm:constr type="l" for="ch" forName="wedge7" refType="w" fact="0.0583"/>
              <dgm:constr type="t" for="ch" forName="wedge7" refType="h" fact="0.035"/>
              <dgm:constr type="w" for="ch" forName="wedge7" refType="w" fact="0.84"/>
              <dgm:constr type="h" for="ch" forName="wedge7" refType="h" fact="0.84"/>
              <dgm:constr type="l" for="ch" forName="wedge7Tx" refType="w" fact="0.2403"/>
              <dgm:constr type="t" for="ch" forName="wedge7Tx" refType="h" fact="0.115"/>
              <dgm:constr type="w" for="ch" forName="wedge7Tx" refType="w" fact="0.23"/>
              <dgm:constr type="h" for="ch" forName="wedge7Tx" refType="h" fact="0.145"/>
              <dgm:constr type="primFontSz" for="ch" ptType="node" op="equ"/>
            </dgm:constrLst>
          </dgm:else>
        </dgm:choose>
      </dgm:else>
    </dgm:choose>
    <dgm:ruleLst/>
    <dgm:choose name="Name23">
      <dgm:if name="Name24" axis="ch" ptType="node" func="cnt" op="gte" val="1">
        <dgm:layoutNode name="wedge1">
          <dgm:alg type="sp"/>
          <dgm:choose name="Name25">
            <dgm:if name="Name26" axis="ch" ptType="node" func="cnt" op="equ" val="1">
              <dgm:shape xmlns:r="http://schemas.openxmlformats.org/officeDocument/2006/relationships" type="ellipse" r:blip="">
                <dgm:adjLst/>
              </dgm:shape>
            </dgm:if>
            <dgm:if name="Name27" axis="ch" ptType="node" func="cnt" op="equ" val="2">
              <dgm:shape xmlns:r="http://schemas.openxmlformats.org/officeDocument/2006/relationships" type="pie" r:blip="">
                <dgm:adjLst>
                  <dgm:adj idx="1" val="270"/>
                  <dgm:adj idx="2" val="90"/>
                </dgm:adjLst>
              </dgm:shape>
            </dgm:if>
            <dgm:if name="Name28" axis="ch" ptType="node" func="cnt" op="equ" val="3">
              <dgm:shape xmlns:r="http://schemas.openxmlformats.org/officeDocument/2006/relationships" type="pie" r:blip="">
                <dgm:adjLst>
                  <dgm:adj idx="1" val="270"/>
                  <dgm:adj idx="2" val="30"/>
                </dgm:adjLst>
              </dgm:shape>
            </dgm:if>
            <dgm:if name="Name29" axis="ch" ptType="node" func="cnt" op="equ" val="4">
              <dgm:shape xmlns:r="http://schemas.openxmlformats.org/officeDocument/2006/relationships" type="pie" r:blip="">
                <dgm:adjLst>
                  <dgm:adj idx="1" val="270"/>
                  <dgm:adj idx="2" val="0"/>
                </dgm:adjLst>
              </dgm:shape>
            </dgm:if>
            <dgm:if name="Name30" axis="ch" ptType="node" func="cnt" op="equ" val="5">
              <dgm:shape xmlns:r="http://schemas.openxmlformats.org/officeDocument/2006/relationships" type="pie" r:blip="">
                <dgm:adjLst>
                  <dgm:adj idx="1" val="270"/>
                  <dgm:adj idx="2" val="342"/>
                </dgm:adjLst>
              </dgm:shape>
            </dgm:if>
            <dgm:if name="Name31" axis="ch" ptType="node" func="cnt" op="equ" val="6">
              <dgm:shape xmlns:r="http://schemas.openxmlformats.org/officeDocument/2006/relationships" type="pie" r:blip="">
                <dgm:adjLst>
                  <dgm:adj idx="1" val="270"/>
                  <dgm:adj idx="2" val="330"/>
                </dgm:adjLst>
              </dgm:shape>
            </dgm:if>
            <dgm:else name="Name32">
              <dgm:shape xmlns:r="http://schemas.openxmlformats.org/officeDocument/2006/relationships" type="pie" r:blip="">
                <dgm:adjLst>
                  <dgm:adj idx="1" val="270"/>
                  <dgm:adj idx="2" val="321.4286"/>
                </dgm:adjLst>
              </dgm:shape>
            </dgm:else>
          </dgm:choose>
          <dgm:choose name="Name33">
            <dgm:if name="Name34" func="var" arg="dir" op="equ" val="norm">
              <dgm:presOf axis="ch desOrSelf" ptType="node node" st="1 1" cnt="1 0"/>
            </dgm:if>
            <dgm:else name="Name35">
              <dgm:choose name="Name36">
                <dgm:if name="Name37" axis="ch" ptType="node" func="cnt" op="equ" val="1">
                  <dgm:presOf axis="ch desOrSelf" ptType="node node" st="1 1" cnt="1 0"/>
                </dgm:if>
                <dgm:if name="Name38" axis="ch" ptType="node" func="cnt" op="equ" val="2">
                  <dgm:presOf axis="ch desOrSelf" ptType="node node" st="2 1" cnt="1 0"/>
                </dgm:if>
                <dgm:if name="Name39" axis="ch" ptType="node" func="cnt" op="equ" val="3">
                  <dgm:presOf axis="ch desOrSelf" ptType="node node" st="3 1" cnt="1 0"/>
                </dgm:if>
                <dgm:if name="Name40" axis="ch" ptType="node" func="cnt" op="equ" val="4">
                  <dgm:presOf axis="ch desOrSelf" ptType="node node" st="4 1" cnt="1 0"/>
                </dgm:if>
                <dgm:if name="Name41" axis="ch" ptType="node" func="cnt" op="equ" val="5">
                  <dgm:presOf axis="ch desOrSelf" ptType="node node" st="5 1" cnt="1 0"/>
                </dgm:if>
                <dgm:if name="Name42" axis="ch" ptType="node" func="cnt" op="equ" val="6">
                  <dgm:presOf axis="ch desOrSelf" ptType="node node" st="6 1" cnt="1 0"/>
                </dgm:if>
                <dgm:else name="Name43">
                  <dgm:presOf axis="ch desOrSelf" ptType="node node" st="7 1" cnt="1 0"/>
                </dgm:else>
              </dgm:choose>
            </dgm:else>
          </dgm:choose>
          <dgm:constrLst/>
          <dgm:ruleLst/>
        </dgm:layoutNode>
        <dgm:layoutNode name="wedge1Tx" moveWith="wedg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44">
            <dgm:if name="Name45" func="var" arg="dir" op="equ" val="norm">
              <dgm:presOf axis="ch desOrSelf" ptType="node node" st="1 1" cnt="1 0"/>
            </dgm:if>
            <dgm:else name="Name46">
              <dgm:choose name="Name47">
                <dgm:if name="Name48" axis="ch" ptType="node" func="cnt" op="equ" val="1">
                  <dgm:presOf axis="ch desOrSelf" ptType="node node" st="1 1" cnt="1 0"/>
                </dgm:if>
                <dgm:if name="Name49" axis="ch" ptType="node" func="cnt" op="equ" val="2">
                  <dgm:presOf axis="ch desOrSelf" ptType="node node" st="2 1" cnt="1 0"/>
                </dgm:if>
                <dgm:if name="Name50" axis="ch" ptType="node" func="cnt" op="equ" val="3">
                  <dgm:presOf axis="ch desOrSelf" ptType="node node" st="3 1" cnt="1 0"/>
                </dgm:if>
                <dgm:if name="Name51" axis="ch" ptType="node" func="cnt" op="equ" val="4">
                  <dgm:presOf axis="ch desOrSelf" ptType="node node" st="4 1" cnt="1 0"/>
                </dgm:if>
                <dgm:if name="Name52" axis="ch" ptType="node" func="cnt" op="equ" val="5">
                  <dgm:presOf axis="ch desOrSelf" ptType="node node" st="5 1" cnt="1 0"/>
                </dgm:if>
                <dgm:if name="Name53" axis="ch" ptType="node" func="cnt" op="equ" val="6">
                  <dgm:presOf axis="ch desOrSelf" ptType="node node" st="6 1" cnt="1 0"/>
                </dgm:if>
                <dgm:else name="Name54">
                  <dgm:presOf axis="ch desOrSelf" ptType="node node" st="7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55"/>
    </dgm:choose>
    <dgm:choose name="Name56">
      <dgm:if name="Name57" axis="ch" ptType="node" func="cnt" op="gte" val="2">
        <dgm:layoutNode name="wedge2">
          <dgm:alg type="sp"/>
          <dgm:choose name="Name58">
            <dgm:if name="Name59" axis="ch" ptType="node" func="cnt" op="equ" val="2">
              <dgm:shape xmlns:r="http://schemas.openxmlformats.org/officeDocument/2006/relationships" type="pie" r:blip="">
                <dgm:adjLst>
                  <dgm:adj idx="1" val="90"/>
                  <dgm:adj idx="2" val="270"/>
                </dgm:adjLst>
              </dgm:shape>
            </dgm:if>
            <dgm:if name="Name60" axis="ch" ptType="node" func="cnt" op="equ" val="3">
              <dgm:shape xmlns:r="http://schemas.openxmlformats.org/officeDocument/2006/relationships" type="pie" r:blip="">
                <dgm:adjLst>
                  <dgm:adj idx="1" val="30"/>
                  <dgm:adj idx="2" val="150"/>
                </dgm:adjLst>
              </dgm:shape>
            </dgm:if>
            <dgm:if name="Name61" axis="ch" ptType="node" func="cnt" op="equ" val="4">
              <dgm:shape xmlns:r="http://schemas.openxmlformats.org/officeDocument/2006/relationships" type="pie" r:blip="">
                <dgm:adjLst>
                  <dgm:adj idx="1" val="0"/>
                  <dgm:adj idx="2" val="90"/>
                </dgm:adjLst>
              </dgm:shape>
            </dgm:if>
            <dgm:if name="Name62" axis="ch" ptType="node" func="cnt" op="equ" val="5">
              <dgm:shape xmlns:r="http://schemas.openxmlformats.org/officeDocument/2006/relationships" type="pie" r:blip="">
                <dgm:adjLst>
                  <dgm:adj idx="1" val="342"/>
                  <dgm:adj idx="2" val="54"/>
                </dgm:adjLst>
              </dgm:shape>
            </dgm:if>
            <dgm:if name="Name63" axis="ch" ptType="node" func="cnt" op="equ" val="6">
              <dgm:shape xmlns:r="http://schemas.openxmlformats.org/officeDocument/2006/relationships" type="pie" r:blip="">
                <dgm:adjLst>
                  <dgm:adj idx="1" val="330"/>
                  <dgm:adj idx="2" val="30"/>
                </dgm:adjLst>
              </dgm:shape>
            </dgm:if>
            <dgm:else name="Name64">
              <dgm:shape xmlns:r="http://schemas.openxmlformats.org/officeDocument/2006/relationships" type="pie" r:blip="">
                <dgm:adjLst>
                  <dgm:adj idx="1" val="321.4286"/>
                  <dgm:adj idx="2" val="12.85714"/>
                </dgm:adjLst>
              </dgm:shape>
            </dgm:else>
          </dgm:choose>
          <dgm:choose name="Name65">
            <dgm:if name="Name66" func="var" arg="dir" op="equ" val="norm">
              <dgm:presOf axis="ch desOrSelf" ptType="node node" st="2 1" cnt="1 0"/>
            </dgm:if>
            <dgm:else name="Name67">
              <dgm:choose name="Name68">
                <dgm:if name="Name69" axis="ch" ptType="node" func="cnt" op="equ" val="2">
                  <dgm:presOf axis="ch desOrSelf" ptType="node node" st="1 1" cnt="1 0"/>
                </dgm:if>
                <dgm:if name="Name70" axis="ch" ptType="node" func="cnt" op="equ" val="3">
                  <dgm:presOf axis="ch desOrSelf" ptType="node node" st="2 1" cnt="1 0"/>
                </dgm:if>
                <dgm:if name="Name71" axis="ch" ptType="node" func="cnt" op="equ" val="4">
                  <dgm:presOf axis="ch desOrSelf" ptType="node node" st="3 1" cnt="1 0"/>
                </dgm:if>
                <dgm:if name="Name72" axis="ch" ptType="node" func="cnt" op="equ" val="5">
                  <dgm:presOf axis="ch desOrSelf" ptType="node node" st="4 1" cnt="1 0"/>
                </dgm:if>
                <dgm:if name="Name73" axis="ch" ptType="node" func="cnt" op="equ" val="6">
                  <dgm:presOf axis="ch desOrSelf" ptType="node node" st="5 1" cnt="1 0"/>
                </dgm:if>
                <dgm:else name="Name74">
                  <dgm:presOf axis="ch desOrSelf" ptType="node node" st="6 1" cnt="1 0"/>
                </dgm:else>
              </dgm:choose>
            </dgm:else>
          </dgm:choose>
          <dgm:constrLst/>
          <dgm:ruleLst/>
        </dgm:layoutNode>
        <dgm:layoutNode name="wedge2Tx" moveWith="wedge2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75">
            <dgm:if name="Name76" func="var" arg="dir" op="equ" val="norm">
              <dgm:presOf axis="ch desOrSelf" ptType="node node" st="2 1" cnt="1 0"/>
            </dgm:if>
            <dgm:else name="Name77">
              <dgm:choose name="Name78">
                <dgm:if name="Name79" axis="ch" ptType="node" func="cnt" op="equ" val="2">
                  <dgm:presOf axis="ch desOrSelf" ptType="node node" st="1 1" cnt="1 0"/>
                </dgm:if>
                <dgm:if name="Name80" axis="ch" ptType="node" func="cnt" op="equ" val="3">
                  <dgm:presOf axis="ch desOrSelf" ptType="node node" st="2 1" cnt="1 0"/>
                </dgm:if>
                <dgm:if name="Name81" axis="ch" ptType="node" func="cnt" op="equ" val="4">
                  <dgm:presOf axis="ch desOrSelf" ptType="node node" st="3 1" cnt="1 0"/>
                </dgm:if>
                <dgm:if name="Name82" axis="ch" ptType="node" func="cnt" op="equ" val="5">
                  <dgm:presOf axis="ch desOrSelf" ptType="node node" st="4 1" cnt="1 0"/>
                </dgm:if>
                <dgm:if name="Name83" axis="ch" ptType="node" func="cnt" op="equ" val="6">
                  <dgm:presOf axis="ch desOrSelf" ptType="node node" st="5 1" cnt="1 0"/>
                </dgm:if>
                <dgm:else name="Name84">
                  <dgm:presOf axis="ch desOrSelf" ptType="node node" st="6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85"/>
    </dgm:choose>
    <dgm:choose name="Name86">
      <dgm:if name="Name87" axis="ch" ptType="node" func="cnt" op="gte" val="3">
        <dgm:layoutNode name="wedge3">
          <dgm:alg type="sp"/>
          <dgm:choose name="Name88">
            <dgm:if name="Name89" axis="ch" ptType="node" func="cnt" op="equ" val="3">
              <dgm:shape xmlns:r="http://schemas.openxmlformats.org/officeDocument/2006/relationships" type="pie" r:blip="">
                <dgm:adjLst>
                  <dgm:adj idx="1" val="150"/>
                  <dgm:adj idx="2" val="270"/>
                </dgm:adjLst>
              </dgm:shape>
            </dgm:if>
            <dgm:if name="Name90" axis="ch" ptType="node" func="cnt" op="equ" val="4">
              <dgm:shape xmlns:r="http://schemas.openxmlformats.org/officeDocument/2006/relationships" type="pie" r:blip="">
                <dgm:adjLst>
                  <dgm:adj idx="1" val="90"/>
                  <dgm:adj idx="2" val="180"/>
                </dgm:adjLst>
              </dgm:shape>
            </dgm:if>
            <dgm:if name="Name91" axis="ch" ptType="node" func="cnt" op="equ" val="5">
              <dgm:shape xmlns:r="http://schemas.openxmlformats.org/officeDocument/2006/relationships" type="pie" r:blip="">
                <dgm:adjLst>
                  <dgm:adj idx="1" val="54"/>
                  <dgm:adj idx="2" val="126"/>
                </dgm:adjLst>
              </dgm:shape>
            </dgm:if>
            <dgm:if name="Name92" axis="ch" ptType="node" func="cnt" op="equ" val="6">
              <dgm:shape xmlns:r="http://schemas.openxmlformats.org/officeDocument/2006/relationships" type="pie" r:blip="">
                <dgm:adjLst>
                  <dgm:adj idx="1" val="30"/>
                  <dgm:adj idx="2" val="90"/>
                </dgm:adjLst>
              </dgm:shape>
            </dgm:if>
            <dgm:else name="Name93">
              <dgm:shape xmlns:r="http://schemas.openxmlformats.org/officeDocument/2006/relationships" type="pie" r:blip="">
                <dgm:adjLst>
                  <dgm:adj idx="1" val="12.85714"/>
                  <dgm:adj idx="2" val="64.28571"/>
                </dgm:adjLst>
              </dgm:shape>
            </dgm:else>
          </dgm:choose>
          <dgm:choose name="Name94">
            <dgm:if name="Name95" func="var" arg="dir" op="equ" val="norm">
              <dgm:presOf axis="ch desOrSelf" ptType="node node" st="3 1" cnt="1 0"/>
            </dgm:if>
            <dgm:else name="Name96">
              <dgm:choose name="Name97">
                <dgm:if name="Name98" axis="ch" ptType="node" func="cnt" op="equ" val="3">
                  <dgm:presOf axis="ch desOrSelf" ptType="node node" st="1 1" cnt="1 0"/>
                </dgm:if>
                <dgm:if name="Name99" axis="ch" ptType="node" func="cnt" op="equ" val="4">
                  <dgm:presOf axis="ch desOrSelf" ptType="node node" st="2 1" cnt="1 0"/>
                </dgm:if>
                <dgm:if name="Name100" axis="ch" ptType="node" func="cnt" op="equ" val="5">
                  <dgm:presOf axis="ch desOrSelf" ptType="node node" st="3 1" cnt="1 0"/>
                </dgm:if>
                <dgm:if name="Name101" axis="ch" ptType="node" func="cnt" op="equ" val="6">
                  <dgm:presOf axis="ch desOrSelf" ptType="node node" st="4 1" cnt="1 0"/>
                </dgm:if>
                <dgm:else name="Name102">
                  <dgm:presOf axis="ch desOrSelf" ptType="node node" st="5 1" cnt="1 0"/>
                </dgm:else>
              </dgm:choose>
            </dgm:else>
          </dgm:choose>
          <dgm:constrLst/>
          <dgm:ruleLst/>
        </dgm:layoutNode>
        <dgm:layoutNode name="wedge3Tx" moveWith="wedge3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03">
            <dgm:if name="Name104" func="var" arg="dir" op="equ" val="norm">
              <dgm:presOf axis="ch desOrSelf" ptType="node node" st="3 1" cnt="1 0"/>
            </dgm:if>
            <dgm:else name="Name105">
              <dgm:choose name="Name106">
                <dgm:if name="Name107" axis="ch" ptType="node" func="cnt" op="equ" val="3">
                  <dgm:presOf axis="ch desOrSelf" ptType="node node" st="1 1" cnt="1 0"/>
                </dgm:if>
                <dgm:if name="Name108" axis="ch" ptType="node" func="cnt" op="equ" val="4">
                  <dgm:presOf axis="ch desOrSelf" ptType="node node" st="2 1" cnt="1 0"/>
                </dgm:if>
                <dgm:if name="Name109" axis="ch" ptType="node" func="cnt" op="equ" val="5">
                  <dgm:presOf axis="ch desOrSelf" ptType="node node" st="3 1" cnt="1 0"/>
                </dgm:if>
                <dgm:if name="Name110" axis="ch" ptType="node" func="cnt" op="equ" val="6">
                  <dgm:presOf axis="ch desOrSelf" ptType="node node" st="4 1" cnt="1 0"/>
                </dgm:if>
                <dgm:else name="Name111">
                  <dgm:presOf axis="ch desOrSelf" ptType="node node" st="5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12"/>
    </dgm:choose>
    <dgm:choose name="Name113">
      <dgm:if name="Name114" axis="ch" ptType="node" func="cnt" op="gte" val="4">
        <dgm:layoutNode name="wedge4">
          <dgm:alg type="sp"/>
          <dgm:choose name="Name115">
            <dgm:if name="Name116" axis="ch" ptType="node" func="cnt" op="equ" val="4">
              <dgm:shape xmlns:r="http://schemas.openxmlformats.org/officeDocument/2006/relationships" type="pie" r:blip="">
                <dgm:adjLst>
                  <dgm:adj idx="1" val="180"/>
                  <dgm:adj idx="2" val="270"/>
                </dgm:adjLst>
              </dgm:shape>
            </dgm:if>
            <dgm:if name="Name117" axis="ch" ptType="node" func="cnt" op="equ" val="5">
              <dgm:shape xmlns:r="http://schemas.openxmlformats.org/officeDocument/2006/relationships" type="pie" r:blip="">
                <dgm:adjLst>
                  <dgm:adj idx="1" val="126"/>
                  <dgm:adj idx="2" val="198"/>
                </dgm:adjLst>
              </dgm:shape>
            </dgm:if>
            <dgm:if name="Name118" axis="ch" ptType="node" func="cnt" op="equ" val="6">
              <dgm:shape xmlns:r="http://schemas.openxmlformats.org/officeDocument/2006/relationships" type="pie" r:blip="">
                <dgm:adjLst>
                  <dgm:adj idx="1" val="90"/>
                  <dgm:adj idx="2" val="150"/>
                </dgm:adjLst>
              </dgm:shape>
            </dgm:if>
            <dgm:else name="Name119">
              <dgm:shape xmlns:r="http://schemas.openxmlformats.org/officeDocument/2006/relationships" type="pie" r:blip="">
                <dgm:adjLst>
                  <dgm:adj idx="1" val="64.2871"/>
                  <dgm:adj idx="2" val="115.7143"/>
                </dgm:adjLst>
              </dgm:shape>
            </dgm:else>
          </dgm:choose>
          <dgm:choose name="Name120">
            <dgm:if name="Name121" func="var" arg="dir" op="equ" val="norm">
              <dgm:presOf axis="ch desOrSelf" ptType="node node" st="4 1" cnt="1 0"/>
            </dgm:if>
            <dgm:else name="Name122">
              <dgm:choose name="Name123">
                <dgm:if name="Name124" axis="ch" ptType="node" func="cnt" op="equ" val="4">
                  <dgm:presOf axis="ch desOrSelf" ptType="node node" st="1 1" cnt="1 0"/>
                </dgm:if>
                <dgm:if name="Name125" axis="ch" ptType="node" func="cnt" op="equ" val="5">
                  <dgm:presOf axis="ch desOrSelf" ptType="node node" st="2 1" cnt="1 0"/>
                </dgm:if>
                <dgm:if name="Name126" axis="ch" ptType="node" func="cnt" op="equ" val="6">
                  <dgm:presOf axis="ch desOrSelf" ptType="node node" st="3 1" cnt="1 0"/>
                </dgm:if>
                <dgm:else name="Name127">
                  <dgm:presOf axis="ch desOrSelf" ptType="node node" st="4 1" cnt="1 0"/>
                </dgm:else>
              </dgm:choose>
            </dgm:else>
          </dgm:choose>
          <dgm:constrLst/>
          <dgm:ruleLst/>
        </dgm:layoutNode>
        <dgm:layoutNode name="wedge4Tx" moveWith="wedge4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28">
            <dgm:if name="Name129" func="var" arg="dir" op="equ" val="norm">
              <dgm:presOf axis="ch desOrSelf" ptType="node node" st="4 1" cnt="1 0"/>
            </dgm:if>
            <dgm:else name="Name130">
              <dgm:choose name="Name131">
                <dgm:if name="Name132" axis="ch" ptType="node" func="cnt" op="equ" val="4">
                  <dgm:presOf axis="ch desOrSelf" ptType="node node" st="1 1" cnt="1 0"/>
                </dgm:if>
                <dgm:if name="Name133" axis="ch" ptType="node" func="cnt" op="equ" val="5">
                  <dgm:presOf axis="ch desOrSelf" ptType="node node" st="2 1" cnt="1 0"/>
                </dgm:if>
                <dgm:if name="Name134" axis="ch" ptType="node" func="cnt" op="equ" val="6">
                  <dgm:presOf axis="ch desOrSelf" ptType="node node" st="3 1" cnt="1 0"/>
                </dgm:if>
                <dgm:else name="Name135">
                  <dgm:presOf axis="ch desOrSelf" ptType="node node" st="4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36"/>
    </dgm:choose>
    <dgm:choose name="Name137">
      <dgm:if name="Name138" axis="ch" ptType="node" func="cnt" op="gte" val="5">
        <dgm:layoutNode name="wedge5">
          <dgm:alg type="sp"/>
          <dgm:choose name="Name139">
            <dgm:if name="Name140" axis="ch" ptType="node" func="cnt" op="equ" val="5">
              <dgm:shape xmlns:r="http://schemas.openxmlformats.org/officeDocument/2006/relationships" type="pie" r:blip="">
                <dgm:adjLst>
                  <dgm:adj idx="1" val="198"/>
                  <dgm:adj idx="2" val="270"/>
                </dgm:adjLst>
              </dgm:shape>
            </dgm:if>
            <dgm:if name="Name141" axis="ch" ptType="node" func="cnt" op="equ" val="6">
              <dgm:shape xmlns:r="http://schemas.openxmlformats.org/officeDocument/2006/relationships" type="pie" r:blip="">
                <dgm:adjLst>
                  <dgm:adj idx="1" val="150"/>
                  <dgm:adj idx="2" val="210"/>
                </dgm:adjLst>
              </dgm:shape>
            </dgm:if>
            <dgm:else name="Name142">
              <dgm:shape xmlns:r="http://schemas.openxmlformats.org/officeDocument/2006/relationships" type="pie" r:blip="">
                <dgm:adjLst>
                  <dgm:adj idx="1" val="115.7143"/>
                  <dgm:adj idx="2" val="167.1429"/>
                </dgm:adjLst>
              </dgm:shape>
            </dgm:else>
          </dgm:choose>
          <dgm:choose name="Name143">
            <dgm:if name="Name144" func="var" arg="dir" op="equ" val="norm">
              <dgm:presOf axis="ch desOrSelf" ptType="node node" st="5 1" cnt="1 0"/>
            </dgm:if>
            <dgm:else name="Name145">
              <dgm:choose name="Name146">
                <dgm:if name="Name147" axis="ch" ptType="node" func="cnt" op="equ" val="5">
                  <dgm:presOf axis="ch desOrSelf" ptType="node node" st="1 1" cnt="1 0"/>
                </dgm:if>
                <dgm:if name="Name148" axis="ch" ptType="node" func="cnt" op="equ" val="6">
                  <dgm:presOf axis="ch desOrSelf" ptType="node node" st="2 1" cnt="1 0"/>
                </dgm:if>
                <dgm:else name="Name149">
                  <dgm:presOf axis="ch desOrSelf" ptType="node node" st="3 1" cnt="1 0"/>
                </dgm:else>
              </dgm:choose>
            </dgm:else>
          </dgm:choose>
          <dgm:constrLst/>
          <dgm:ruleLst/>
        </dgm:layoutNode>
        <dgm:layoutNode name="wedge5Tx" moveWith="wedge5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50">
            <dgm:if name="Name151" func="var" arg="dir" op="equ" val="norm">
              <dgm:presOf axis="ch desOrSelf" ptType="node node" st="5 1" cnt="1 0"/>
            </dgm:if>
            <dgm:else name="Name152">
              <dgm:choose name="Name153">
                <dgm:if name="Name154" axis="ch" ptType="node" func="cnt" op="equ" val="5">
                  <dgm:presOf axis="ch desOrSelf" ptType="node node" st="1 1" cnt="1 0"/>
                </dgm:if>
                <dgm:if name="Name155" axis="ch" ptType="node" func="cnt" op="equ" val="6">
                  <dgm:presOf axis="ch desOrSelf" ptType="node node" st="2 1" cnt="1 0"/>
                </dgm:if>
                <dgm:else name="Name156">
                  <dgm:presOf axis="ch desOrSelf" ptType="node node" st="3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57"/>
    </dgm:choose>
    <dgm:choose name="Name158">
      <dgm:if name="Name159" axis="ch" ptType="node" func="cnt" op="gte" val="6">
        <dgm:layoutNode name="wedge6">
          <dgm:alg type="sp"/>
          <dgm:choose name="Name160">
            <dgm:if name="Name161" axis="ch" ptType="node" func="cnt" op="equ" val="6">
              <dgm:shape xmlns:r="http://schemas.openxmlformats.org/officeDocument/2006/relationships" type="pie" r:blip="">
                <dgm:adjLst>
                  <dgm:adj idx="1" val="210"/>
                  <dgm:adj idx="2" val="270"/>
                </dgm:adjLst>
              </dgm:shape>
            </dgm:if>
            <dgm:else name="Name162">
              <dgm:shape xmlns:r="http://schemas.openxmlformats.org/officeDocument/2006/relationships" type="pie" r:blip="">
                <dgm:adjLst>
                  <dgm:adj idx="1" val="167.1429"/>
                  <dgm:adj idx="2" val="218.5714"/>
                </dgm:adjLst>
              </dgm:shape>
            </dgm:else>
          </dgm:choose>
          <dgm:choose name="Name163">
            <dgm:if name="Name164" func="var" arg="dir" op="equ" val="norm">
              <dgm:presOf axis="ch desOrSelf" ptType="node node" st="6 1" cnt="1 0"/>
            </dgm:if>
            <dgm:else name="Name165">
              <dgm:choose name="Name166">
                <dgm:if name="Name167" axis="ch" ptType="node" func="cnt" op="equ" val="6">
                  <dgm:presOf axis="ch desOrSelf" ptType="node node" st="1 1" cnt="1 0"/>
                </dgm:if>
                <dgm:else name="Name168">
                  <dgm:presOf axis="ch desOrSelf" ptType="node node" st="2 1" cnt="1 0"/>
                </dgm:else>
              </dgm:choose>
            </dgm:else>
          </dgm:choose>
          <dgm:constrLst/>
          <dgm:ruleLst/>
        </dgm:layoutNode>
        <dgm:layoutNode name="wedge6Tx" moveWith="wedge6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69">
            <dgm:if name="Name170" func="var" arg="dir" op="equ" val="norm">
              <dgm:presOf axis="ch desOrSelf" ptType="node node" st="6 1" cnt="1 0"/>
            </dgm:if>
            <dgm:else name="Name171">
              <dgm:choose name="Name172">
                <dgm:if name="Name173" axis="ch" ptType="node" func="cnt" op="equ" val="6">
                  <dgm:presOf axis="ch desOrSelf" ptType="node node" st="1 1" cnt="1 0"/>
                </dgm:if>
                <dgm:else name="Name174">
                  <dgm:presOf axis="ch desOrSelf" ptType="node node" st="2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75"/>
    </dgm:choose>
    <dgm:choose name="Name176">
      <dgm:if name="Name177" axis="ch" ptType="node" func="cnt" op="gte" val="7">
        <dgm:layoutNode name="wedge7">
          <dgm:alg type="sp"/>
          <dgm:shape xmlns:r="http://schemas.openxmlformats.org/officeDocument/2006/relationships" type="pie" r:blip="">
            <dgm:adjLst>
              <dgm:adj idx="1" val="218.5714"/>
              <dgm:adj idx="2" val="270"/>
            </dgm:adjLst>
          </dgm:shape>
          <dgm:choose name="Name178">
            <dgm:if name="Name179" func="var" arg="dir" op="equ" val="norm">
              <dgm:presOf axis="ch desOrSelf" ptType="node node" st="7 1" cnt="1 0"/>
            </dgm:if>
            <dgm:else name="Name180">
              <dgm:presOf axis="ch desOrSelf" ptType="node node" st="1 1" cnt="1 0"/>
            </dgm:else>
          </dgm:choose>
          <dgm:constrLst/>
          <dgm:ruleLst/>
        </dgm:layoutNode>
        <dgm:layoutNode name="wedge7Tx" moveWith="wedge7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81">
            <dgm:if name="Name182" func="var" arg="dir" op="equ" val="norm">
              <dgm:presOf axis="ch desOrSelf" ptType="node node" st="7 1" cnt="1 0"/>
            </dgm:if>
            <dgm:else name="Name183">
              <dgm:presOf axis="ch desOrSelf" ptType="node node" st="1 1" cnt="1 0"/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84"/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equation2">
  <dgm:title val=""/>
  <dgm:desc val=""/>
  <dgm:catLst>
    <dgm:cat type="relationship" pri="18000"/>
    <dgm:cat type="process" pri="2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>
          <dgm:param type="linDir" val="fromL"/>
          <dgm:param type="fallback" val="2D"/>
        </dgm:alg>
      </dgm:if>
      <dgm:else name="Name3">
        <dgm:alg type="lin">
          <dgm:param type="linDir" val="fromR"/>
          <dgm:param type="fallback" val="2D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ch" ptType="node" func="cnt" op="gte" val="3">
        <dgm:constrLst>
          <dgm:constr type="h" for="des" forName="node" refType="w" fact="0.5"/>
          <dgm:constr type="w" for="ch" forName="lastNode" refType="w"/>
          <dgm:constr type="w" for="des" forName="node" refType="h" refFor="des" refForName="node"/>
          <dgm:constr type="w" for="ch" forName="sibTransLast" refType="h" refFor="des" refForName="node" fact="0.6"/>
          <dgm:constr type="h" for="des" forName="sibTrans" refType="h" refFor="des" refForName="node" op="equ" fact="0.58"/>
          <dgm:constr type="w" for="des" forName="sibTrans" refType="h" refFor="des" refForName="sibTrans" op="equ"/>
          <dgm:constr type="primFontSz" for="ch" forName="lastNode" op="equ" val="65"/>
          <dgm:constr type="primFontSz" for="des" forName="node" op="equ" val="65"/>
          <dgm:constr type="primFontSz" for="des" forName="sibTrans" val="55"/>
          <dgm:constr type="primFontSz" for="des" forName="sibTrans" refType="primFontSz" refFor="des" refForName="node" op="lte" fact="0.8"/>
          <dgm:constr type="primFontSz" for="des" forName="connectorText" refType="primFontSz" refFor="des" refForName="node" op="lte" fact="0.8"/>
          <dgm:constr type="primFontSz" for="des" forName="connectorText" refType="primFontSz" refFor="des" refForName="sibTrans" op="equ"/>
          <dgm:constr type="h" for="des" forName="spacerT" refType="h" refFor="des" refForName="sibTrans" fact="0.14"/>
          <dgm:constr type="h" for="des" forName="spacerB" refType="h" refFor="des" refForName="sibTrans" fact="0.14"/>
        </dgm:constrLst>
      </dgm:if>
      <dgm:else name="Name6">
        <dgm:constrLst>
          <dgm:constr type="h" for="des" forName="node" refType="w"/>
          <dgm:constr type="w" for="ch" forName="lastNode" refType="w"/>
          <dgm:constr type="w" for="des" forName="node" refType="h" refFor="des" refForName="node"/>
          <dgm:constr type="w" for="ch" forName="sibTransLast" refType="h" refFor="des" refForName="node" fact="0.6"/>
          <dgm:constr type="h" for="des" forName="sibTrans" refType="h" refFor="des" refForName="node" op="equ" fact="0.58"/>
          <dgm:constr type="w" for="des" forName="sibTrans" refType="h" refFor="des" refForName="sibTrans" op="equ"/>
          <dgm:constr type="primFontSz" for="des" forName="node" val="65"/>
          <dgm:constr type="primFontSz" for="ch" forName="lastNode" refType="primFontSz" refFor="des" refForName="node" op="equ"/>
          <dgm:constr type="primFontSz" for="des" forName="sibTrans" val="55"/>
          <dgm:constr type="primFontSz" for="des" forName="connectorText" refType="primFontSz" refFor="des" refForName="node" op="lte" fact="0.8"/>
          <dgm:constr type="primFontSz" for="des" forName="connectorText" refType="primFontSz" refFor="des" refForName="sibTrans" op="equ"/>
          <dgm:constr type="h" for="des" forName="spacerT" refType="h" refFor="des" refForName="sibTrans" fact="0.14"/>
          <dgm:constr type="h" for="des" forName="spacerB" refType="h" refFor="des" refForName="sibTrans" fact="0.14"/>
        </dgm:constrLst>
      </dgm:else>
    </dgm:choose>
    <dgm:ruleLst/>
    <dgm:choose name="Name7">
      <dgm:if name="Name8" axis="ch" ptType="node" func="cnt" op="gte" val="1">
        <dgm:layoutNode name="vNodes">
          <dgm:alg type="lin">
            <dgm:param type="linDir" val="fromT"/>
            <dgm:param type="fallback" val="2D"/>
          </dgm:alg>
          <dgm:shape xmlns:r="http://schemas.openxmlformats.org/officeDocument/2006/relationships" r:blip="">
            <dgm:adjLst/>
          </dgm:shape>
          <dgm:presOf/>
          <dgm:constrLst/>
          <dgm:ruleLst/>
          <dgm:forEach name="Name9" axis="ch" ptType="node">
            <dgm:choose name="Name10">
              <dgm:if name="Name11" axis="self" func="revPos" op="neq" val="1">
                <dgm:layoutNode name="node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  <dgm:choose name="Name12">
                  <dgm:if name="Name13" axis="self" ptType="node" func="revPos" op="gt" val="2">
                    <dgm:forEach name="sibTransForEach" axis="followSib" ptType="sibTrans" cnt="1">
                      <dgm:layoutNode name="spacerT">
                        <dgm:alg type="sp"/>
                        <dgm:shape xmlns:r="http://schemas.openxmlformats.org/officeDocument/2006/relationships" r:blip="">
                          <dgm:adjLst/>
                        </dgm:shape>
                        <dgm:presOf axis="self"/>
                        <dgm:constrLst/>
                        <dgm:ruleLst/>
                      </dgm:layoutNode>
                      <dgm:layoutNode name="sibTrans">
                        <dgm:alg type="tx"/>
                        <dgm:shape xmlns:r="http://schemas.openxmlformats.org/officeDocument/2006/relationships" type="mathPlus" r:blip="">
                          <dgm:adjLst/>
                        </dgm:shape>
                        <dgm:presOf axis="self"/>
                        <dgm:constrLst>
                          <dgm:constr type="h" refType="w"/>
                          <dgm:constr type="lMarg"/>
                          <dgm:constr type="rMarg"/>
                          <dgm:constr type="tMarg"/>
                          <dgm:constr type="bMarg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spacerB">
                        <dgm:alg type="sp"/>
                        <dgm:shape xmlns:r="http://schemas.openxmlformats.org/officeDocument/2006/relationships" r:blip="">
                          <dgm:adjLst/>
                        </dgm:shape>
                        <dgm:presOf axis="self"/>
                        <dgm:constrLst/>
                        <dgm:ruleLst/>
                      </dgm:layoutNode>
                    </dgm:forEach>
                  </dgm:if>
                  <dgm:else name="Name14"/>
                </dgm:choose>
              </dgm:if>
              <dgm:else name="Name15"/>
            </dgm:choose>
          </dgm:forEach>
        </dgm:layoutNode>
        <dgm:choose name="Name16">
          <dgm:if name="Name17" axis="ch" ptType="node" func="cnt" op="gt" val="1">
            <dgm:layoutNode name="sibTransLast">
              <dgm:alg type="conn">
                <dgm:param type="begPts" val="auto"/>
                <dgm:param type="endPts" val="auto"/>
                <dgm:param type="srcNode" val="vNodes"/>
                <dgm:param type="dstNode" val="lastNode"/>
              </dgm:alg>
              <dgm:shape xmlns:r="http://schemas.openxmlformats.org/officeDocument/2006/relationships" type="conn" r:blip="">
                <dgm:adjLst/>
              </dgm:shape>
              <dgm:presOf axis="ch" ptType="sibTrans" st="-1" cnt="1"/>
              <dgm:constrLst>
                <dgm:constr type="h" refType="w" fact="0.62"/>
                <dgm:constr type="connDist"/>
                <dgm:constr type="begPad" refType="connDist" fact="0.25"/>
                <dgm:constr type="endPad" refType="connDist" fact="0.22"/>
              </dgm:constrLst>
              <dgm:ruleLst/>
              <dgm:layoutNode name="connectorText">
                <dgm:alg type="tx">
                  <dgm:param type="autoTxRot" val="grav"/>
                </dgm:alg>
                <dgm:shape xmlns:r="http://schemas.openxmlformats.org/officeDocument/2006/relationships" type="conn" r:blip="" hideGeom="1">
                  <dgm:adjLst/>
                </dgm:shape>
                <dgm:presOf axis="ch desOrSelf" ptType="sibTrans sibTrans" st="-1 1" cnt="1 0"/>
                <dgm:constrLst>
                  <dgm:constr type="lMarg"/>
                  <dgm:constr type="rMarg"/>
                  <dgm:constr type="tMarg"/>
                  <dgm:constr type="bMarg"/>
                </dgm:constrLst>
                <dgm:ruleLst>
                  <dgm:rule type="primFontSz" val="5" fact="NaN" max="NaN"/>
                </dgm:ruleLst>
              </dgm:layoutNode>
            </dgm:layoutNode>
          </dgm:if>
          <dgm:else name="Name18"/>
        </dgm:choose>
        <dgm:layoutNode name="lastNode">
          <dgm:varLst>
            <dgm:bulletEnabled val="1"/>
          </dgm:varLst>
          <dgm:alg type="tx">
            <dgm:param type="txAnchorVertCh" val="mid"/>
          </dgm:alg>
          <dgm:shape xmlns:r="http://schemas.openxmlformats.org/officeDocument/2006/relationships" type="ellipse" r:blip="">
            <dgm:adjLst/>
          </dgm:shape>
          <dgm:presOf axis="ch desOrSelf" ptType="node node" st="-1 1" cnt="1 0"/>
          <dgm:constrLst>
            <dgm:constr type="h" refType="w"/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</dgm:constrLst>
          <dgm:ruleLst>
            <dgm:rule type="primFontSz" val="5" fact="NaN" max="NaN"/>
          </dgm:ruleLst>
        </dgm:layoutNode>
      </dgm:if>
      <dgm:else name="Name19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6">
  <dgm:title val=""/>
  <dgm:desc val=""/>
  <dgm:catLst>
    <dgm:cat type="3D" pri="11600"/>
  </dgm:catLst>
  <dgm:scene3d>
    <a:camera prst="perspectiveRelaxedModerately" zoom="92000"/>
    <a:lightRig rig="balanced" dir="t">
      <a:rot lat="0" lon="0" rev="12700000"/>
    </a:lightRig>
  </dgm:scene3d>
  <dgm:styleLbl name="node0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z="50080"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54000"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2540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54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25400" prstMaterial="plastic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75000" prstMaterial="plastic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-25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-25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-25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-25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25400" prstMaterial="plastic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parChTrans1D2">
    <dgm:scene3d>
      <a:camera prst="orthographicFront"/>
      <a:lightRig rig="threePt" dir="t"/>
    </dgm:scene3d>
    <dgm:sp3d z="-25400" prstMaterial="plastic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parChTrans1D3">
    <dgm:scene3d>
      <a:camera prst="orthographicFront"/>
      <a:lightRig rig="threePt" dir="t"/>
    </dgm:scene3d>
    <dgm:sp3d z="-25400" prstMaterial="plastic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parChTrans1D4">
    <dgm:scene3d>
      <a:camera prst="orthographicFront"/>
      <a:lightRig rig="threePt" dir="t"/>
    </dgm:scene3d>
    <dgm:sp3d z="-25400" prstMaterial="plastic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fgAcc1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15240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15240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z="15240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15240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152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152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 z="-10400" extrusionH="12700" prstMaterial="plastic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z="50080"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chart" Target="../charts/chart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image" Target="../media/image1.png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478154</xdr:colOff>
      <xdr:row>0</xdr:row>
      <xdr:rowOff>0</xdr:rowOff>
    </xdr:from>
    <xdr:to>
      <xdr:col>19</xdr:col>
      <xdr:colOff>253365</xdr:colOff>
      <xdr:row>8</xdr:row>
      <xdr:rowOff>203835</xdr:rowOff>
    </xdr:to>
    <xdr:graphicFrame macro="">
      <xdr:nvGraphicFramePr>
        <xdr:cNvPr id="2" name="資料庫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12</xdr:col>
      <xdr:colOff>392431</xdr:colOff>
      <xdr:row>0</xdr:row>
      <xdr:rowOff>60960</xdr:rowOff>
    </xdr:from>
    <xdr:to>
      <xdr:col>15</xdr:col>
      <xdr:colOff>676275</xdr:colOff>
      <xdr:row>9</xdr:row>
      <xdr:rowOff>91440</xdr:rowOff>
    </xdr:to>
    <xdr:graphicFrame macro="">
      <xdr:nvGraphicFramePr>
        <xdr:cNvPr id="3" name="資料庫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 editAs="oneCell">
    <xdr:from>
      <xdr:col>11</xdr:col>
      <xdr:colOff>87629</xdr:colOff>
      <xdr:row>9</xdr:row>
      <xdr:rowOff>198120</xdr:rowOff>
    </xdr:from>
    <xdr:to>
      <xdr:col>14</xdr:col>
      <xdr:colOff>569791</xdr:colOff>
      <xdr:row>15</xdr:row>
      <xdr:rowOff>122020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55029" y="2103120"/>
          <a:ext cx="2539562" cy="1181200"/>
        </a:xfrm>
        <a:prstGeom prst="rect">
          <a:avLst/>
        </a:prstGeom>
      </xdr:spPr>
    </xdr:pic>
    <xdr:clientData/>
  </xdr:twoCellAnchor>
  <xdr:twoCellAnchor>
    <xdr:from>
      <xdr:col>11</xdr:col>
      <xdr:colOff>87629</xdr:colOff>
      <xdr:row>17</xdr:row>
      <xdr:rowOff>116205</xdr:rowOff>
    </xdr:from>
    <xdr:to>
      <xdr:col>18</xdr:col>
      <xdr:colOff>390524</xdr:colOff>
      <xdr:row>29</xdr:row>
      <xdr:rowOff>3810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287655</xdr:colOff>
      <xdr:row>13</xdr:row>
      <xdr:rowOff>129540</xdr:rowOff>
    </xdr:from>
    <xdr:to>
      <xdr:col>16</xdr:col>
      <xdr:colOff>295275</xdr:colOff>
      <xdr:row>15</xdr:row>
      <xdr:rowOff>274320</xdr:rowOff>
    </xdr:to>
    <xdr:sp macro="" textlink="">
      <xdr:nvSpPr>
        <xdr:cNvPr id="6" name="笑臉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898255" y="2891790"/>
          <a:ext cx="693420" cy="544830"/>
        </a:xfrm>
        <a:prstGeom prst="smileyFac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16</xdr:col>
      <xdr:colOff>478155</xdr:colOff>
      <xdr:row>13</xdr:row>
      <xdr:rowOff>182880</xdr:rowOff>
    </xdr:from>
    <xdr:to>
      <xdr:col>17</xdr:col>
      <xdr:colOff>310515</xdr:colOff>
      <xdr:row>15</xdr:row>
      <xdr:rowOff>205740</xdr:rowOff>
    </xdr:to>
    <xdr:sp macro="" textlink="">
      <xdr:nvSpPr>
        <xdr:cNvPr id="7" name="太陽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774555" y="2945130"/>
          <a:ext cx="518160" cy="422910"/>
        </a:xfrm>
        <a:prstGeom prst="su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695325</xdr:colOff>
      <xdr:row>21</xdr:row>
      <xdr:rowOff>57150</xdr:rowOff>
    </xdr:from>
    <xdr:to>
      <xdr:col>11</xdr:col>
      <xdr:colOff>626507</xdr:colOff>
      <xdr:row>31</xdr:row>
      <xdr:rowOff>85725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6450" y="4495800"/>
          <a:ext cx="3322082" cy="2124075"/>
        </a:xfrm>
        <a:prstGeom prst="rect">
          <a:avLst/>
        </a:prstGeom>
      </xdr:spPr>
    </xdr:pic>
    <xdr:clientData/>
  </xdr:twoCellAnchor>
  <xdr:twoCellAnchor editAs="absolute">
    <xdr:from>
      <xdr:col>8</xdr:col>
      <xdr:colOff>9525</xdr:colOff>
      <xdr:row>5</xdr:row>
      <xdr:rowOff>38100</xdr:rowOff>
    </xdr:from>
    <xdr:to>
      <xdr:col>10</xdr:col>
      <xdr:colOff>275980</xdr:colOff>
      <xdr:row>9</xdr:row>
      <xdr:rowOff>85614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8375" y="1123950"/>
          <a:ext cx="1961905" cy="885714"/>
        </a:xfrm>
        <a:prstGeom prst="rect">
          <a:avLst/>
        </a:prstGeom>
      </xdr:spPr>
    </xdr:pic>
    <xdr:clientData/>
  </xdr:twoCellAnchor>
  <xdr:twoCellAnchor editAs="absolute">
    <xdr:from>
      <xdr:col>10</xdr:col>
      <xdr:colOff>495300</xdr:colOff>
      <xdr:row>7</xdr:row>
      <xdr:rowOff>66675</xdr:rowOff>
    </xdr:from>
    <xdr:to>
      <xdr:col>12</xdr:col>
      <xdr:colOff>628650</xdr:colOff>
      <xdr:row>18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1" name="銷售員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銷售員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15716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此圖案代表表格交叉分析篩選器。Excel 或更新版本支援表格交叉分析篩選器。
如果圖案是在舊版 Excel 中修改，或如果曾以 Excel 2007 或較舊版本儲存活頁簿，便無法使用交叉分析篩選器。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1</xdr:row>
      <xdr:rowOff>142875</xdr:rowOff>
    </xdr:from>
    <xdr:to>
      <xdr:col>10</xdr:col>
      <xdr:colOff>647700</xdr:colOff>
      <xdr:row>10</xdr:row>
      <xdr:rowOff>200025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銷售員 1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銷售員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4025" y="352425"/>
              <a:ext cx="1314450" cy="194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142874</xdr:colOff>
      <xdr:row>1</xdr:row>
      <xdr:rowOff>142876</xdr:rowOff>
    </xdr:from>
    <xdr:to>
      <xdr:col>12</xdr:col>
      <xdr:colOff>533399</xdr:colOff>
      <xdr:row>10</xdr:row>
      <xdr:rowOff>200026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地區 1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地區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9449" y="352426"/>
              <a:ext cx="1076325" cy="194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47625</xdr:colOff>
      <xdr:row>11</xdr:row>
      <xdr:rowOff>104775</xdr:rowOff>
    </xdr:from>
    <xdr:to>
      <xdr:col>10</xdr:col>
      <xdr:colOff>657225</xdr:colOff>
      <xdr:row>19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產品 1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產品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0" y="2409825"/>
              <a:ext cx="1295400" cy="158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10</xdr:row>
      <xdr:rowOff>43070</xdr:rowOff>
    </xdr:from>
    <xdr:to>
      <xdr:col>19</xdr:col>
      <xdr:colOff>351768</xdr:colOff>
      <xdr:row>25</xdr:row>
      <xdr:rowOff>199511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1776620"/>
          <a:ext cx="4228443" cy="330921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31</xdr:row>
          <xdr:rowOff>66675</xdr:rowOff>
        </xdr:from>
        <xdr:to>
          <xdr:col>4</xdr:col>
          <xdr:colOff>390525</xdr:colOff>
          <xdr:row>32</xdr:row>
          <xdr:rowOff>95250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4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114301</xdr:colOff>
      <xdr:row>40</xdr:row>
      <xdr:rowOff>123825</xdr:rowOff>
    </xdr:from>
    <xdr:to>
      <xdr:col>12</xdr:col>
      <xdr:colOff>466726</xdr:colOff>
      <xdr:row>58</xdr:row>
      <xdr:rowOff>95144</xdr:rowOff>
    </xdr:to>
    <xdr:grpSp>
      <xdr:nvGrpSpPr>
        <xdr:cNvPr id="9" name="群組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pSpPr/>
      </xdr:nvGrpSpPr>
      <xdr:grpSpPr>
        <a:xfrm>
          <a:off x="2200276" y="9001125"/>
          <a:ext cx="5305425" cy="3743219"/>
          <a:chOff x="7010400" y="6000750"/>
          <a:chExt cx="5257143" cy="4733819"/>
        </a:xfrm>
      </xdr:grpSpPr>
      <xdr:pic>
        <xdr:nvPicPr>
          <xdr:cNvPr id="8" name="圖片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10400" y="6000750"/>
            <a:ext cx="5257143" cy="4114286"/>
          </a:xfrm>
          <a:prstGeom prst="rect">
            <a:avLst/>
          </a:prstGeom>
        </xdr:spPr>
      </xdr:pic>
      <xdr:pic>
        <xdr:nvPicPr>
          <xdr:cNvPr id="5" name="圖片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153275" y="9886950"/>
            <a:ext cx="4142857" cy="847619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  <xdr:twoCellAnchor editAs="oneCell">
    <xdr:from>
      <xdr:col>14</xdr:col>
      <xdr:colOff>57150</xdr:colOff>
      <xdr:row>34</xdr:row>
      <xdr:rowOff>38100</xdr:rowOff>
    </xdr:from>
    <xdr:to>
      <xdr:col>19</xdr:col>
      <xdr:colOff>637699</xdr:colOff>
      <xdr:row>50</xdr:row>
      <xdr:rowOff>161490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24775" y="7410450"/>
          <a:ext cx="3809524" cy="3476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46</xdr:row>
      <xdr:rowOff>95250</xdr:rowOff>
    </xdr:from>
    <xdr:to>
      <xdr:col>20</xdr:col>
      <xdr:colOff>66199</xdr:colOff>
      <xdr:row>50</xdr:row>
      <xdr:rowOff>123717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39075" y="9982200"/>
          <a:ext cx="3809524" cy="86666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171451</xdr:colOff>
      <xdr:row>33</xdr:row>
      <xdr:rowOff>190500</xdr:rowOff>
    </xdr:from>
    <xdr:to>
      <xdr:col>9</xdr:col>
      <xdr:colOff>438151</xdr:colOff>
      <xdr:row>41</xdr:row>
      <xdr:rowOff>53106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1701" y="7677150"/>
          <a:ext cx="3295650" cy="153900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647700</xdr:colOff>
      <xdr:row>0</xdr:row>
      <xdr:rowOff>504824</xdr:rowOff>
    </xdr:from>
    <xdr:to>
      <xdr:col>10</xdr:col>
      <xdr:colOff>38100</xdr:colOff>
      <xdr:row>1</xdr:row>
      <xdr:rowOff>190500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47700" y="504824"/>
          <a:ext cx="5210175" cy="219076"/>
        </a:xfrm>
        <a:prstGeom prst="rect">
          <a:avLst/>
        </a:prstGeom>
        <a:noFill/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666750</xdr:colOff>
      <xdr:row>10</xdr:row>
      <xdr:rowOff>0</xdr:rowOff>
    </xdr:from>
    <xdr:to>
      <xdr:col>10</xdr:col>
      <xdr:colOff>47625</xdr:colOff>
      <xdr:row>11</xdr:row>
      <xdr:rowOff>19049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666750" y="2543175"/>
          <a:ext cx="5200650" cy="238124"/>
        </a:xfrm>
        <a:prstGeom prst="rect">
          <a:avLst/>
        </a:prstGeom>
        <a:noFill/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657225</xdr:colOff>
      <xdr:row>2</xdr:row>
      <xdr:rowOff>9525</xdr:rowOff>
    </xdr:from>
    <xdr:to>
      <xdr:col>10</xdr:col>
      <xdr:colOff>28575</xdr:colOff>
      <xdr:row>9</xdr:row>
      <xdr:rowOff>180975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657225" y="752475"/>
          <a:ext cx="5191125" cy="1752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endParaRPr lang="zh-TW" altLang="en-US" sz="1100"/>
        </a:p>
      </xdr:txBody>
    </xdr:sp>
    <xdr:clientData/>
  </xdr:twoCellAnchor>
  <xdr:twoCellAnchor>
    <xdr:from>
      <xdr:col>0</xdr:col>
      <xdr:colOff>619125</xdr:colOff>
      <xdr:row>0</xdr:row>
      <xdr:rowOff>466725</xdr:rowOff>
    </xdr:from>
    <xdr:to>
      <xdr:col>10</xdr:col>
      <xdr:colOff>76200</xdr:colOff>
      <xdr:row>11</xdr:row>
      <xdr:rowOff>76200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619125" y="466725"/>
          <a:ext cx="5276850" cy="2371725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endParaRPr lang="zh-TW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GAN" refreshedDate="42723.49574525463" createdVersion="6" refreshedVersion="6" minRefreshableVersion="3" recordCount="100" xr:uid="{00000000-000A-0000-FFFF-FFFF02000000}">
  <cacheSource type="worksheet">
    <worksheetSource name="表格4_6"/>
  </cacheSource>
  <cacheFields count="7">
    <cacheField name="日期" numFmtId="14">
      <sharedItems containsSemiMixedTypes="0" containsNonDate="0" containsDate="1" containsString="0" minDate="2007-01-01T00:00:00" maxDate="2008-01-01T00:00:00"/>
    </cacheField>
    <cacheField name="銷售員" numFmtId="0">
      <sharedItems count="4">
        <s v="陳金鋒"/>
        <s v="林智盛"/>
        <s v="郭泓志"/>
        <s v="王建民"/>
      </sharedItems>
    </cacheField>
    <cacheField name="產品" numFmtId="0">
      <sharedItems count="4">
        <s v="國語歌曲"/>
        <s v="台語歌曲"/>
        <s v="古典音樂"/>
        <s v="搖滾歌曲"/>
      </sharedItems>
    </cacheField>
    <cacheField name="地區" numFmtId="0">
      <sharedItems count="6">
        <s v="高雄"/>
        <s v="花東"/>
        <s v="桃竹苗"/>
        <s v="台中"/>
        <s v="台南"/>
        <s v="台北"/>
      </sharedItems>
    </cacheField>
    <cacheField name="單價" numFmtId="0">
      <sharedItems containsSemiMixedTypes="0" containsString="0" containsNumber="1" containsInteger="1" minValue="209" maxValue="305"/>
    </cacheField>
    <cacheField name="銷售量" numFmtId="0">
      <sharedItems containsSemiMixedTypes="0" containsString="0" containsNumber="1" containsInteger="1" minValue="3" maxValue="40"/>
    </cacheField>
    <cacheField name="小計" numFmtId="0">
      <sharedItems containsSemiMixedTypes="0" containsString="0" containsNumber="1" containsInteger="1" minValue="627" maxValue="1159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d v="2007-01-01T00:00:00"/>
    <x v="0"/>
    <x v="0"/>
    <x v="0"/>
    <n v="276"/>
    <n v="15"/>
    <n v="4140"/>
  </r>
  <r>
    <d v="2007-01-06T00:00:00"/>
    <x v="0"/>
    <x v="0"/>
    <x v="1"/>
    <n v="276"/>
    <n v="37"/>
    <n v="10212"/>
  </r>
  <r>
    <d v="2007-01-07T00:00:00"/>
    <x v="1"/>
    <x v="1"/>
    <x v="2"/>
    <n v="288"/>
    <n v="7"/>
    <n v="2016"/>
  </r>
  <r>
    <d v="2007-01-09T00:00:00"/>
    <x v="2"/>
    <x v="2"/>
    <x v="3"/>
    <n v="209"/>
    <n v="21"/>
    <n v="4389"/>
  </r>
  <r>
    <d v="2007-01-11T00:00:00"/>
    <x v="0"/>
    <x v="0"/>
    <x v="0"/>
    <n v="276"/>
    <n v="11"/>
    <n v="3036"/>
  </r>
  <r>
    <d v="2007-01-11T00:00:00"/>
    <x v="1"/>
    <x v="1"/>
    <x v="3"/>
    <n v="288"/>
    <n v="14"/>
    <n v="4032"/>
  </r>
  <r>
    <d v="2007-01-14T00:00:00"/>
    <x v="0"/>
    <x v="0"/>
    <x v="4"/>
    <n v="276"/>
    <n v="35"/>
    <n v="9660"/>
  </r>
  <r>
    <d v="2007-01-17T00:00:00"/>
    <x v="0"/>
    <x v="1"/>
    <x v="1"/>
    <n v="288"/>
    <n v="14"/>
    <n v="4032"/>
  </r>
  <r>
    <d v="2007-01-18T00:00:00"/>
    <x v="2"/>
    <x v="2"/>
    <x v="1"/>
    <n v="209"/>
    <n v="18"/>
    <n v="3762"/>
  </r>
  <r>
    <d v="2007-01-19T00:00:00"/>
    <x v="3"/>
    <x v="1"/>
    <x v="3"/>
    <n v="288"/>
    <n v="33"/>
    <n v="9504"/>
  </r>
  <r>
    <d v="2007-01-22T00:00:00"/>
    <x v="3"/>
    <x v="1"/>
    <x v="3"/>
    <n v="288"/>
    <n v="16"/>
    <n v="4608"/>
  </r>
  <r>
    <d v="2007-01-23T00:00:00"/>
    <x v="0"/>
    <x v="3"/>
    <x v="2"/>
    <n v="305"/>
    <n v="37"/>
    <n v="11285"/>
  </r>
  <r>
    <d v="2007-01-25T00:00:00"/>
    <x v="0"/>
    <x v="2"/>
    <x v="4"/>
    <n v="209"/>
    <n v="4"/>
    <n v="836"/>
  </r>
  <r>
    <d v="2007-02-06T00:00:00"/>
    <x v="2"/>
    <x v="0"/>
    <x v="1"/>
    <n v="276"/>
    <n v="15"/>
    <n v="4140"/>
  </r>
  <r>
    <d v="2007-02-10T00:00:00"/>
    <x v="2"/>
    <x v="1"/>
    <x v="2"/>
    <n v="288"/>
    <n v="4"/>
    <n v="1152"/>
  </r>
  <r>
    <d v="2007-02-13T00:00:00"/>
    <x v="1"/>
    <x v="2"/>
    <x v="3"/>
    <n v="209"/>
    <n v="18"/>
    <n v="3762"/>
  </r>
  <r>
    <d v="2007-02-18T00:00:00"/>
    <x v="1"/>
    <x v="1"/>
    <x v="4"/>
    <n v="288"/>
    <n v="33"/>
    <n v="9504"/>
  </r>
  <r>
    <d v="2007-02-26T00:00:00"/>
    <x v="1"/>
    <x v="1"/>
    <x v="0"/>
    <n v="288"/>
    <n v="21"/>
    <n v="6048"/>
  </r>
  <r>
    <d v="2007-02-26T00:00:00"/>
    <x v="2"/>
    <x v="0"/>
    <x v="4"/>
    <n v="276"/>
    <n v="32"/>
    <n v="8832"/>
  </r>
  <r>
    <d v="2007-02-27T00:00:00"/>
    <x v="1"/>
    <x v="3"/>
    <x v="2"/>
    <n v="305"/>
    <n v="9"/>
    <n v="2745"/>
  </r>
  <r>
    <d v="2007-02-28T00:00:00"/>
    <x v="1"/>
    <x v="1"/>
    <x v="5"/>
    <n v="288"/>
    <n v="34"/>
    <n v="9792"/>
  </r>
  <r>
    <d v="2007-03-03T00:00:00"/>
    <x v="0"/>
    <x v="0"/>
    <x v="0"/>
    <n v="276"/>
    <n v="25"/>
    <n v="6900"/>
  </r>
  <r>
    <d v="2007-03-17T00:00:00"/>
    <x v="0"/>
    <x v="3"/>
    <x v="0"/>
    <n v="305"/>
    <n v="16"/>
    <n v="4880"/>
  </r>
  <r>
    <d v="2007-03-22T00:00:00"/>
    <x v="0"/>
    <x v="1"/>
    <x v="3"/>
    <n v="288"/>
    <n v="11"/>
    <n v="3168"/>
  </r>
  <r>
    <d v="2007-03-24T00:00:00"/>
    <x v="0"/>
    <x v="0"/>
    <x v="0"/>
    <n v="276"/>
    <n v="13"/>
    <n v="3588"/>
  </r>
  <r>
    <d v="2007-03-31T00:00:00"/>
    <x v="3"/>
    <x v="1"/>
    <x v="2"/>
    <n v="288"/>
    <n v="34"/>
    <n v="9792"/>
  </r>
  <r>
    <d v="2007-04-03T00:00:00"/>
    <x v="3"/>
    <x v="2"/>
    <x v="5"/>
    <n v="209"/>
    <n v="22"/>
    <n v="4598"/>
  </r>
  <r>
    <d v="2007-04-06T00:00:00"/>
    <x v="0"/>
    <x v="1"/>
    <x v="1"/>
    <n v="288"/>
    <n v="37"/>
    <n v="10656"/>
  </r>
  <r>
    <d v="2007-04-09T00:00:00"/>
    <x v="0"/>
    <x v="2"/>
    <x v="5"/>
    <n v="209"/>
    <n v="31"/>
    <n v="6479"/>
  </r>
  <r>
    <d v="2007-04-16T00:00:00"/>
    <x v="1"/>
    <x v="0"/>
    <x v="1"/>
    <n v="276"/>
    <n v="14"/>
    <n v="3864"/>
  </r>
  <r>
    <d v="2007-04-18T00:00:00"/>
    <x v="2"/>
    <x v="1"/>
    <x v="2"/>
    <n v="288"/>
    <n v="16"/>
    <n v="4608"/>
  </r>
  <r>
    <d v="2007-04-23T00:00:00"/>
    <x v="3"/>
    <x v="0"/>
    <x v="2"/>
    <n v="276"/>
    <n v="5"/>
    <n v="1380"/>
  </r>
  <r>
    <d v="2007-04-26T00:00:00"/>
    <x v="1"/>
    <x v="1"/>
    <x v="1"/>
    <n v="288"/>
    <n v="25"/>
    <n v="7200"/>
  </r>
  <r>
    <d v="2007-05-06T00:00:00"/>
    <x v="0"/>
    <x v="2"/>
    <x v="1"/>
    <n v="209"/>
    <n v="34"/>
    <n v="7106"/>
  </r>
  <r>
    <d v="2007-05-06T00:00:00"/>
    <x v="1"/>
    <x v="0"/>
    <x v="4"/>
    <n v="276"/>
    <n v="39"/>
    <n v="10764"/>
  </r>
  <r>
    <d v="2007-05-10T00:00:00"/>
    <x v="1"/>
    <x v="1"/>
    <x v="4"/>
    <n v="288"/>
    <n v="35"/>
    <n v="10080"/>
  </r>
  <r>
    <d v="2007-05-17T00:00:00"/>
    <x v="0"/>
    <x v="1"/>
    <x v="3"/>
    <n v="288"/>
    <n v="22"/>
    <n v="6336"/>
  </r>
  <r>
    <d v="2007-05-20T00:00:00"/>
    <x v="1"/>
    <x v="1"/>
    <x v="4"/>
    <n v="288"/>
    <n v="7"/>
    <n v="2016"/>
  </r>
  <r>
    <d v="2007-05-21T00:00:00"/>
    <x v="0"/>
    <x v="0"/>
    <x v="2"/>
    <n v="276"/>
    <n v="14"/>
    <n v="3864"/>
  </r>
  <r>
    <d v="2007-05-21T00:00:00"/>
    <x v="1"/>
    <x v="1"/>
    <x v="3"/>
    <n v="288"/>
    <n v="9"/>
    <n v="2592"/>
  </r>
  <r>
    <d v="2007-05-27T00:00:00"/>
    <x v="1"/>
    <x v="2"/>
    <x v="2"/>
    <n v="209"/>
    <n v="29"/>
    <n v="6061"/>
  </r>
  <r>
    <d v="2007-05-27T00:00:00"/>
    <x v="2"/>
    <x v="1"/>
    <x v="1"/>
    <n v="288"/>
    <n v="38"/>
    <n v="10944"/>
  </r>
  <r>
    <d v="2007-05-30T00:00:00"/>
    <x v="0"/>
    <x v="3"/>
    <x v="1"/>
    <n v="305"/>
    <n v="26"/>
    <n v="7930"/>
  </r>
  <r>
    <d v="2007-06-02T00:00:00"/>
    <x v="3"/>
    <x v="2"/>
    <x v="3"/>
    <n v="209"/>
    <n v="38"/>
    <n v="7942"/>
  </r>
  <r>
    <d v="2007-06-02T00:00:00"/>
    <x v="1"/>
    <x v="1"/>
    <x v="5"/>
    <n v="288"/>
    <n v="27"/>
    <n v="7776"/>
  </r>
  <r>
    <d v="2007-06-14T00:00:00"/>
    <x v="1"/>
    <x v="0"/>
    <x v="1"/>
    <n v="276"/>
    <n v="14"/>
    <n v="3864"/>
  </r>
  <r>
    <d v="2007-06-14T00:00:00"/>
    <x v="1"/>
    <x v="0"/>
    <x v="0"/>
    <n v="276"/>
    <n v="9"/>
    <n v="2484"/>
  </r>
  <r>
    <d v="2007-06-15T00:00:00"/>
    <x v="1"/>
    <x v="3"/>
    <x v="4"/>
    <n v="305"/>
    <n v="4"/>
    <n v="1220"/>
  </r>
  <r>
    <d v="2007-06-20T00:00:00"/>
    <x v="0"/>
    <x v="2"/>
    <x v="5"/>
    <n v="209"/>
    <n v="3"/>
    <n v="627"/>
  </r>
  <r>
    <d v="2007-06-20T00:00:00"/>
    <x v="1"/>
    <x v="1"/>
    <x v="2"/>
    <n v="288"/>
    <n v="18"/>
    <n v="5184"/>
  </r>
  <r>
    <d v="2007-06-21T00:00:00"/>
    <x v="0"/>
    <x v="1"/>
    <x v="5"/>
    <n v="288"/>
    <n v="28"/>
    <n v="8064"/>
  </r>
  <r>
    <d v="2007-06-24T00:00:00"/>
    <x v="0"/>
    <x v="0"/>
    <x v="5"/>
    <n v="276"/>
    <n v="25"/>
    <n v="6900"/>
  </r>
  <r>
    <d v="2007-06-25T00:00:00"/>
    <x v="3"/>
    <x v="0"/>
    <x v="4"/>
    <n v="276"/>
    <n v="26"/>
    <n v="7176"/>
  </r>
  <r>
    <d v="2007-06-25T00:00:00"/>
    <x v="2"/>
    <x v="2"/>
    <x v="1"/>
    <n v="209"/>
    <n v="17"/>
    <n v="3553"/>
  </r>
  <r>
    <d v="2007-07-01T00:00:00"/>
    <x v="0"/>
    <x v="2"/>
    <x v="2"/>
    <n v="209"/>
    <n v="7"/>
    <n v="1463"/>
  </r>
  <r>
    <d v="2007-07-05T00:00:00"/>
    <x v="1"/>
    <x v="0"/>
    <x v="1"/>
    <n v="276"/>
    <n v="6"/>
    <n v="1656"/>
  </r>
  <r>
    <d v="2007-07-06T00:00:00"/>
    <x v="0"/>
    <x v="0"/>
    <x v="2"/>
    <n v="276"/>
    <n v="22"/>
    <n v="6072"/>
  </r>
  <r>
    <d v="2007-07-07T00:00:00"/>
    <x v="2"/>
    <x v="3"/>
    <x v="4"/>
    <n v="305"/>
    <n v="29"/>
    <n v="8845"/>
  </r>
  <r>
    <d v="2007-07-24T00:00:00"/>
    <x v="0"/>
    <x v="1"/>
    <x v="5"/>
    <n v="288"/>
    <n v="28"/>
    <n v="8064"/>
  </r>
  <r>
    <d v="2007-07-27T00:00:00"/>
    <x v="1"/>
    <x v="0"/>
    <x v="0"/>
    <n v="276"/>
    <n v="37"/>
    <n v="10212"/>
  </r>
  <r>
    <d v="2007-07-29T00:00:00"/>
    <x v="2"/>
    <x v="2"/>
    <x v="2"/>
    <n v="209"/>
    <n v="14"/>
    <n v="2926"/>
  </r>
  <r>
    <d v="2007-07-30T00:00:00"/>
    <x v="3"/>
    <x v="1"/>
    <x v="1"/>
    <n v="288"/>
    <n v="19"/>
    <n v="5472"/>
  </r>
  <r>
    <d v="2007-08-16T00:00:00"/>
    <x v="3"/>
    <x v="0"/>
    <x v="0"/>
    <n v="276"/>
    <n v="4"/>
    <n v="1104"/>
  </r>
  <r>
    <d v="2007-08-16T00:00:00"/>
    <x v="0"/>
    <x v="1"/>
    <x v="3"/>
    <n v="288"/>
    <n v="37"/>
    <n v="10656"/>
  </r>
  <r>
    <d v="2007-08-17T00:00:00"/>
    <x v="2"/>
    <x v="0"/>
    <x v="0"/>
    <n v="276"/>
    <n v="21"/>
    <n v="5796"/>
  </r>
  <r>
    <d v="2007-08-25T00:00:00"/>
    <x v="2"/>
    <x v="0"/>
    <x v="1"/>
    <n v="276"/>
    <n v="14"/>
    <n v="3864"/>
  </r>
  <r>
    <d v="2007-09-02T00:00:00"/>
    <x v="0"/>
    <x v="0"/>
    <x v="2"/>
    <n v="276"/>
    <n v="33"/>
    <n v="9108"/>
  </r>
  <r>
    <d v="2007-09-05T00:00:00"/>
    <x v="3"/>
    <x v="0"/>
    <x v="2"/>
    <n v="276"/>
    <n v="19"/>
    <n v="5244"/>
  </r>
  <r>
    <d v="2007-09-08T00:00:00"/>
    <x v="1"/>
    <x v="0"/>
    <x v="3"/>
    <n v="276"/>
    <n v="7"/>
    <n v="1932"/>
  </r>
  <r>
    <d v="2007-09-13T00:00:00"/>
    <x v="0"/>
    <x v="1"/>
    <x v="3"/>
    <n v="288"/>
    <n v="26"/>
    <n v="7488"/>
  </r>
  <r>
    <d v="2007-09-14T00:00:00"/>
    <x v="0"/>
    <x v="3"/>
    <x v="5"/>
    <n v="305"/>
    <n v="38"/>
    <n v="11590"/>
  </r>
  <r>
    <d v="2007-09-22T00:00:00"/>
    <x v="0"/>
    <x v="1"/>
    <x v="4"/>
    <n v="288"/>
    <n v="13"/>
    <n v="3744"/>
  </r>
  <r>
    <d v="2007-09-24T00:00:00"/>
    <x v="1"/>
    <x v="2"/>
    <x v="0"/>
    <n v="209"/>
    <n v="10"/>
    <n v="2090"/>
  </r>
  <r>
    <d v="2007-09-26T00:00:00"/>
    <x v="2"/>
    <x v="0"/>
    <x v="0"/>
    <n v="276"/>
    <n v="26"/>
    <n v="7176"/>
  </r>
  <r>
    <d v="2007-10-01T00:00:00"/>
    <x v="3"/>
    <x v="1"/>
    <x v="4"/>
    <n v="288"/>
    <n v="36"/>
    <n v="10368"/>
  </r>
  <r>
    <d v="2007-10-12T00:00:00"/>
    <x v="2"/>
    <x v="2"/>
    <x v="1"/>
    <n v="209"/>
    <n v="13"/>
    <n v="2717"/>
  </r>
  <r>
    <d v="2007-10-20T00:00:00"/>
    <x v="0"/>
    <x v="1"/>
    <x v="4"/>
    <n v="288"/>
    <n v="40"/>
    <n v="11520"/>
  </r>
  <r>
    <d v="2007-10-24T00:00:00"/>
    <x v="2"/>
    <x v="1"/>
    <x v="2"/>
    <n v="288"/>
    <n v="39"/>
    <n v="11232"/>
  </r>
  <r>
    <d v="2007-10-30T00:00:00"/>
    <x v="1"/>
    <x v="0"/>
    <x v="2"/>
    <n v="276"/>
    <n v="32"/>
    <n v="8832"/>
  </r>
  <r>
    <d v="2007-10-30T00:00:00"/>
    <x v="2"/>
    <x v="3"/>
    <x v="3"/>
    <n v="305"/>
    <n v="15"/>
    <n v="4575"/>
  </r>
  <r>
    <d v="2007-10-31T00:00:00"/>
    <x v="1"/>
    <x v="0"/>
    <x v="1"/>
    <n v="276"/>
    <n v="31"/>
    <n v="8556"/>
  </r>
  <r>
    <d v="2007-11-03T00:00:00"/>
    <x v="1"/>
    <x v="0"/>
    <x v="1"/>
    <n v="276"/>
    <n v="18"/>
    <n v="4968"/>
  </r>
  <r>
    <d v="2007-11-05T00:00:00"/>
    <x v="1"/>
    <x v="2"/>
    <x v="0"/>
    <n v="209"/>
    <n v="18"/>
    <n v="3762"/>
  </r>
  <r>
    <d v="2007-11-07T00:00:00"/>
    <x v="1"/>
    <x v="2"/>
    <x v="5"/>
    <n v="209"/>
    <n v="39"/>
    <n v="8151"/>
  </r>
  <r>
    <d v="2007-11-09T00:00:00"/>
    <x v="2"/>
    <x v="2"/>
    <x v="0"/>
    <n v="209"/>
    <n v="28"/>
    <n v="5852"/>
  </r>
  <r>
    <d v="2007-11-14T00:00:00"/>
    <x v="1"/>
    <x v="2"/>
    <x v="4"/>
    <n v="209"/>
    <n v="34"/>
    <n v="7106"/>
  </r>
  <r>
    <d v="2007-11-22T00:00:00"/>
    <x v="0"/>
    <x v="1"/>
    <x v="5"/>
    <n v="288"/>
    <n v="28"/>
    <n v="8064"/>
  </r>
  <r>
    <d v="2007-11-24T00:00:00"/>
    <x v="1"/>
    <x v="1"/>
    <x v="0"/>
    <n v="288"/>
    <n v="20"/>
    <n v="5760"/>
  </r>
  <r>
    <d v="2007-12-01T00:00:00"/>
    <x v="2"/>
    <x v="2"/>
    <x v="0"/>
    <n v="209"/>
    <n v="25"/>
    <n v="5225"/>
  </r>
  <r>
    <d v="2007-12-06T00:00:00"/>
    <x v="1"/>
    <x v="1"/>
    <x v="4"/>
    <n v="288"/>
    <n v="14"/>
    <n v="4032"/>
  </r>
  <r>
    <d v="2007-12-11T00:00:00"/>
    <x v="0"/>
    <x v="1"/>
    <x v="0"/>
    <n v="288"/>
    <n v="16"/>
    <n v="4608"/>
  </r>
  <r>
    <d v="2007-12-12T00:00:00"/>
    <x v="0"/>
    <x v="1"/>
    <x v="4"/>
    <n v="288"/>
    <n v="18"/>
    <n v="5184"/>
  </r>
  <r>
    <d v="2007-12-15T00:00:00"/>
    <x v="0"/>
    <x v="3"/>
    <x v="5"/>
    <n v="305"/>
    <n v="24"/>
    <n v="7320"/>
  </r>
  <r>
    <d v="2007-12-15T00:00:00"/>
    <x v="1"/>
    <x v="2"/>
    <x v="2"/>
    <n v="209"/>
    <n v="12"/>
    <n v="2508"/>
  </r>
  <r>
    <d v="2007-12-16T00:00:00"/>
    <x v="1"/>
    <x v="2"/>
    <x v="3"/>
    <n v="209"/>
    <n v="3"/>
    <n v="627"/>
  </r>
  <r>
    <d v="2007-12-16T00:00:00"/>
    <x v="1"/>
    <x v="0"/>
    <x v="4"/>
    <n v="276"/>
    <n v="24"/>
    <n v="6624"/>
  </r>
  <r>
    <d v="2007-12-18T00:00:00"/>
    <x v="3"/>
    <x v="3"/>
    <x v="1"/>
    <n v="305"/>
    <n v="12"/>
    <n v="3660"/>
  </r>
  <r>
    <d v="2007-12-23T00:00:00"/>
    <x v="3"/>
    <x v="2"/>
    <x v="0"/>
    <n v="209"/>
    <n v="6"/>
    <n v="1254"/>
  </r>
  <r>
    <d v="2007-12-31T00:00:00"/>
    <x v="3"/>
    <x v="1"/>
    <x v="4"/>
    <n v="288"/>
    <n v="34"/>
    <n v="9792"/>
  </r>
  <r>
    <d v="2007-12-31T00:00:00"/>
    <x v="0"/>
    <x v="1"/>
    <x v="2"/>
    <n v="288"/>
    <n v="20"/>
    <n v="5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樞紐分析表1" cacheId="26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C7" firstHeaderRow="1" firstDataRow="2" firstDataCol="1"/>
  <pivotFields count="7">
    <pivotField numFmtId="14" showAll="0"/>
    <pivotField axis="axisRow" showAll="0">
      <items count="5">
        <item h="1" x="3"/>
        <item x="1"/>
        <item h="1" x="2"/>
        <item h="1" x="0"/>
        <item t="default"/>
      </items>
    </pivotField>
    <pivotField axis="axisRow" showAll="0">
      <items count="5">
        <item h="1" x="2"/>
        <item x="1"/>
        <item h="1" x="0"/>
        <item h="1" x="3"/>
        <item t="default"/>
      </items>
    </pivotField>
    <pivotField axis="axisCol" showAll="0">
      <items count="7">
        <item h="1" x="3"/>
        <item h="1" x="5"/>
        <item h="1" x="4"/>
        <item h="1" x="1"/>
        <item x="2"/>
        <item h="1" x="0"/>
        <item t="default"/>
      </items>
    </pivotField>
    <pivotField showAll="0"/>
    <pivotField dataField="1" showAll="0"/>
    <pivotField showAll="0"/>
  </pivotFields>
  <rowFields count="2">
    <field x="1"/>
    <field x="2"/>
  </rowFields>
  <rowItems count="3">
    <i>
      <x v="1"/>
    </i>
    <i r="1">
      <x v="1"/>
    </i>
    <i t="grand">
      <x/>
    </i>
  </rowItems>
  <colFields count="1">
    <field x="3"/>
  </colFields>
  <colItems count="2">
    <i>
      <x v="4"/>
    </i>
    <i t="grand">
      <x/>
    </i>
  </colItems>
  <dataFields count="1">
    <dataField name="加總 - 銷售量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銷售員1" xr10:uid="{00000000-0013-0000-FFFF-FFFF01000000}" sourceName="銷售員">
  <pivotTables>
    <pivotTable tabId="6" name="樞紐分析表1"/>
  </pivotTables>
  <data>
    <tabular pivotCacheId="1">
      <items count="4">
        <i x="3"/>
        <i x="1" s="1"/>
        <i x="2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地區1" xr10:uid="{00000000-0013-0000-FFFF-FFFF02000000}" sourceName="地區">
  <pivotTables>
    <pivotTable tabId="6" name="樞紐分析表1"/>
  </pivotTables>
  <data>
    <tabular pivotCacheId="1">
      <items count="6">
        <i x="3"/>
        <i x="5"/>
        <i x="4"/>
        <i x="1"/>
        <i x="2" s="1"/>
        <i x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產品1" xr10:uid="{00000000-0013-0000-FFFF-FFFF03000000}" sourceName="產品">
  <pivotTables>
    <pivotTable tabId="6" name="樞紐分析表1"/>
  </pivotTables>
  <data>
    <tabular pivotCacheId="1">
      <items count="4">
        <i x="2"/>
        <i x="1" s="1"/>
        <i x="0"/>
        <i x="3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銷售員" xr10:uid="{00000000-0013-0000-FFFF-FFFF04000000}" sourceName="銷售員">
  <extLst>
    <x:ext xmlns:x15="http://schemas.microsoft.com/office/spreadsheetml/2010/11/main" uri="{2F2917AC-EB37-4324-AD4E-5DD8C200BD13}">
      <x15:tableSlicerCache tableId="4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銷售員" xr10:uid="{00000000-0014-0000-FFFF-FFFF01000000}" cache="Slicer_銷售員" caption="銷售員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銷售員 1" xr10:uid="{00000000-0014-0000-FFFF-FFFF02000000}" cache="Slicer_銷售員1" caption="銷售員" rowHeight="225425"/>
  <slicer name="地區 1" xr10:uid="{00000000-0014-0000-FFFF-FFFF03000000}" cache="Slicer_地區1" caption="地區" rowHeight="225425"/>
  <slicer name="產品 1" xr10:uid="{00000000-0014-0000-FFFF-FFFF04000000}" cache="Slicer_產品1" caption="產品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B4:J12" totalsRowShown="0" headerRowDxfId="86" dataDxfId="85">
  <autoFilter ref="B4:J12" xr:uid="{00000000-0009-0000-0100-000001000000}"/>
  <tableColumns count="9">
    <tableColumn id="1" xr3:uid="{00000000-0010-0000-0000-000001000000}" name="姓名" dataDxfId="84"/>
    <tableColumn id="2" xr3:uid="{00000000-0010-0000-0000-000002000000}" name="國文" dataDxfId="83"/>
    <tableColumn id="3" xr3:uid="{00000000-0010-0000-0000-000003000000}" name="數學" dataDxfId="82"/>
    <tableColumn id="4" xr3:uid="{00000000-0010-0000-0000-000004000000}" name="英文" dataDxfId="81"/>
    <tableColumn id="5" xr3:uid="{00000000-0010-0000-0000-000005000000}" name="理化" dataDxfId="80"/>
    <tableColumn id="6" xr3:uid="{00000000-0010-0000-0000-000006000000}" name="歷史" dataDxfId="79"/>
    <tableColumn id="7" xr3:uid="{00000000-0010-0000-0000-000007000000}" name="地理" dataDxfId="78"/>
    <tableColumn id="8" xr3:uid="{00000000-0010-0000-0000-000008000000}" name="總分" dataDxfId="77">
      <calculatedColumnFormula>SUM(C5:H5)</calculatedColumnFormula>
    </tableColumn>
    <tableColumn id="9" xr3:uid="{00000000-0010-0000-0000-000009000000}" name="平均" dataDxfId="76">
      <calculatedColumnFormula>AVERAGE(C5:H5)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格4" displayName="表格4" ref="A2:G102" headerRowDxfId="75" dataDxfId="73" headerRowBorderDxfId="74" tableBorderDxfId="72" headerRowCellStyle="一般 2" dataCellStyle="一般 2">
  <autoFilter ref="A2:G102" xr:uid="{00000000-0009-0000-0100-000004000000}"/>
  <tableColumns count="7">
    <tableColumn id="1" xr3:uid="{00000000-0010-0000-0100-000001000000}" name="日期" totalsRowLabel="合計" dataDxfId="71" totalsRowDxfId="70" dataCellStyle="一般 2"/>
    <tableColumn id="2" xr3:uid="{00000000-0010-0000-0100-000002000000}" name="銷售員" totalsRowFunction="count" dataDxfId="69" totalsRowDxfId="68" dataCellStyle="一般 2"/>
    <tableColumn id="3" xr3:uid="{00000000-0010-0000-0100-000003000000}" name="產品" dataDxfId="67" totalsRowDxfId="66" dataCellStyle="一般 2"/>
    <tableColumn id="4" xr3:uid="{00000000-0010-0000-0100-000004000000}" name="地區" dataDxfId="65" totalsRowDxfId="64" dataCellStyle="一般 2"/>
    <tableColumn id="5" xr3:uid="{00000000-0010-0000-0100-000005000000}" name="單價" dataDxfId="63" totalsRowDxfId="62" dataCellStyle="一般 2"/>
    <tableColumn id="6" xr3:uid="{00000000-0010-0000-0100-000006000000}" name="銷售量" totalsRowFunction="average" dataDxfId="61" totalsRowDxfId="60" dataCellStyle="一般 2"/>
    <tableColumn id="7" xr3:uid="{00000000-0010-0000-0100-000007000000}" name="小計" totalsRowFunction="sum" dataDxfId="59" totalsRowDxfId="58" dataCellStyle="一般 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表格4_6" displayName="表格4_6" ref="A2:G102" headerRowDxfId="57" dataDxfId="55" headerRowBorderDxfId="56" tableBorderDxfId="54" headerRowCellStyle="一般 2" dataCellStyle="一般 2">
  <tableColumns count="7">
    <tableColumn id="1" xr3:uid="{00000000-0010-0000-0200-000001000000}" name="日期" totalsRowLabel="合計" dataDxfId="53" totalsRowDxfId="52" dataCellStyle="一般 2"/>
    <tableColumn id="2" xr3:uid="{00000000-0010-0000-0200-000002000000}" name="銷售員" dataDxfId="51" totalsRowDxfId="50" dataCellStyle="一般 2"/>
    <tableColumn id="3" xr3:uid="{00000000-0010-0000-0200-000003000000}" name="產品" dataDxfId="49" totalsRowDxfId="48" dataCellStyle="一般 2"/>
    <tableColumn id="4" xr3:uid="{00000000-0010-0000-0200-000004000000}" name="地區" dataDxfId="47" totalsRowDxfId="46" dataCellStyle="一般 2"/>
    <tableColumn id="5" xr3:uid="{00000000-0010-0000-0200-000005000000}" name="單價" dataDxfId="45" totalsRowDxfId="44" dataCellStyle="一般 2"/>
    <tableColumn id="6" xr3:uid="{00000000-0010-0000-0200-000006000000}" name="銷售量" totalsRowFunction="average" dataDxfId="43" totalsRowDxfId="42" dataCellStyle="一般 2"/>
    <tableColumn id="7" xr3:uid="{00000000-0010-0000-0200-000007000000}" name="小計" totalsRowFunction="sum" dataDxfId="41" totalsRowDxfId="40" dataCellStyle="一般 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甲班" displayName="甲班" ref="B2:J11" totalsRowCount="1" headerRowDxfId="39" dataDxfId="38">
  <tableColumns count="9">
    <tableColumn id="1" xr3:uid="{00000000-0010-0000-0300-000001000000}" name="姓名" totalsRowFunction="count" dataDxfId="37" totalsRowDxfId="36"/>
    <tableColumn id="2" xr3:uid="{00000000-0010-0000-0300-000002000000}" name="國文" totalsRowFunction="average" dataDxfId="35" totalsRowDxfId="34"/>
    <tableColumn id="3" xr3:uid="{00000000-0010-0000-0300-000003000000}" name="數學" dataDxfId="33" totalsRowDxfId="32"/>
    <tableColumn id="4" xr3:uid="{00000000-0010-0000-0300-000004000000}" name="英文" totalsRowFunction="average" dataDxfId="31" totalsRowDxfId="30"/>
    <tableColumn id="5" xr3:uid="{00000000-0010-0000-0300-000005000000}" name="理化" dataDxfId="29" totalsRowDxfId="28"/>
    <tableColumn id="6" xr3:uid="{00000000-0010-0000-0300-000006000000}" name="歷史" dataDxfId="27" totalsRowDxfId="26"/>
    <tableColumn id="7" xr3:uid="{00000000-0010-0000-0300-000007000000}" name="地理" dataDxfId="25" totalsRowDxfId="24"/>
    <tableColumn id="8" xr3:uid="{00000000-0010-0000-0300-000008000000}" name="總分" dataDxfId="23" totalsRowDxfId="22">
      <calculatedColumnFormula>SUM(甲班[[#This Row],[國文]:[地理]])</calculatedColumnFormula>
    </tableColumn>
    <tableColumn id="9" xr3:uid="{00000000-0010-0000-0300-000009000000}" name="平均" totalsRowFunction="sum" dataDxfId="21" totalsRowDxfId="20">
      <calculatedColumnFormula>AVERAGE(甲班[[#This Row],[國文]:[地理]])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表格練習" displayName="表格練習" ref="B3:J12" totalsRowCount="1" headerRowDxfId="19" dataDxfId="18">
  <tableColumns count="9">
    <tableColumn id="1" xr3:uid="{00000000-0010-0000-0400-000001000000}" name="姓名" totalsRowFunction="count" dataDxfId="17" totalsRowDxfId="0"/>
    <tableColumn id="2" xr3:uid="{00000000-0010-0000-0400-000002000000}" name="國文" dataDxfId="16" totalsRowDxfId="1"/>
    <tableColumn id="3" xr3:uid="{00000000-0010-0000-0400-000003000000}" name="數學" dataDxfId="15" totalsRowDxfId="2"/>
    <tableColumn id="4" xr3:uid="{00000000-0010-0000-0400-000004000000}" name="英文" totalsRowFunction="sum" dataDxfId="14" totalsRowDxfId="3"/>
    <tableColumn id="5" xr3:uid="{00000000-0010-0000-0400-000005000000}" name="理化" totalsRowFunction="average" dataDxfId="13" totalsRowDxfId="4"/>
    <tableColumn id="6" xr3:uid="{00000000-0010-0000-0400-000006000000}" name="歷史" dataDxfId="12" totalsRowDxfId="5"/>
    <tableColumn id="7" xr3:uid="{00000000-0010-0000-0400-000007000000}" name="地理" dataDxfId="11" totalsRowDxfId="6"/>
    <tableColumn id="8" xr3:uid="{00000000-0010-0000-0400-000008000000}" name="總分" dataDxfId="10" totalsRowDxfId="7">
      <calculatedColumnFormula>SUM(C4:H4)</calculatedColumnFormula>
    </tableColumn>
    <tableColumn id="9" xr3:uid="{00000000-0010-0000-0400-000009000000}" name="平均" totalsRowFunction="sum" dataDxfId="9" totalsRowDxfId="8">
      <calculatedColumnFormula>AVERAGE(C4:H4)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upport.office.com/zh-tw/article/%E6%90%AD%E9%85%8D-Excel-%E8%A1%A8%E6%A0%BC%E4%BD%BF%E7%94%A8%E7%B5%90%E6%A7%8B%E5%8C%96%E5%8F%83%E7%85%A7-f5ed2452-2337-4f71-bed3-c8ae6d2b276e?ui=zh-TW&amp;rs=zh-TW&amp;ad=TW" TargetMode="External"/><Relationship Id="rId6" Type="http://schemas.openxmlformats.org/officeDocument/2006/relationships/table" Target="../tables/table4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/>
  <dimension ref="B2:P28"/>
  <sheetViews>
    <sheetView showGridLines="0" zoomScaleNormal="100" workbookViewId="0">
      <selection activeCell="H7" sqref="H7"/>
    </sheetView>
  </sheetViews>
  <sheetFormatPr defaultColWidth="9" defaultRowHeight="15.75"/>
  <cols>
    <col min="1" max="1" width="3.125" style="4" customWidth="1"/>
    <col min="2" max="2" width="8.625" style="4" customWidth="1"/>
    <col min="3" max="4" width="6.75" style="4" customWidth="1"/>
    <col min="5" max="5" width="8.375" style="4" customWidth="1"/>
    <col min="6" max="9" width="6.75" style="4" customWidth="1"/>
    <col min="10" max="10" width="7.75" style="4" customWidth="1"/>
    <col min="11" max="11" width="8.625" style="4" customWidth="1"/>
    <col min="12" max="16384" width="9" style="4"/>
  </cols>
  <sheetData>
    <row r="2" spans="2:16" ht="21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3" t="s">
        <v>1</v>
      </c>
    </row>
    <row r="3" spans="2:16" ht="11.25" customHeight="1"/>
    <row r="4" spans="2:16"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7" t="s">
        <v>10</v>
      </c>
      <c r="K4" s="7"/>
    </row>
    <row r="5" spans="2:16" ht="16.5">
      <c r="B5" s="8" t="s">
        <v>11</v>
      </c>
      <c r="C5" s="9">
        <v>64</v>
      </c>
      <c r="D5" s="9">
        <v>80</v>
      </c>
      <c r="E5" s="9">
        <v>40</v>
      </c>
      <c r="F5" s="9">
        <v>20</v>
      </c>
      <c r="G5" s="9">
        <v>40</v>
      </c>
      <c r="H5" s="9">
        <v>88</v>
      </c>
      <c r="I5" s="9">
        <f>SUM(C5:H5)</f>
        <v>332</v>
      </c>
      <c r="J5" s="10">
        <f>AVERAGE(C5:H5)</f>
        <v>55.333333333333336</v>
      </c>
    </row>
    <row r="6" spans="2:16" ht="16.5">
      <c r="B6" s="8" t="s">
        <v>12</v>
      </c>
      <c r="C6" s="9">
        <v>91</v>
      </c>
      <c r="D6" s="9">
        <v>90</v>
      </c>
      <c r="E6" s="9">
        <v>70</v>
      </c>
      <c r="F6" s="9">
        <v>60</v>
      </c>
      <c r="G6" s="9">
        <v>60</v>
      </c>
      <c r="H6" s="9">
        <v>100</v>
      </c>
      <c r="I6" s="9">
        <f t="shared" ref="I6:I12" si="0">SUM(C6:H6)</f>
        <v>471</v>
      </c>
      <c r="J6" s="10">
        <f t="shared" ref="J6:J12" si="1">AVERAGE(C6:H6)</f>
        <v>78.5</v>
      </c>
    </row>
    <row r="7" spans="2:16" ht="16.5">
      <c r="B7" s="8" t="s">
        <v>13</v>
      </c>
      <c r="C7" s="9">
        <v>32</v>
      </c>
      <c r="D7" s="9">
        <v>30</v>
      </c>
      <c r="E7" s="9">
        <v>20</v>
      </c>
      <c r="F7" s="9">
        <v>5</v>
      </c>
      <c r="G7" s="9">
        <v>67</v>
      </c>
      <c r="H7" s="9">
        <v>79</v>
      </c>
      <c r="I7" s="9">
        <f t="shared" si="0"/>
        <v>233</v>
      </c>
      <c r="J7" s="10">
        <f t="shared" si="1"/>
        <v>38.833333333333336</v>
      </c>
    </row>
    <row r="8" spans="2:16" ht="16.5">
      <c r="B8" s="8" t="s">
        <v>14</v>
      </c>
      <c r="C8" s="9">
        <v>56</v>
      </c>
      <c r="D8" s="9">
        <v>60</v>
      </c>
      <c r="E8" s="9">
        <v>30</v>
      </c>
      <c r="F8" s="9">
        <v>15</v>
      </c>
      <c r="G8" s="9">
        <v>60</v>
      </c>
      <c r="H8" s="9">
        <v>92</v>
      </c>
      <c r="I8" s="9">
        <f t="shared" si="0"/>
        <v>313</v>
      </c>
      <c r="J8" s="10">
        <f t="shared" si="1"/>
        <v>52.166666666666664</v>
      </c>
    </row>
    <row r="9" spans="2:16" ht="16.5">
      <c r="B9" s="8" t="s">
        <v>15</v>
      </c>
      <c r="C9" s="9">
        <v>69</v>
      </c>
      <c r="D9" s="9">
        <v>80</v>
      </c>
      <c r="E9" s="9">
        <v>40</v>
      </c>
      <c r="F9" s="9">
        <v>35</v>
      </c>
      <c r="G9" s="9">
        <v>60</v>
      </c>
      <c r="H9" s="9">
        <v>64</v>
      </c>
      <c r="I9" s="9">
        <f t="shared" si="0"/>
        <v>348</v>
      </c>
      <c r="J9" s="10">
        <f t="shared" si="1"/>
        <v>58</v>
      </c>
    </row>
    <row r="10" spans="2:16" ht="16.5">
      <c r="B10" s="8" t="s">
        <v>16</v>
      </c>
      <c r="C10" s="9">
        <v>63</v>
      </c>
      <c r="D10" s="9">
        <v>50</v>
      </c>
      <c r="E10" s="9">
        <v>60</v>
      </c>
      <c r="F10" s="9">
        <v>25</v>
      </c>
      <c r="G10" s="9">
        <v>70</v>
      </c>
      <c r="H10" s="9">
        <v>84</v>
      </c>
      <c r="I10" s="9">
        <f t="shared" si="0"/>
        <v>352</v>
      </c>
      <c r="J10" s="10">
        <f t="shared" si="1"/>
        <v>58.666666666666664</v>
      </c>
    </row>
    <row r="11" spans="2:16" ht="16.5">
      <c r="B11" s="8" t="s">
        <v>17</v>
      </c>
      <c r="C11" s="9">
        <v>82</v>
      </c>
      <c r="D11" s="9">
        <v>80</v>
      </c>
      <c r="E11" s="9">
        <v>76</v>
      </c>
      <c r="F11" s="9">
        <v>84</v>
      </c>
      <c r="G11" s="9">
        <v>88</v>
      </c>
      <c r="H11" s="9">
        <v>100</v>
      </c>
      <c r="I11" s="9">
        <f t="shared" si="0"/>
        <v>510</v>
      </c>
      <c r="J11" s="10">
        <f t="shared" si="1"/>
        <v>85</v>
      </c>
    </row>
    <row r="12" spans="2:16" ht="16.5">
      <c r="B12" s="8" t="s">
        <v>18</v>
      </c>
      <c r="C12" s="9">
        <v>91</v>
      </c>
      <c r="D12" s="9">
        <v>80</v>
      </c>
      <c r="E12" s="9">
        <v>90</v>
      </c>
      <c r="F12" s="9">
        <v>85</v>
      </c>
      <c r="G12" s="9">
        <v>70</v>
      </c>
      <c r="H12" s="9">
        <v>100</v>
      </c>
      <c r="I12" s="9">
        <f t="shared" si="0"/>
        <v>516</v>
      </c>
      <c r="J12" s="10">
        <f t="shared" si="1"/>
        <v>86</v>
      </c>
    </row>
    <row r="13" spans="2:16">
      <c r="B13" s="8"/>
      <c r="C13" s="11"/>
      <c r="D13" s="11"/>
      <c r="E13" s="11"/>
      <c r="F13" s="11"/>
      <c r="G13" s="11"/>
      <c r="H13" s="11"/>
      <c r="I13" s="11"/>
      <c r="J13" s="12"/>
      <c r="P13" s="3" t="s">
        <v>19</v>
      </c>
    </row>
    <row r="14" spans="2:16">
      <c r="B14" s="8"/>
      <c r="C14" s="11"/>
      <c r="D14" s="11"/>
      <c r="E14" s="11"/>
      <c r="F14" s="11"/>
      <c r="G14" s="11"/>
      <c r="H14" s="11"/>
      <c r="I14" s="11"/>
      <c r="J14" s="12"/>
    </row>
    <row r="15" spans="2:16">
      <c r="H15" s="12"/>
    </row>
    <row r="16" spans="2:16" ht="30.6" customHeight="1">
      <c r="B16" s="8" t="s">
        <v>20</v>
      </c>
      <c r="H16" s="12"/>
    </row>
    <row r="17" spans="2:12">
      <c r="B17" s="13" t="s">
        <v>21</v>
      </c>
      <c r="C17" s="14" t="s">
        <v>22</v>
      </c>
      <c r="D17" s="14" t="s">
        <v>23</v>
      </c>
      <c r="E17" s="14" t="s">
        <v>24</v>
      </c>
      <c r="F17" s="14" t="s">
        <v>25</v>
      </c>
      <c r="G17" s="14" t="s">
        <v>26</v>
      </c>
      <c r="H17" s="12"/>
      <c r="L17" s="3" t="s">
        <v>27</v>
      </c>
    </row>
    <row r="18" spans="2:12">
      <c r="B18" s="13" t="s">
        <v>28</v>
      </c>
      <c r="C18" s="14">
        <v>64</v>
      </c>
      <c r="D18" s="14">
        <v>80</v>
      </c>
      <c r="E18" s="14">
        <v>40</v>
      </c>
      <c r="F18" s="14">
        <v>88</v>
      </c>
      <c r="G18" s="14">
        <v>332</v>
      </c>
      <c r="H18" s="12"/>
    </row>
    <row r="19" spans="2:12">
      <c r="B19" s="13" t="s">
        <v>12</v>
      </c>
      <c r="C19" s="14">
        <v>91</v>
      </c>
      <c r="D19" s="14">
        <v>90</v>
      </c>
      <c r="E19" s="14">
        <v>70</v>
      </c>
      <c r="F19" s="14">
        <v>100</v>
      </c>
      <c r="G19" s="14">
        <v>471</v>
      </c>
      <c r="H19" s="12"/>
    </row>
    <row r="20" spans="2:12">
      <c r="B20" s="13" t="s">
        <v>29</v>
      </c>
      <c r="C20" s="14">
        <v>32</v>
      </c>
      <c r="D20" s="14">
        <v>30</v>
      </c>
      <c r="E20" s="14">
        <v>20</v>
      </c>
      <c r="F20" s="14">
        <v>79</v>
      </c>
      <c r="G20" s="14">
        <v>233</v>
      </c>
      <c r="H20" s="12"/>
    </row>
    <row r="21" spans="2:12">
      <c r="B21" s="13" t="s">
        <v>30</v>
      </c>
      <c r="C21" s="14">
        <v>56</v>
      </c>
      <c r="D21" s="14">
        <v>60</v>
      </c>
      <c r="E21" s="14">
        <v>30</v>
      </c>
      <c r="F21" s="14">
        <v>92</v>
      </c>
      <c r="G21" s="14">
        <v>313</v>
      </c>
      <c r="H21" s="11"/>
      <c r="I21" s="11"/>
      <c r="J21" s="12"/>
    </row>
    <row r="22" spans="2:12">
      <c r="B22" s="13" t="s">
        <v>31</v>
      </c>
      <c r="C22" s="14">
        <v>69</v>
      </c>
      <c r="D22" s="14">
        <v>80</v>
      </c>
      <c r="E22" s="14">
        <v>40</v>
      </c>
      <c r="F22" s="14">
        <v>64</v>
      </c>
      <c r="G22" s="14">
        <v>348</v>
      </c>
      <c r="H22" s="11"/>
      <c r="I22" s="11"/>
      <c r="J22" s="12"/>
    </row>
    <row r="23" spans="2:12">
      <c r="B23" s="8"/>
      <c r="C23" s="11"/>
      <c r="D23" s="11"/>
      <c r="E23" s="11"/>
      <c r="F23" s="11"/>
      <c r="G23" s="11"/>
      <c r="H23" s="11"/>
      <c r="I23" s="11"/>
      <c r="J23" s="12"/>
    </row>
    <row r="24" spans="2:12">
      <c r="B24" s="8"/>
      <c r="C24" s="11"/>
      <c r="D24" s="11"/>
      <c r="E24" s="11"/>
      <c r="F24" s="11"/>
      <c r="G24" s="11"/>
      <c r="H24" s="11"/>
      <c r="I24" s="11"/>
      <c r="J24" s="12"/>
    </row>
    <row r="25" spans="2:12">
      <c r="B25" s="8"/>
      <c r="C25" s="11"/>
      <c r="D25" s="11"/>
      <c r="E25" s="11"/>
      <c r="F25" s="11"/>
      <c r="G25" s="11"/>
      <c r="H25" s="11"/>
      <c r="I25" s="11"/>
      <c r="J25" s="12"/>
    </row>
    <row r="26" spans="2:12">
      <c r="B26" s="8"/>
      <c r="C26" s="11"/>
      <c r="D26" s="11"/>
      <c r="E26" s="11"/>
      <c r="F26" s="11"/>
      <c r="G26" s="11"/>
      <c r="H26" s="11"/>
      <c r="I26" s="11"/>
      <c r="J26" s="12"/>
    </row>
    <row r="27" spans="2:12">
      <c r="B27" s="8"/>
      <c r="C27" s="11"/>
      <c r="D27" s="11"/>
      <c r="E27" s="11"/>
      <c r="F27" s="11"/>
      <c r="G27" s="11"/>
      <c r="H27" s="11"/>
      <c r="I27" s="11"/>
      <c r="J27" s="12"/>
    </row>
    <row r="28" spans="2:12">
      <c r="B28" s="8"/>
      <c r="C28" s="11"/>
      <c r="D28" s="11"/>
      <c r="E28" s="11"/>
      <c r="F28" s="11"/>
      <c r="G28" s="11"/>
      <c r="H28" s="11"/>
      <c r="I28" s="11"/>
      <c r="J28" s="12"/>
    </row>
  </sheetData>
  <phoneticPr fontId="2" type="noConversion"/>
  <conditionalFormatting sqref="G18:G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720" verticalDpi="72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3"/>
  <dimension ref="A2:I102"/>
  <sheetViews>
    <sheetView showGridLines="0" workbookViewId="0">
      <selection activeCell="D10" sqref="D10"/>
    </sheetView>
  </sheetViews>
  <sheetFormatPr defaultColWidth="18.875" defaultRowHeight="16.5"/>
  <cols>
    <col min="1" max="1" width="10.625" style="25" bestFit="1" customWidth="1"/>
    <col min="2" max="2" width="10.75" style="21" bestFit="1" customWidth="1"/>
    <col min="3" max="3" width="10.5" style="21" bestFit="1" customWidth="1"/>
    <col min="4" max="5" width="8.5" style="21" bestFit="1" customWidth="1"/>
    <col min="6" max="6" width="10.75" style="21" bestFit="1" customWidth="1"/>
    <col min="7" max="7" width="8.5" style="21" bestFit="1" customWidth="1"/>
    <col min="8" max="13" width="11.125" style="21" customWidth="1"/>
    <col min="14" max="16384" width="18.875" style="21"/>
  </cols>
  <sheetData>
    <row r="2" spans="1:9">
      <c r="A2" s="29" t="s">
        <v>42</v>
      </c>
      <c r="B2" s="30" t="s">
        <v>43</v>
      </c>
      <c r="C2" s="30" t="s">
        <v>44</v>
      </c>
      <c r="D2" s="30" t="s">
        <v>45</v>
      </c>
      <c r="E2" s="30" t="s">
        <v>46</v>
      </c>
      <c r="F2" s="30" t="s">
        <v>47</v>
      </c>
      <c r="G2" s="30" t="s">
        <v>48</v>
      </c>
    </row>
    <row r="3" spans="1:9">
      <c r="A3" s="26">
        <v>39083</v>
      </c>
      <c r="B3" s="22" t="s">
        <v>49</v>
      </c>
      <c r="C3" s="22" t="s">
        <v>50</v>
      </c>
      <c r="D3" s="22" t="s">
        <v>51</v>
      </c>
      <c r="E3" s="22">
        <v>276</v>
      </c>
      <c r="F3" s="22">
        <v>15</v>
      </c>
      <c r="G3" s="22">
        <v>4140</v>
      </c>
    </row>
    <row r="4" spans="1:9" ht="19.5">
      <c r="A4" s="27">
        <v>39088</v>
      </c>
      <c r="B4" s="23" t="s">
        <v>52</v>
      </c>
      <c r="C4" s="23" t="s">
        <v>50</v>
      </c>
      <c r="D4" s="23" t="s">
        <v>53</v>
      </c>
      <c r="E4" s="23">
        <v>276</v>
      </c>
      <c r="F4" s="23">
        <v>37</v>
      </c>
      <c r="G4" s="23">
        <v>10212</v>
      </c>
      <c r="I4" s="37" t="s">
        <v>87</v>
      </c>
    </row>
    <row r="5" spans="1:9">
      <c r="A5" s="26">
        <v>39089</v>
      </c>
      <c r="B5" s="22" t="s">
        <v>54</v>
      </c>
      <c r="C5" s="22" t="s">
        <v>55</v>
      </c>
      <c r="D5" s="22" t="s">
        <v>56</v>
      </c>
      <c r="E5" s="22">
        <v>288</v>
      </c>
      <c r="F5" s="22">
        <v>7</v>
      </c>
      <c r="G5" s="22">
        <v>2016</v>
      </c>
      <c r="I5" s="21" t="s">
        <v>88</v>
      </c>
    </row>
    <row r="6" spans="1:9">
      <c r="A6" s="27">
        <v>39091</v>
      </c>
      <c r="B6" s="23" t="s">
        <v>57</v>
      </c>
      <c r="C6" s="23" t="s">
        <v>58</v>
      </c>
      <c r="D6" s="23" t="s">
        <v>59</v>
      </c>
      <c r="E6" s="23">
        <v>209</v>
      </c>
      <c r="F6" s="23">
        <v>21</v>
      </c>
      <c r="G6" s="23">
        <v>4389</v>
      </c>
    </row>
    <row r="7" spans="1:9">
      <c r="A7" s="26">
        <v>39093</v>
      </c>
      <c r="B7" s="22" t="s">
        <v>49</v>
      </c>
      <c r="C7" s="22" t="s">
        <v>50</v>
      </c>
      <c r="D7" s="22" t="s">
        <v>51</v>
      </c>
      <c r="E7" s="22">
        <v>276</v>
      </c>
      <c r="F7" s="22">
        <v>11</v>
      </c>
      <c r="G7" s="22">
        <v>3036</v>
      </c>
    </row>
    <row r="8" spans="1:9">
      <c r="A8" s="27">
        <v>39093</v>
      </c>
      <c r="B8" s="23" t="s">
        <v>54</v>
      </c>
      <c r="C8" s="23" t="s">
        <v>55</v>
      </c>
      <c r="D8" s="23" t="s">
        <v>59</v>
      </c>
      <c r="E8" s="23">
        <v>288</v>
      </c>
      <c r="F8" s="23">
        <v>14</v>
      </c>
      <c r="G8" s="23">
        <v>4032</v>
      </c>
    </row>
    <row r="9" spans="1:9">
      <c r="A9" s="26">
        <v>39096</v>
      </c>
      <c r="B9" s="22" t="s">
        <v>52</v>
      </c>
      <c r="C9" s="22" t="s">
        <v>50</v>
      </c>
      <c r="D9" s="22" t="s">
        <v>60</v>
      </c>
      <c r="E9" s="22">
        <v>276</v>
      </c>
      <c r="F9" s="22">
        <v>35</v>
      </c>
      <c r="G9" s="22">
        <v>9660</v>
      </c>
    </row>
    <row r="10" spans="1:9">
      <c r="A10" s="27">
        <v>39099</v>
      </c>
      <c r="B10" s="23" t="s">
        <v>61</v>
      </c>
      <c r="C10" s="23" t="s">
        <v>55</v>
      </c>
      <c r="D10" s="23" t="s">
        <v>53</v>
      </c>
      <c r="E10" s="23">
        <v>288</v>
      </c>
      <c r="F10" s="23">
        <v>14</v>
      </c>
      <c r="G10" s="23">
        <v>4032</v>
      </c>
    </row>
    <row r="11" spans="1:9">
      <c r="A11" s="26">
        <v>39100</v>
      </c>
      <c r="B11" s="22" t="s">
        <v>57</v>
      </c>
      <c r="C11" s="22" t="s">
        <v>58</v>
      </c>
      <c r="D11" s="22" t="s">
        <v>53</v>
      </c>
      <c r="E11" s="22">
        <v>209</v>
      </c>
      <c r="F11" s="22">
        <v>18</v>
      </c>
      <c r="G11" s="22">
        <v>3762</v>
      </c>
    </row>
    <row r="12" spans="1:9">
      <c r="A12" s="27">
        <v>39101</v>
      </c>
      <c r="B12" s="23" t="s">
        <v>62</v>
      </c>
      <c r="C12" s="23" t="s">
        <v>55</v>
      </c>
      <c r="D12" s="23" t="s">
        <v>59</v>
      </c>
      <c r="E12" s="23">
        <v>288</v>
      </c>
      <c r="F12" s="23">
        <v>33</v>
      </c>
      <c r="G12" s="23">
        <v>9504</v>
      </c>
    </row>
    <row r="13" spans="1:9">
      <c r="A13" s="26">
        <v>39104</v>
      </c>
      <c r="B13" s="22" t="s">
        <v>63</v>
      </c>
      <c r="C13" s="22" t="s">
        <v>55</v>
      </c>
      <c r="D13" s="22" t="s">
        <v>59</v>
      </c>
      <c r="E13" s="22">
        <v>288</v>
      </c>
      <c r="F13" s="22">
        <v>16</v>
      </c>
      <c r="G13" s="22">
        <v>4608</v>
      </c>
    </row>
    <row r="14" spans="1:9">
      <c r="A14" s="27">
        <v>39105</v>
      </c>
      <c r="B14" s="23" t="s">
        <v>49</v>
      </c>
      <c r="C14" s="23" t="s">
        <v>64</v>
      </c>
      <c r="D14" s="23" t="s">
        <v>56</v>
      </c>
      <c r="E14" s="23">
        <v>305</v>
      </c>
      <c r="F14" s="23">
        <v>37</v>
      </c>
      <c r="G14" s="23">
        <v>11285</v>
      </c>
    </row>
    <row r="15" spans="1:9">
      <c r="A15" s="26">
        <v>39107</v>
      </c>
      <c r="B15" s="22" t="s">
        <v>65</v>
      </c>
      <c r="C15" s="22" t="s">
        <v>58</v>
      </c>
      <c r="D15" s="22" t="s">
        <v>66</v>
      </c>
      <c r="E15" s="22">
        <v>209</v>
      </c>
      <c r="F15" s="22">
        <v>4</v>
      </c>
      <c r="G15" s="22">
        <v>836</v>
      </c>
    </row>
    <row r="16" spans="1:9">
      <c r="A16" s="27">
        <v>39119</v>
      </c>
      <c r="B16" s="23" t="s">
        <v>67</v>
      </c>
      <c r="C16" s="23" t="s">
        <v>50</v>
      </c>
      <c r="D16" s="23" t="s">
        <v>53</v>
      </c>
      <c r="E16" s="23">
        <v>276</v>
      </c>
      <c r="F16" s="23">
        <v>15</v>
      </c>
      <c r="G16" s="23">
        <v>4140</v>
      </c>
    </row>
    <row r="17" spans="1:7">
      <c r="A17" s="26">
        <v>39123</v>
      </c>
      <c r="B17" s="22" t="s">
        <v>67</v>
      </c>
      <c r="C17" s="22" t="s">
        <v>55</v>
      </c>
      <c r="D17" s="22" t="s">
        <v>56</v>
      </c>
      <c r="E17" s="22">
        <v>288</v>
      </c>
      <c r="F17" s="22">
        <v>4</v>
      </c>
      <c r="G17" s="22">
        <v>1152</v>
      </c>
    </row>
    <row r="18" spans="1:7">
      <c r="A18" s="27">
        <v>39126</v>
      </c>
      <c r="B18" s="23" t="s">
        <v>68</v>
      </c>
      <c r="C18" s="23" t="s">
        <v>58</v>
      </c>
      <c r="D18" s="23" t="s">
        <v>59</v>
      </c>
      <c r="E18" s="23">
        <v>209</v>
      </c>
      <c r="F18" s="23">
        <v>18</v>
      </c>
      <c r="G18" s="23">
        <v>3762</v>
      </c>
    </row>
    <row r="19" spans="1:7">
      <c r="A19" s="26">
        <v>39131</v>
      </c>
      <c r="B19" s="22" t="s">
        <v>68</v>
      </c>
      <c r="C19" s="22" t="s">
        <v>55</v>
      </c>
      <c r="D19" s="22" t="s">
        <v>60</v>
      </c>
      <c r="E19" s="22">
        <v>288</v>
      </c>
      <c r="F19" s="22">
        <v>33</v>
      </c>
      <c r="G19" s="22">
        <v>9504</v>
      </c>
    </row>
    <row r="20" spans="1:7">
      <c r="A20" s="27">
        <v>39139</v>
      </c>
      <c r="B20" s="23" t="s">
        <v>68</v>
      </c>
      <c r="C20" s="23" t="s">
        <v>55</v>
      </c>
      <c r="D20" s="23" t="s">
        <v>51</v>
      </c>
      <c r="E20" s="23">
        <v>288</v>
      </c>
      <c r="F20" s="23">
        <v>21</v>
      </c>
      <c r="G20" s="23">
        <v>6048</v>
      </c>
    </row>
    <row r="21" spans="1:7">
      <c r="A21" s="26">
        <v>39139</v>
      </c>
      <c r="B21" s="22" t="s">
        <v>67</v>
      </c>
      <c r="C21" s="22" t="s">
        <v>50</v>
      </c>
      <c r="D21" s="22" t="s">
        <v>60</v>
      </c>
      <c r="E21" s="22">
        <v>276</v>
      </c>
      <c r="F21" s="22">
        <v>32</v>
      </c>
      <c r="G21" s="22">
        <v>8832</v>
      </c>
    </row>
    <row r="22" spans="1:7">
      <c r="A22" s="27">
        <v>39140</v>
      </c>
      <c r="B22" s="23" t="s">
        <v>68</v>
      </c>
      <c r="C22" s="23" t="s">
        <v>64</v>
      </c>
      <c r="D22" s="23" t="s">
        <v>56</v>
      </c>
      <c r="E22" s="23">
        <v>305</v>
      </c>
      <c r="F22" s="23">
        <v>9</v>
      </c>
      <c r="G22" s="23">
        <v>2745</v>
      </c>
    </row>
    <row r="23" spans="1:7">
      <c r="A23" s="26">
        <v>39141</v>
      </c>
      <c r="B23" s="22" t="s">
        <v>68</v>
      </c>
      <c r="C23" s="22" t="s">
        <v>55</v>
      </c>
      <c r="D23" s="22" t="s">
        <v>69</v>
      </c>
      <c r="E23" s="22">
        <v>288</v>
      </c>
      <c r="F23" s="22">
        <v>34</v>
      </c>
      <c r="G23" s="22">
        <v>9792</v>
      </c>
    </row>
    <row r="24" spans="1:7">
      <c r="A24" s="27">
        <v>39144</v>
      </c>
      <c r="B24" s="23" t="s">
        <v>65</v>
      </c>
      <c r="C24" s="23" t="s">
        <v>50</v>
      </c>
      <c r="D24" s="23" t="s">
        <v>51</v>
      </c>
      <c r="E24" s="23">
        <v>276</v>
      </c>
      <c r="F24" s="23">
        <v>25</v>
      </c>
      <c r="G24" s="23">
        <v>6900</v>
      </c>
    </row>
    <row r="25" spans="1:7">
      <c r="A25" s="26">
        <v>39158</v>
      </c>
      <c r="B25" s="22" t="s">
        <v>65</v>
      </c>
      <c r="C25" s="22" t="s">
        <v>64</v>
      </c>
      <c r="D25" s="22" t="s">
        <v>51</v>
      </c>
      <c r="E25" s="22">
        <v>305</v>
      </c>
      <c r="F25" s="22">
        <v>16</v>
      </c>
      <c r="G25" s="22">
        <v>4880</v>
      </c>
    </row>
    <row r="26" spans="1:7">
      <c r="A26" s="27">
        <v>39163</v>
      </c>
      <c r="B26" s="23" t="s">
        <v>65</v>
      </c>
      <c r="C26" s="23" t="s">
        <v>55</v>
      </c>
      <c r="D26" s="23" t="s">
        <v>59</v>
      </c>
      <c r="E26" s="23">
        <v>288</v>
      </c>
      <c r="F26" s="23">
        <v>11</v>
      </c>
      <c r="G26" s="23">
        <v>3168</v>
      </c>
    </row>
    <row r="27" spans="1:7">
      <c r="A27" s="26">
        <v>39165</v>
      </c>
      <c r="B27" s="22" t="s">
        <v>65</v>
      </c>
      <c r="C27" s="22" t="s">
        <v>50</v>
      </c>
      <c r="D27" s="22" t="s">
        <v>51</v>
      </c>
      <c r="E27" s="22">
        <v>276</v>
      </c>
      <c r="F27" s="22">
        <v>13</v>
      </c>
      <c r="G27" s="22">
        <v>3588</v>
      </c>
    </row>
    <row r="28" spans="1:7">
      <c r="A28" s="27">
        <v>39172</v>
      </c>
      <c r="B28" s="23" t="s">
        <v>70</v>
      </c>
      <c r="C28" s="23" t="s">
        <v>55</v>
      </c>
      <c r="D28" s="23" t="s">
        <v>56</v>
      </c>
      <c r="E28" s="23">
        <v>288</v>
      </c>
      <c r="F28" s="23">
        <v>34</v>
      </c>
      <c r="G28" s="23">
        <v>9792</v>
      </c>
    </row>
    <row r="29" spans="1:7">
      <c r="A29" s="26">
        <v>39175</v>
      </c>
      <c r="B29" s="22" t="s">
        <v>70</v>
      </c>
      <c r="C29" s="22" t="s">
        <v>58</v>
      </c>
      <c r="D29" s="22" t="s">
        <v>69</v>
      </c>
      <c r="E29" s="22">
        <v>209</v>
      </c>
      <c r="F29" s="22">
        <v>22</v>
      </c>
      <c r="G29" s="22">
        <v>4598</v>
      </c>
    </row>
    <row r="30" spans="1:7">
      <c r="A30" s="27">
        <v>39178</v>
      </c>
      <c r="B30" s="23" t="s">
        <v>65</v>
      </c>
      <c r="C30" s="23" t="s">
        <v>55</v>
      </c>
      <c r="D30" s="23" t="s">
        <v>53</v>
      </c>
      <c r="E30" s="23">
        <v>288</v>
      </c>
      <c r="F30" s="23">
        <v>37</v>
      </c>
      <c r="G30" s="23">
        <v>10656</v>
      </c>
    </row>
    <row r="31" spans="1:7">
      <c r="A31" s="26">
        <v>39181</v>
      </c>
      <c r="B31" s="22" t="s">
        <v>65</v>
      </c>
      <c r="C31" s="22" t="s">
        <v>58</v>
      </c>
      <c r="D31" s="22" t="s">
        <v>69</v>
      </c>
      <c r="E31" s="22">
        <v>209</v>
      </c>
      <c r="F31" s="22">
        <v>31</v>
      </c>
      <c r="G31" s="22">
        <v>6479</v>
      </c>
    </row>
    <row r="32" spans="1:7">
      <c r="A32" s="27">
        <v>39188</v>
      </c>
      <c r="B32" s="23" t="s">
        <v>68</v>
      </c>
      <c r="C32" s="23" t="s">
        <v>50</v>
      </c>
      <c r="D32" s="23" t="s">
        <v>53</v>
      </c>
      <c r="E32" s="23">
        <v>276</v>
      </c>
      <c r="F32" s="23">
        <v>14</v>
      </c>
      <c r="G32" s="23">
        <v>3864</v>
      </c>
    </row>
    <row r="33" spans="1:7">
      <c r="A33" s="26">
        <v>39190</v>
      </c>
      <c r="B33" s="22" t="s">
        <v>67</v>
      </c>
      <c r="C33" s="22" t="s">
        <v>55</v>
      </c>
      <c r="D33" s="22" t="s">
        <v>56</v>
      </c>
      <c r="E33" s="22">
        <v>288</v>
      </c>
      <c r="F33" s="22">
        <v>16</v>
      </c>
      <c r="G33" s="22">
        <v>4608</v>
      </c>
    </row>
    <row r="34" spans="1:7">
      <c r="A34" s="27">
        <v>39195</v>
      </c>
      <c r="B34" s="23" t="s">
        <v>70</v>
      </c>
      <c r="C34" s="23" t="s">
        <v>50</v>
      </c>
      <c r="D34" s="23" t="s">
        <v>56</v>
      </c>
      <c r="E34" s="23">
        <v>276</v>
      </c>
      <c r="F34" s="23">
        <v>5</v>
      </c>
      <c r="G34" s="23">
        <v>1380</v>
      </c>
    </row>
    <row r="35" spans="1:7">
      <c r="A35" s="26">
        <v>39198</v>
      </c>
      <c r="B35" s="22" t="s">
        <v>68</v>
      </c>
      <c r="C35" s="22" t="s">
        <v>55</v>
      </c>
      <c r="D35" s="22" t="s">
        <v>53</v>
      </c>
      <c r="E35" s="22">
        <v>288</v>
      </c>
      <c r="F35" s="22">
        <v>25</v>
      </c>
      <c r="G35" s="22">
        <v>7200</v>
      </c>
    </row>
    <row r="36" spans="1:7">
      <c r="A36" s="27">
        <v>39208</v>
      </c>
      <c r="B36" s="23" t="s">
        <v>65</v>
      </c>
      <c r="C36" s="23" t="s">
        <v>58</v>
      </c>
      <c r="D36" s="23" t="s">
        <v>53</v>
      </c>
      <c r="E36" s="23">
        <v>209</v>
      </c>
      <c r="F36" s="23">
        <v>34</v>
      </c>
      <c r="G36" s="23">
        <v>7106</v>
      </c>
    </row>
    <row r="37" spans="1:7">
      <c r="A37" s="26">
        <v>39208</v>
      </c>
      <c r="B37" s="22" t="s">
        <v>68</v>
      </c>
      <c r="C37" s="22" t="s">
        <v>50</v>
      </c>
      <c r="D37" s="22" t="s">
        <v>60</v>
      </c>
      <c r="E37" s="22">
        <v>276</v>
      </c>
      <c r="F37" s="22">
        <v>39</v>
      </c>
      <c r="G37" s="22">
        <v>10764</v>
      </c>
    </row>
    <row r="38" spans="1:7">
      <c r="A38" s="27">
        <v>39212</v>
      </c>
      <c r="B38" s="23" t="s">
        <v>68</v>
      </c>
      <c r="C38" s="23" t="s">
        <v>55</v>
      </c>
      <c r="D38" s="23" t="s">
        <v>60</v>
      </c>
      <c r="E38" s="23">
        <v>288</v>
      </c>
      <c r="F38" s="23">
        <v>35</v>
      </c>
      <c r="G38" s="23">
        <v>10080</v>
      </c>
    </row>
    <row r="39" spans="1:7">
      <c r="A39" s="26">
        <v>39219</v>
      </c>
      <c r="B39" s="22" t="s">
        <v>65</v>
      </c>
      <c r="C39" s="22" t="s">
        <v>55</v>
      </c>
      <c r="D39" s="22" t="s">
        <v>59</v>
      </c>
      <c r="E39" s="22">
        <v>288</v>
      </c>
      <c r="F39" s="22">
        <v>22</v>
      </c>
      <c r="G39" s="22">
        <v>6336</v>
      </c>
    </row>
    <row r="40" spans="1:7">
      <c r="A40" s="27">
        <v>39222</v>
      </c>
      <c r="B40" s="23" t="s">
        <v>68</v>
      </c>
      <c r="C40" s="23" t="s">
        <v>55</v>
      </c>
      <c r="D40" s="23" t="s">
        <v>60</v>
      </c>
      <c r="E40" s="23">
        <v>288</v>
      </c>
      <c r="F40" s="23">
        <v>7</v>
      </c>
      <c r="G40" s="23">
        <v>2016</v>
      </c>
    </row>
    <row r="41" spans="1:7">
      <c r="A41" s="26">
        <v>39223</v>
      </c>
      <c r="B41" s="22" t="s">
        <v>65</v>
      </c>
      <c r="C41" s="22" t="s">
        <v>50</v>
      </c>
      <c r="D41" s="22" t="s">
        <v>56</v>
      </c>
      <c r="E41" s="22">
        <v>276</v>
      </c>
      <c r="F41" s="22">
        <v>14</v>
      </c>
      <c r="G41" s="22">
        <v>3864</v>
      </c>
    </row>
    <row r="42" spans="1:7">
      <c r="A42" s="27">
        <v>39223</v>
      </c>
      <c r="B42" s="23" t="s">
        <v>68</v>
      </c>
      <c r="C42" s="23" t="s">
        <v>55</v>
      </c>
      <c r="D42" s="23" t="s">
        <v>59</v>
      </c>
      <c r="E42" s="23">
        <v>288</v>
      </c>
      <c r="F42" s="23">
        <v>9</v>
      </c>
      <c r="G42" s="23">
        <v>2592</v>
      </c>
    </row>
    <row r="43" spans="1:7">
      <c r="A43" s="26">
        <v>39229</v>
      </c>
      <c r="B43" s="22" t="s">
        <v>68</v>
      </c>
      <c r="C43" s="22" t="s">
        <v>58</v>
      </c>
      <c r="D43" s="22" t="s">
        <v>56</v>
      </c>
      <c r="E43" s="22">
        <v>209</v>
      </c>
      <c r="F43" s="22">
        <v>29</v>
      </c>
      <c r="G43" s="22">
        <v>6061</v>
      </c>
    </row>
    <row r="44" spans="1:7">
      <c r="A44" s="27">
        <v>39229</v>
      </c>
      <c r="B44" s="23" t="s">
        <v>67</v>
      </c>
      <c r="C44" s="23" t="s">
        <v>55</v>
      </c>
      <c r="D44" s="23" t="s">
        <v>53</v>
      </c>
      <c r="E44" s="23">
        <v>288</v>
      </c>
      <c r="F44" s="23">
        <v>38</v>
      </c>
      <c r="G44" s="23">
        <v>10944</v>
      </c>
    </row>
    <row r="45" spans="1:7">
      <c r="A45" s="26">
        <v>39232</v>
      </c>
      <c r="B45" s="22" t="s">
        <v>65</v>
      </c>
      <c r="C45" s="22" t="s">
        <v>64</v>
      </c>
      <c r="D45" s="22" t="s">
        <v>53</v>
      </c>
      <c r="E45" s="22">
        <v>305</v>
      </c>
      <c r="F45" s="22">
        <v>26</v>
      </c>
      <c r="G45" s="22">
        <v>7930</v>
      </c>
    </row>
    <row r="46" spans="1:7">
      <c r="A46" s="27">
        <v>39235</v>
      </c>
      <c r="B46" s="23" t="s">
        <v>70</v>
      </c>
      <c r="C46" s="23" t="s">
        <v>58</v>
      </c>
      <c r="D46" s="23" t="s">
        <v>59</v>
      </c>
      <c r="E46" s="23">
        <v>209</v>
      </c>
      <c r="F46" s="23">
        <v>38</v>
      </c>
      <c r="G46" s="23">
        <v>7942</v>
      </c>
    </row>
    <row r="47" spans="1:7">
      <c r="A47" s="26">
        <v>39235</v>
      </c>
      <c r="B47" s="22" t="s">
        <v>71</v>
      </c>
      <c r="C47" s="22" t="s">
        <v>55</v>
      </c>
      <c r="D47" s="22" t="s">
        <v>69</v>
      </c>
      <c r="E47" s="22">
        <v>288</v>
      </c>
      <c r="F47" s="22">
        <v>27</v>
      </c>
      <c r="G47" s="22">
        <v>7776</v>
      </c>
    </row>
    <row r="48" spans="1:7">
      <c r="A48" s="27">
        <v>39247</v>
      </c>
      <c r="B48" s="23" t="s">
        <v>68</v>
      </c>
      <c r="C48" s="23" t="s">
        <v>50</v>
      </c>
      <c r="D48" s="23" t="s">
        <v>53</v>
      </c>
      <c r="E48" s="23">
        <v>276</v>
      </c>
      <c r="F48" s="23">
        <v>14</v>
      </c>
      <c r="G48" s="23">
        <v>3864</v>
      </c>
    </row>
    <row r="49" spans="1:7">
      <c r="A49" s="26">
        <v>39247</v>
      </c>
      <c r="B49" s="22" t="s">
        <v>68</v>
      </c>
      <c r="C49" s="22" t="s">
        <v>50</v>
      </c>
      <c r="D49" s="22" t="s">
        <v>51</v>
      </c>
      <c r="E49" s="22">
        <v>276</v>
      </c>
      <c r="F49" s="22">
        <v>9</v>
      </c>
      <c r="G49" s="22">
        <v>2484</v>
      </c>
    </row>
    <row r="50" spans="1:7">
      <c r="A50" s="27">
        <v>39248</v>
      </c>
      <c r="B50" s="23" t="s">
        <v>68</v>
      </c>
      <c r="C50" s="23" t="s">
        <v>64</v>
      </c>
      <c r="D50" s="23" t="s">
        <v>60</v>
      </c>
      <c r="E50" s="23">
        <v>305</v>
      </c>
      <c r="F50" s="23">
        <v>4</v>
      </c>
      <c r="G50" s="23">
        <v>1220</v>
      </c>
    </row>
    <row r="51" spans="1:7">
      <c r="A51" s="26">
        <v>39253</v>
      </c>
      <c r="B51" s="22" t="s">
        <v>65</v>
      </c>
      <c r="C51" s="22" t="s">
        <v>58</v>
      </c>
      <c r="D51" s="22" t="s">
        <v>69</v>
      </c>
      <c r="E51" s="22">
        <v>209</v>
      </c>
      <c r="F51" s="22">
        <v>3</v>
      </c>
      <c r="G51" s="22">
        <v>627</v>
      </c>
    </row>
    <row r="52" spans="1:7">
      <c r="A52" s="27">
        <v>39253</v>
      </c>
      <c r="B52" s="23" t="s">
        <v>68</v>
      </c>
      <c r="C52" s="23" t="s">
        <v>55</v>
      </c>
      <c r="D52" s="23" t="s">
        <v>56</v>
      </c>
      <c r="E52" s="23">
        <v>288</v>
      </c>
      <c r="F52" s="23">
        <v>18</v>
      </c>
      <c r="G52" s="23">
        <v>5184</v>
      </c>
    </row>
    <row r="53" spans="1:7">
      <c r="A53" s="26">
        <v>39254</v>
      </c>
      <c r="B53" s="22" t="s">
        <v>65</v>
      </c>
      <c r="C53" s="22" t="s">
        <v>55</v>
      </c>
      <c r="D53" s="22" t="s">
        <v>69</v>
      </c>
      <c r="E53" s="22">
        <v>288</v>
      </c>
      <c r="F53" s="22">
        <v>28</v>
      </c>
      <c r="G53" s="22">
        <v>8064</v>
      </c>
    </row>
    <row r="54" spans="1:7">
      <c r="A54" s="27">
        <v>39257</v>
      </c>
      <c r="B54" s="23" t="s">
        <v>65</v>
      </c>
      <c r="C54" s="23" t="s">
        <v>50</v>
      </c>
      <c r="D54" s="23" t="s">
        <v>69</v>
      </c>
      <c r="E54" s="23">
        <v>276</v>
      </c>
      <c r="F54" s="23">
        <v>25</v>
      </c>
      <c r="G54" s="23">
        <v>6900</v>
      </c>
    </row>
    <row r="55" spans="1:7">
      <c r="A55" s="26">
        <v>39258</v>
      </c>
      <c r="B55" s="22" t="s">
        <v>70</v>
      </c>
      <c r="C55" s="22" t="s">
        <v>50</v>
      </c>
      <c r="D55" s="22" t="s">
        <v>60</v>
      </c>
      <c r="E55" s="22">
        <v>276</v>
      </c>
      <c r="F55" s="22">
        <v>26</v>
      </c>
      <c r="G55" s="22">
        <v>7176</v>
      </c>
    </row>
    <row r="56" spans="1:7">
      <c r="A56" s="27">
        <v>39258</v>
      </c>
      <c r="B56" s="23" t="s">
        <v>57</v>
      </c>
      <c r="C56" s="23" t="s">
        <v>58</v>
      </c>
      <c r="D56" s="23" t="s">
        <v>53</v>
      </c>
      <c r="E56" s="23">
        <v>209</v>
      </c>
      <c r="F56" s="23">
        <v>17</v>
      </c>
      <c r="G56" s="23">
        <v>3553</v>
      </c>
    </row>
    <row r="57" spans="1:7">
      <c r="A57" s="26">
        <v>39264</v>
      </c>
      <c r="B57" s="22" t="s">
        <v>65</v>
      </c>
      <c r="C57" s="22" t="s">
        <v>58</v>
      </c>
      <c r="D57" s="22" t="s">
        <v>56</v>
      </c>
      <c r="E57" s="22">
        <v>209</v>
      </c>
      <c r="F57" s="22">
        <v>7</v>
      </c>
      <c r="G57" s="22">
        <v>1463</v>
      </c>
    </row>
    <row r="58" spans="1:7">
      <c r="A58" s="27">
        <v>39268</v>
      </c>
      <c r="B58" s="23" t="s">
        <v>68</v>
      </c>
      <c r="C58" s="23" t="s">
        <v>50</v>
      </c>
      <c r="D58" s="23" t="s">
        <v>53</v>
      </c>
      <c r="E58" s="23">
        <v>276</v>
      </c>
      <c r="F58" s="23">
        <v>6</v>
      </c>
      <c r="G58" s="23">
        <v>1656</v>
      </c>
    </row>
    <row r="59" spans="1:7">
      <c r="A59" s="26">
        <v>39269</v>
      </c>
      <c r="B59" s="22" t="s">
        <v>65</v>
      </c>
      <c r="C59" s="22" t="s">
        <v>50</v>
      </c>
      <c r="D59" s="22" t="s">
        <v>56</v>
      </c>
      <c r="E59" s="22">
        <v>276</v>
      </c>
      <c r="F59" s="22">
        <v>22</v>
      </c>
      <c r="G59" s="22">
        <v>6072</v>
      </c>
    </row>
    <row r="60" spans="1:7">
      <c r="A60" s="27">
        <v>39270</v>
      </c>
      <c r="B60" s="23" t="s">
        <v>67</v>
      </c>
      <c r="C60" s="23" t="s">
        <v>64</v>
      </c>
      <c r="D60" s="23" t="s">
        <v>60</v>
      </c>
      <c r="E60" s="23">
        <v>305</v>
      </c>
      <c r="F60" s="23">
        <v>29</v>
      </c>
      <c r="G60" s="23">
        <v>8845</v>
      </c>
    </row>
    <row r="61" spans="1:7">
      <c r="A61" s="26">
        <v>39287</v>
      </c>
      <c r="B61" s="22" t="s">
        <v>65</v>
      </c>
      <c r="C61" s="22" t="s">
        <v>55</v>
      </c>
      <c r="D61" s="22" t="s">
        <v>69</v>
      </c>
      <c r="E61" s="22">
        <v>288</v>
      </c>
      <c r="F61" s="22">
        <v>28</v>
      </c>
      <c r="G61" s="22">
        <v>8064</v>
      </c>
    </row>
    <row r="62" spans="1:7">
      <c r="A62" s="27">
        <v>39290</v>
      </c>
      <c r="B62" s="23" t="s">
        <v>68</v>
      </c>
      <c r="C62" s="23" t="s">
        <v>50</v>
      </c>
      <c r="D62" s="23" t="s">
        <v>51</v>
      </c>
      <c r="E62" s="23">
        <v>276</v>
      </c>
      <c r="F62" s="23">
        <v>37</v>
      </c>
      <c r="G62" s="23">
        <v>10212</v>
      </c>
    </row>
    <row r="63" spans="1:7">
      <c r="A63" s="26">
        <v>39292</v>
      </c>
      <c r="B63" s="22" t="s">
        <v>67</v>
      </c>
      <c r="C63" s="22" t="s">
        <v>58</v>
      </c>
      <c r="D63" s="22" t="s">
        <v>56</v>
      </c>
      <c r="E63" s="22">
        <v>209</v>
      </c>
      <c r="F63" s="22">
        <v>14</v>
      </c>
      <c r="G63" s="22">
        <v>2926</v>
      </c>
    </row>
    <row r="64" spans="1:7">
      <c r="A64" s="27">
        <v>39293</v>
      </c>
      <c r="B64" s="23" t="s">
        <v>70</v>
      </c>
      <c r="C64" s="23" t="s">
        <v>55</v>
      </c>
      <c r="D64" s="23" t="s">
        <v>53</v>
      </c>
      <c r="E64" s="23">
        <v>288</v>
      </c>
      <c r="F64" s="23">
        <v>19</v>
      </c>
      <c r="G64" s="23">
        <v>5472</v>
      </c>
    </row>
    <row r="65" spans="1:9">
      <c r="A65" s="26">
        <v>39310</v>
      </c>
      <c r="B65" s="22" t="s">
        <v>62</v>
      </c>
      <c r="C65" s="22" t="s">
        <v>50</v>
      </c>
      <c r="D65" s="22" t="s">
        <v>51</v>
      </c>
      <c r="E65" s="22">
        <v>276</v>
      </c>
      <c r="F65" s="22">
        <v>4</v>
      </c>
      <c r="G65" s="22">
        <v>1104</v>
      </c>
    </row>
    <row r="66" spans="1:9">
      <c r="A66" s="27">
        <v>39310</v>
      </c>
      <c r="B66" s="23" t="s">
        <v>65</v>
      </c>
      <c r="C66" s="23" t="s">
        <v>55</v>
      </c>
      <c r="D66" s="23" t="s">
        <v>59</v>
      </c>
      <c r="E66" s="23">
        <v>288</v>
      </c>
      <c r="F66" s="23">
        <v>37</v>
      </c>
      <c r="G66" s="23">
        <v>10656</v>
      </c>
      <c r="I66" s="21">
        <f>COUNTA(Slicer_銷售員)</f>
        <v>1</v>
      </c>
    </row>
    <row r="67" spans="1:9">
      <c r="A67" s="26">
        <v>39311</v>
      </c>
      <c r="B67" s="22" t="s">
        <v>67</v>
      </c>
      <c r="C67" s="22" t="s">
        <v>50</v>
      </c>
      <c r="D67" s="22" t="s">
        <v>51</v>
      </c>
      <c r="E67" s="22">
        <v>276</v>
      </c>
      <c r="F67" s="22">
        <v>21</v>
      </c>
      <c r="G67" s="22">
        <v>5796</v>
      </c>
    </row>
    <row r="68" spans="1:9">
      <c r="A68" s="27">
        <v>39319</v>
      </c>
      <c r="B68" s="23" t="s">
        <v>67</v>
      </c>
      <c r="C68" s="23" t="s">
        <v>50</v>
      </c>
      <c r="D68" s="23" t="s">
        <v>53</v>
      </c>
      <c r="E68" s="23">
        <v>276</v>
      </c>
      <c r="F68" s="23">
        <v>14</v>
      </c>
      <c r="G68" s="23">
        <v>3864</v>
      </c>
    </row>
    <row r="69" spans="1:9">
      <c r="A69" s="26">
        <v>39327</v>
      </c>
      <c r="B69" s="22" t="s">
        <v>65</v>
      </c>
      <c r="C69" s="22" t="s">
        <v>50</v>
      </c>
      <c r="D69" s="22" t="s">
        <v>56</v>
      </c>
      <c r="E69" s="22">
        <v>276</v>
      </c>
      <c r="F69" s="22">
        <v>33</v>
      </c>
      <c r="G69" s="22">
        <v>9108</v>
      </c>
    </row>
    <row r="70" spans="1:9">
      <c r="A70" s="27">
        <v>39330</v>
      </c>
      <c r="B70" s="23" t="s">
        <v>70</v>
      </c>
      <c r="C70" s="23" t="s">
        <v>50</v>
      </c>
      <c r="D70" s="23" t="s">
        <v>56</v>
      </c>
      <c r="E70" s="23">
        <v>276</v>
      </c>
      <c r="F70" s="23">
        <v>19</v>
      </c>
      <c r="G70" s="23">
        <v>5244</v>
      </c>
    </row>
    <row r="71" spans="1:9">
      <c r="A71" s="26">
        <v>39333</v>
      </c>
      <c r="B71" s="22" t="s">
        <v>68</v>
      </c>
      <c r="C71" s="22" t="s">
        <v>50</v>
      </c>
      <c r="D71" s="22" t="s">
        <v>59</v>
      </c>
      <c r="E71" s="22">
        <v>276</v>
      </c>
      <c r="F71" s="22">
        <v>7</v>
      </c>
      <c r="G71" s="22">
        <v>1932</v>
      </c>
    </row>
    <row r="72" spans="1:9">
      <c r="A72" s="27">
        <v>39338</v>
      </c>
      <c r="B72" s="23" t="s">
        <v>65</v>
      </c>
      <c r="C72" s="23" t="s">
        <v>55</v>
      </c>
      <c r="D72" s="23" t="s">
        <v>59</v>
      </c>
      <c r="E72" s="23">
        <v>288</v>
      </c>
      <c r="F72" s="23">
        <v>26</v>
      </c>
      <c r="G72" s="23">
        <v>7488</v>
      </c>
    </row>
    <row r="73" spans="1:9">
      <c r="A73" s="26">
        <v>39339</v>
      </c>
      <c r="B73" s="22" t="s">
        <v>65</v>
      </c>
      <c r="C73" s="22" t="s">
        <v>64</v>
      </c>
      <c r="D73" s="22" t="s">
        <v>69</v>
      </c>
      <c r="E73" s="22">
        <v>305</v>
      </c>
      <c r="F73" s="22">
        <v>38</v>
      </c>
      <c r="G73" s="22">
        <v>11590</v>
      </c>
    </row>
    <row r="74" spans="1:9">
      <c r="A74" s="27">
        <v>39347</v>
      </c>
      <c r="B74" s="23" t="s">
        <v>65</v>
      </c>
      <c r="C74" s="23" t="s">
        <v>55</v>
      </c>
      <c r="D74" s="23" t="s">
        <v>60</v>
      </c>
      <c r="E74" s="23">
        <v>288</v>
      </c>
      <c r="F74" s="23">
        <v>13</v>
      </c>
      <c r="G74" s="23">
        <v>3744</v>
      </c>
    </row>
    <row r="75" spans="1:9">
      <c r="A75" s="26">
        <v>39349</v>
      </c>
      <c r="B75" s="22" t="s">
        <v>68</v>
      </c>
      <c r="C75" s="22" t="s">
        <v>58</v>
      </c>
      <c r="D75" s="22" t="s">
        <v>51</v>
      </c>
      <c r="E75" s="22">
        <v>209</v>
      </c>
      <c r="F75" s="22">
        <v>10</v>
      </c>
      <c r="G75" s="22">
        <v>2090</v>
      </c>
    </row>
    <row r="76" spans="1:9">
      <c r="A76" s="27">
        <v>39351</v>
      </c>
      <c r="B76" s="23" t="s">
        <v>67</v>
      </c>
      <c r="C76" s="23" t="s">
        <v>50</v>
      </c>
      <c r="D76" s="23" t="s">
        <v>51</v>
      </c>
      <c r="E76" s="23">
        <v>276</v>
      </c>
      <c r="F76" s="23">
        <v>26</v>
      </c>
      <c r="G76" s="23">
        <v>7176</v>
      </c>
    </row>
    <row r="77" spans="1:9">
      <c r="A77" s="26">
        <v>39356</v>
      </c>
      <c r="B77" s="22" t="s">
        <v>70</v>
      </c>
      <c r="C77" s="22" t="s">
        <v>55</v>
      </c>
      <c r="D77" s="22" t="s">
        <v>60</v>
      </c>
      <c r="E77" s="22">
        <v>288</v>
      </c>
      <c r="F77" s="22">
        <v>36</v>
      </c>
      <c r="G77" s="22">
        <v>10368</v>
      </c>
    </row>
    <row r="78" spans="1:9">
      <c r="A78" s="27">
        <v>39367</v>
      </c>
      <c r="B78" s="23" t="s">
        <v>67</v>
      </c>
      <c r="C78" s="23" t="s">
        <v>58</v>
      </c>
      <c r="D78" s="23" t="s">
        <v>53</v>
      </c>
      <c r="E78" s="23">
        <v>209</v>
      </c>
      <c r="F78" s="23">
        <v>13</v>
      </c>
      <c r="G78" s="23">
        <v>2717</v>
      </c>
    </row>
    <row r="79" spans="1:9">
      <c r="A79" s="26">
        <v>39375</v>
      </c>
      <c r="B79" s="22" t="s">
        <v>65</v>
      </c>
      <c r="C79" s="22" t="s">
        <v>55</v>
      </c>
      <c r="D79" s="22" t="s">
        <v>60</v>
      </c>
      <c r="E79" s="22">
        <v>288</v>
      </c>
      <c r="F79" s="22">
        <v>40</v>
      </c>
      <c r="G79" s="22">
        <v>11520</v>
      </c>
    </row>
    <row r="80" spans="1:9">
      <c r="A80" s="27">
        <v>39379</v>
      </c>
      <c r="B80" s="23" t="s">
        <v>67</v>
      </c>
      <c r="C80" s="23" t="s">
        <v>55</v>
      </c>
      <c r="D80" s="23" t="s">
        <v>56</v>
      </c>
      <c r="E80" s="23">
        <v>288</v>
      </c>
      <c r="F80" s="23">
        <v>39</v>
      </c>
      <c r="G80" s="23">
        <v>11232</v>
      </c>
    </row>
    <row r="81" spans="1:7">
      <c r="A81" s="26">
        <v>39385</v>
      </c>
      <c r="B81" s="22" t="s">
        <v>68</v>
      </c>
      <c r="C81" s="22" t="s">
        <v>50</v>
      </c>
      <c r="D81" s="22" t="s">
        <v>56</v>
      </c>
      <c r="E81" s="22">
        <v>276</v>
      </c>
      <c r="F81" s="22">
        <v>32</v>
      </c>
      <c r="G81" s="22">
        <v>8832</v>
      </c>
    </row>
    <row r="82" spans="1:7">
      <c r="A82" s="27">
        <v>39385</v>
      </c>
      <c r="B82" s="23" t="s">
        <v>67</v>
      </c>
      <c r="C82" s="23" t="s">
        <v>64</v>
      </c>
      <c r="D82" s="23" t="s">
        <v>59</v>
      </c>
      <c r="E82" s="23">
        <v>305</v>
      </c>
      <c r="F82" s="23">
        <v>15</v>
      </c>
      <c r="G82" s="23">
        <v>4575</v>
      </c>
    </row>
    <row r="83" spans="1:7">
      <c r="A83" s="26">
        <v>39386</v>
      </c>
      <c r="B83" s="22" t="s">
        <v>68</v>
      </c>
      <c r="C83" s="22" t="s">
        <v>50</v>
      </c>
      <c r="D83" s="22" t="s">
        <v>53</v>
      </c>
      <c r="E83" s="22">
        <v>276</v>
      </c>
      <c r="F83" s="22">
        <v>31</v>
      </c>
      <c r="G83" s="22">
        <v>8556</v>
      </c>
    </row>
    <row r="84" spans="1:7">
      <c r="A84" s="27">
        <v>39389</v>
      </c>
      <c r="B84" s="23" t="s">
        <v>68</v>
      </c>
      <c r="C84" s="23" t="s">
        <v>50</v>
      </c>
      <c r="D84" s="23" t="s">
        <v>53</v>
      </c>
      <c r="E84" s="23">
        <v>276</v>
      </c>
      <c r="F84" s="23">
        <v>18</v>
      </c>
      <c r="G84" s="23">
        <v>4968</v>
      </c>
    </row>
    <row r="85" spans="1:7">
      <c r="A85" s="26">
        <v>39391</v>
      </c>
      <c r="B85" s="22" t="s">
        <v>68</v>
      </c>
      <c r="C85" s="22" t="s">
        <v>58</v>
      </c>
      <c r="D85" s="22" t="s">
        <v>51</v>
      </c>
      <c r="E85" s="22">
        <v>209</v>
      </c>
      <c r="F85" s="22">
        <v>18</v>
      </c>
      <c r="G85" s="22">
        <v>3762</v>
      </c>
    </row>
    <row r="86" spans="1:7">
      <c r="A86" s="27">
        <v>39393</v>
      </c>
      <c r="B86" s="23" t="s">
        <v>68</v>
      </c>
      <c r="C86" s="23" t="s">
        <v>58</v>
      </c>
      <c r="D86" s="23" t="s">
        <v>69</v>
      </c>
      <c r="E86" s="23">
        <v>209</v>
      </c>
      <c r="F86" s="23">
        <v>39</v>
      </c>
      <c r="G86" s="23">
        <v>8151</v>
      </c>
    </row>
    <row r="87" spans="1:7">
      <c r="A87" s="26">
        <v>39395</v>
      </c>
      <c r="B87" s="22" t="s">
        <v>67</v>
      </c>
      <c r="C87" s="22" t="s">
        <v>58</v>
      </c>
      <c r="D87" s="22" t="s">
        <v>51</v>
      </c>
      <c r="E87" s="22">
        <v>209</v>
      </c>
      <c r="F87" s="22">
        <v>28</v>
      </c>
      <c r="G87" s="22">
        <v>5852</v>
      </c>
    </row>
    <row r="88" spans="1:7">
      <c r="A88" s="27">
        <v>39400</v>
      </c>
      <c r="B88" s="23" t="s">
        <v>68</v>
      </c>
      <c r="C88" s="23" t="s">
        <v>58</v>
      </c>
      <c r="D88" s="23" t="s">
        <v>60</v>
      </c>
      <c r="E88" s="23">
        <v>209</v>
      </c>
      <c r="F88" s="23">
        <v>34</v>
      </c>
      <c r="G88" s="23">
        <v>7106</v>
      </c>
    </row>
    <row r="89" spans="1:7">
      <c r="A89" s="26">
        <v>39408</v>
      </c>
      <c r="B89" s="22" t="s">
        <v>65</v>
      </c>
      <c r="C89" s="22" t="s">
        <v>55</v>
      </c>
      <c r="D89" s="22" t="s">
        <v>69</v>
      </c>
      <c r="E89" s="22">
        <v>288</v>
      </c>
      <c r="F89" s="22">
        <v>28</v>
      </c>
      <c r="G89" s="22">
        <v>8064</v>
      </c>
    </row>
    <row r="90" spans="1:7">
      <c r="A90" s="27">
        <v>39410</v>
      </c>
      <c r="B90" s="23" t="s">
        <v>68</v>
      </c>
      <c r="C90" s="23" t="s">
        <v>55</v>
      </c>
      <c r="D90" s="23" t="s">
        <v>51</v>
      </c>
      <c r="E90" s="23">
        <v>288</v>
      </c>
      <c r="F90" s="23">
        <v>20</v>
      </c>
      <c r="G90" s="23">
        <v>5760</v>
      </c>
    </row>
    <row r="91" spans="1:7">
      <c r="A91" s="26">
        <v>39417</v>
      </c>
      <c r="B91" s="22" t="s">
        <v>67</v>
      </c>
      <c r="C91" s="22" t="s">
        <v>58</v>
      </c>
      <c r="D91" s="22" t="s">
        <v>51</v>
      </c>
      <c r="E91" s="22">
        <v>209</v>
      </c>
      <c r="F91" s="22">
        <v>25</v>
      </c>
      <c r="G91" s="22">
        <v>5225</v>
      </c>
    </row>
    <row r="92" spans="1:7">
      <c r="A92" s="27">
        <v>39422</v>
      </c>
      <c r="B92" s="23" t="s">
        <v>68</v>
      </c>
      <c r="C92" s="23" t="s">
        <v>55</v>
      </c>
      <c r="D92" s="23" t="s">
        <v>60</v>
      </c>
      <c r="E92" s="23">
        <v>288</v>
      </c>
      <c r="F92" s="23">
        <v>14</v>
      </c>
      <c r="G92" s="23">
        <v>4032</v>
      </c>
    </row>
    <row r="93" spans="1:7">
      <c r="A93" s="26">
        <v>39427</v>
      </c>
      <c r="B93" s="22" t="s">
        <v>65</v>
      </c>
      <c r="C93" s="22" t="s">
        <v>55</v>
      </c>
      <c r="D93" s="22" t="s">
        <v>51</v>
      </c>
      <c r="E93" s="22">
        <v>288</v>
      </c>
      <c r="F93" s="22">
        <v>16</v>
      </c>
      <c r="G93" s="22">
        <v>4608</v>
      </c>
    </row>
    <row r="94" spans="1:7">
      <c r="A94" s="27">
        <v>39428</v>
      </c>
      <c r="B94" s="23" t="s">
        <v>65</v>
      </c>
      <c r="C94" s="23" t="s">
        <v>55</v>
      </c>
      <c r="D94" s="23" t="s">
        <v>60</v>
      </c>
      <c r="E94" s="23">
        <v>288</v>
      </c>
      <c r="F94" s="23">
        <v>18</v>
      </c>
      <c r="G94" s="23">
        <v>5184</v>
      </c>
    </row>
    <row r="95" spans="1:7">
      <c r="A95" s="26">
        <v>39431</v>
      </c>
      <c r="B95" s="22" t="s">
        <v>65</v>
      </c>
      <c r="C95" s="22" t="s">
        <v>64</v>
      </c>
      <c r="D95" s="22" t="s">
        <v>69</v>
      </c>
      <c r="E95" s="22">
        <v>305</v>
      </c>
      <c r="F95" s="22">
        <v>24</v>
      </c>
      <c r="G95" s="22">
        <v>7320</v>
      </c>
    </row>
    <row r="96" spans="1:7">
      <c r="A96" s="27">
        <v>39431</v>
      </c>
      <c r="B96" s="23" t="s">
        <v>68</v>
      </c>
      <c r="C96" s="23" t="s">
        <v>58</v>
      </c>
      <c r="D96" s="23" t="s">
        <v>56</v>
      </c>
      <c r="E96" s="23">
        <v>209</v>
      </c>
      <c r="F96" s="23">
        <v>12</v>
      </c>
      <c r="G96" s="23">
        <v>2508</v>
      </c>
    </row>
    <row r="97" spans="1:7">
      <c r="A97" s="26">
        <v>39432</v>
      </c>
      <c r="B97" s="22" t="s">
        <v>68</v>
      </c>
      <c r="C97" s="22" t="s">
        <v>58</v>
      </c>
      <c r="D97" s="22" t="s">
        <v>59</v>
      </c>
      <c r="E97" s="22">
        <v>209</v>
      </c>
      <c r="F97" s="22">
        <v>3</v>
      </c>
      <c r="G97" s="22">
        <v>627</v>
      </c>
    </row>
    <row r="98" spans="1:7">
      <c r="A98" s="27">
        <v>39432</v>
      </c>
      <c r="B98" s="23" t="s">
        <v>68</v>
      </c>
      <c r="C98" s="23" t="s">
        <v>50</v>
      </c>
      <c r="D98" s="23" t="s">
        <v>60</v>
      </c>
      <c r="E98" s="23">
        <v>276</v>
      </c>
      <c r="F98" s="23">
        <v>24</v>
      </c>
      <c r="G98" s="23">
        <v>6624</v>
      </c>
    </row>
    <row r="99" spans="1:7">
      <c r="A99" s="26">
        <v>39434</v>
      </c>
      <c r="B99" s="22" t="s">
        <v>70</v>
      </c>
      <c r="C99" s="22" t="s">
        <v>64</v>
      </c>
      <c r="D99" s="22" t="s">
        <v>53</v>
      </c>
      <c r="E99" s="22">
        <v>305</v>
      </c>
      <c r="F99" s="22">
        <v>12</v>
      </c>
      <c r="G99" s="22">
        <v>3660</v>
      </c>
    </row>
    <row r="100" spans="1:7">
      <c r="A100" s="27">
        <v>39439</v>
      </c>
      <c r="B100" s="23" t="s">
        <v>70</v>
      </c>
      <c r="C100" s="23" t="s">
        <v>58</v>
      </c>
      <c r="D100" s="23" t="s">
        <v>51</v>
      </c>
      <c r="E100" s="23">
        <v>209</v>
      </c>
      <c r="F100" s="23">
        <v>6</v>
      </c>
      <c r="G100" s="23">
        <v>1254</v>
      </c>
    </row>
    <row r="101" spans="1:7">
      <c r="A101" s="26">
        <v>39447</v>
      </c>
      <c r="B101" s="22" t="s">
        <v>70</v>
      </c>
      <c r="C101" s="22" t="s">
        <v>55</v>
      </c>
      <c r="D101" s="22" t="s">
        <v>60</v>
      </c>
      <c r="E101" s="22">
        <v>288</v>
      </c>
      <c r="F101" s="22">
        <v>34</v>
      </c>
      <c r="G101" s="22">
        <v>9792</v>
      </c>
    </row>
    <row r="102" spans="1:7">
      <c r="A102" s="28">
        <v>39447</v>
      </c>
      <c r="B102" s="24" t="s">
        <v>72</v>
      </c>
      <c r="C102" s="24" t="s">
        <v>55</v>
      </c>
      <c r="D102" s="24" t="s">
        <v>56</v>
      </c>
      <c r="E102" s="24">
        <v>288</v>
      </c>
      <c r="F102" s="24">
        <v>20</v>
      </c>
      <c r="G102" s="24">
        <v>5760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A3:C7"/>
  <sheetViews>
    <sheetView showGridLines="0" workbookViewId="0">
      <selection activeCell="D14" sqref="D14"/>
    </sheetView>
  </sheetViews>
  <sheetFormatPr defaultRowHeight="16.5"/>
  <cols>
    <col min="1" max="1" width="14.875" bestFit="1" customWidth="1"/>
    <col min="2" max="2" width="10.125" bestFit="1" customWidth="1"/>
    <col min="3" max="5" width="6" bestFit="1" customWidth="1"/>
    <col min="6" max="6" width="8.125" bestFit="1" customWidth="1"/>
    <col min="7" max="8" width="6" bestFit="1" customWidth="1"/>
  </cols>
  <sheetData>
    <row r="3" spans="1:3">
      <c r="A3" s="31" t="s">
        <v>77</v>
      </c>
      <c r="B3" s="31" t="s">
        <v>76</v>
      </c>
    </row>
    <row r="4" spans="1:3">
      <c r="A4" s="31" t="s">
        <v>73</v>
      </c>
      <c r="B4" t="s">
        <v>56</v>
      </c>
      <c r="C4" t="s">
        <v>75</v>
      </c>
    </row>
    <row r="5" spans="1:3">
      <c r="A5" s="32" t="s">
        <v>74</v>
      </c>
      <c r="B5" s="34">
        <v>25</v>
      </c>
      <c r="C5" s="34">
        <v>25</v>
      </c>
    </row>
    <row r="6" spans="1:3">
      <c r="A6" s="33" t="s">
        <v>55</v>
      </c>
      <c r="B6" s="34">
        <v>25</v>
      </c>
      <c r="C6" s="34">
        <v>25</v>
      </c>
    </row>
    <row r="7" spans="1:3">
      <c r="A7" s="32" t="s">
        <v>75</v>
      </c>
      <c r="B7" s="34">
        <v>25</v>
      </c>
      <c r="C7" s="34">
        <v>25</v>
      </c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5"/>
  <dimension ref="A2:G102"/>
  <sheetViews>
    <sheetView showGridLines="0" workbookViewId="0">
      <selection activeCell="A3" sqref="A3:G102"/>
    </sheetView>
  </sheetViews>
  <sheetFormatPr defaultColWidth="18.875" defaultRowHeight="16.5"/>
  <cols>
    <col min="1" max="1" width="10.625" style="25" bestFit="1" customWidth="1"/>
    <col min="2" max="2" width="10.75" style="21" bestFit="1" customWidth="1"/>
    <col min="3" max="3" width="10.5" style="21" bestFit="1" customWidth="1"/>
    <col min="4" max="5" width="8.5" style="21" bestFit="1" customWidth="1"/>
    <col min="6" max="6" width="10.75" style="21" bestFit="1" customWidth="1"/>
    <col min="7" max="7" width="8.5" style="21" bestFit="1" customWidth="1"/>
    <col min="8" max="9" width="11.125" style="21" customWidth="1"/>
    <col min="10" max="10" width="14.875" style="21" customWidth="1"/>
    <col min="11" max="11" width="10.125" style="21" customWidth="1"/>
    <col min="12" max="14" width="6" style="21" customWidth="1"/>
    <col min="15" max="15" width="8.125" style="21" customWidth="1"/>
    <col min="16" max="16" width="6" style="21" customWidth="1"/>
    <col min="17" max="17" width="6.25" style="21" customWidth="1"/>
    <col min="18" max="16384" width="18.875" style="21"/>
  </cols>
  <sheetData>
    <row r="2" spans="1:7">
      <c r="A2" s="29" t="s">
        <v>42</v>
      </c>
      <c r="B2" s="30" t="s">
        <v>43</v>
      </c>
      <c r="C2" s="30" t="s">
        <v>44</v>
      </c>
      <c r="D2" s="30" t="s">
        <v>45</v>
      </c>
      <c r="E2" s="30" t="s">
        <v>46</v>
      </c>
      <c r="F2" s="30" t="s">
        <v>47</v>
      </c>
      <c r="G2" s="30" t="s">
        <v>48</v>
      </c>
    </row>
    <row r="3" spans="1:7">
      <c r="A3" s="26">
        <v>39083</v>
      </c>
      <c r="B3" s="22" t="s">
        <v>49</v>
      </c>
      <c r="C3" s="22" t="s">
        <v>50</v>
      </c>
      <c r="D3" s="22" t="s">
        <v>51</v>
      </c>
      <c r="E3" s="22">
        <v>276</v>
      </c>
      <c r="F3" s="22">
        <v>15</v>
      </c>
      <c r="G3" s="22">
        <v>4140</v>
      </c>
    </row>
    <row r="4" spans="1:7">
      <c r="A4" s="27">
        <v>39088</v>
      </c>
      <c r="B4" s="23" t="s">
        <v>52</v>
      </c>
      <c r="C4" s="23" t="s">
        <v>50</v>
      </c>
      <c r="D4" s="23" t="s">
        <v>53</v>
      </c>
      <c r="E4" s="23">
        <v>276</v>
      </c>
      <c r="F4" s="23">
        <v>37</v>
      </c>
      <c r="G4" s="23">
        <v>10212</v>
      </c>
    </row>
    <row r="5" spans="1:7">
      <c r="A5" s="26">
        <v>39089</v>
      </c>
      <c r="B5" s="22" t="s">
        <v>54</v>
      </c>
      <c r="C5" s="22" t="s">
        <v>55</v>
      </c>
      <c r="D5" s="22" t="s">
        <v>56</v>
      </c>
      <c r="E5" s="22">
        <v>288</v>
      </c>
      <c r="F5" s="22">
        <v>7</v>
      </c>
      <c r="G5" s="22">
        <v>2016</v>
      </c>
    </row>
    <row r="6" spans="1:7">
      <c r="A6" s="27">
        <v>39091</v>
      </c>
      <c r="B6" s="23" t="s">
        <v>57</v>
      </c>
      <c r="C6" s="23" t="s">
        <v>58</v>
      </c>
      <c r="D6" s="23" t="s">
        <v>59</v>
      </c>
      <c r="E6" s="23">
        <v>209</v>
      </c>
      <c r="F6" s="23">
        <v>21</v>
      </c>
      <c r="G6" s="23">
        <v>4389</v>
      </c>
    </row>
    <row r="7" spans="1:7">
      <c r="A7" s="26">
        <v>39093</v>
      </c>
      <c r="B7" s="22" t="s">
        <v>49</v>
      </c>
      <c r="C7" s="22" t="s">
        <v>50</v>
      </c>
      <c r="D7" s="22" t="s">
        <v>51</v>
      </c>
      <c r="E7" s="22">
        <v>276</v>
      </c>
      <c r="F7" s="22">
        <v>11</v>
      </c>
      <c r="G7" s="22">
        <v>3036</v>
      </c>
    </row>
    <row r="8" spans="1:7">
      <c r="A8" s="27">
        <v>39093</v>
      </c>
      <c r="B8" s="23" t="s">
        <v>54</v>
      </c>
      <c r="C8" s="23" t="s">
        <v>55</v>
      </c>
      <c r="D8" s="23" t="s">
        <v>59</v>
      </c>
      <c r="E8" s="23">
        <v>288</v>
      </c>
      <c r="F8" s="23">
        <v>14</v>
      </c>
      <c r="G8" s="23">
        <v>4032</v>
      </c>
    </row>
    <row r="9" spans="1:7">
      <c r="A9" s="26">
        <v>39096</v>
      </c>
      <c r="B9" s="22" t="s">
        <v>52</v>
      </c>
      <c r="C9" s="22" t="s">
        <v>50</v>
      </c>
      <c r="D9" s="22" t="s">
        <v>60</v>
      </c>
      <c r="E9" s="22">
        <v>276</v>
      </c>
      <c r="F9" s="22">
        <v>35</v>
      </c>
      <c r="G9" s="22">
        <v>9660</v>
      </c>
    </row>
    <row r="10" spans="1:7">
      <c r="A10" s="27">
        <v>39099</v>
      </c>
      <c r="B10" s="23" t="s">
        <v>61</v>
      </c>
      <c r="C10" s="23" t="s">
        <v>55</v>
      </c>
      <c r="D10" s="23" t="s">
        <v>53</v>
      </c>
      <c r="E10" s="23">
        <v>288</v>
      </c>
      <c r="F10" s="23">
        <v>14</v>
      </c>
      <c r="G10" s="23">
        <v>4032</v>
      </c>
    </row>
    <row r="11" spans="1:7">
      <c r="A11" s="26">
        <v>39100</v>
      </c>
      <c r="B11" s="22" t="s">
        <v>57</v>
      </c>
      <c r="C11" s="22" t="s">
        <v>58</v>
      </c>
      <c r="D11" s="22" t="s">
        <v>53</v>
      </c>
      <c r="E11" s="22">
        <v>209</v>
      </c>
      <c r="F11" s="22">
        <v>18</v>
      </c>
      <c r="G11" s="22">
        <v>3762</v>
      </c>
    </row>
    <row r="12" spans="1:7">
      <c r="A12" s="27">
        <v>39101</v>
      </c>
      <c r="B12" s="23" t="s">
        <v>62</v>
      </c>
      <c r="C12" s="23" t="s">
        <v>55</v>
      </c>
      <c r="D12" s="23" t="s">
        <v>59</v>
      </c>
      <c r="E12" s="23">
        <v>288</v>
      </c>
      <c r="F12" s="23">
        <v>33</v>
      </c>
      <c r="G12" s="23">
        <v>9504</v>
      </c>
    </row>
    <row r="13" spans="1:7">
      <c r="A13" s="26">
        <v>39104</v>
      </c>
      <c r="B13" s="22" t="s">
        <v>63</v>
      </c>
      <c r="C13" s="22" t="s">
        <v>55</v>
      </c>
      <c r="D13" s="22" t="s">
        <v>59</v>
      </c>
      <c r="E13" s="22">
        <v>288</v>
      </c>
      <c r="F13" s="22">
        <v>16</v>
      </c>
      <c r="G13" s="22">
        <v>4608</v>
      </c>
    </row>
    <row r="14" spans="1:7">
      <c r="A14" s="27">
        <v>39105</v>
      </c>
      <c r="B14" s="23" t="s">
        <v>49</v>
      </c>
      <c r="C14" s="23" t="s">
        <v>64</v>
      </c>
      <c r="D14" s="23" t="s">
        <v>56</v>
      </c>
      <c r="E14" s="23">
        <v>305</v>
      </c>
      <c r="F14" s="23">
        <v>37</v>
      </c>
      <c r="G14" s="23">
        <v>11285</v>
      </c>
    </row>
    <row r="15" spans="1:7">
      <c r="A15" s="26">
        <v>39107</v>
      </c>
      <c r="B15" s="22" t="s">
        <v>65</v>
      </c>
      <c r="C15" s="22" t="s">
        <v>58</v>
      </c>
      <c r="D15" s="22" t="s">
        <v>66</v>
      </c>
      <c r="E15" s="22">
        <v>209</v>
      </c>
      <c r="F15" s="22">
        <v>4</v>
      </c>
      <c r="G15" s="22">
        <v>836</v>
      </c>
    </row>
    <row r="16" spans="1:7">
      <c r="A16" s="27">
        <v>39119</v>
      </c>
      <c r="B16" s="23" t="s">
        <v>67</v>
      </c>
      <c r="C16" s="23" t="s">
        <v>50</v>
      </c>
      <c r="D16" s="23" t="s">
        <v>53</v>
      </c>
      <c r="E16" s="23">
        <v>276</v>
      </c>
      <c r="F16" s="23">
        <v>15</v>
      </c>
      <c r="G16" s="23">
        <v>4140</v>
      </c>
    </row>
    <row r="17" spans="1:7">
      <c r="A17" s="26">
        <v>39123</v>
      </c>
      <c r="B17" s="22" t="s">
        <v>67</v>
      </c>
      <c r="C17" s="22" t="s">
        <v>55</v>
      </c>
      <c r="D17" s="22" t="s">
        <v>56</v>
      </c>
      <c r="E17" s="22">
        <v>288</v>
      </c>
      <c r="F17" s="22">
        <v>4</v>
      </c>
      <c r="G17" s="22">
        <v>1152</v>
      </c>
    </row>
    <row r="18" spans="1:7">
      <c r="A18" s="27">
        <v>39126</v>
      </c>
      <c r="B18" s="23" t="s">
        <v>68</v>
      </c>
      <c r="C18" s="23" t="s">
        <v>58</v>
      </c>
      <c r="D18" s="23" t="s">
        <v>59</v>
      </c>
      <c r="E18" s="23">
        <v>209</v>
      </c>
      <c r="F18" s="23">
        <v>18</v>
      </c>
      <c r="G18" s="23">
        <v>3762</v>
      </c>
    </row>
    <row r="19" spans="1:7">
      <c r="A19" s="26">
        <v>39131</v>
      </c>
      <c r="B19" s="22" t="s">
        <v>68</v>
      </c>
      <c r="C19" s="22" t="s">
        <v>55</v>
      </c>
      <c r="D19" s="22" t="s">
        <v>60</v>
      </c>
      <c r="E19" s="22">
        <v>288</v>
      </c>
      <c r="F19" s="22">
        <v>33</v>
      </c>
      <c r="G19" s="22">
        <v>9504</v>
      </c>
    </row>
    <row r="20" spans="1:7">
      <c r="A20" s="27">
        <v>39139</v>
      </c>
      <c r="B20" s="23" t="s">
        <v>68</v>
      </c>
      <c r="C20" s="23" t="s">
        <v>55</v>
      </c>
      <c r="D20" s="23" t="s">
        <v>51</v>
      </c>
      <c r="E20" s="23">
        <v>288</v>
      </c>
      <c r="F20" s="23">
        <v>21</v>
      </c>
      <c r="G20" s="23">
        <v>6048</v>
      </c>
    </row>
    <row r="21" spans="1:7">
      <c r="A21" s="26">
        <v>39139</v>
      </c>
      <c r="B21" s="22" t="s">
        <v>67</v>
      </c>
      <c r="C21" s="22" t="s">
        <v>50</v>
      </c>
      <c r="D21" s="22" t="s">
        <v>60</v>
      </c>
      <c r="E21" s="22">
        <v>276</v>
      </c>
      <c r="F21" s="22">
        <v>32</v>
      </c>
      <c r="G21" s="22">
        <v>8832</v>
      </c>
    </row>
    <row r="22" spans="1:7">
      <c r="A22" s="27">
        <v>39140</v>
      </c>
      <c r="B22" s="23" t="s">
        <v>68</v>
      </c>
      <c r="C22" s="23" t="s">
        <v>64</v>
      </c>
      <c r="D22" s="23" t="s">
        <v>56</v>
      </c>
      <c r="E22" s="23">
        <v>305</v>
      </c>
      <c r="F22" s="23">
        <v>9</v>
      </c>
      <c r="G22" s="23">
        <v>2745</v>
      </c>
    </row>
    <row r="23" spans="1:7">
      <c r="A23" s="26">
        <v>39141</v>
      </c>
      <c r="B23" s="22" t="s">
        <v>68</v>
      </c>
      <c r="C23" s="22" t="s">
        <v>55</v>
      </c>
      <c r="D23" s="22" t="s">
        <v>69</v>
      </c>
      <c r="E23" s="22">
        <v>288</v>
      </c>
      <c r="F23" s="22">
        <v>34</v>
      </c>
      <c r="G23" s="22">
        <v>9792</v>
      </c>
    </row>
    <row r="24" spans="1:7">
      <c r="A24" s="27">
        <v>39144</v>
      </c>
      <c r="B24" s="23" t="s">
        <v>65</v>
      </c>
      <c r="C24" s="23" t="s">
        <v>50</v>
      </c>
      <c r="D24" s="23" t="s">
        <v>51</v>
      </c>
      <c r="E24" s="23">
        <v>276</v>
      </c>
      <c r="F24" s="23">
        <v>25</v>
      </c>
      <c r="G24" s="23">
        <v>6900</v>
      </c>
    </row>
    <row r="25" spans="1:7">
      <c r="A25" s="26">
        <v>39158</v>
      </c>
      <c r="B25" s="22" t="s">
        <v>65</v>
      </c>
      <c r="C25" s="22" t="s">
        <v>64</v>
      </c>
      <c r="D25" s="22" t="s">
        <v>51</v>
      </c>
      <c r="E25" s="22">
        <v>305</v>
      </c>
      <c r="F25" s="22">
        <v>16</v>
      </c>
      <c r="G25" s="22">
        <v>4880</v>
      </c>
    </row>
    <row r="26" spans="1:7">
      <c r="A26" s="27">
        <v>39163</v>
      </c>
      <c r="B26" s="23" t="s">
        <v>65</v>
      </c>
      <c r="C26" s="23" t="s">
        <v>55</v>
      </c>
      <c r="D26" s="23" t="s">
        <v>59</v>
      </c>
      <c r="E26" s="23">
        <v>288</v>
      </c>
      <c r="F26" s="23">
        <v>11</v>
      </c>
      <c r="G26" s="23">
        <v>3168</v>
      </c>
    </row>
    <row r="27" spans="1:7">
      <c r="A27" s="26">
        <v>39165</v>
      </c>
      <c r="B27" s="22" t="s">
        <v>65</v>
      </c>
      <c r="C27" s="22" t="s">
        <v>50</v>
      </c>
      <c r="D27" s="22" t="s">
        <v>51</v>
      </c>
      <c r="E27" s="22">
        <v>276</v>
      </c>
      <c r="F27" s="22">
        <v>13</v>
      </c>
      <c r="G27" s="22">
        <v>3588</v>
      </c>
    </row>
    <row r="28" spans="1:7">
      <c r="A28" s="27">
        <v>39172</v>
      </c>
      <c r="B28" s="23" t="s">
        <v>70</v>
      </c>
      <c r="C28" s="23" t="s">
        <v>55</v>
      </c>
      <c r="D28" s="23" t="s">
        <v>56</v>
      </c>
      <c r="E28" s="23">
        <v>288</v>
      </c>
      <c r="F28" s="23">
        <v>34</v>
      </c>
      <c r="G28" s="23">
        <v>9792</v>
      </c>
    </row>
    <row r="29" spans="1:7">
      <c r="A29" s="26">
        <v>39175</v>
      </c>
      <c r="B29" s="22" t="s">
        <v>70</v>
      </c>
      <c r="C29" s="22" t="s">
        <v>58</v>
      </c>
      <c r="D29" s="22" t="s">
        <v>69</v>
      </c>
      <c r="E29" s="22">
        <v>209</v>
      </c>
      <c r="F29" s="22">
        <v>22</v>
      </c>
      <c r="G29" s="22">
        <v>4598</v>
      </c>
    </row>
    <row r="30" spans="1:7">
      <c r="A30" s="27">
        <v>39178</v>
      </c>
      <c r="B30" s="23" t="s">
        <v>65</v>
      </c>
      <c r="C30" s="23" t="s">
        <v>55</v>
      </c>
      <c r="D30" s="23" t="s">
        <v>53</v>
      </c>
      <c r="E30" s="23">
        <v>288</v>
      </c>
      <c r="F30" s="23">
        <v>37</v>
      </c>
      <c r="G30" s="23">
        <v>10656</v>
      </c>
    </row>
    <row r="31" spans="1:7">
      <c r="A31" s="26">
        <v>39181</v>
      </c>
      <c r="B31" s="22" t="s">
        <v>65</v>
      </c>
      <c r="C31" s="22" t="s">
        <v>58</v>
      </c>
      <c r="D31" s="22" t="s">
        <v>69</v>
      </c>
      <c r="E31" s="22">
        <v>209</v>
      </c>
      <c r="F31" s="22">
        <v>31</v>
      </c>
      <c r="G31" s="22">
        <v>6479</v>
      </c>
    </row>
    <row r="32" spans="1:7">
      <c r="A32" s="27">
        <v>39188</v>
      </c>
      <c r="B32" s="23" t="s">
        <v>68</v>
      </c>
      <c r="C32" s="23" t="s">
        <v>50</v>
      </c>
      <c r="D32" s="23" t="s">
        <v>53</v>
      </c>
      <c r="E32" s="23">
        <v>276</v>
      </c>
      <c r="F32" s="23">
        <v>14</v>
      </c>
      <c r="G32" s="23">
        <v>3864</v>
      </c>
    </row>
    <row r="33" spans="1:7">
      <c r="A33" s="26">
        <v>39190</v>
      </c>
      <c r="B33" s="22" t="s">
        <v>67</v>
      </c>
      <c r="C33" s="22" t="s">
        <v>55</v>
      </c>
      <c r="D33" s="22" t="s">
        <v>56</v>
      </c>
      <c r="E33" s="22">
        <v>288</v>
      </c>
      <c r="F33" s="22">
        <v>16</v>
      </c>
      <c r="G33" s="22">
        <v>4608</v>
      </c>
    </row>
    <row r="34" spans="1:7">
      <c r="A34" s="27">
        <v>39195</v>
      </c>
      <c r="B34" s="23" t="s">
        <v>70</v>
      </c>
      <c r="C34" s="23" t="s">
        <v>50</v>
      </c>
      <c r="D34" s="23" t="s">
        <v>56</v>
      </c>
      <c r="E34" s="23">
        <v>276</v>
      </c>
      <c r="F34" s="23">
        <v>5</v>
      </c>
      <c r="G34" s="23">
        <v>1380</v>
      </c>
    </row>
    <row r="35" spans="1:7">
      <c r="A35" s="26">
        <v>39198</v>
      </c>
      <c r="B35" s="22" t="s">
        <v>68</v>
      </c>
      <c r="C35" s="22" t="s">
        <v>55</v>
      </c>
      <c r="D35" s="22" t="s">
        <v>53</v>
      </c>
      <c r="E35" s="22">
        <v>288</v>
      </c>
      <c r="F35" s="22">
        <v>25</v>
      </c>
      <c r="G35" s="22">
        <v>7200</v>
      </c>
    </row>
    <row r="36" spans="1:7">
      <c r="A36" s="27">
        <v>39208</v>
      </c>
      <c r="B36" s="23" t="s">
        <v>65</v>
      </c>
      <c r="C36" s="23" t="s">
        <v>58</v>
      </c>
      <c r="D36" s="23" t="s">
        <v>53</v>
      </c>
      <c r="E36" s="23">
        <v>209</v>
      </c>
      <c r="F36" s="23">
        <v>34</v>
      </c>
      <c r="G36" s="23">
        <v>7106</v>
      </c>
    </row>
    <row r="37" spans="1:7">
      <c r="A37" s="26">
        <v>39208</v>
      </c>
      <c r="B37" s="22" t="s">
        <v>68</v>
      </c>
      <c r="C37" s="22" t="s">
        <v>50</v>
      </c>
      <c r="D37" s="22" t="s">
        <v>60</v>
      </c>
      <c r="E37" s="22">
        <v>276</v>
      </c>
      <c r="F37" s="22">
        <v>39</v>
      </c>
      <c r="G37" s="22">
        <v>10764</v>
      </c>
    </row>
    <row r="38" spans="1:7">
      <c r="A38" s="27">
        <v>39212</v>
      </c>
      <c r="B38" s="23" t="s">
        <v>68</v>
      </c>
      <c r="C38" s="23" t="s">
        <v>55</v>
      </c>
      <c r="D38" s="23" t="s">
        <v>60</v>
      </c>
      <c r="E38" s="23">
        <v>288</v>
      </c>
      <c r="F38" s="23">
        <v>35</v>
      </c>
      <c r="G38" s="23">
        <v>10080</v>
      </c>
    </row>
    <row r="39" spans="1:7">
      <c r="A39" s="26">
        <v>39219</v>
      </c>
      <c r="B39" s="22" t="s">
        <v>65</v>
      </c>
      <c r="C39" s="22" t="s">
        <v>55</v>
      </c>
      <c r="D39" s="22" t="s">
        <v>59</v>
      </c>
      <c r="E39" s="22">
        <v>288</v>
      </c>
      <c r="F39" s="22">
        <v>22</v>
      </c>
      <c r="G39" s="22">
        <v>6336</v>
      </c>
    </row>
    <row r="40" spans="1:7">
      <c r="A40" s="27">
        <v>39222</v>
      </c>
      <c r="B40" s="23" t="s">
        <v>68</v>
      </c>
      <c r="C40" s="23" t="s">
        <v>55</v>
      </c>
      <c r="D40" s="23" t="s">
        <v>60</v>
      </c>
      <c r="E40" s="23">
        <v>288</v>
      </c>
      <c r="F40" s="23">
        <v>7</v>
      </c>
      <c r="G40" s="23">
        <v>2016</v>
      </c>
    </row>
    <row r="41" spans="1:7">
      <c r="A41" s="26">
        <v>39223</v>
      </c>
      <c r="B41" s="22" t="s">
        <v>65</v>
      </c>
      <c r="C41" s="22" t="s">
        <v>50</v>
      </c>
      <c r="D41" s="22" t="s">
        <v>56</v>
      </c>
      <c r="E41" s="22">
        <v>276</v>
      </c>
      <c r="F41" s="22">
        <v>14</v>
      </c>
      <c r="G41" s="22">
        <v>3864</v>
      </c>
    </row>
    <row r="42" spans="1:7">
      <c r="A42" s="27">
        <v>39223</v>
      </c>
      <c r="B42" s="23" t="s">
        <v>68</v>
      </c>
      <c r="C42" s="23" t="s">
        <v>55</v>
      </c>
      <c r="D42" s="23" t="s">
        <v>59</v>
      </c>
      <c r="E42" s="23">
        <v>288</v>
      </c>
      <c r="F42" s="23">
        <v>9</v>
      </c>
      <c r="G42" s="23">
        <v>2592</v>
      </c>
    </row>
    <row r="43" spans="1:7">
      <c r="A43" s="26">
        <v>39229</v>
      </c>
      <c r="B43" s="22" t="s">
        <v>68</v>
      </c>
      <c r="C43" s="22" t="s">
        <v>58</v>
      </c>
      <c r="D43" s="22" t="s">
        <v>56</v>
      </c>
      <c r="E43" s="22">
        <v>209</v>
      </c>
      <c r="F43" s="22">
        <v>29</v>
      </c>
      <c r="G43" s="22">
        <v>6061</v>
      </c>
    </row>
    <row r="44" spans="1:7">
      <c r="A44" s="27">
        <v>39229</v>
      </c>
      <c r="B44" s="23" t="s">
        <v>67</v>
      </c>
      <c r="C44" s="23" t="s">
        <v>55</v>
      </c>
      <c r="D44" s="23" t="s">
        <v>53</v>
      </c>
      <c r="E44" s="23">
        <v>288</v>
      </c>
      <c r="F44" s="23">
        <v>38</v>
      </c>
      <c r="G44" s="23">
        <v>10944</v>
      </c>
    </row>
    <row r="45" spans="1:7">
      <c r="A45" s="26">
        <v>39232</v>
      </c>
      <c r="B45" s="22" t="s">
        <v>65</v>
      </c>
      <c r="C45" s="22" t="s">
        <v>64</v>
      </c>
      <c r="D45" s="22" t="s">
        <v>53</v>
      </c>
      <c r="E45" s="22">
        <v>305</v>
      </c>
      <c r="F45" s="22">
        <v>26</v>
      </c>
      <c r="G45" s="22">
        <v>7930</v>
      </c>
    </row>
    <row r="46" spans="1:7">
      <c r="A46" s="27">
        <v>39235</v>
      </c>
      <c r="B46" s="23" t="s">
        <v>70</v>
      </c>
      <c r="C46" s="23" t="s">
        <v>58</v>
      </c>
      <c r="D46" s="23" t="s">
        <v>59</v>
      </c>
      <c r="E46" s="23">
        <v>209</v>
      </c>
      <c r="F46" s="23">
        <v>38</v>
      </c>
      <c r="G46" s="23">
        <v>7942</v>
      </c>
    </row>
    <row r="47" spans="1:7">
      <c r="A47" s="26">
        <v>39235</v>
      </c>
      <c r="B47" s="22" t="s">
        <v>71</v>
      </c>
      <c r="C47" s="22" t="s">
        <v>55</v>
      </c>
      <c r="D47" s="22" t="s">
        <v>69</v>
      </c>
      <c r="E47" s="22">
        <v>288</v>
      </c>
      <c r="F47" s="22">
        <v>27</v>
      </c>
      <c r="G47" s="22">
        <v>7776</v>
      </c>
    </row>
    <row r="48" spans="1:7">
      <c r="A48" s="27">
        <v>39247</v>
      </c>
      <c r="B48" s="23" t="s">
        <v>68</v>
      </c>
      <c r="C48" s="23" t="s">
        <v>50</v>
      </c>
      <c r="D48" s="23" t="s">
        <v>53</v>
      </c>
      <c r="E48" s="23">
        <v>276</v>
      </c>
      <c r="F48" s="23">
        <v>14</v>
      </c>
      <c r="G48" s="23">
        <v>3864</v>
      </c>
    </row>
    <row r="49" spans="1:7">
      <c r="A49" s="26">
        <v>39247</v>
      </c>
      <c r="B49" s="22" t="s">
        <v>68</v>
      </c>
      <c r="C49" s="22" t="s">
        <v>50</v>
      </c>
      <c r="D49" s="22" t="s">
        <v>51</v>
      </c>
      <c r="E49" s="22">
        <v>276</v>
      </c>
      <c r="F49" s="22">
        <v>9</v>
      </c>
      <c r="G49" s="22">
        <v>2484</v>
      </c>
    </row>
    <row r="50" spans="1:7">
      <c r="A50" s="27">
        <v>39248</v>
      </c>
      <c r="B50" s="23" t="s">
        <v>68</v>
      </c>
      <c r="C50" s="23" t="s">
        <v>64</v>
      </c>
      <c r="D50" s="23" t="s">
        <v>60</v>
      </c>
      <c r="E50" s="23">
        <v>305</v>
      </c>
      <c r="F50" s="23">
        <v>4</v>
      </c>
      <c r="G50" s="23">
        <v>1220</v>
      </c>
    </row>
    <row r="51" spans="1:7">
      <c r="A51" s="26">
        <v>39253</v>
      </c>
      <c r="B51" s="22" t="s">
        <v>65</v>
      </c>
      <c r="C51" s="22" t="s">
        <v>58</v>
      </c>
      <c r="D51" s="22" t="s">
        <v>69</v>
      </c>
      <c r="E51" s="22">
        <v>209</v>
      </c>
      <c r="F51" s="22">
        <v>3</v>
      </c>
      <c r="G51" s="22">
        <v>627</v>
      </c>
    </row>
    <row r="52" spans="1:7">
      <c r="A52" s="27">
        <v>39253</v>
      </c>
      <c r="B52" s="23" t="s">
        <v>68</v>
      </c>
      <c r="C52" s="23" t="s">
        <v>55</v>
      </c>
      <c r="D52" s="23" t="s">
        <v>56</v>
      </c>
      <c r="E52" s="23">
        <v>288</v>
      </c>
      <c r="F52" s="23">
        <v>18</v>
      </c>
      <c r="G52" s="23">
        <v>5184</v>
      </c>
    </row>
    <row r="53" spans="1:7">
      <c r="A53" s="26">
        <v>39254</v>
      </c>
      <c r="B53" s="22" t="s">
        <v>65</v>
      </c>
      <c r="C53" s="22" t="s">
        <v>55</v>
      </c>
      <c r="D53" s="22" t="s">
        <v>69</v>
      </c>
      <c r="E53" s="22">
        <v>288</v>
      </c>
      <c r="F53" s="22">
        <v>28</v>
      </c>
      <c r="G53" s="22">
        <v>8064</v>
      </c>
    </row>
    <row r="54" spans="1:7">
      <c r="A54" s="27">
        <v>39257</v>
      </c>
      <c r="B54" s="23" t="s">
        <v>65</v>
      </c>
      <c r="C54" s="23" t="s">
        <v>50</v>
      </c>
      <c r="D54" s="23" t="s">
        <v>69</v>
      </c>
      <c r="E54" s="23">
        <v>276</v>
      </c>
      <c r="F54" s="23">
        <v>25</v>
      </c>
      <c r="G54" s="23">
        <v>6900</v>
      </c>
    </row>
    <row r="55" spans="1:7">
      <c r="A55" s="26">
        <v>39258</v>
      </c>
      <c r="B55" s="22" t="s">
        <v>70</v>
      </c>
      <c r="C55" s="22" t="s">
        <v>50</v>
      </c>
      <c r="D55" s="22" t="s">
        <v>60</v>
      </c>
      <c r="E55" s="22">
        <v>276</v>
      </c>
      <c r="F55" s="22">
        <v>26</v>
      </c>
      <c r="G55" s="22">
        <v>7176</v>
      </c>
    </row>
    <row r="56" spans="1:7">
      <c r="A56" s="27">
        <v>39258</v>
      </c>
      <c r="B56" s="23" t="s">
        <v>57</v>
      </c>
      <c r="C56" s="23" t="s">
        <v>58</v>
      </c>
      <c r="D56" s="23" t="s">
        <v>53</v>
      </c>
      <c r="E56" s="23">
        <v>209</v>
      </c>
      <c r="F56" s="23">
        <v>17</v>
      </c>
      <c r="G56" s="23">
        <v>3553</v>
      </c>
    </row>
    <row r="57" spans="1:7">
      <c r="A57" s="26">
        <v>39264</v>
      </c>
      <c r="B57" s="22" t="s">
        <v>65</v>
      </c>
      <c r="C57" s="22" t="s">
        <v>58</v>
      </c>
      <c r="D57" s="22" t="s">
        <v>56</v>
      </c>
      <c r="E57" s="22">
        <v>209</v>
      </c>
      <c r="F57" s="22">
        <v>7</v>
      </c>
      <c r="G57" s="22">
        <v>1463</v>
      </c>
    </row>
    <row r="58" spans="1:7">
      <c r="A58" s="27">
        <v>39268</v>
      </c>
      <c r="B58" s="23" t="s">
        <v>68</v>
      </c>
      <c r="C58" s="23" t="s">
        <v>50</v>
      </c>
      <c r="D58" s="23" t="s">
        <v>53</v>
      </c>
      <c r="E58" s="23">
        <v>276</v>
      </c>
      <c r="F58" s="23">
        <v>6</v>
      </c>
      <c r="G58" s="23">
        <v>1656</v>
      </c>
    </row>
    <row r="59" spans="1:7">
      <c r="A59" s="26">
        <v>39269</v>
      </c>
      <c r="B59" s="22" t="s">
        <v>65</v>
      </c>
      <c r="C59" s="22" t="s">
        <v>50</v>
      </c>
      <c r="D59" s="22" t="s">
        <v>56</v>
      </c>
      <c r="E59" s="22">
        <v>276</v>
      </c>
      <c r="F59" s="22">
        <v>22</v>
      </c>
      <c r="G59" s="22">
        <v>6072</v>
      </c>
    </row>
    <row r="60" spans="1:7">
      <c r="A60" s="27">
        <v>39270</v>
      </c>
      <c r="B60" s="23" t="s">
        <v>67</v>
      </c>
      <c r="C60" s="23" t="s">
        <v>64</v>
      </c>
      <c r="D60" s="23" t="s">
        <v>60</v>
      </c>
      <c r="E60" s="23">
        <v>305</v>
      </c>
      <c r="F60" s="23">
        <v>29</v>
      </c>
      <c r="G60" s="23">
        <v>8845</v>
      </c>
    </row>
    <row r="61" spans="1:7">
      <c r="A61" s="26">
        <v>39287</v>
      </c>
      <c r="B61" s="22" t="s">
        <v>65</v>
      </c>
      <c r="C61" s="22" t="s">
        <v>55</v>
      </c>
      <c r="D61" s="22" t="s">
        <v>69</v>
      </c>
      <c r="E61" s="22">
        <v>288</v>
      </c>
      <c r="F61" s="22">
        <v>28</v>
      </c>
      <c r="G61" s="22">
        <v>8064</v>
      </c>
    </row>
    <row r="62" spans="1:7">
      <c r="A62" s="27">
        <v>39290</v>
      </c>
      <c r="B62" s="23" t="s">
        <v>68</v>
      </c>
      <c r="C62" s="23" t="s">
        <v>50</v>
      </c>
      <c r="D62" s="23" t="s">
        <v>51</v>
      </c>
      <c r="E62" s="23">
        <v>276</v>
      </c>
      <c r="F62" s="23">
        <v>37</v>
      </c>
      <c r="G62" s="23">
        <v>10212</v>
      </c>
    </row>
    <row r="63" spans="1:7">
      <c r="A63" s="26">
        <v>39292</v>
      </c>
      <c r="B63" s="22" t="s">
        <v>67</v>
      </c>
      <c r="C63" s="22" t="s">
        <v>58</v>
      </c>
      <c r="D63" s="22" t="s">
        <v>56</v>
      </c>
      <c r="E63" s="22">
        <v>209</v>
      </c>
      <c r="F63" s="22">
        <v>14</v>
      </c>
      <c r="G63" s="22">
        <v>2926</v>
      </c>
    </row>
    <row r="64" spans="1:7">
      <c r="A64" s="27">
        <v>39293</v>
      </c>
      <c r="B64" s="23" t="s">
        <v>70</v>
      </c>
      <c r="C64" s="23" t="s">
        <v>55</v>
      </c>
      <c r="D64" s="23" t="s">
        <v>53</v>
      </c>
      <c r="E64" s="23">
        <v>288</v>
      </c>
      <c r="F64" s="23">
        <v>19</v>
      </c>
      <c r="G64" s="23">
        <v>5472</v>
      </c>
    </row>
    <row r="65" spans="1:7">
      <c r="A65" s="26">
        <v>39310</v>
      </c>
      <c r="B65" s="22" t="s">
        <v>62</v>
      </c>
      <c r="C65" s="22" t="s">
        <v>50</v>
      </c>
      <c r="D65" s="22" t="s">
        <v>51</v>
      </c>
      <c r="E65" s="22">
        <v>276</v>
      </c>
      <c r="F65" s="22">
        <v>4</v>
      </c>
      <c r="G65" s="22">
        <v>1104</v>
      </c>
    </row>
    <row r="66" spans="1:7">
      <c r="A66" s="27">
        <v>39310</v>
      </c>
      <c r="B66" s="23" t="s">
        <v>65</v>
      </c>
      <c r="C66" s="23" t="s">
        <v>55</v>
      </c>
      <c r="D66" s="23" t="s">
        <v>59</v>
      </c>
      <c r="E66" s="23">
        <v>288</v>
      </c>
      <c r="F66" s="23">
        <v>37</v>
      </c>
      <c r="G66" s="23">
        <v>10656</v>
      </c>
    </row>
    <row r="67" spans="1:7">
      <c r="A67" s="26">
        <v>39311</v>
      </c>
      <c r="B67" s="22" t="s">
        <v>67</v>
      </c>
      <c r="C67" s="22" t="s">
        <v>50</v>
      </c>
      <c r="D67" s="22" t="s">
        <v>51</v>
      </c>
      <c r="E67" s="22">
        <v>276</v>
      </c>
      <c r="F67" s="22">
        <v>21</v>
      </c>
      <c r="G67" s="22">
        <v>5796</v>
      </c>
    </row>
    <row r="68" spans="1:7">
      <c r="A68" s="27">
        <v>39319</v>
      </c>
      <c r="B68" s="23" t="s">
        <v>67</v>
      </c>
      <c r="C68" s="23" t="s">
        <v>50</v>
      </c>
      <c r="D68" s="23" t="s">
        <v>53</v>
      </c>
      <c r="E68" s="23">
        <v>276</v>
      </c>
      <c r="F68" s="23">
        <v>14</v>
      </c>
      <c r="G68" s="23">
        <v>3864</v>
      </c>
    </row>
    <row r="69" spans="1:7">
      <c r="A69" s="26">
        <v>39327</v>
      </c>
      <c r="B69" s="22" t="s">
        <v>65</v>
      </c>
      <c r="C69" s="22" t="s">
        <v>50</v>
      </c>
      <c r="D69" s="22" t="s">
        <v>56</v>
      </c>
      <c r="E69" s="22">
        <v>276</v>
      </c>
      <c r="F69" s="22">
        <v>33</v>
      </c>
      <c r="G69" s="22">
        <v>9108</v>
      </c>
    </row>
    <row r="70" spans="1:7">
      <c r="A70" s="27">
        <v>39330</v>
      </c>
      <c r="B70" s="23" t="s">
        <v>70</v>
      </c>
      <c r="C70" s="23" t="s">
        <v>50</v>
      </c>
      <c r="D70" s="23" t="s">
        <v>56</v>
      </c>
      <c r="E70" s="23">
        <v>276</v>
      </c>
      <c r="F70" s="23">
        <v>19</v>
      </c>
      <c r="G70" s="23">
        <v>5244</v>
      </c>
    </row>
    <row r="71" spans="1:7">
      <c r="A71" s="26">
        <v>39333</v>
      </c>
      <c r="B71" s="22" t="s">
        <v>68</v>
      </c>
      <c r="C71" s="22" t="s">
        <v>50</v>
      </c>
      <c r="D71" s="22" t="s">
        <v>59</v>
      </c>
      <c r="E71" s="22">
        <v>276</v>
      </c>
      <c r="F71" s="22">
        <v>7</v>
      </c>
      <c r="G71" s="22">
        <v>1932</v>
      </c>
    </row>
    <row r="72" spans="1:7">
      <c r="A72" s="27">
        <v>39338</v>
      </c>
      <c r="B72" s="23" t="s">
        <v>65</v>
      </c>
      <c r="C72" s="23" t="s">
        <v>55</v>
      </c>
      <c r="D72" s="23" t="s">
        <v>59</v>
      </c>
      <c r="E72" s="23">
        <v>288</v>
      </c>
      <c r="F72" s="23">
        <v>26</v>
      </c>
      <c r="G72" s="23">
        <v>7488</v>
      </c>
    </row>
    <row r="73" spans="1:7">
      <c r="A73" s="26">
        <v>39339</v>
      </c>
      <c r="B73" s="22" t="s">
        <v>65</v>
      </c>
      <c r="C73" s="22" t="s">
        <v>64</v>
      </c>
      <c r="D73" s="22" t="s">
        <v>69</v>
      </c>
      <c r="E73" s="22">
        <v>305</v>
      </c>
      <c r="F73" s="22">
        <v>38</v>
      </c>
      <c r="G73" s="22">
        <v>11590</v>
      </c>
    </row>
    <row r="74" spans="1:7">
      <c r="A74" s="27">
        <v>39347</v>
      </c>
      <c r="B74" s="23" t="s">
        <v>65</v>
      </c>
      <c r="C74" s="23" t="s">
        <v>55</v>
      </c>
      <c r="D74" s="23" t="s">
        <v>60</v>
      </c>
      <c r="E74" s="23">
        <v>288</v>
      </c>
      <c r="F74" s="23">
        <v>13</v>
      </c>
      <c r="G74" s="23">
        <v>3744</v>
      </c>
    </row>
    <row r="75" spans="1:7">
      <c r="A75" s="26">
        <v>39349</v>
      </c>
      <c r="B75" s="22" t="s">
        <v>68</v>
      </c>
      <c r="C75" s="22" t="s">
        <v>58</v>
      </c>
      <c r="D75" s="22" t="s">
        <v>51</v>
      </c>
      <c r="E75" s="22">
        <v>209</v>
      </c>
      <c r="F75" s="22">
        <v>10</v>
      </c>
      <c r="G75" s="22">
        <v>2090</v>
      </c>
    </row>
    <row r="76" spans="1:7">
      <c r="A76" s="27">
        <v>39351</v>
      </c>
      <c r="B76" s="23" t="s">
        <v>67</v>
      </c>
      <c r="C76" s="23" t="s">
        <v>50</v>
      </c>
      <c r="D76" s="23" t="s">
        <v>51</v>
      </c>
      <c r="E76" s="23">
        <v>276</v>
      </c>
      <c r="F76" s="23">
        <v>26</v>
      </c>
      <c r="G76" s="23">
        <v>7176</v>
      </c>
    </row>
    <row r="77" spans="1:7">
      <c r="A77" s="26">
        <v>39356</v>
      </c>
      <c r="B77" s="22" t="s">
        <v>70</v>
      </c>
      <c r="C77" s="22" t="s">
        <v>55</v>
      </c>
      <c r="D77" s="22" t="s">
        <v>60</v>
      </c>
      <c r="E77" s="22">
        <v>288</v>
      </c>
      <c r="F77" s="22">
        <v>36</v>
      </c>
      <c r="G77" s="22">
        <v>10368</v>
      </c>
    </row>
    <row r="78" spans="1:7">
      <c r="A78" s="27">
        <v>39367</v>
      </c>
      <c r="B78" s="23" t="s">
        <v>67</v>
      </c>
      <c r="C78" s="23" t="s">
        <v>58</v>
      </c>
      <c r="D78" s="23" t="s">
        <v>53</v>
      </c>
      <c r="E78" s="23">
        <v>209</v>
      </c>
      <c r="F78" s="23">
        <v>13</v>
      </c>
      <c r="G78" s="23">
        <v>2717</v>
      </c>
    </row>
    <row r="79" spans="1:7">
      <c r="A79" s="26">
        <v>39375</v>
      </c>
      <c r="B79" s="22" t="s">
        <v>65</v>
      </c>
      <c r="C79" s="22" t="s">
        <v>55</v>
      </c>
      <c r="D79" s="22" t="s">
        <v>60</v>
      </c>
      <c r="E79" s="22">
        <v>288</v>
      </c>
      <c r="F79" s="22">
        <v>40</v>
      </c>
      <c r="G79" s="22">
        <v>11520</v>
      </c>
    </row>
    <row r="80" spans="1:7">
      <c r="A80" s="27">
        <v>39379</v>
      </c>
      <c r="B80" s="23" t="s">
        <v>67</v>
      </c>
      <c r="C80" s="23" t="s">
        <v>55</v>
      </c>
      <c r="D80" s="23" t="s">
        <v>56</v>
      </c>
      <c r="E80" s="23">
        <v>288</v>
      </c>
      <c r="F80" s="23">
        <v>39</v>
      </c>
      <c r="G80" s="23">
        <v>11232</v>
      </c>
    </row>
    <row r="81" spans="1:7">
      <c r="A81" s="26">
        <v>39385</v>
      </c>
      <c r="B81" s="22" t="s">
        <v>68</v>
      </c>
      <c r="C81" s="22" t="s">
        <v>50</v>
      </c>
      <c r="D81" s="22" t="s">
        <v>56</v>
      </c>
      <c r="E81" s="22">
        <v>276</v>
      </c>
      <c r="F81" s="22">
        <v>32</v>
      </c>
      <c r="G81" s="22">
        <v>8832</v>
      </c>
    </row>
    <row r="82" spans="1:7">
      <c r="A82" s="27">
        <v>39385</v>
      </c>
      <c r="B82" s="23" t="s">
        <v>67</v>
      </c>
      <c r="C82" s="23" t="s">
        <v>64</v>
      </c>
      <c r="D82" s="23" t="s">
        <v>59</v>
      </c>
      <c r="E82" s="23">
        <v>305</v>
      </c>
      <c r="F82" s="23">
        <v>15</v>
      </c>
      <c r="G82" s="23">
        <v>4575</v>
      </c>
    </row>
    <row r="83" spans="1:7">
      <c r="A83" s="26">
        <v>39386</v>
      </c>
      <c r="B83" s="22" t="s">
        <v>68</v>
      </c>
      <c r="C83" s="22" t="s">
        <v>50</v>
      </c>
      <c r="D83" s="22" t="s">
        <v>53</v>
      </c>
      <c r="E83" s="22">
        <v>276</v>
      </c>
      <c r="F83" s="22">
        <v>31</v>
      </c>
      <c r="G83" s="22">
        <v>8556</v>
      </c>
    </row>
    <row r="84" spans="1:7">
      <c r="A84" s="27">
        <v>39389</v>
      </c>
      <c r="B84" s="23" t="s">
        <v>68</v>
      </c>
      <c r="C84" s="23" t="s">
        <v>50</v>
      </c>
      <c r="D84" s="23" t="s">
        <v>53</v>
      </c>
      <c r="E84" s="23">
        <v>276</v>
      </c>
      <c r="F84" s="23">
        <v>18</v>
      </c>
      <c r="G84" s="23">
        <v>4968</v>
      </c>
    </row>
    <row r="85" spans="1:7">
      <c r="A85" s="26">
        <v>39391</v>
      </c>
      <c r="B85" s="22" t="s">
        <v>68</v>
      </c>
      <c r="C85" s="22" t="s">
        <v>58</v>
      </c>
      <c r="D85" s="22" t="s">
        <v>51</v>
      </c>
      <c r="E85" s="22">
        <v>209</v>
      </c>
      <c r="F85" s="22">
        <v>18</v>
      </c>
      <c r="G85" s="22">
        <v>3762</v>
      </c>
    </row>
    <row r="86" spans="1:7">
      <c r="A86" s="27">
        <v>39393</v>
      </c>
      <c r="B86" s="23" t="s">
        <v>68</v>
      </c>
      <c r="C86" s="23" t="s">
        <v>58</v>
      </c>
      <c r="D86" s="23" t="s">
        <v>69</v>
      </c>
      <c r="E86" s="23">
        <v>209</v>
      </c>
      <c r="F86" s="23">
        <v>39</v>
      </c>
      <c r="G86" s="23">
        <v>8151</v>
      </c>
    </row>
    <row r="87" spans="1:7">
      <c r="A87" s="26">
        <v>39395</v>
      </c>
      <c r="B87" s="22" t="s">
        <v>67</v>
      </c>
      <c r="C87" s="22" t="s">
        <v>58</v>
      </c>
      <c r="D87" s="22" t="s">
        <v>51</v>
      </c>
      <c r="E87" s="22">
        <v>209</v>
      </c>
      <c r="F87" s="22">
        <v>28</v>
      </c>
      <c r="G87" s="22">
        <v>5852</v>
      </c>
    </row>
    <row r="88" spans="1:7">
      <c r="A88" s="27">
        <v>39400</v>
      </c>
      <c r="B88" s="23" t="s">
        <v>68</v>
      </c>
      <c r="C88" s="23" t="s">
        <v>58</v>
      </c>
      <c r="D88" s="23" t="s">
        <v>60</v>
      </c>
      <c r="E88" s="23">
        <v>209</v>
      </c>
      <c r="F88" s="23">
        <v>34</v>
      </c>
      <c r="G88" s="23">
        <v>7106</v>
      </c>
    </row>
    <row r="89" spans="1:7">
      <c r="A89" s="26">
        <v>39408</v>
      </c>
      <c r="B89" s="22" t="s">
        <v>65</v>
      </c>
      <c r="C89" s="22" t="s">
        <v>55</v>
      </c>
      <c r="D89" s="22" t="s">
        <v>69</v>
      </c>
      <c r="E89" s="22">
        <v>288</v>
      </c>
      <c r="F89" s="22">
        <v>28</v>
      </c>
      <c r="G89" s="22">
        <v>8064</v>
      </c>
    </row>
    <row r="90" spans="1:7">
      <c r="A90" s="27">
        <v>39410</v>
      </c>
      <c r="B90" s="23" t="s">
        <v>68</v>
      </c>
      <c r="C90" s="23" t="s">
        <v>55</v>
      </c>
      <c r="D90" s="23" t="s">
        <v>51</v>
      </c>
      <c r="E90" s="23">
        <v>288</v>
      </c>
      <c r="F90" s="23">
        <v>20</v>
      </c>
      <c r="G90" s="23">
        <v>5760</v>
      </c>
    </row>
    <row r="91" spans="1:7">
      <c r="A91" s="26">
        <v>39417</v>
      </c>
      <c r="B91" s="22" t="s">
        <v>67</v>
      </c>
      <c r="C91" s="22" t="s">
        <v>58</v>
      </c>
      <c r="D91" s="22" t="s">
        <v>51</v>
      </c>
      <c r="E91" s="22">
        <v>209</v>
      </c>
      <c r="F91" s="22">
        <v>25</v>
      </c>
      <c r="G91" s="22">
        <v>5225</v>
      </c>
    </row>
    <row r="92" spans="1:7">
      <c r="A92" s="27">
        <v>39422</v>
      </c>
      <c r="B92" s="23" t="s">
        <v>68</v>
      </c>
      <c r="C92" s="23" t="s">
        <v>55</v>
      </c>
      <c r="D92" s="23" t="s">
        <v>60</v>
      </c>
      <c r="E92" s="23">
        <v>288</v>
      </c>
      <c r="F92" s="23">
        <v>14</v>
      </c>
      <c r="G92" s="23">
        <v>4032</v>
      </c>
    </row>
    <row r="93" spans="1:7">
      <c r="A93" s="26">
        <v>39427</v>
      </c>
      <c r="B93" s="22" t="s">
        <v>65</v>
      </c>
      <c r="C93" s="22" t="s">
        <v>55</v>
      </c>
      <c r="D93" s="22" t="s">
        <v>51</v>
      </c>
      <c r="E93" s="22">
        <v>288</v>
      </c>
      <c r="F93" s="22">
        <v>16</v>
      </c>
      <c r="G93" s="22">
        <v>4608</v>
      </c>
    </row>
    <row r="94" spans="1:7">
      <c r="A94" s="27">
        <v>39428</v>
      </c>
      <c r="B94" s="23" t="s">
        <v>65</v>
      </c>
      <c r="C94" s="23" t="s">
        <v>55</v>
      </c>
      <c r="D94" s="23" t="s">
        <v>60</v>
      </c>
      <c r="E94" s="23">
        <v>288</v>
      </c>
      <c r="F94" s="23">
        <v>18</v>
      </c>
      <c r="G94" s="23">
        <v>5184</v>
      </c>
    </row>
    <row r="95" spans="1:7">
      <c r="A95" s="26">
        <v>39431</v>
      </c>
      <c r="B95" s="22" t="s">
        <v>65</v>
      </c>
      <c r="C95" s="22" t="s">
        <v>64</v>
      </c>
      <c r="D95" s="22" t="s">
        <v>69</v>
      </c>
      <c r="E95" s="22">
        <v>305</v>
      </c>
      <c r="F95" s="22">
        <v>24</v>
      </c>
      <c r="G95" s="22">
        <v>7320</v>
      </c>
    </row>
    <row r="96" spans="1:7">
      <c r="A96" s="27">
        <v>39431</v>
      </c>
      <c r="B96" s="23" t="s">
        <v>68</v>
      </c>
      <c r="C96" s="23" t="s">
        <v>58</v>
      </c>
      <c r="D96" s="23" t="s">
        <v>56</v>
      </c>
      <c r="E96" s="23">
        <v>209</v>
      </c>
      <c r="F96" s="23">
        <v>12</v>
      </c>
      <c r="G96" s="23">
        <v>2508</v>
      </c>
    </row>
    <row r="97" spans="1:7">
      <c r="A97" s="26">
        <v>39432</v>
      </c>
      <c r="B97" s="22" t="s">
        <v>68</v>
      </c>
      <c r="C97" s="22" t="s">
        <v>58</v>
      </c>
      <c r="D97" s="22" t="s">
        <v>59</v>
      </c>
      <c r="E97" s="22">
        <v>209</v>
      </c>
      <c r="F97" s="22">
        <v>3</v>
      </c>
      <c r="G97" s="22">
        <v>627</v>
      </c>
    </row>
    <row r="98" spans="1:7">
      <c r="A98" s="27">
        <v>39432</v>
      </c>
      <c r="B98" s="23" t="s">
        <v>68</v>
      </c>
      <c r="C98" s="23" t="s">
        <v>50</v>
      </c>
      <c r="D98" s="23" t="s">
        <v>60</v>
      </c>
      <c r="E98" s="23">
        <v>276</v>
      </c>
      <c r="F98" s="23">
        <v>24</v>
      </c>
      <c r="G98" s="23">
        <v>6624</v>
      </c>
    </row>
    <row r="99" spans="1:7">
      <c r="A99" s="26">
        <v>39434</v>
      </c>
      <c r="B99" s="22" t="s">
        <v>70</v>
      </c>
      <c r="C99" s="22" t="s">
        <v>64</v>
      </c>
      <c r="D99" s="22" t="s">
        <v>53</v>
      </c>
      <c r="E99" s="22">
        <v>305</v>
      </c>
      <c r="F99" s="22">
        <v>12</v>
      </c>
      <c r="G99" s="22">
        <v>3660</v>
      </c>
    </row>
    <row r="100" spans="1:7">
      <c r="A100" s="27">
        <v>39439</v>
      </c>
      <c r="B100" s="23" t="s">
        <v>70</v>
      </c>
      <c r="C100" s="23" t="s">
        <v>58</v>
      </c>
      <c r="D100" s="23" t="s">
        <v>51</v>
      </c>
      <c r="E100" s="23">
        <v>209</v>
      </c>
      <c r="F100" s="23">
        <v>6</v>
      </c>
      <c r="G100" s="23">
        <v>1254</v>
      </c>
    </row>
    <row r="101" spans="1:7">
      <c r="A101" s="26">
        <v>39447</v>
      </c>
      <c r="B101" s="22" t="s">
        <v>70</v>
      </c>
      <c r="C101" s="22" t="s">
        <v>55</v>
      </c>
      <c r="D101" s="22" t="s">
        <v>60</v>
      </c>
      <c r="E101" s="22">
        <v>288</v>
      </c>
      <c r="F101" s="22">
        <v>34</v>
      </c>
      <c r="G101" s="22">
        <v>9792</v>
      </c>
    </row>
    <row r="102" spans="1:7">
      <c r="A102" s="28">
        <v>39447</v>
      </c>
      <c r="B102" s="24" t="s">
        <v>72</v>
      </c>
      <c r="C102" s="24" t="s">
        <v>55</v>
      </c>
      <c r="D102" s="24" t="s">
        <v>56</v>
      </c>
      <c r="E102" s="24">
        <v>288</v>
      </c>
      <c r="F102" s="24">
        <v>20</v>
      </c>
      <c r="G102" s="24">
        <v>5760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1"/>
  <dimension ref="A1:U33"/>
  <sheetViews>
    <sheetView showGridLines="0" topLeftCell="C31" workbookViewId="0">
      <selection activeCell="Y3" sqref="Y3"/>
    </sheetView>
  </sheetViews>
  <sheetFormatPr defaultRowHeight="16.5"/>
  <cols>
    <col min="2" max="2" width="8.875" bestFit="1" customWidth="1"/>
    <col min="3" max="3" width="9.5" bestFit="1" customWidth="1"/>
    <col min="4" max="4" width="8.875" bestFit="1" customWidth="1"/>
    <col min="5" max="6" width="5.75" bestFit="1" customWidth="1"/>
    <col min="7" max="7" width="7.375" customWidth="1"/>
    <col min="8" max="8" width="5.75" bestFit="1" customWidth="1"/>
    <col min="9" max="9" width="6.25" customWidth="1"/>
    <col min="10" max="10" width="9.25" customWidth="1"/>
    <col min="11" max="12" width="8" customWidth="1"/>
    <col min="14" max="15" width="9.5" bestFit="1" customWidth="1"/>
    <col min="16" max="16" width="5.875" customWidth="1"/>
    <col min="21" max="21" width="9.5" bestFit="1" customWidth="1"/>
  </cols>
  <sheetData>
    <row r="1" spans="1:17" ht="42" customHeight="1">
      <c r="B1" s="18" t="s">
        <v>95</v>
      </c>
      <c r="M1" s="37" t="s">
        <v>87</v>
      </c>
    </row>
    <row r="2" spans="1:17"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  <c r="K2" s="6" t="s">
        <v>89</v>
      </c>
      <c r="L2" s="46" t="s">
        <v>90</v>
      </c>
      <c r="M2" s="16" t="s">
        <v>37</v>
      </c>
      <c r="N2" t="s">
        <v>32</v>
      </c>
    </row>
    <row r="3" spans="1:17">
      <c r="B3" s="8" t="s">
        <v>11</v>
      </c>
      <c r="C3" s="19">
        <v>64</v>
      </c>
      <c r="D3" s="19">
        <v>80</v>
      </c>
      <c r="E3" s="19">
        <v>40</v>
      </c>
      <c r="F3" s="19">
        <v>20</v>
      </c>
      <c r="G3" s="19">
        <v>40</v>
      </c>
      <c r="H3" s="19">
        <v>88</v>
      </c>
      <c r="I3" s="19">
        <f>SUM(甲班[[#This Row],[國文]:[地理]])</f>
        <v>332</v>
      </c>
      <c r="J3" s="10">
        <f>AVERAGE(甲班[[#This Row],[國文]:[地理]])</f>
        <v>55.333333333333336</v>
      </c>
      <c r="K3" s="19"/>
      <c r="L3" s="45"/>
      <c r="M3" s="16" t="s">
        <v>37</v>
      </c>
      <c r="N3" t="s">
        <v>33</v>
      </c>
    </row>
    <row r="4" spans="1:17">
      <c r="B4" s="8" t="s">
        <v>12</v>
      </c>
      <c r="C4" s="19">
        <v>91</v>
      </c>
      <c r="D4" s="19">
        <v>90</v>
      </c>
      <c r="E4" s="19">
        <v>70</v>
      </c>
      <c r="F4" s="19">
        <v>60</v>
      </c>
      <c r="G4" s="19">
        <v>60</v>
      </c>
      <c r="H4" s="19">
        <v>100</v>
      </c>
      <c r="I4" s="19">
        <f>SUM(甲班[[#This Row],[國文]:[地理]])</f>
        <v>471</v>
      </c>
      <c r="J4" s="10">
        <f>AVERAGE(甲班[[#This Row],[國文]:[地理]])</f>
        <v>78.5</v>
      </c>
      <c r="K4" s="19"/>
      <c r="L4" s="45"/>
      <c r="M4" s="16" t="s">
        <v>37</v>
      </c>
      <c r="N4" t="s">
        <v>34</v>
      </c>
    </row>
    <row r="5" spans="1:17">
      <c r="B5" s="8" t="s">
        <v>13</v>
      </c>
      <c r="C5" s="19">
        <v>32</v>
      </c>
      <c r="D5" s="19">
        <v>30</v>
      </c>
      <c r="E5" s="19">
        <v>20</v>
      </c>
      <c r="F5" s="19">
        <v>5</v>
      </c>
      <c r="G5" s="19">
        <v>67</v>
      </c>
      <c r="H5" s="19">
        <v>79</v>
      </c>
      <c r="I5" s="19">
        <f>SUM(甲班[[#This Row],[國文]:[地理]])</f>
        <v>233</v>
      </c>
      <c r="J5" s="10">
        <f>AVERAGE(甲班[[#This Row],[國文]:[地理]])</f>
        <v>38.833333333333336</v>
      </c>
      <c r="K5" s="19"/>
      <c r="L5" s="45"/>
      <c r="N5" t="s">
        <v>35</v>
      </c>
    </row>
    <row r="6" spans="1:17">
      <c r="B6" s="8" t="s">
        <v>14</v>
      </c>
      <c r="C6" s="19">
        <v>56</v>
      </c>
      <c r="D6" s="19">
        <v>60</v>
      </c>
      <c r="E6" s="19">
        <v>30</v>
      </c>
      <c r="F6" s="19">
        <v>15</v>
      </c>
      <c r="G6" s="19">
        <v>60</v>
      </c>
      <c r="H6" s="19">
        <v>92</v>
      </c>
      <c r="I6" s="19">
        <f>SUM(甲班[[#This Row],[國文]:[地理]])</f>
        <v>313</v>
      </c>
      <c r="J6" s="10">
        <f>AVERAGE(甲班[[#This Row],[國文]:[地理]])</f>
        <v>52.166666666666664</v>
      </c>
      <c r="K6" s="6" t="s">
        <v>89</v>
      </c>
      <c r="L6" s="47" t="s">
        <v>91</v>
      </c>
    </row>
    <row r="7" spans="1:17">
      <c r="B7" s="8" t="s">
        <v>15</v>
      </c>
      <c r="C7" s="19">
        <v>69</v>
      </c>
      <c r="D7" s="19">
        <v>80</v>
      </c>
      <c r="E7" s="19">
        <v>40</v>
      </c>
      <c r="F7" s="19">
        <v>35</v>
      </c>
      <c r="G7" s="19">
        <v>60</v>
      </c>
      <c r="H7" s="19">
        <v>64</v>
      </c>
      <c r="I7" s="19">
        <f>SUM(甲班[[#This Row],[國文]:[地理]])</f>
        <v>348</v>
      </c>
      <c r="J7" s="10">
        <f>AVERAGE(甲班[[#This Row],[國文]:[地理]])</f>
        <v>58</v>
      </c>
      <c r="K7" s="19"/>
      <c r="L7" s="45"/>
      <c r="N7" s="15" t="s">
        <v>86</v>
      </c>
      <c r="Q7" s="17" t="s">
        <v>84</v>
      </c>
    </row>
    <row r="8" spans="1:17" ht="17.25" customHeight="1">
      <c r="B8" s="8" t="s">
        <v>16</v>
      </c>
      <c r="C8" s="19">
        <v>63</v>
      </c>
      <c r="D8" s="19">
        <v>50</v>
      </c>
      <c r="E8" s="19">
        <v>60</v>
      </c>
      <c r="F8" s="19">
        <v>25</v>
      </c>
      <c r="G8" s="19">
        <v>70</v>
      </c>
      <c r="H8" s="19">
        <v>84</v>
      </c>
      <c r="I8" s="19">
        <f>SUM(甲班[[#This Row],[國文]:[地理]])</f>
        <v>352</v>
      </c>
      <c r="J8" s="10">
        <f>AVERAGE(甲班[[#This Row],[國文]:[地理]])</f>
        <v>58.666666666666664</v>
      </c>
      <c r="K8" s="19"/>
      <c r="L8" s="45"/>
      <c r="N8">
        <f>SUM(甲班[[#This Row],[國文]:[地理]])</f>
        <v>352</v>
      </c>
      <c r="Q8" s="40" t="s">
        <v>85</v>
      </c>
    </row>
    <row r="9" spans="1:17" ht="21">
      <c r="B9" s="8" t="s">
        <v>17</v>
      </c>
      <c r="C9" s="19">
        <v>82</v>
      </c>
      <c r="D9" s="19">
        <v>80</v>
      </c>
      <c r="E9" s="19">
        <v>76</v>
      </c>
      <c r="F9" s="19">
        <v>84</v>
      </c>
      <c r="G9" s="19">
        <v>88</v>
      </c>
      <c r="H9" s="19">
        <v>100</v>
      </c>
      <c r="I9" s="19">
        <f>SUM(甲班[[#This Row],[國文]:[地理]])</f>
        <v>510</v>
      </c>
      <c r="J9" s="10">
        <f>AVERAGE(甲班[[#This Row],[國文]:[地理]])</f>
        <v>85</v>
      </c>
      <c r="K9" s="19"/>
      <c r="L9" s="45"/>
      <c r="N9" s="15" t="s">
        <v>36</v>
      </c>
      <c r="Q9" s="17" t="s">
        <v>81</v>
      </c>
    </row>
    <row r="10" spans="1:17">
      <c r="B10" s="8" t="s">
        <v>18</v>
      </c>
      <c r="C10" s="19">
        <v>91</v>
      </c>
      <c r="D10" s="19">
        <v>80</v>
      </c>
      <c r="E10" s="19">
        <v>90</v>
      </c>
      <c r="F10" s="19">
        <v>85</v>
      </c>
      <c r="G10" s="19">
        <v>70</v>
      </c>
      <c r="H10" s="19">
        <v>100</v>
      </c>
      <c r="I10" s="19">
        <f>SUM(甲班[[#This Row],[國文]:[地理]])</f>
        <v>516</v>
      </c>
      <c r="J10" s="10">
        <f>AVERAGE(甲班[[#This Row],[國文]:[地理]])</f>
        <v>86</v>
      </c>
      <c r="K10" s="19"/>
      <c r="L10" s="45"/>
      <c r="M10" s="16" t="s">
        <v>37</v>
      </c>
      <c r="N10" t="s">
        <v>38</v>
      </c>
    </row>
    <row r="11" spans="1:17">
      <c r="B11" s="38">
        <f>SUBTOTAL(103,甲班[姓名])</f>
        <v>8</v>
      </c>
      <c r="C11" s="9">
        <f>SUBTOTAL(101,甲班[國文])</f>
        <v>68.5</v>
      </c>
      <c r="D11" s="9"/>
      <c r="E11" s="9">
        <f>SUBTOTAL(101,甲班[英文])</f>
        <v>53.25</v>
      </c>
      <c r="F11" s="9"/>
      <c r="G11" s="9"/>
      <c r="H11" s="9"/>
      <c r="I11" s="9"/>
      <c r="J11" s="39">
        <f>SUBTOTAL(109,甲班[平均])</f>
        <v>512.5</v>
      </c>
      <c r="K11" s="6" t="s">
        <v>89</v>
      </c>
      <c r="L11" s="49" t="s">
        <v>92</v>
      </c>
    </row>
    <row r="13" spans="1:17">
      <c r="L13" s="48" t="s">
        <v>93</v>
      </c>
    </row>
    <row r="15" spans="1:17">
      <c r="A15" s="16" t="s">
        <v>37</v>
      </c>
      <c r="B15" t="s">
        <v>78</v>
      </c>
    </row>
    <row r="16" spans="1:17">
      <c r="C16">
        <f>甲班[[#Totals],[姓名]]</f>
        <v>8</v>
      </c>
      <c r="D16" t="str">
        <f ca="1">_xlfn.FORMULATEXT(C16)</f>
        <v>=甲班[[#總計],[姓名]]</v>
      </c>
      <c r="I16" t="s">
        <v>94</v>
      </c>
    </row>
    <row r="17" spans="1:21">
      <c r="C17" s="20">
        <f>甲班[[#Totals],[英文]]</f>
        <v>53.25</v>
      </c>
      <c r="D17" t="str">
        <f ca="1">_xlfn.FORMULATEXT(C17)</f>
        <v>=甲班[[#總計],[英文]]</v>
      </c>
    </row>
    <row r="18" spans="1:21">
      <c r="C18">
        <f>甲班[[#Totals],[歷史]]</f>
        <v>0</v>
      </c>
      <c r="D18" t="str">
        <f ca="1">_xlfn.FORMULATEXT(C18)</f>
        <v>=甲班[[#總計],[歷史]]</v>
      </c>
    </row>
    <row r="20" spans="1:21">
      <c r="C20" t="e">
        <f>甲班[[#Data],[英文]]</f>
        <v>#VALUE!</v>
      </c>
      <c r="D20" t="str">
        <f ca="1">_xlfn.FORMULATEXT(C20)</f>
        <v>=@甲班[[#資料],[英文]]</v>
      </c>
    </row>
    <row r="21" spans="1:21">
      <c r="C21" s="41">
        <f>SUM(甲班[[#Data],[英文]])</f>
        <v>426</v>
      </c>
      <c r="D21" s="41" t="str">
        <f ca="1">_xlfn.FORMULATEXT(C21)</f>
        <v>=SUM(甲班[[#資料],[英文]])</v>
      </c>
      <c r="E21" s="41"/>
      <c r="F21" s="41"/>
      <c r="G21" s="41"/>
      <c r="H21" s="41"/>
      <c r="I21" s="58" t="s">
        <v>79</v>
      </c>
      <c r="J21" s="58"/>
    </row>
    <row r="22" spans="1:21">
      <c r="C22" s="42">
        <f>SUM(甲班[英文])</f>
        <v>426</v>
      </c>
      <c r="D22" s="42" t="str">
        <f ca="1">_xlfn.FORMULATEXT(C22)</f>
        <v>=SUM(甲班[英文])</v>
      </c>
      <c r="E22" s="42"/>
      <c r="F22" s="42"/>
      <c r="G22" s="42"/>
      <c r="H22" s="42"/>
      <c r="I22" s="59"/>
      <c r="J22" s="59"/>
    </row>
    <row r="23" spans="1:21">
      <c r="C23" s="43">
        <f>AVERAGE(E3:E10,G3:G10)</f>
        <v>58.8125</v>
      </c>
      <c r="D23" s="41" t="str">
        <f ca="1">_xlfn.FORMULATEXT(C23)</f>
        <v>=AVERAGE(E3:E10,G3:G10)</v>
      </c>
      <c r="E23" s="41"/>
      <c r="F23" s="41"/>
      <c r="G23" s="41"/>
      <c r="H23" s="41"/>
      <c r="I23" s="58" t="s">
        <v>79</v>
      </c>
      <c r="J23" s="58"/>
    </row>
    <row r="24" spans="1:21">
      <c r="C24" s="44">
        <f>AVERAGE(甲班[英文],甲班[歷史])</f>
        <v>58.8125</v>
      </c>
      <c r="D24" s="42" t="str">
        <f ca="1">_xlfn.FORMULATEXT(C24)</f>
        <v>=AVERAGE(甲班[英文],甲班[歷史])</v>
      </c>
      <c r="E24" s="42"/>
      <c r="F24" s="42"/>
      <c r="G24" s="42"/>
      <c r="H24" s="42"/>
      <c r="I24" s="59"/>
      <c r="J24" s="59"/>
    </row>
    <row r="25" spans="1:21">
      <c r="A25" s="16" t="s">
        <v>37</v>
      </c>
      <c r="B25" t="s">
        <v>41</v>
      </c>
    </row>
    <row r="26" spans="1:21">
      <c r="C26">
        <f>COUNTA(甲班[[#Data],[英文]])</f>
        <v>8</v>
      </c>
      <c r="D26" t="str">
        <f ca="1">_xlfn.FORMULATEXT(C26)</f>
        <v>=COUNTA(甲班[[#資料],[英文]])</v>
      </c>
      <c r="I26" t="s">
        <v>39</v>
      </c>
    </row>
    <row r="27" spans="1:21">
      <c r="C27">
        <f>COUNTA(甲班[[#All],[英文]])</f>
        <v>10</v>
      </c>
      <c r="D27" t="str">
        <f ca="1">_xlfn.FORMULATEXT(C27)</f>
        <v>=COUNTA(甲班[[#全部],[英文]])</v>
      </c>
      <c r="I27" t="s">
        <v>40</v>
      </c>
    </row>
    <row r="28" spans="1:21">
      <c r="C28">
        <f>SUM(甲班[[#Data],[英文]])</f>
        <v>426</v>
      </c>
      <c r="D28" t="str">
        <f ca="1">_xlfn.FORMULATEXT(C28)</f>
        <v>=SUM(甲班[[#資料],[英文]])</v>
      </c>
    </row>
    <row r="29" spans="1:21" ht="15.75" customHeight="1">
      <c r="C29" s="20">
        <f>SUM(甲班[[#All],[英文]])</f>
        <v>479.25</v>
      </c>
      <c r="D29" t="str">
        <f ca="1">_xlfn.FORMULATEXT(C29)</f>
        <v>=SUM(甲班[[#全部],[英文]])</v>
      </c>
      <c r="I29" t="s">
        <v>80</v>
      </c>
    </row>
    <row r="30" spans="1:21" ht="25.5" customHeight="1"/>
    <row r="31" spans="1:2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</row>
    <row r="32" spans="1:21">
      <c r="C32">
        <f>COUNTA(甲班[姓名])</f>
        <v>8</v>
      </c>
      <c r="F32">
        <v>1</v>
      </c>
      <c r="I32" s="15" t="s">
        <v>82</v>
      </c>
    </row>
    <row r="33" spans="9:16">
      <c r="I33" s="15" t="s">
        <v>83</v>
      </c>
      <c r="O33" s="36" t="s">
        <v>28</v>
      </c>
      <c r="P33" s="15" t="s">
        <v>96</v>
      </c>
    </row>
  </sheetData>
  <mergeCells count="2">
    <mergeCell ref="I23:J24"/>
    <mergeCell ref="I21:J22"/>
  </mergeCells>
  <phoneticPr fontId="2" type="noConversion"/>
  <dataValidations count="1">
    <dataValidation type="list" allowBlank="1" showInputMessage="1" showErrorMessage="1" sqref="O33" xr:uid="{00000000-0002-0000-0400-000000000000}">
      <formula1>OFFSET($B$3,0,0,$C$32,1)</formula1>
    </dataValidation>
  </dataValidations>
  <hyperlinks>
    <hyperlink ref="B1" r:id="rId1" xr:uid="{00000000-0004-0000-0400-000000000000}"/>
  </hyperlinks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5" name="Drop Down 5">
              <controlPr defaultSize="0" autoLine="0" autoPict="0">
                <anchor moveWithCells="1">
                  <from>
                    <xdr:col>3</xdr:col>
                    <xdr:colOff>180975</xdr:colOff>
                    <xdr:row>31</xdr:row>
                    <xdr:rowOff>66675</xdr:rowOff>
                  </from>
                  <to>
                    <xdr:col>4</xdr:col>
                    <xdr:colOff>390525</xdr:colOff>
                    <xdr:row>32</xdr:row>
                    <xdr:rowOff>95250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22"/>
  <sheetViews>
    <sheetView showGridLines="0" tabSelected="1" topLeftCell="B1" workbookViewId="0">
      <selection activeCell="O15" sqref="O15"/>
    </sheetView>
  </sheetViews>
  <sheetFormatPr defaultRowHeight="16.5"/>
  <cols>
    <col min="3" max="9" width="7.375" customWidth="1"/>
    <col min="10" max="10" width="9.75" customWidth="1"/>
  </cols>
  <sheetData>
    <row r="3" spans="2:14">
      <c r="B3" s="51" t="s">
        <v>2</v>
      </c>
      <c r="C3" s="51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H3" s="51" t="s">
        <v>8</v>
      </c>
      <c r="I3" s="51" t="s">
        <v>9</v>
      </c>
      <c r="J3" s="4" t="s">
        <v>10</v>
      </c>
      <c r="N3" s="61" t="s">
        <v>102</v>
      </c>
    </row>
    <row r="4" spans="2:14">
      <c r="B4" s="4" t="s">
        <v>11</v>
      </c>
      <c r="C4" s="52">
        <v>64</v>
      </c>
      <c r="D4" s="52">
        <v>80</v>
      </c>
      <c r="E4" s="52">
        <v>40</v>
      </c>
      <c r="F4" s="52">
        <v>20</v>
      </c>
      <c r="G4" s="52">
        <v>40</v>
      </c>
      <c r="H4" s="52">
        <v>88</v>
      </c>
      <c r="I4" s="52">
        <f>SUM(C4:H4)</f>
        <v>332</v>
      </c>
      <c r="J4" s="50">
        <f>AVERAGE(C4:H4)</f>
        <v>55.333333333333336</v>
      </c>
      <c r="N4" s="61" t="s">
        <v>3</v>
      </c>
    </row>
    <row r="5" spans="2:14">
      <c r="B5" s="4" t="s">
        <v>12</v>
      </c>
      <c r="C5" s="52">
        <v>91</v>
      </c>
      <c r="D5" s="52">
        <v>90</v>
      </c>
      <c r="E5" s="52">
        <v>70</v>
      </c>
      <c r="F5" s="52">
        <v>60</v>
      </c>
      <c r="G5" s="52">
        <v>60</v>
      </c>
      <c r="H5" s="52">
        <v>100</v>
      </c>
      <c r="I5" s="52">
        <f t="shared" ref="I5:I11" si="0">SUM(C5:H5)</f>
        <v>471</v>
      </c>
      <c r="J5" s="50">
        <f t="shared" ref="J5:J11" si="1">AVERAGE(C5:H5)</f>
        <v>78.5</v>
      </c>
      <c r="N5" s="61" t="s">
        <v>4</v>
      </c>
    </row>
    <row r="6" spans="2:14">
      <c r="B6" s="4" t="s">
        <v>13</v>
      </c>
      <c r="C6" s="52">
        <v>32</v>
      </c>
      <c r="D6" s="52">
        <v>30</v>
      </c>
      <c r="E6" s="52">
        <v>20</v>
      </c>
      <c r="F6" s="52">
        <v>5</v>
      </c>
      <c r="G6" s="52">
        <v>67</v>
      </c>
      <c r="H6" s="52">
        <v>79</v>
      </c>
      <c r="I6" s="52">
        <f t="shared" si="0"/>
        <v>233</v>
      </c>
      <c r="J6" s="50">
        <f t="shared" si="1"/>
        <v>38.833333333333336</v>
      </c>
      <c r="N6" s="61" t="s">
        <v>5</v>
      </c>
    </row>
    <row r="7" spans="2:14">
      <c r="B7" s="4" t="s">
        <v>14</v>
      </c>
      <c r="C7" s="52">
        <v>56</v>
      </c>
      <c r="D7" s="52">
        <v>60</v>
      </c>
      <c r="E7" s="52">
        <v>30</v>
      </c>
      <c r="F7" s="52">
        <v>15</v>
      </c>
      <c r="G7" s="52">
        <v>60</v>
      </c>
      <c r="H7" s="52">
        <v>92</v>
      </c>
      <c r="I7" s="52">
        <f t="shared" si="0"/>
        <v>313</v>
      </c>
      <c r="J7" s="50">
        <f t="shared" si="1"/>
        <v>52.166666666666664</v>
      </c>
      <c r="N7" s="61" t="s">
        <v>6</v>
      </c>
    </row>
    <row r="8" spans="2:14">
      <c r="B8" s="4" t="s">
        <v>15</v>
      </c>
      <c r="C8" s="52">
        <v>69</v>
      </c>
      <c r="D8" s="52">
        <v>80</v>
      </c>
      <c r="E8" s="52">
        <v>40</v>
      </c>
      <c r="F8" s="52">
        <v>35</v>
      </c>
      <c r="G8" s="52">
        <v>60</v>
      </c>
      <c r="H8" s="52">
        <v>64</v>
      </c>
      <c r="I8" s="52">
        <f t="shared" si="0"/>
        <v>348</v>
      </c>
      <c r="J8" s="50">
        <f t="shared" si="1"/>
        <v>58</v>
      </c>
      <c r="N8" s="60"/>
    </row>
    <row r="9" spans="2:14">
      <c r="B9" s="4" t="s">
        <v>16</v>
      </c>
      <c r="C9" s="52">
        <v>63</v>
      </c>
      <c r="D9" s="52">
        <v>50</v>
      </c>
      <c r="E9" s="52">
        <v>60</v>
      </c>
      <c r="F9" s="52">
        <v>25</v>
      </c>
      <c r="G9" s="52">
        <v>70</v>
      </c>
      <c r="H9" s="52">
        <v>84</v>
      </c>
      <c r="I9" s="52">
        <f t="shared" si="0"/>
        <v>352</v>
      </c>
      <c r="J9" s="50">
        <f t="shared" si="1"/>
        <v>58.666666666666664</v>
      </c>
    </row>
    <row r="10" spans="2:14">
      <c r="B10" s="4" t="s">
        <v>17</v>
      </c>
      <c r="C10" s="52">
        <v>82</v>
      </c>
      <c r="D10" s="52">
        <v>80</v>
      </c>
      <c r="E10" s="52">
        <v>76</v>
      </c>
      <c r="F10" s="52">
        <v>84</v>
      </c>
      <c r="G10" s="52">
        <v>88</v>
      </c>
      <c r="H10" s="52">
        <v>100</v>
      </c>
      <c r="I10" s="52">
        <f t="shared" si="0"/>
        <v>510</v>
      </c>
      <c r="J10" s="50">
        <f t="shared" si="1"/>
        <v>85</v>
      </c>
    </row>
    <row r="11" spans="2:14">
      <c r="B11" s="4" t="s">
        <v>18</v>
      </c>
      <c r="C11" s="52">
        <v>91</v>
      </c>
      <c r="D11" s="52">
        <v>80</v>
      </c>
      <c r="E11" s="52">
        <v>90</v>
      </c>
      <c r="F11" s="52">
        <v>85</v>
      </c>
      <c r="G11" s="52">
        <v>70</v>
      </c>
      <c r="H11" s="52">
        <v>100</v>
      </c>
      <c r="I11" s="52">
        <f t="shared" si="0"/>
        <v>516</v>
      </c>
      <c r="J11" s="50">
        <f t="shared" si="1"/>
        <v>86</v>
      </c>
    </row>
    <row r="12" spans="2:14">
      <c r="B12" s="51">
        <f>SUBTOTAL(103,表格練習[姓名])</f>
        <v>8</v>
      </c>
      <c r="C12" s="56"/>
      <c r="D12" s="56"/>
      <c r="E12" s="56">
        <f>SUBTOTAL(109,表格練習[英文])</f>
        <v>426</v>
      </c>
      <c r="F12" s="56">
        <f>SUBTOTAL(101,表格練習[理化])</f>
        <v>41.125</v>
      </c>
      <c r="G12" s="56"/>
      <c r="H12" s="56"/>
      <c r="I12" s="56"/>
      <c r="J12" s="57">
        <f>SUBTOTAL(109,表格練習[平均])</f>
        <v>512.5</v>
      </c>
    </row>
    <row r="14" spans="2:14">
      <c r="B14" s="53" t="s">
        <v>101</v>
      </c>
    </row>
    <row r="15" spans="2:14">
      <c r="B15" s="54">
        <f>SUM(表格練習[英文])</f>
        <v>426</v>
      </c>
      <c r="C15" t="s">
        <v>97</v>
      </c>
      <c r="F15" t="str">
        <f ca="1">IFERROR(_xlfn.FORMULATEXT(B15),"")</f>
        <v>=SUM(表格練習[英文])</v>
      </c>
    </row>
    <row r="16" spans="2:14">
      <c r="B16" s="55">
        <f>AVERAGE(表格練習[理化])</f>
        <v>41.125</v>
      </c>
      <c r="C16" t="s">
        <v>98</v>
      </c>
      <c r="F16" t="str">
        <f t="shared" ref="F16:F22" ca="1" si="2">IFERROR(_xlfn.FORMULATEXT(B16),"")</f>
        <v>=AVERAGE(表格練習[理化])</v>
      </c>
    </row>
    <row r="17" spans="2:6">
      <c r="B17" s="55">
        <f>COUNTA(表格練習[姓名])</f>
        <v>8</v>
      </c>
      <c r="C17" t="s">
        <v>99</v>
      </c>
      <c r="F17" t="str">
        <f t="shared" ca="1" si="2"/>
        <v>=COUNTA(表格練習[姓名])</v>
      </c>
    </row>
    <row r="19" spans="2:6">
      <c r="B19" s="53" t="s">
        <v>100</v>
      </c>
    </row>
    <row r="20" spans="2:6">
      <c r="B20" s="54"/>
      <c r="C20" t="s">
        <v>97</v>
      </c>
      <c r="F20" t="str">
        <f t="shared" ca="1" si="2"/>
        <v/>
      </c>
    </row>
    <row r="21" spans="2:6">
      <c r="B21" s="55"/>
      <c r="C21" t="s">
        <v>98</v>
      </c>
      <c r="F21" t="str">
        <f t="shared" ca="1" si="2"/>
        <v/>
      </c>
    </row>
    <row r="22" spans="2:6">
      <c r="B22" s="55"/>
      <c r="C22" t="s">
        <v>99</v>
      </c>
      <c r="F22" t="str">
        <f t="shared" ca="1" si="2"/>
        <v/>
      </c>
    </row>
  </sheetData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</vt:i4>
      </vt:variant>
    </vt:vector>
  </HeadingPairs>
  <TitlesOfParts>
    <vt:vector size="8" baseType="lpstr">
      <vt:lpstr>佈景主題</vt:lpstr>
      <vt:lpstr>表格與交叉分析篩選器</vt:lpstr>
      <vt:lpstr>樞紐與交叉分析篩選器</vt:lpstr>
      <vt:lpstr>資料表</vt:lpstr>
      <vt:lpstr>表格結構化計算</vt:lpstr>
      <vt:lpstr>練習</vt:lpstr>
      <vt:lpstr>資料表!小計</vt:lpstr>
      <vt:lpstr>小計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陳偉忠</cp:lastModifiedBy>
  <dcterms:created xsi:type="dcterms:W3CDTF">2016-12-15T06:43:54Z</dcterms:created>
  <dcterms:modified xsi:type="dcterms:W3CDTF">2020-06-08T06:59:40Z</dcterms:modified>
</cp:coreProperties>
</file>