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hanggunguniversity-my.sharepoint.com/personal/d000000398_cgu_edu_tw/Documents/教學資料/MOCC-Excel-2010/"/>
    </mc:Choice>
  </mc:AlternateContent>
  <xr:revisionPtr revIDLastSave="282" documentId="11_BB6402699726279F2599F0EE65502EF759BD3184" xr6:coauthVersionLast="45" xr6:coauthVersionMax="45" xr10:uidLastSave="{A8B3C5BA-B5AE-419A-ACF6-5F610EF911D3}"/>
  <bookViews>
    <workbookView xWindow="-120" yWindow="-120" windowWidth="19440" windowHeight="15000" xr2:uid="{00000000-000D-0000-FFFF-FFFF00000000}"/>
  </bookViews>
  <sheets>
    <sheet name="格式與實際值的分辨" sheetId="17" r:id="rId1"/>
    <sheet name="公式" sheetId="1" r:id="rId2"/>
    <sheet name="常數分數的輸入" sheetId="2" r:id="rId3"/>
    <sheet name="日期與時間" sheetId="3" r:id="rId4"/>
    <sheet name="常用基本函數" sheetId="18" r:id="rId5"/>
    <sheet name="框線與填滿" sheetId="19" r:id="rId6"/>
    <sheet name="複製與選擇性貼上" sheetId="20" r:id="rId7"/>
    <sheet name="錯誤公式" sheetId="16" r:id="rId8"/>
    <sheet name="存成圖片" sheetId="21" r:id="rId9"/>
    <sheet name="字串的顯示" sheetId="4" r:id="rId10"/>
    <sheet name="自動填滿" sheetId="23" r:id="rId11"/>
    <sheet name="數列練習" sheetId="25" r:id="rId12"/>
    <sheet name="自訂清單練習" sheetId="24" r:id="rId13"/>
    <sheet name="自動完成" sheetId="9" r:id="rId14"/>
  </sheets>
  <externalReferences>
    <externalReference r:id="rId15"/>
  </externalReferences>
  <definedNames>
    <definedName name="Contacts">#REF!</definedName>
    <definedName name="合計">#REF!</definedName>
    <definedName name="座位限額">[1]稽核與驗證!$B$5</definedName>
    <definedName name="票價">[1]稽核與驗證!$B$10</definedName>
    <definedName name="統計">錯誤公式!$E$2:$E$5</definedName>
    <definedName name="景氣係數">[1]稽核與驗證!$B$3</definedName>
    <definedName name="晴天機率因子">[1]稽核與驗證!$B$2</definedName>
    <definedName name="買出票數">[1]稽核與驗證!$B$7</definedName>
    <definedName name="廣告量">[1]稽核與驗證!$B$4</definedName>
    <definedName name="檢定成績" localSheetId="11">#REF!</definedName>
    <definedName name="檢定成績" localSheetId="7">#REF!</definedName>
    <definedName name="檢定成績">#REF!</definedName>
    <definedName name="總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J17" i="16" l="1"/>
  <c r="D3" i="3"/>
  <c r="H5" i="16"/>
  <c r="H14" i="16"/>
  <c r="H18" i="16"/>
  <c r="H17" i="16"/>
  <c r="U5" i="18"/>
  <c r="U6" i="18"/>
  <c r="U7" i="18"/>
  <c r="U8" i="18"/>
  <c r="U9" i="18"/>
  <c r="U10" i="18"/>
  <c r="U11" i="18"/>
  <c r="U12" i="18"/>
  <c r="U13" i="18"/>
  <c r="U4" i="18"/>
  <c r="Q17" i="18"/>
  <c r="R17" i="18"/>
  <c r="S17" i="18"/>
  <c r="T17" i="18"/>
  <c r="Q18" i="18"/>
  <c r="R18" i="18"/>
  <c r="S18" i="18"/>
  <c r="T18" i="18"/>
  <c r="Q19" i="18"/>
  <c r="R19" i="18"/>
  <c r="S19" i="18"/>
  <c r="T19" i="18"/>
  <c r="Q20" i="18"/>
  <c r="R20" i="18"/>
  <c r="S20" i="18"/>
  <c r="T20" i="18"/>
  <c r="Q21" i="18"/>
  <c r="R21" i="18"/>
  <c r="S21" i="18"/>
  <c r="T21" i="18"/>
  <c r="Q22" i="18"/>
  <c r="R22" i="18"/>
  <c r="S22" i="18"/>
  <c r="T22" i="18"/>
  <c r="R16" i="18"/>
  <c r="S16" i="18"/>
  <c r="T16" i="18"/>
  <c r="Q16" i="18"/>
  <c r="Q13" i="18"/>
  <c r="Q5" i="18"/>
  <c r="Q6" i="18"/>
  <c r="Q7" i="18"/>
  <c r="Q8" i="18"/>
  <c r="Q9" i="18"/>
  <c r="Q10" i="18"/>
  <c r="Q11" i="18"/>
  <c r="Q12" i="18"/>
  <c r="Q4" i="18"/>
  <c r="K14" i="17"/>
  <c r="K13" i="17"/>
  <c r="K15" i="17"/>
  <c r="K12" i="17"/>
  <c r="K9" i="17"/>
  <c r="K10" i="17"/>
  <c r="G4" i="16"/>
  <c r="H13" i="16"/>
  <c r="H16" i="16"/>
  <c r="H15" i="16"/>
  <c r="K21" i="17"/>
  <c r="K3" i="3"/>
  <c r="H12" i="16"/>
  <c r="A4" i="17"/>
  <c r="B4" i="17"/>
  <c r="C4" i="17"/>
  <c r="D4" i="17"/>
  <c r="M18" i="18"/>
  <c r="M20" i="18" s="1"/>
  <c r="H4" i="25"/>
  <c r="K7" i="17"/>
  <c r="K17" i="17"/>
  <c r="K16" i="17"/>
  <c r="K8" i="17"/>
  <c r="K11" i="17"/>
  <c r="K19" i="17"/>
  <c r="H4" i="16"/>
  <c r="G11" i="9"/>
  <c r="G12" i="17"/>
  <c r="G13" i="17"/>
  <c r="G14" i="17"/>
  <c r="G15" i="17"/>
  <c r="G16" i="17"/>
  <c r="F12" i="21"/>
  <c r="E12" i="21"/>
  <c r="D12" i="21"/>
  <c r="C12" i="21"/>
  <c r="F11" i="21"/>
  <c r="E11" i="21"/>
  <c r="D11" i="21"/>
  <c r="C11" i="21"/>
  <c r="F10" i="21"/>
  <c r="E10" i="21"/>
  <c r="D10" i="21"/>
  <c r="C10" i="21"/>
  <c r="F9" i="21"/>
  <c r="E9" i="21"/>
  <c r="D9" i="21"/>
  <c r="C9" i="21"/>
  <c r="F8" i="21"/>
  <c r="E8" i="21"/>
  <c r="D8" i="21"/>
  <c r="C8" i="21"/>
  <c r="H20" i="20"/>
  <c r="E16" i="20"/>
  <c r="D16" i="20"/>
  <c r="C16" i="20"/>
  <c r="B16" i="20"/>
  <c r="F15" i="20"/>
  <c r="F14" i="20"/>
  <c r="F13" i="20"/>
  <c r="F16" i="20"/>
  <c r="A11" i="20"/>
  <c r="A1" i="20" s="1"/>
  <c r="E10" i="20"/>
  <c r="D10" i="20"/>
  <c r="C10" i="20"/>
  <c r="B10" i="20"/>
  <c r="F9" i="20"/>
  <c r="F8" i="20"/>
  <c r="F7" i="20"/>
  <c r="F13" i="18"/>
  <c r="E13" i="18"/>
  <c r="D13" i="18"/>
  <c r="C13" i="18"/>
  <c r="F12" i="18"/>
  <c r="E12" i="18"/>
  <c r="D12" i="18"/>
  <c r="C12" i="18"/>
  <c r="F11" i="18"/>
  <c r="E11" i="18"/>
  <c r="D11" i="18"/>
  <c r="F10" i="18"/>
  <c r="E10" i="18"/>
  <c r="D10" i="18"/>
  <c r="C10" i="18"/>
  <c r="F9" i="18"/>
  <c r="E9" i="18"/>
  <c r="D9" i="18"/>
  <c r="C9" i="18"/>
  <c r="F8" i="18"/>
  <c r="E8" i="18"/>
  <c r="D8" i="18"/>
  <c r="C8" i="18"/>
  <c r="F7" i="18"/>
  <c r="D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F10" i="20"/>
  <c r="G11" i="17"/>
  <c r="B14" i="17"/>
  <c r="F13" i="17"/>
  <c r="F14" i="17"/>
  <c r="F15" i="17"/>
  <c r="F16" i="17"/>
  <c r="H2" i="16"/>
  <c r="G3" i="16"/>
  <c r="H3" i="16"/>
  <c r="G5" i="16"/>
  <c r="I5" i="16"/>
  <c r="J5" i="16"/>
  <c r="G2" i="16"/>
  <c r="A4" i="3"/>
  <c r="A5" i="3"/>
  <c r="D9" i="3"/>
  <c r="E9" i="3" s="1"/>
  <c r="A6" i="1"/>
  <c r="B6" i="1"/>
  <c r="C6" i="1"/>
  <c r="A7" i="1"/>
  <c r="B7" i="1"/>
  <c r="C7" i="1"/>
  <c r="B5" i="1"/>
  <c r="C5" i="1"/>
  <c r="A5" i="1"/>
  <c r="G3" i="9"/>
  <c r="A3" i="9"/>
  <c r="A4" i="9" s="1"/>
  <c r="A5" i="9" s="1"/>
  <c r="A6" i="9" s="1"/>
  <c r="A7" i="9" s="1"/>
  <c r="A8" i="9" s="1"/>
  <c r="A9" i="9" s="1"/>
  <c r="A10" i="9" s="1"/>
  <c r="G10" i="9"/>
  <c r="G9" i="9"/>
  <c r="G8" i="9"/>
  <c r="G7" i="9"/>
  <c r="G6" i="9"/>
  <c r="G5" i="9"/>
  <c r="G4" i="9"/>
  <c r="B4" i="3"/>
  <c r="B3" i="3"/>
  <c r="A6" i="3"/>
  <c r="B5" i="3"/>
  <c r="A7" i="3"/>
  <c r="B6" i="3"/>
  <c r="A8" i="3"/>
  <c r="B7" i="3"/>
  <c r="A9" i="3"/>
  <c r="B8" i="3"/>
  <c r="A10" i="3"/>
  <c r="B9" i="3"/>
  <c r="A11" i="3"/>
  <c r="B10" i="3"/>
  <c r="A12" i="3"/>
  <c r="B12" i="3"/>
  <c r="B11" i="3"/>
  <c r="I12" i="16"/>
  <c r="I18" i="16"/>
  <c r="M17" i="17"/>
  <c r="M9" i="17"/>
  <c r="I15" i="16"/>
  <c r="M19" i="17"/>
  <c r="M7" i="17"/>
  <c r="M10" i="17"/>
  <c r="M13" i="17"/>
  <c r="K17" i="16"/>
  <c r="M11" i="17"/>
  <c r="M16" i="17"/>
  <c r="I13" i="16"/>
  <c r="M18" i="17"/>
  <c r="M8" i="17"/>
  <c r="H19" i="16"/>
  <c r="I14" i="16"/>
  <c r="M15" i="17"/>
  <c r="I16" i="16"/>
  <c r="M14" i="17"/>
  <c r="M12" i="17"/>
  <c r="M21" i="17"/>
  <c r="I19" i="16"/>
  <c r="I17" i="16"/>
  <c r="M20" i="17"/>
  <c r="G9" i="3" l="1"/>
  <c r="F3" i="3"/>
  <c r="F2" i="3" s="1"/>
  <c r="K18" i="17"/>
  <c r="C16" i="18"/>
  <c r="A5" i="20"/>
  <c r="T24" i="18"/>
  <c r="K20" i="17"/>
  <c r="T28" i="18"/>
  <c r="T29" i="18"/>
  <c r="R4" i="18"/>
  <c r="S29" i="18"/>
  <c r="T30" i="18"/>
  <c r="S25" i="18"/>
  <c r="G8" i="3"/>
  <c r="R6" i="18"/>
  <c r="S30" i="18"/>
  <c r="S28" i="18"/>
  <c r="C17" i="18"/>
  <c r="R29" i="18"/>
  <c r="C33" i="3"/>
  <c r="R30" i="18"/>
  <c r="R7" i="18"/>
  <c r="R12" i="18"/>
  <c r="Q28" i="18"/>
  <c r="Q26" i="18"/>
  <c r="S27" i="18"/>
  <c r="R9" i="18"/>
  <c r="R11" i="18"/>
  <c r="Q29" i="18"/>
  <c r="C34" i="3"/>
  <c r="Q25" i="18"/>
  <c r="C32" i="3"/>
  <c r="G10" i="3"/>
  <c r="C31" i="3"/>
  <c r="R10" i="18"/>
  <c r="Q27" i="18"/>
  <c r="C29" i="3"/>
  <c r="C30" i="3"/>
  <c r="R13" i="18"/>
  <c r="R28" i="18"/>
  <c r="R26" i="18"/>
  <c r="R8" i="18"/>
  <c r="Q24" i="18"/>
  <c r="S26" i="18"/>
  <c r="Q30" i="18"/>
  <c r="R5" i="18"/>
  <c r="R24" i="18"/>
  <c r="R25" i="18"/>
  <c r="T25" i="18"/>
  <c r="T26" i="18"/>
  <c r="S24" i="18"/>
  <c r="R27" i="18"/>
  <c r="T27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Doris</author>
    <author>MORGAN</author>
    <author>tc={D6DF9D0F-0A2F-483B-BFFC-44EE782F79CF}</author>
  </authors>
  <commentList>
    <comment ref="F3" authorId="0" shapeId="0" xr:uid="{00000000-0006-0000-0300-000001000000}">
      <text>
        <r>
          <rPr>
            <sz val="9"/>
            <color indexed="81"/>
            <rFont val="新細明體"/>
            <family val="1"/>
            <charset val="136"/>
          </rPr>
          <t xml:space="preserve">這個儲存格的格式已設成通用格式
</t>
        </r>
      </text>
    </comment>
    <comment ref="G3" authorId="1" shapeId="0" xr:uid="{00000000-0006-0000-0300-000002000000}">
      <text>
        <r>
          <rPr>
            <sz val="9"/>
            <color indexed="81"/>
            <rFont val="Tahoma"/>
            <family val="2"/>
          </rPr>
          <t>=YEAR(TODAY())-YEAR(E3)
or
=YEAR(D3)-YEAR(E3)</t>
        </r>
      </text>
    </comment>
    <comment ref="H3" authorId="2" shapeId="0" xr:uid="{D6DF9D0F-0A2F-483B-BFFC-44EE782F79CF}">
      <text>
        <t>[對話串註解]
您的 Excel 版本可讓您讀取此對話串註解; 但若以較新的 Excel 版本開啟此檔案，將會移除對它進行的所有編輯。深入了解: https://go.microsoft.com/fwlink/?linkid=870924。
註解:
    =DATEDIF(E3,D3,"Y")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morgan</author>
  </authors>
  <commentList>
    <comment ref="A5" authorId="0" shapeId="0" xr:uid="{00000000-0006-0000-0900-000001000000}">
      <text>
        <r>
          <rPr>
            <sz val="9"/>
            <color indexed="81"/>
            <rFont val="新細明體"/>
            <family val="1"/>
            <charset val="136"/>
          </rPr>
          <t xml:space="preserve">請將我設定成自動換列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Doris</author>
  </authors>
  <commentList>
    <comment ref="B2" authorId="0" shapeId="0" xr:uid="{00000000-0006-0000-0B00-000001000000}">
      <text>
        <r>
          <rPr>
            <sz val="9"/>
            <color rgb="FF000000"/>
            <rFont val="新細明體"/>
            <family val="1"/>
            <charset val="136"/>
          </rPr>
          <t>初值</t>
        </r>
        <r>
          <rPr>
            <sz val="9"/>
            <color rgb="FF000000"/>
            <rFont val="新細明體"/>
            <family val="1"/>
            <charset val="136"/>
          </rPr>
          <t xml:space="preserve"> 7
</t>
        </r>
        <r>
          <rPr>
            <sz val="9"/>
            <color rgb="FF000000"/>
            <rFont val="新細明體"/>
            <family val="1"/>
            <charset val="136"/>
          </rPr>
          <t>間距值</t>
        </r>
        <r>
          <rPr>
            <sz val="9"/>
            <color rgb="FF000000"/>
            <rFont val="新細明體"/>
            <family val="1"/>
            <charset val="136"/>
          </rPr>
          <t xml:space="preserve"> -2
</t>
        </r>
        <r>
          <rPr>
            <sz val="9"/>
            <color rgb="FF000000"/>
            <rFont val="新細明體"/>
            <family val="1"/>
            <charset val="136"/>
          </rPr>
          <t>終止值</t>
        </r>
        <r>
          <rPr>
            <sz val="9"/>
            <color rgb="FF000000"/>
            <rFont val="新細明體"/>
            <family val="1"/>
            <charset val="136"/>
          </rPr>
          <t xml:space="preserve"> -1
</t>
        </r>
      </text>
    </comment>
    <comment ref="C2" authorId="0" shapeId="0" xr:uid="{00000000-0006-0000-0B00-000002000000}">
      <text>
        <r>
          <rPr>
            <sz val="9"/>
            <color rgb="FF000000"/>
            <rFont val="新細明體"/>
            <family val="1"/>
            <charset val="136"/>
          </rPr>
          <t>初值</t>
        </r>
        <r>
          <rPr>
            <sz val="9"/>
            <color rgb="FF000000"/>
            <rFont val="新細明體"/>
            <family val="1"/>
            <charset val="136"/>
          </rPr>
          <t xml:space="preserve"> </t>
        </r>
        <r>
          <rPr>
            <sz val="9"/>
            <color rgb="FF000000"/>
            <rFont val="新細明體"/>
            <family val="1"/>
            <charset val="136"/>
          </rPr>
          <t>今天日期</t>
        </r>
        <r>
          <rPr>
            <sz val="9"/>
            <color rgb="FF000000"/>
            <rFont val="新細明體"/>
            <family val="1"/>
            <charset val="136"/>
          </rPr>
          <t xml:space="preserve">
</t>
        </r>
        <r>
          <rPr>
            <sz val="9"/>
            <color rgb="FF000000"/>
            <rFont val="新細明體"/>
            <family val="1"/>
            <charset val="136"/>
          </rPr>
          <t>選取</t>
        </r>
        <r>
          <rPr>
            <sz val="9"/>
            <color rgb="FF000000"/>
            <rFont val="新細明體"/>
            <family val="1"/>
            <charset val="136"/>
          </rPr>
          <t xml:space="preserve"> C3:C10
</t>
        </r>
        <r>
          <rPr>
            <sz val="9"/>
            <color rgb="FF000000"/>
            <rFont val="新細明體"/>
            <family val="1"/>
            <charset val="136"/>
          </rPr>
          <t>間距值</t>
        </r>
        <r>
          <rPr>
            <sz val="9"/>
            <color rgb="FF000000"/>
            <rFont val="新細明體"/>
            <family val="1"/>
            <charset val="136"/>
          </rPr>
          <t xml:space="preserve"> </t>
        </r>
        <r>
          <rPr>
            <sz val="9"/>
            <color rgb="FF000000"/>
            <rFont val="新細明體"/>
            <family val="1"/>
            <charset val="136"/>
          </rPr>
          <t>一個月</t>
        </r>
      </text>
    </comment>
    <comment ref="D2" authorId="0" shapeId="0" xr:uid="{00000000-0006-0000-0B00-000003000000}">
      <text>
        <r>
          <rPr>
            <sz val="9"/>
            <color rgb="FF000000"/>
            <rFont val="新細明體"/>
            <family val="1"/>
            <charset val="136"/>
          </rPr>
          <t>等差</t>
        </r>
        <r>
          <rPr>
            <sz val="9"/>
            <color rgb="FF000000"/>
            <rFont val="新細明體"/>
            <family val="1"/>
            <charset val="136"/>
          </rPr>
          <t xml:space="preserve">
</t>
        </r>
        <r>
          <rPr>
            <sz val="9"/>
            <color rgb="FF000000"/>
            <rFont val="新細明體"/>
            <family val="1"/>
            <charset val="136"/>
          </rPr>
          <t>初值</t>
        </r>
        <r>
          <rPr>
            <sz val="9"/>
            <color rgb="FF000000"/>
            <rFont val="新細明體"/>
            <family val="1"/>
            <charset val="136"/>
          </rPr>
          <t xml:space="preserve"> 100
</t>
        </r>
        <r>
          <rPr>
            <sz val="9"/>
            <color rgb="FF000000"/>
            <rFont val="新細明體"/>
            <family val="1"/>
            <charset val="136"/>
          </rPr>
          <t xml:space="preserve"> </t>
        </r>
        <r>
          <rPr>
            <sz val="9"/>
            <color rgb="FF000000"/>
            <rFont val="新細明體"/>
            <family val="1"/>
            <charset val="136"/>
          </rPr>
          <t>間距值</t>
        </r>
        <r>
          <rPr>
            <sz val="9"/>
            <color rgb="FF000000"/>
            <rFont val="新細明體"/>
            <family val="1"/>
            <charset val="136"/>
          </rPr>
          <t xml:space="preserve"> 5
</t>
        </r>
        <r>
          <rPr>
            <sz val="9"/>
            <color rgb="FF000000"/>
            <rFont val="新細明體"/>
            <family val="1"/>
            <charset val="136"/>
          </rPr>
          <t>終止值</t>
        </r>
        <r>
          <rPr>
            <sz val="9"/>
            <color rgb="FF000000"/>
            <rFont val="新細明體"/>
            <family val="1"/>
            <charset val="136"/>
          </rPr>
          <t xml:space="preserve"> 150
</t>
        </r>
      </text>
    </comment>
    <comment ref="E2" authorId="0" shapeId="0" xr:uid="{00000000-0006-0000-0B00-000004000000}">
      <text>
        <r>
          <rPr>
            <sz val="9"/>
            <color rgb="FF000000"/>
            <rFont val="新細明體"/>
            <family val="1"/>
            <charset val="136"/>
          </rPr>
          <t>等比</t>
        </r>
        <r>
          <rPr>
            <sz val="9"/>
            <color rgb="FF000000"/>
            <rFont val="新細明體"/>
            <family val="1"/>
            <charset val="136"/>
          </rPr>
          <t xml:space="preserve">
</t>
        </r>
        <r>
          <rPr>
            <sz val="9"/>
            <color rgb="FF000000"/>
            <rFont val="新細明體"/>
            <family val="1"/>
            <charset val="136"/>
          </rPr>
          <t>初值</t>
        </r>
        <r>
          <rPr>
            <sz val="9"/>
            <color rgb="FF000000"/>
            <rFont val="新細明體"/>
            <family val="1"/>
            <charset val="136"/>
          </rPr>
          <t xml:space="preserve"> 1
</t>
        </r>
        <r>
          <rPr>
            <sz val="9"/>
            <color rgb="FF000000"/>
            <rFont val="新細明體"/>
            <family val="1"/>
            <charset val="136"/>
          </rPr>
          <t>間距值</t>
        </r>
        <r>
          <rPr>
            <sz val="9"/>
            <color rgb="FF000000"/>
            <rFont val="新細明體"/>
            <family val="1"/>
            <charset val="136"/>
          </rPr>
          <t xml:space="preserve"> 3
</t>
        </r>
        <r>
          <rPr>
            <sz val="9"/>
            <color rgb="FF000000"/>
            <rFont val="新細明體"/>
            <family val="1"/>
            <charset val="136"/>
          </rPr>
          <t>終止值</t>
        </r>
        <r>
          <rPr>
            <sz val="9"/>
            <color rgb="FF000000"/>
            <rFont val="新細明體"/>
            <family val="1"/>
            <charset val="136"/>
          </rPr>
          <t xml:space="preserve"> 300 </t>
        </r>
      </text>
    </comment>
  </commentList>
</comments>
</file>

<file path=xl/sharedStrings.xml><?xml version="1.0" encoding="utf-8"?>
<sst xmlns="http://schemas.openxmlformats.org/spreadsheetml/2006/main" count="447" uniqueCount="336">
  <si>
    <t>常數</t>
    <phoneticPr fontId="3" type="noConversion"/>
  </si>
  <si>
    <t>公式</t>
    <phoneticPr fontId="3" type="noConversion"/>
  </si>
  <si>
    <t>輸入資料</t>
    <phoneticPr fontId="3" type="noConversion"/>
  </si>
  <si>
    <t>資料編輯列上的顯示值</t>
    <phoneticPr fontId="3" type="noConversion"/>
  </si>
  <si>
    <t>儲存格上的顯示值</t>
    <phoneticPr fontId="3" type="noConversion"/>
  </si>
  <si>
    <t>西元格式</t>
    <phoneticPr fontId="3" type="noConversion"/>
  </si>
  <si>
    <t>字串長度超過欄位寬度時會顯示在右邊的儲存格上</t>
    <phoneticPr fontId="3" type="noConversion"/>
  </si>
  <si>
    <t>不要佔用我的位子</t>
    <phoneticPr fontId="3" type="noConversion"/>
  </si>
  <si>
    <t>台北</t>
  </si>
  <si>
    <t>日期</t>
  </si>
  <si>
    <t>銷售員</t>
  </si>
  <si>
    <t>產品</t>
  </si>
  <si>
    <t>區域</t>
  </si>
  <si>
    <t>單價</t>
  </si>
  <si>
    <t>銷售量</t>
  </si>
  <si>
    <t>小計</t>
  </si>
  <si>
    <t>台中</t>
  </si>
  <si>
    <t>高雄</t>
  </si>
  <si>
    <t>暢銷產品銷售清單</t>
    <phoneticPr fontId="3" type="noConversion"/>
  </si>
  <si>
    <t>函數1</t>
    <phoneticPr fontId="3" type="noConversion"/>
  </si>
  <si>
    <t>函數2</t>
  </si>
  <si>
    <t>按快速鍵 Ctrl + 1開啟儲存格格式對話框</t>
    <phoneticPr fontId="3" type="noConversion"/>
  </si>
  <si>
    <t>EXCEL 2007</t>
  </si>
  <si>
    <t>Word 2007</t>
  </si>
  <si>
    <t>PPT 2007</t>
  </si>
  <si>
    <t>PROJECT 2007</t>
  </si>
  <si>
    <t>日期格式的設定</t>
    <phoneticPr fontId="3" type="noConversion"/>
  </si>
  <si>
    <t>利用格式設定後的顯示資料</t>
    <phoneticPr fontId="3" type="noConversion"/>
  </si>
  <si>
    <t>今天日期</t>
    <phoneticPr fontId="3" type="noConversion"/>
  </si>
  <si>
    <t>我的生日</t>
    <phoneticPr fontId="3" type="noConversion"/>
  </si>
  <si>
    <t>日期格式</t>
    <phoneticPr fontId="3" type="noConversion"/>
  </si>
  <si>
    <t>G/通用格式</t>
    <phoneticPr fontId="3" type="noConversion"/>
  </si>
  <si>
    <t>我的右邊儲存格有資料所以無法全部顯示</t>
    <phoneticPr fontId="3" type="noConversion"/>
  </si>
  <si>
    <t>利用儲存格自動換列的功能</t>
    <phoneticPr fontId="3" type="noConversion"/>
  </si>
  <si>
    <t>施大偉</t>
    <phoneticPr fontId="3" type="noConversion"/>
  </si>
  <si>
    <t>李榮宗</t>
    <phoneticPr fontId="3" type="noConversion"/>
  </si>
  <si>
    <t>張淑滿</t>
    <phoneticPr fontId="3" type="noConversion"/>
  </si>
  <si>
    <t>吳宜真</t>
    <phoneticPr fontId="3" type="noConversion"/>
  </si>
  <si>
    <t>陳偉忠</t>
    <phoneticPr fontId="3" type="noConversion"/>
  </si>
  <si>
    <t>葉靜蓉</t>
    <phoneticPr fontId="3" type="noConversion"/>
  </si>
  <si>
    <t>陳友敬</t>
    <phoneticPr fontId="3" type="noConversion"/>
  </si>
  <si>
    <t>莊慧玲</t>
    <phoneticPr fontId="3" type="noConversion"/>
  </si>
  <si>
    <t>錯誤用法</t>
    <phoneticPr fontId="3" type="noConversion"/>
  </si>
  <si>
    <t>函數(黃色)</t>
    <phoneticPr fontId="3" type="noConversion"/>
  </si>
  <si>
    <t>函數(全部)</t>
    <phoneticPr fontId="3" type="noConversion"/>
  </si>
  <si>
    <t>格式包含哪些呢?</t>
    <phoneticPr fontId="3" type="noConversion"/>
  </si>
  <si>
    <t>沒必要</t>
    <phoneticPr fontId="3" type="noConversion"/>
  </si>
  <si>
    <t>練習將A欄的資料，格式化成與B欄相同</t>
    <phoneticPr fontId="3" type="noConversion"/>
  </si>
  <si>
    <t>簡單的計算天數</t>
    <phoneticPr fontId="3" type="noConversion"/>
  </si>
  <si>
    <t>計算天數</t>
  </si>
  <si>
    <t>日期格式 Vs G/通用格式</t>
    <phoneticPr fontId="3" type="noConversion"/>
  </si>
  <si>
    <t>快速鍵 Ctrl + 1  對齊方式/文字控制/自動換列</t>
    <phoneticPr fontId="3" type="noConversion"/>
  </si>
  <si>
    <t>*</t>
    <phoneticPr fontId="3" type="noConversion"/>
  </si>
  <si>
    <t>=A2+B2+C2+A3+B3+C3</t>
    <phoneticPr fontId="3" type="noConversion"/>
  </si>
  <si>
    <t>=SUM(A2:C3)</t>
    <phoneticPr fontId="3" type="noConversion"/>
  </si>
  <si>
    <t>合法公式</t>
    <phoneticPr fontId="3" type="noConversion"/>
  </si>
  <si>
    <t>=(A2:C3)</t>
    <phoneticPr fontId="3" type="noConversion"/>
  </si>
  <si>
    <t>無意義公式</t>
    <phoneticPr fontId="3" type="noConversion"/>
  </si>
  <si>
    <t>=A2,B2,C2,A3,B3,C3</t>
    <phoneticPr fontId="3" type="noConversion"/>
  </si>
  <si>
    <t>=(A2,B2,C2,A3,B3,C4)</t>
    <phoneticPr fontId="3" type="noConversion"/>
  </si>
  <si>
    <r>
      <t>=SUM(A2:C2)+</t>
    </r>
    <r>
      <rPr>
        <sz val="12"/>
        <color rgb="FFFF0000"/>
        <rFont val="新細明體"/>
        <family val="1"/>
        <charset val="136"/>
      </rPr>
      <t>(A3:C3)</t>
    </r>
    <phoneticPr fontId="3" type="noConversion"/>
  </si>
  <si>
    <r>
      <t>=(</t>
    </r>
    <r>
      <rPr>
        <sz val="12"/>
        <color rgb="FFFF0000"/>
        <rFont val="新細明體"/>
        <family val="1"/>
        <charset val="136"/>
      </rPr>
      <t>A2,B2,</t>
    </r>
    <r>
      <rPr>
        <sz val="12"/>
        <rFont val="新細明體"/>
        <family val="1"/>
        <charset val="136"/>
      </rPr>
      <t>C2+A3+B3</t>
    </r>
    <r>
      <rPr>
        <sz val="12"/>
        <color rgb="FFFF0000"/>
        <rFont val="新細明體"/>
        <family val="1"/>
        <charset val="136"/>
      </rPr>
      <t>,C3</t>
    </r>
    <r>
      <rPr>
        <sz val="12"/>
        <rFont val="新細明體"/>
        <family val="1"/>
        <charset val="136"/>
      </rPr>
      <t>)</t>
    </r>
    <phoneticPr fontId="3" type="noConversion"/>
  </si>
  <si>
    <t>練習</t>
    <phoneticPr fontId="3" type="noConversion"/>
  </si>
  <si>
    <t>分母最多三位</t>
    <phoneticPr fontId="3" type="noConversion"/>
  </si>
  <si>
    <t>百分比/小數三位</t>
    <phoneticPr fontId="3" type="noConversion"/>
  </si>
  <si>
    <t>A73381</t>
  </si>
  <si>
    <t>A73379</t>
  </si>
  <si>
    <t>A73380</t>
  </si>
  <si>
    <t>函數或公式無法取得某個值</t>
  </si>
  <si>
    <t>公式或函數中有無效的數值</t>
  </si>
  <si>
    <t>儲存格含有互異的資料類型</t>
  </si>
  <si>
    <t>除數為0</t>
    <phoneticPr fontId="3" type="noConversion"/>
  </si>
  <si>
    <t>Excel 無法辨識公式中的文字</t>
  </si>
  <si>
    <t>原因</t>
    <phoneticPr fontId="3" type="noConversion"/>
  </si>
  <si>
    <t>錯誤訊息</t>
    <phoneticPr fontId="3" type="noConversion"/>
  </si>
  <si>
    <r>
      <t>a</t>
    </r>
    <r>
      <rPr>
        <sz val="12"/>
        <rFont val="新細明體"/>
        <family val="1"/>
        <charset val="136"/>
      </rPr>
      <t>pple</t>
    </r>
    <phoneticPr fontId="3" type="noConversion"/>
  </si>
  <si>
    <t>彭政憫</t>
    <phoneticPr fontId="3" type="noConversion"/>
  </si>
  <si>
    <t>A73383</t>
  </si>
  <si>
    <r>
      <t>H</t>
    </r>
    <r>
      <rPr>
        <sz val="12"/>
        <rFont val="新細明體"/>
        <family val="1"/>
        <charset val="136"/>
      </rPr>
      <t>TC</t>
    </r>
    <phoneticPr fontId="3" type="noConversion"/>
  </si>
  <si>
    <r>
      <t>a</t>
    </r>
    <r>
      <rPr>
        <sz val="12"/>
        <rFont val="新細明體"/>
        <family val="1"/>
        <charset val="136"/>
      </rPr>
      <t>pple</t>
    </r>
    <phoneticPr fontId="3" type="noConversion"/>
  </si>
  <si>
    <t>陳金鋒</t>
    <phoneticPr fontId="3" type="noConversion"/>
  </si>
  <si>
    <t>郭泓志</t>
    <phoneticPr fontId="3" type="noConversion"/>
  </si>
  <si>
    <t>王建民</t>
    <phoneticPr fontId="3" type="noConversion"/>
  </si>
  <si>
    <t>AVERAGEA</t>
    <phoneticPr fontId="3" type="noConversion"/>
  </si>
  <si>
    <t>AVERAGE</t>
    <phoneticPr fontId="3" type="noConversion"/>
  </si>
  <si>
    <t>其他錯誤</t>
    <phoneticPr fontId="3" type="noConversion"/>
  </si>
  <si>
    <t>總分</t>
    <phoneticPr fontId="3" type="noConversion"/>
  </si>
  <si>
    <t>經濟</t>
    <phoneticPr fontId="3" type="noConversion"/>
  </si>
  <si>
    <t>統計</t>
    <phoneticPr fontId="3" type="noConversion"/>
  </si>
  <si>
    <t>英文</t>
    <phoneticPr fontId="3" type="noConversion"/>
  </si>
  <si>
    <t>國文</t>
    <phoneticPr fontId="3" type="noConversion"/>
  </si>
  <si>
    <t>學生姓名</t>
    <phoneticPr fontId="3" type="noConversion"/>
  </si>
  <si>
    <t>學號</t>
    <phoneticPr fontId="3" type="noConversion"/>
  </si>
  <si>
    <t>小計</t>
    <phoneticPr fontId="3" type="noConversion"/>
  </si>
  <si>
    <t>單價</t>
    <phoneticPr fontId="3" type="noConversion"/>
  </si>
  <si>
    <t>現在日期</t>
    <phoneticPr fontId="3" type="noConversion"/>
  </si>
  <si>
    <t>數量</t>
    <phoneticPr fontId="3" type="noConversion"/>
  </si>
  <si>
    <t>練習 (A4+B4)/(C4*D4)</t>
    <phoneticPr fontId="3" type="noConversion"/>
  </si>
  <si>
    <t>練習 A4+B4/C4*D4</t>
    <phoneticPr fontId="3" type="noConversion"/>
  </si>
  <si>
    <t>{</t>
    <phoneticPr fontId="3" type="noConversion"/>
  </si>
  <si>
    <t>=AVERAGE(A2,B2,C2+A3+B3,C3)</t>
    <phoneticPr fontId="3" type="noConversion"/>
  </si>
  <si>
    <t>=MAX(A2:C2,SUM(A3:C3))</t>
    <phoneticPr fontId="3" type="noConversion"/>
  </si>
  <si>
    <t>=MIN((A2:A3,B2),SUM(B3,C2))+5</t>
    <phoneticPr fontId="3" type="noConversion"/>
  </si>
  <si>
    <t>加總</t>
    <phoneticPr fontId="3" type="noConversion"/>
  </si>
  <si>
    <t>平均值</t>
    <phoneticPr fontId="3" type="noConversion"/>
  </si>
  <si>
    <t>最大值</t>
    <phoneticPr fontId="3" type="noConversion"/>
  </si>
  <si>
    <t>最小值</t>
    <phoneticPr fontId="3" type="noConversion"/>
  </si>
  <si>
    <t>格式與實際值的分辨</t>
  </si>
  <si>
    <r>
      <t>欄寬、列高的手動與自動調整，或由 常用</t>
    </r>
    <r>
      <rPr>
        <sz val="12"/>
        <color rgb="FFFF0000"/>
        <rFont val="新細明體"/>
        <family val="1"/>
        <charset val="136"/>
      </rPr>
      <t>/</t>
    </r>
    <r>
      <rPr>
        <sz val="12"/>
        <rFont val="新細明體"/>
        <family val="1"/>
        <charset val="136"/>
      </rPr>
      <t>儲存格</t>
    </r>
    <r>
      <rPr>
        <sz val="12"/>
        <color rgb="FFFF0000"/>
        <rFont val="新細明體"/>
        <family val="1"/>
        <charset val="136"/>
      </rPr>
      <t>/</t>
    </r>
    <r>
      <rPr>
        <sz val="12"/>
        <rFont val="新細明體"/>
        <family val="1"/>
        <charset val="136"/>
      </rPr>
      <t>格式 中調整</t>
    </r>
    <phoneticPr fontId="3" type="noConversion"/>
  </si>
  <si>
    <t>姓名</t>
    <phoneticPr fontId="3" type="noConversion"/>
  </si>
  <si>
    <t>國文</t>
    <phoneticPr fontId="3" type="noConversion"/>
  </si>
  <si>
    <t>英文</t>
    <phoneticPr fontId="3" type="noConversion"/>
  </si>
  <si>
    <t>電腦</t>
    <phoneticPr fontId="3" type="noConversion"/>
  </si>
  <si>
    <t>統計</t>
    <phoneticPr fontId="3" type="noConversion"/>
  </si>
  <si>
    <t>總分</t>
    <phoneticPr fontId="28" type="noConversion"/>
  </si>
  <si>
    <t>平均</t>
    <phoneticPr fontId="28" type="noConversion"/>
  </si>
  <si>
    <t>施大偉</t>
  </si>
  <si>
    <t>李榮宗</t>
  </si>
  <si>
    <t>吳宜真</t>
  </si>
  <si>
    <t>張淑滿</t>
  </si>
  <si>
    <t>陳友敬</t>
    <phoneticPr fontId="3" type="noConversion"/>
  </si>
  <si>
    <t>x</t>
    <phoneticPr fontId="28" type="noConversion"/>
  </si>
  <si>
    <t>陳儀庭</t>
    <phoneticPr fontId="3" type="noConversion"/>
  </si>
  <si>
    <t>莊慧玲</t>
    <phoneticPr fontId="3" type="noConversion"/>
  </si>
  <si>
    <t>莊宏仁</t>
    <phoneticPr fontId="3" type="noConversion"/>
  </si>
  <si>
    <t>莊宏鳴</t>
    <phoneticPr fontId="3" type="noConversion"/>
  </si>
  <si>
    <t>陳季敏</t>
    <phoneticPr fontId="3" type="noConversion"/>
  </si>
  <si>
    <t>陳偉忠</t>
    <phoneticPr fontId="3" type="noConversion"/>
  </si>
  <si>
    <t>姓名</t>
  </si>
  <si>
    <t>國文</t>
  </si>
  <si>
    <t>英文</t>
  </si>
  <si>
    <t>電腦</t>
  </si>
  <si>
    <t>統計</t>
  </si>
  <si>
    <t>總分</t>
  </si>
  <si>
    <t>平均</t>
  </si>
  <si>
    <t>陳友敬</t>
  </si>
  <si>
    <t>陳儀庭</t>
  </si>
  <si>
    <t>莊慧玲</t>
  </si>
  <si>
    <t>莊宏仁</t>
  </si>
  <si>
    <t>莊宏鳴</t>
  </si>
  <si>
    <t>陳季敏</t>
  </si>
  <si>
    <t>陳偉忠</t>
  </si>
  <si>
    <t>第一季</t>
  </si>
  <si>
    <t>第二季</t>
  </si>
  <si>
    <t>第三季</t>
  </si>
  <si>
    <t>第四季</t>
    <phoneticPr fontId="3" type="noConversion"/>
  </si>
  <si>
    <t>總計</t>
    <phoneticPr fontId="3" type="noConversion"/>
  </si>
  <si>
    <t>自我練習</t>
    <phoneticPr fontId="3" type="noConversion"/>
  </si>
  <si>
    <t>自我練習</t>
    <phoneticPr fontId="3" type="noConversion"/>
  </si>
  <si>
    <t>專案行銷</t>
    <phoneticPr fontId="3" type="noConversion"/>
  </si>
  <si>
    <t>選這一列看提示→</t>
    <phoneticPr fontId="3" type="noConversion"/>
  </si>
  <si>
    <t>指令</t>
    <phoneticPr fontId="3" type="noConversion"/>
  </si>
  <si>
    <t>拖曳</t>
    <phoneticPr fontId="3" type="noConversion"/>
  </si>
  <si>
    <t>按兩下</t>
    <phoneticPr fontId="3" type="noConversion"/>
  </si>
  <si>
    <t>滑鼠</t>
    <phoneticPr fontId="3" type="noConversion"/>
  </si>
  <si>
    <t>(</t>
    <phoneticPr fontId="3" type="noConversion"/>
  </si>
  <si>
    <t>&amp;</t>
    <phoneticPr fontId="3" type="noConversion"/>
  </si>
  <si>
    <t>-</t>
    <phoneticPr fontId="3" type="noConversion"/>
  </si>
  <si>
    <t>第四季</t>
    <phoneticPr fontId="3" type="noConversion"/>
  </si>
  <si>
    <t>總計</t>
    <phoneticPr fontId="3" type="noConversion"/>
  </si>
  <si>
    <t>廣告設計</t>
  </si>
  <si>
    <t>研討會</t>
  </si>
  <si>
    <t>第四季</t>
    <phoneticPr fontId="3" type="noConversion"/>
  </si>
  <si>
    <t>總計</t>
    <phoneticPr fontId="3" type="noConversion"/>
  </si>
  <si>
    <t>複製我</t>
    <phoneticPr fontId="3" type="noConversion"/>
  </si>
  <si>
    <t>1 選我</t>
    <phoneticPr fontId="3" type="noConversion"/>
  </si>
  <si>
    <r>
      <t xml:space="preserve">3 </t>
    </r>
    <r>
      <rPr>
        <sz val="12"/>
        <rFont val="細明體"/>
        <family val="3"/>
        <charset val="136"/>
      </rPr>
      <t>按下滑鼠+Ctrl</t>
    </r>
    <phoneticPr fontId="3" type="noConversion"/>
  </si>
  <si>
    <r>
      <t xml:space="preserve">5 </t>
    </r>
    <r>
      <rPr>
        <sz val="12"/>
        <rFont val="細明體"/>
        <family val="3"/>
        <charset val="136"/>
      </rPr>
      <t>放掉滑鼠</t>
    </r>
    <phoneticPr fontId="3" type="noConversion"/>
  </si>
  <si>
    <t>兩年合計</t>
    <phoneticPr fontId="3" type="noConversion"/>
  </si>
  <si>
    <t>2 選我的邊框</t>
    <phoneticPr fontId="3" type="noConversion"/>
  </si>
  <si>
    <r>
      <t xml:space="preserve">4 </t>
    </r>
    <r>
      <rPr>
        <sz val="12"/>
        <rFont val="細明體"/>
        <family val="3"/>
        <charset val="136"/>
      </rPr>
      <t>移到目的儲存格</t>
    </r>
    <phoneticPr fontId="3" type="noConversion"/>
  </si>
  <si>
    <r>
      <t xml:space="preserve">6 </t>
    </r>
    <r>
      <rPr>
        <sz val="12"/>
        <rFont val="細明體"/>
        <family val="3"/>
        <charset val="136"/>
      </rPr>
      <t>放掉Ctrl</t>
    </r>
    <phoneticPr fontId="3" type="noConversion"/>
  </si>
  <si>
    <t>複製這個儲存格</t>
    <phoneticPr fontId="3" type="noConversion"/>
  </si>
  <si>
    <t>貼到這裡</t>
    <phoneticPr fontId="3" type="noConversion"/>
  </si>
  <si>
    <t>在任一空白處按Delete</t>
    <phoneticPr fontId="3" type="noConversion"/>
  </si>
  <si>
    <t>陰天</t>
    <phoneticPr fontId="3" type="noConversion"/>
  </si>
  <si>
    <t>晴天</t>
    <phoneticPr fontId="3" type="noConversion"/>
  </si>
  <si>
    <t>雨天</t>
    <phoneticPr fontId="3" type="noConversion"/>
  </si>
  <si>
    <t>一月</t>
    <phoneticPr fontId="3" type="noConversion"/>
  </si>
  <si>
    <t>二月</t>
  </si>
  <si>
    <r>
      <t>略過空白</t>
    </r>
    <r>
      <rPr>
        <b/>
        <sz val="12"/>
        <color indexed="10"/>
        <rFont val="Times New Roman"/>
        <family val="1"/>
      </rPr>
      <t xml:space="preserve"> &gt;&gt;</t>
    </r>
    <phoneticPr fontId="3" type="noConversion"/>
  </si>
  <si>
    <t>三月</t>
  </si>
  <si>
    <r>
      <t>轉置</t>
    </r>
    <r>
      <rPr>
        <b/>
        <sz val="12"/>
        <color indexed="10"/>
        <rFont val="Times New Roman"/>
        <family val="1"/>
      </rPr>
      <t>&gt;</t>
    </r>
    <phoneticPr fontId="3" type="noConversion"/>
  </si>
  <si>
    <t>原始儲存格為空白時，貼上時連格式也會被忽略</t>
    <phoneticPr fontId="3" type="noConversion"/>
  </si>
  <si>
    <t>存成圖片練習</t>
    <phoneticPr fontId="28" type="noConversion"/>
  </si>
  <si>
    <t>一般貼上 Ctrl + v</t>
    <phoneticPr fontId="28" type="noConversion"/>
  </si>
  <si>
    <t>貼上圖片</t>
    <phoneticPr fontId="28" type="noConversion"/>
  </si>
  <si>
    <t>貼上圖片連結</t>
    <phoneticPr fontId="28" type="noConversion"/>
  </si>
  <si>
    <t>名次</t>
    <phoneticPr fontId="3" type="noConversion"/>
  </si>
  <si>
    <t>練習</t>
    <phoneticPr fontId="3" type="noConversion"/>
  </si>
  <si>
    <t>RANK.AVG</t>
    <phoneticPr fontId="3" type="noConversion"/>
  </si>
  <si>
    <t>RANK.EQ</t>
    <phoneticPr fontId="3" type="noConversion"/>
  </si>
  <si>
    <t>後面這兩個答案對，但方法不好=SUM(A2+B2+C2+A3+B3+C3)  =SUM(A2,B2,C2,A3,B3,C3)</t>
    <phoneticPr fontId="3" type="noConversion"/>
  </si>
  <si>
    <r>
      <t xml:space="preserve">快速鍵 Alt + </t>
    </r>
    <r>
      <rPr>
        <sz val="12"/>
        <rFont val="Wingdings"/>
        <charset val="2"/>
      </rPr>
      <t>â</t>
    </r>
    <phoneticPr fontId="3" type="noConversion"/>
  </si>
  <si>
    <t>右鍵：從下拉式清單挑選</t>
    <phoneticPr fontId="3" type="noConversion"/>
  </si>
  <si>
    <t>手動換列 Alt + Enter</t>
    <phoneticPr fontId="3" type="noConversion"/>
  </si>
  <si>
    <t>單位與電話</t>
    <phoneticPr fontId="28" type="noConversion"/>
  </si>
  <si>
    <t>單位</t>
  </si>
  <si>
    <t>電話</t>
    <phoneticPr fontId="28" type="noConversion"/>
  </si>
  <si>
    <t>台北市內湖區公所(02)2792-5828</t>
    <phoneticPr fontId="52" type="noConversion"/>
  </si>
  <si>
    <t>台中市政府(04)2228-9111</t>
    <phoneticPr fontId="52" type="noConversion"/>
  </si>
  <si>
    <t>高雄市政府(07)799-5308</t>
    <phoneticPr fontId="52" type="noConversion"/>
  </si>
  <si>
    <r>
      <t>各科平均(忽略文字)</t>
    </r>
    <r>
      <rPr>
        <sz val="12"/>
        <color rgb="FFFF0000"/>
        <rFont val="細明體"/>
        <family val="3"/>
        <charset val="136"/>
      </rPr>
      <t>AVERAGE</t>
    </r>
    <phoneticPr fontId="28" type="noConversion"/>
  </si>
  <si>
    <r>
      <t>各科平均(文字算0分)</t>
    </r>
    <r>
      <rPr>
        <sz val="12"/>
        <color rgb="FFFF0000"/>
        <rFont val="細明體"/>
        <family val="3"/>
        <charset val="136"/>
      </rPr>
      <t>AVERAGEA</t>
    </r>
    <phoneticPr fontId="28" type="noConversion"/>
  </si>
  <si>
    <r>
      <t xml:space="preserve">各科最高分 </t>
    </r>
    <r>
      <rPr>
        <sz val="12"/>
        <color rgb="FFFF0000"/>
        <rFont val="細明體"/>
        <family val="3"/>
        <charset val="136"/>
      </rPr>
      <t>MAX</t>
    </r>
    <phoneticPr fontId="28" type="noConversion"/>
  </si>
  <si>
    <r>
      <t xml:space="preserve">各科最低分 </t>
    </r>
    <r>
      <rPr>
        <sz val="12"/>
        <color rgb="FFFF0000"/>
        <rFont val="細明體"/>
        <family val="3"/>
        <charset val="136"/>
      </rPr>
      <t>MIN</t>
    </r>
    <phoneticPr fontId="28" type="noConversion"/>
  </si>
  <si>
    <r>
      <t xml:space="preserve">標準差 </t>
    </r>
    <r>
      <rPr>
        <sz val="12"/>
        <color rgb="FFFF0000"/>
        <rFont val="細明體"/>
        <family val="3"/>
        <charset val="136"/>
      </rPr>
      <t>STDEV.P</t>
    </r>
    <phoneticPr fontId="28" type="noConversion"/>
  </si>
  <si>
    <r>
      <t xml:space="preserve">全班人數 </t>
    </r>
    <r>
      <rPr>
        <sz val="12"/>
        <color rgb="FFFF0000"/>
        <rFont val="細明體"/>
        <family val="3"/>
        <charset val="136"/>
      </rPr>
      <t>COUNTA</t>
    </r>
    <phoneticPr fontId="28" type="noConversion"/>
  </si>
  <si>
    <t>常用函數計算</t>
    <phoneticPr fontId="3" type="noConversion"/>
  </si>
  <si>
    <t>不需要引數的函數 TODAY、NOW、PI、RAND</t>
    <phoneticPr fontId="3" type="noConversion"/>
  </si>
  <si>
    <t>*</t>
    <phoneticPr fontId="3" type="noConversion"/>
  </si>
  <si>
    <t>年齡</t>
    <phoneticPr fontId="3" type="noConversion"/>
  </si>
  <si>
    <t>第 1 組</t>
    <phoneticPr fontId="3" type="noConversion"/>
  </si>
  <si>
    <t>春</t>
    <phoneticPr fontId="3" type="noConversion"/>
  </si>
  <si>
    <t>練習一</t>
    <phoneticPr fontId="3" type="noConversion"/>
  </si>
  <si>
    <t>第二季</t>
    <phoneticPr fontId="3" type="noConversion"/>
  </si>
  <si>
    <t>星期日</t>
    <phoneticPr fontId="3" type="noConversion"/>
  </si>
  <si>
    <t>B1001</t>
    <phoneticPr fontId="3" type="noConversion"/>
  </si>
  <si>
    <t>學號 92001</t>
    <phoneticPr fontId="3" type="noConversion"/>
  </si>
  <si>
    <t>練習二</t>
    <phoneticPr fontId="3" type="noConversion"/>
  </si>
  <si>
    <t>三月</t>
    <phoneticPr fontId="3" type="noConversion"/>
  </si>
  <si>
    <t>星期一</t>
    <phoneticPr fontId="3" type="noConversion"/>
  </si>
  <si>
    <t>星期三</t>
    <phoneticPr fontId="3" type="noConversion"/>
  </si>
  <si>
    <t>丙</t>
    <phoneticPr fontId="3" type="noConversion"/>
  </si>
  <si>
    <t>乙</t>
    <phoneticPr fontId="3" type="noConversion"/>
  </si>
  <si>
    <t>Jan</t>
    <phoneticPr fontId="3" type="noConversion"/>
  </si>
  <si>
    <t>Mar</t>
    <phoneticPr fontId="3" type="noConversion"/>
  </si>
  <si>
    <t>一般文字</t>
    <phoneticPr fontId="3" type="noConversion"/>
  </si>
  <si>
    <t>台北</t>
    <phoneticPr fontId="3" type="noConversion"/>
  </si>
  <si>
    <t>*</t>
    <phoneticPr fontId="3" type="noConversion"/>
  </si>
  <si>
    <t>一般文字只能有複製的功能</t>
    <phoneticPr fontId="3" type="noConversion"/>
  </si>
  <si>
    <t>星座</t>
    <phoneticPr fontId="28" type="noConversion"/>
  </si>
  <si>
    <t>自動填滿</t>
    <phoneticPr fontId="28" type="noConversion"/>
  </si>
  <si>
    <t>白羊座</t>
  </si>
  <si>
    <t>台北市</t>
    <phoneticPr fontId="56" type="noConversion"/>
  </si>
  <si>
    <t>山羊座</t>
    <phoneticPr fontId="28" type="noConversion"/>
  </si>
  <si>
    <t>金牛座</t>
  </si>
  <si>
    <t>新北市</t>
    <phoneticPr fontId="56" type="noConversion"/>
  </si>
  <si>
    <t>雙子座</t>
  </si>
  <si>
    <t>桃園縣</t>
    <phoneticPr fontId="56" type="noConversion"/>
  </si>
  <si>
    <t>巨蟹座</t>
  </si>
  <si>
    <t>新竹縣</t>
    <phoneticPr fontId="56" type="noConversion"/>
  </si>
  <si>
    <t>獅子座</t>
  </si>
  <si>
    <t>苗栗縣</t>
    <phoneticPr fontId="56" type="noConversion"/>
  </si>
  <si>
    <t>處女座</t>
  </si>
  <si>
    <t>台中市</t>
    <phoneticPr fontId="56" type="noConversion"/>
  </si>
  <si>
    <t>天秤座</t>
  </si>
  <si>
    <t>天蠍座</t>
  </si>
  <si>
    <t>射手座</t>
  </si>
  <si>
    <t>山羊座</t>
  </si>
  <si>
    <t>水瓶座</t>
  </si>
  <si>
    <t>雙魚座</t>
  </si>
  <si>
    <t>Excel選項/進階/編輯自訂清單</t>
    <phoneticPr fontId="28" type="noConversion"/>
  </si>
  <si>
    <r>
      <t>複製後，在要貼上的地方</t>
    </r>
    <r>
      <rPr>
        <sz val="12"/>
        <color rgb="FFFF0000"/>
        <rFont val="細明體"/>
        <family val="3"/>
        <charset val="136"/>
      </rPr>
      <t>按滑鼠右鍵</t>
    </r>
    <phoneticPr fontId="3" type="noConversion"/>
  </si>
  <si>
    <t>複製公式的方法拖曳、右下角按兩下、選取儲存格後按Ctrl+D</t>
    <phoneticPr fontId="3" type="noConversion"/>
  </si>
  <si>
    <t>自動加總快速鍵 Alt + =</t>
    <phoneticPr fontId="3" type="noConversion"/>
  </si>
  <si>
    <t>使用「常用/編輯/填滿 / 數列」</t>
    <phoneticPr fontId="3" type="noConversion"/>
  </si>
  <si>
    <t>以滑鼠操作</t>
    <phoneticPr fontId="3" type="noConversion"/>
  </si>
  <si>
    <t>第 1 題</t>
    <phoneticPr fontId="3" type="noConversion"/>
  </si>
  <si>
    <t>第 2 題</t>
  </si>
  <si>
    <t>第 3 題</t>
  </si>
  <si>
    <t>第 4 題</t>
  </si>
  <si>
    <t>第 5 題</t>
  </si>
  <si>
    <t>第 6 題</t>
  </si>
  <si>
    <t>第 7 題</t>
  </si>
  <si>
    <t>初值</t>
    <phoneticPr fontId="3" type="noConversion"/>
  </si>
  <si>
    <t>常用/編輯/填滿/數列</t>
    <phoneticPr fontId="3" type="noConversion"/>
  </si>
  <si>
    <t>等差級數</t>
    <phoneticPr fontId="3" type="noConversion"/>
  </si>
  <si>
    <t>等比級數</t>
    <phoneticPr fontId="3" type="noConversion"/>
  </si>
  <si>
    <t>日期</t>
    <phoneticPr fontId="3" type="noConversion"/>
  </si>
  <si>
    <t>自訂清單主要可用於</t>
    <phoneticPr fontId="3" type="noConversion"/>
  </si>
  <si>
    <t>填滿序列</t>
    <phoneticPr fontId="3" type="noConversion"/>
  </si>
  <si>
    <t>排序依據</t>
    <phoneticPr fontId="3" type="noConversion"/>
  </si>
  <si>
    <t>認識運算符號與優先順序</t>
    <phoneticPr fontId="3" type="noConversion"/>
  </si>
  <si>
    <t>輸入今天日期的快速鍵Ctrl + ;</t>
    <phoneticPr fontId="3" type="noConversion"/>
  </si>
  <si>
    <t>{</t>
    <phoneticPr fontId="3" type="noConversion"/>
  </si>
  <si>
    <t>{</t>
    <phoneticPr fontId="3" type="noConversion"/>
  </si>
  <si>
    <t>學習重點</t>
    <phoneticPr fontId="3" type="noConversion"/>
  </si>
  <si>
    <t>學習重點</t>
    <phoneticPr fontId="3" type="noConversion"/>
  </si>
  <si>
    <t>使用函數計算時，會忽略計算範圍中的文字</t>
    <phoneticPr fontId="3" type="noConversion"/>
  </si>
  <si>
    <r>
      <t>AVERAGE &lt;→ AVERAGE</t>
    </r>
    <r>
      <rPr>
        <sz val="12"/>
        <color rgb="FFFF0000"/>
        <rFont val="新細明體"/>
        <family val="1"/>
        <charset val="136"/>
      </rPr>
      <t>A</t>
    </r>
    <phoneticPr fontId="3" type="noConversion"/>
  </si>
  <si>
    <t>請注意函數中名稱最後多了一個A的差別，如 :</t>
    <phoneticPr fontId="3" type="noConversion"/>
  </si>
  <si>
    <r>
      <t>COUNT &lt;→ COUNT</t>
    </r>
    <r>
      <rPr>
        <sz val="12"/>
        <color rgb="FFFF0000"/>
        <rFont val="新細明體"/>
        <family val="1"/>
        <charset val="136"/>
      </rPr>
      <t>A</t>
    </r>
    <phoneticPr fontId="3" type="noConversion"/>
  </si>
  <si>
    <t>台北大學(02)2502-1520</t>
    <phoneticPr fontId="52" type="noConversion"/>
  </si>
  <si>
    <r>
      <t>任何公式、函數計算都要以</t>
    </r>
    <r>
      <rPr>
        <sz val="12"/>
        <color rgb="FFFF0000"/>
        <rFont val="新細明體"/>
        <family val="1"/>
        <charset val="136"/>
      </rPr>
      <t xml:space="preserve"> = </t>
    </r>
    <r>
      <rPr>
        <sz val="12"/>
        <rFont val="新細明體"/>
        <family val="1"/>
        <charset val="136"/>
      </rPr>
      <t>等號開頭</t>
    </r>
    <phoneticPr fontId="3" type="noConversion"/>
  </si>
  <si>
    <t>快速鍵 Ctrl + ;   輸入今天的日期</t>
    <phoneticPr fontId="3" type="noConversion"/>
  </si>
  <si>
    <t>補充函數</t>
    <phoneticPr fontId="3" type="noConversion"/>
  </si>
  <si>
    <r>
      <t xml:space="preserve">INT </t>
    </r>
    <r>
      <rPr>
        <sz val="12"/>
        <rFont val="細明體"/>
        <family val="3"/>
        <charset val="136"/>
      </rPr>
      <t>取得無條件捨去後的整數值</t>
    </r>
    <phoneticPr fontId="3" type="noConversion"/>
  </si>
  <si>
    <r>
      <rPr>
        <b/>
        <sz val="12"/>
        <rFont val="細明體"/>
        <family val="3"/>
        <charset val="136"/>
      </rPr>
      <t>RAND</t>
    </r>
    <r>
      <rPr>
        <sz val="12"/>
        <rFont val="細明體"/>
        <family val="3"/>
        <charset val="136"/>
      </rPr>
      <t xml:space="preserve"> 產生介於0~小於1之間的亂數</t>
    </r>
    <phoneticPr fontId="3" type="noConversion"/>
  </si>
  <si>
    <t>今天日期函數 TODAY</t>
    <phoneticPr fontId="3" type="noConversion"/>
  </si>
  <si>
    <t>若複製的範圍是"表格"，則無法使用"連結的圖片"</t>
    <phoneticPr fontId="3" type="noConversion"/>
  </si>
  <si>
    <r>
      <t xml:space="preserve">練習 A4的3次方 </t>
    </r>
    <r>
      <rPr>
        <sz val="12"/>
        <color rgb="FFFF0000"/>
        <rFont val="新細明體"/>
        <family val="1"/>
        <charset val="136"/>
      </rPr>
      <t>A4^3</t>
    </r>
    <r>
      <rPr>
        <sz val="12"/>
        <color theme="1"/>
        <rFont val="新細明體"/>
        <family val="1"/>
        <charset val="136"/>
      </rPr>
      <t xml:space="preserve"> or</t>
    </r>
    <r>
      <rPr>
        <sz val="12"/>
        <color rgb="FFFF0000"/>
        <rFont val="新細明體"/>
        <family val="1"/>
        <charset val="136"/>
      </rPr>
      <t xml:space="preserve"> POWER(A4,3)</t>
    </r>
    <phoneticPr fontId="3" type="noConversion"/>
  </si>
  <si>
    <r>
      <t xml:space="preserve">練習 A4的開3次方  </t>
    </r>
    <r>
      <rPr>
        <sz val="12"/>
        <color rgb="FFFF0000"/>
        <rFont val="新細明體"/>
        <family val="1"/>
        <charset val="136"/>
      </rPr>
      <t>A4^(</t>
    </r>
    <r>
      <rPr>
        <b/>
        <sz val="12"/>
        <color rgb="FFFF0000"/>
        <rFont val="新細明體"/>
        <family val="1"/>
        <charset val="136"/>
      </rPr>
      <t>1/3</t>
    </r>
    <r>
      <rPr>
        <sz val="12"/>
        <color rgb="FFFF0000"/>
        <rFont val="新細明體"/>
        <family val="1"/>
        <charset val="136"/>
      </rPr>
      <t xml:space="preserve">) </t>
    </r>
    <r>
      <rPr>
        <sz val="12"/>
        <color theme="1"/>
        <rFont val="新細明體"/>
        <family val="1"/>
        <charset val="136"/>
      </rPr>
      <t>or</t>
    </r>
    <r>
      <rPr>
        <sz val="12"/>
        <color rgb="FFFF0000"/>
        <rFont val="新細明體"/>
        <family val="1"/>
        <charset val="136"/>
      </rPr>
      <t xml:space="preserve"> POWER(A4,</t>
    </r>
    <r>
      <rPr>
        <b/>
        <sz val="12"/>
        <color rgb="FFFF0000"/>
        <rFont val="新細明體"/>
        <family val="1"/>
        <charset val="136"/>
      </rPr>
      <t>1/3</t>
    </r>
    <r>
      <rPr>
        <sz val="12"/>
        <color rgb="FFFF0000"/>
        <rFont val="新細明體"/>
        <family val="1"/>
        <charset val="136"/>
      </rPr>
      <t>)</t>
    </r>
    <phoneticPr fontId="3" type="noConversion"/>
  </si>
  <si>
    <t>儲存格顯示####主要是因為，儲存的內容為</t>
    <phoneticPr fontId="3" type="noConversion"/>
  </si>
  <si>
    <t>取出你生日的年</t>
    <phoneticPr fontId="3" type="noConversion"/>
  </si>
  <si>
    <t>月</t>
    <phoneticPr fontId="3" type="noConversion"/>
  </si>
  <si>
    <t>日</t>
    <phoneticPr fontId="3" type="noConversion"/>
  </si>
  <si>
    <t>生日到今天的年</t>
    <phoneticPr fontId="3" type="noConversion"/>
  </si>
  <si>
    <t>DATEDIF(start_date,end_date,unit)</t>
  </si>
  <si>
    <t>Start_date   ：代表期間的第一天或開始日的日期。日期可以用引號之內包含文字字串的方式輸入 (例如 "2001/1/30")，以序列值輸入 (例如 36921 代表 2001 年 1 月 30 日 (如果您使用的是 1900 日期系統))，或為其他公式或函數的結果 (例如 DATEVALUE("2001/1/30"))。</t>
  </si>
  <si>
    <t>End_date   ：代表期間的最後一天或結束日的日期。</t>
  </si>
  <si>
    <t>附註: 若 Start_date大於End_date，則結果將會為#NUM ！。</t>
  </si>
  <si>
    <t>Unit   ：您要傳回的資訊類型：</t>
  </si>
  <si>
    <t xml:space="preserve"> "M"  期間內整月的月數。</t>
  </si>
  <si>
    <t xml:space="preserve"> "D"  期間內的日數。</t>
  </si>
  <si>
    <t>MD start_date 與 end_date 間的日差異。日期中的月和年都會被忽略。</t>
  </si>
  <si>
    <t>YM start_date 與 end_date 間的月差異。日期中的日和年都會被忽略。</t>
  </si>
  <si>
    <t>YD start_date 與 end_date 間的日差異。日期中的年會被忽略。</t>
  </si>
  <si>
    <t xml:space="preserve"> </t>
  </si>
  <si>
    <t>"Y"    期間內整年的年數。</t>
    <phoneticPr fontId="3" type="noConversion"/>
  </si>
  <si>
    <t>取出日其中的　YEAR、MONTH、DAY</t>
    <phoneticPr fontId="3" type="noConversion"/>
  </si>
  <si>
    <t>DATEDIF   語法</t>
    <phoneticPr fontId="3" type="noConversion"/>
  </si>
  <si>
    <t>試試看把它用＆加上年、月、日串聯起來</t>
    <phoneticPr fontId="3" type="noConversion"/>
  </si>
  <si>
    <t>資料不存在，自行輸入(左圖)；工作表中已有資料，直接匯入(右圖)</t>
    <phoneticPr fontId="3" type="noConversion"/>
  </si>
  <si>
    <t>例：</t>
    <phoneticPr fontId="3" type="noConversion"/>
  </si>
  <si>
    <t>1. 複製  I3 中的"台北大學"</t>
    <phoneticPr fontId="3" type="noConversion"/>
  </si>
  <si>
    <t>2. 貼到 J3</t>
    <phoneticPr fontId="3" type="noConversion"/>
  </si>
  <si>
    <t>3. 使用"快速填入"</t>
    <phoneticPr fontId="3" type="noConversion"/>
  </si>
  <si>
    <t>實際值與格式的關係；欄寬對小數點的影響</t>
    <phoneticPr fontId="3" type="noConversion"/>
  </si>
  <si>
    <t>計算結果</t>
    <phoneticPr fontId="3" type="noConversion"/>
  </si>
  <si>
    <t>公式內容</t>
    <phoneticPr fontId="3" type="noConversion"/>
  </si>
  <si>
    <r>
      <t xml:space="preserve">注意! </t>
    </r>
    <r>
      <rPr>
        <sz val="12"/>
        <color rgb="FF0070C0"/>
        <rFont val="新細明體"/>
        <family val="1"/>
        <charset val="136"/>
      </rPr>
      <t>格式</t>
    </r>
    <r>
      <rPr>
        <sz val="12"/>
        <color rgb="FFFF0000"/>
        <rFont val="新細明體"/>
        <family val="1"/>
        <charset val="136"/>
      </rPr>
      <t>不會因按下Delete而被刪除或改變</t>
    </r>
    <phoneticPr fontId="3" type="noConversion"/>
  </si>
  <si>
    <r>
      <rPr>
        <b/>
        <sz val="12"/>
        <color rgb="FFFF0000"/>
        <rFont val="新細明體"/>
        <family val="1"/>
        <charset val="136"/>
      </rPr>
      <t>數值或日期 但欄位太小</t>
    </r>
    <r>
      <rPr>
        <sz val="12"/>
        <color rgb="FFFF0000"/>
        <rFont val="新細明體"/>
        <family val="1"/>
        <charset val="136"/>
      </rPr>
      <t xml:space="preserve"> 或 </t>
    </r>
    <r>
      <rPr>
        <b/>
        <sz val="12"/>
        <color rgb="FFFF0000"/>
        <rFont val="新細明體"/>
        <family val="1"/>
        <charset val="136"/>
      </rPr>
      <t>日期為負值</t>
    </r>
    <phoneticPr fontId="3" type="noConversion"/>
  </si>
  <si>
    <t>*</t>
    <phoneticPr fontId="3" type="noConversion"/>
  </si>
  <si>
    <t>使用DATEDIF</t>
    <phoneticPr fontId="3" type="noConversion"/>
  </si>
  <si>
    <t>如何將固定範圍內數值隨機排列</t>
    <phoneticPr fontId="3" type="noConversion"/>
  </si>
  <si>
    <r>
      <t>RANK</t>
    </r>
    <r>
      <rPr>
        <sz val="12"/>
        <rFont val="細明體"/>
        <family val="2"/>
        <charset val="136"/>
      </rPr>
      <t>的其他應用</t>
    </r>
    <phoneticPr fontId="3" type="noConversion"/>
  </si>
  <si>
    <t>RANKBETWEEN</t>
    <phoneticPr fontId="3" type="noConversion"/>
  </si>
  <si>
    <r>
      <rPr>
        <sz val="12"/>
        <rFont val="Arial Rounded MT Bold"/>
        <family val="2"/>
      </rPr>
      <t>50</t>
    </r>
    <r>
      <rPr>
        <sz val="12"/>
        <rFont val="細明體"/>
        <family val="2"/>
        <charset val="136"/>
      </rPr>
      <t>開始的數值隨機排列</t>
    </r>
    <phoneticPr fontId="3" type="noConversion"/>
  </si>
  <si>
    <t>輔助欄</t>
    <phoneticPr fontId="3" type="noConversion"/>
  </si>
  <si>
    <t>輔助資料</t>
    <phoneticPr fontId="3" type="noConversion"/>
  </si>
  <si>
    <r>
      <rPr>
        <sz val="12"/>
        <rFont val="細明體"/>
        <family val="2"/>
        <charset val="136"/>
      </rPr>
      <t>要將相對位址</t>
    </r>
    <r>
      <rPr>
        <sz val="12"/>
        <rFont val="Arial Rounded MT Bold"/>
        <family val="2"/>
      </rPr>
      <t>A5</t>
    </r>
    <r>
      <rPr>
        <sz val="12"/>
        <rFont val="細明體"/>
        <family val="2"/>
        <charset val="136"/>
      </rPr>
      <t>轉換為絕對位址</t>
    </r>
    <r>
      <rPr>
        <sz val="12"/>
        <rFont val="Arial Rounded MT Bold"/>
        <family val="2"/>
      </rPr>
      <t>$A$5</t>
    </r>
    <r>
      <rPr>
        <sz val="12"/>
        <rFont val="新細明體"/>
        <family val="2"/>
        <charset val="136"/>
      </rPr>
      <t>、</t>
    </r>
    <r>
      <rPr>
        <sz val="12"/>
        <rFont val="Arial Rounded MT Bold"/>
        <family val="2"/>
      </rPr>
      <t>A$5</t>
    </r>
    <r>
      <rPr>
        <sz val="12"/>
        <rFont val="新細明體"/>
        <family val="2"/>
        <charset val="136"/>
      </rPr>
      <t>、</t>
    </r>
    <r>
      <rPr>
        <sz val="12"/>
        <rFont val="Arial Rounded MT Bold"/>
        <family val="2"/>
      </rPr>
      <t>$A5</t>
    </r>
    <r>
      <rPr>
        <sz val="12"/>
        <rFont val="細明體"/>
        <family val="2"/>
        <charset val="136"/>
      </rPr>
      <t>，快速鍵</t>
    </r>
    <r>
      <rPr>
        <sz val="12"/>
        <rFont val="Arial Rounded MT Bold"/>
        <family val="2"/>
      </rPr>
      <t>F4</t>
    </r>
    <phoneticPr fontId="3" type="noConversion"/>
  </si>
  <si>
    <t>資料/快速填入(Office 2016)</t>
    <phoneticPr fontId="3" type="noConversion"/>
  </si>
  <si>
    <t>若為Office 365版本 (常用/編輯)</t>
    <phoneticPr fontId="3" type="noConversion"/>
  </si>
  <si>
    <t>Windows 系統起算日 1900/01/01</t>
    <phoneticPr fontId="3" type="noConversion"/>
  </si>
  <si>
    <t>以不同函數計算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</si>
</sst>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&quot;$&quot;#,##0_);[Red]\(&quot;$&quot;#,##0\)"/>
    <numFmt numFmtId="177" formatCode="m&quot;月&quot;d&quot;日&quot;"/>
    <numFmt numFmtId="178" formatCode="[$-F800]dddd\,\ mmmm\ dd\,\ yyyy"/>
    <numFmt numFmtId="179" formatCode="[$-404]ggge&quot;年&quot;m&quot;月&quot;d&quot;日&quot;;@"/>
    <numFmt numFmtId="180" formatCode="[$-404]gge&quot;年&quot;m&quot;月&quot;d&quot;日&quot;;@"/>
    <numFmt numFmtId="181" formatCode="[$-404]e&quot;年&quot;m&quot;月&quot;d&quot;日&quot;;@"/>
    <numFmt numFmtId="182" formatCode="m&quot;月&quot;d&quot;日&quot;;@"/>
    <numFmt numFmtId="183" formatCode="[DBNum1][$-404]ggge&quot;年&quot;m&quot;月&quot;d&quot;日&quot;;@"/>
    <numFmt numFmtId="184" formatCode="[$-404]e/m/d;@"/>
    <numFmt numFmtId="185" formatCode="[$-404]aaa;@"/>
    <numFmt numFmtId="186" formatCode="[$-409]yyyy/m/d\ h:mm\ AM/PM;@"/>
    <numFmt numFmtId="187" formatCode="&quot;$&quot;#,##0.0_);\(&quot;$&quot;#,##0.0\)"/>
    <numFmt numFmtId="188" formatCode="0.00_ "/>
    <numFmt numFmtId="189" formatCode="0_ "/>
    <numFmt numFmtId="190" formatCode="0.000%"/>
    <numFmt numFmtId="191" formatCode="#\ ???/???"/>
    <numFmt numFmtId="192" formatCode="[DBNum2][$-404]General"/>
    <numFmt numFmtId="193" formatCode="[$-404]aaaa;@"/>
    <numFmt numFmtId="194" formatCode="0.E+00"/>
    <numFmt numFmtId="195" formatCode="[DBNum1][$-404]m&quot;月&quot;d&quot;日&quot;;@"/>
    <numFmt numFmtId="196" formatCode="&quot;$&quot;#,##0"/>
    <numFmt numFmtId="197" formatCode="[DBNum1][$-404]yyyy&quot;年&quot;m&quot;月&quot;d&quot;日&quot;;@"/>
    <numFmt numFmtId="198" formatCode="0.00_);\(0.00\)"/>
    <numFmt numFmtId="199" formatCode="[DBNum1][$-404]e&quot;年&quot;"/>
    <numFmt numFmtId="200" formatCode="0_ ;[Red]\-0\ "/>
    <numFmt numFmtId="201" formatCode="0.0000"/>
    <numFmt numFmtId="202" formatCode="0.0000000000000000"/>
    <numFmt numFmtId="203" formatCode="0.000000000000000"/>
  </numFmts>
  <fonts count="69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color indexed="81"/>
      <name val="新細明體"/>
      <family val="1"/>
      <charset val="136"/>
    </font>
    <font>
      <b/>
      <sz val="12"/>
      <name val="新細明體"/>
      <family val="1"/>
      <charset val="136"/>
    </font>
    <font>
      <sz val="12"/>
      <name val="Arial Rounded MT Bold"/>
      <family val="2"/>
    </font>
    <font>
      <sz val="12"/>
      <color indexed="9"/>
      <name val="新細明體"/>
      <family val="1"/>
      <charset val="136"/>
    </font>
    <font>
      <sz val="10"/>
      <name val="新細明體"/>
      <family val="1"/>
      <charset val="136"/>
    </font>
    <font>
      <sz val="12"/>
      <color theme="0"/>
      <name val="新細明體"/>
      <family val="1"/>
      <charset val="136"/>
    </font>
    <font>
      <sz val="12"/>
      <color theme="3" tint="-0.249977111117893"/>
      <name val="新細明體"/>
      <family val="1"/>
      <charset val="136"/>
    </font>
    <font>
      <sz val="12"/>
      <color theme="5" tint="-0.249977111117893"/>
      <name val="新細明體"/>
      <family val="1"/>
      <charset val="136"/>
    </font>
    <font>
      <sz val="12"/>
      <color theme="0" tint="-4.9989318521683403E-2"/>
      <name val="新細明體"/>
      <family val="1"/>
      <charset val="136"/>
    </font>
    <font>
      <sz val="12"/>
      <color rgb="FFFF0000"/>
      <name val="新細明體"/>
      <family val="1"/>
      <charset val="136"/>
    </font>
    <font>
      <b/>
      <sz val="14"/>
      <name val="標楷體"/>
      <family val="4"/>
      <charset val="136"/>
    </font>
    <font>
      <b/>
      <sz val="12"/>
      <color theme="0"/>
      <name val="新細明體"/>
      <family val="1"/>
      <charset val="136"/>
    </font>
    <font>
      <b/>
      <i/>
      <u val="doubleAccounting"/>
      <sz val="12"/>
      <color indexed="32"/>
      <name val="Times New Roman"/>
      <family val="1"/>
    </font>
    <font>
      <sz val="12"/>
      <color indexed="20"/>
      <name val="新細明體"/>
      <family val="1"/>
      <charset val="136"/>
    </font>
    <font>
      <b/>
      <sz val="12"/>
      <color rgb="FFFF0000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18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4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rgb="FFFF0000"/>
      <name val="Wingdings"/>
      <charset val="2"/>
    </font>
    <font>
      <sz val="10"/>
      <color theme="9" tint="-0.499984740745262"/>
      <name val="新細明體"/>
      <family val="1"/>
      <charset val="136"/>
    </font>
    <font>
      <sz val="12"/>
      <color rgb="FF006100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</font>
    <font>
      <sz val="9"/>
      <name val="細明體"/>
      <family val="3"/>
      <charset val="136"/>
    </font>
    <font>
      <sz val="12"/>
      <color theme="1"/>
      <name val="Arial Rounded MT Bold"/>
      <family val="2"/>
    </font>
    <font>
      <sz val="12"/>
      <color theme="1"/>
      <name val="Times New Roman"/>
      <family val="1"/>
    </font>
    <font>
      <sz val="12"/>
      <color theme="3"/>
      <name val="細明體"/>
      <family val="3"/>
      <charset val="136"/>
    </font>
    <font>
      <b/>
      <sz val="12"/>
      <name val="Arial Rounded MT Bold"/>
      <family val="2"/>
    </font>
    <font>
      <sz val="12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新細明體"/>
      <family val="1"/>
      <charset val="136"/>
    </font>
    <font>
      <sz val="12"/>
      <name val="Wingdings"/>
      <charset val="2"/>
    </font>
    <font>
      <sz val="12"/>
      <color theme="0"/>
      <name val="細明體"/>
      <family val="3"/>
      <charset val="136"/>
    </font>
    <font>
      <sz val="12"/>
      <name val="細明體"/>
      <family val="3"/>
      <charset val="136"/>
    </font>
    <font>
      <b/>
      <sz val="12"/>
      <color theme="1"/>
      <name val="Times New Roman"/>
      <family val="1"/>
    </font>
    <font>
      <b/>
      <sz val="12"/>
      <color theme="1"/>
      <name val="新細明體"/>
      <family val="1"/>
      <charset val="136"/>
    </font>
    <font>
      <sz val="12"/>
      <color theme="0"/>
      <name val="Times New Roman"/>
      <family val="1"/>
    </font>
    <font>
      <b/>
      <sz val="12"/>
      <color indexed="10"/>
      <name val="新細明體"/>
      <family val="1"/>
      <charset val="136"/>
    </font>
    <font>
      <b/>
      <sz val="12"/>
      <color indexed="10"/>
      <name val="Times New Roman"/>
      <family val="1"/>
    </font>
    <font>
      <b/>
      <sz val="12"/>
      <color theme="5"/>
      <name val="細明體"/>
      <family val="3"/>
      <charset val="136"/>
    </font>
    <font>
      <b/>
      <sz val="16"/>
      <color theme="0"/>
      <name val="細明體"/>
      <family val="3"/>
      <charset val="136"/>
    </font>
    <font>
      <sz val="12"/>
      <color rgb="FFC00000"/>
      <name val="細明體"/>
      <family val="3"/>
      <charset val="136"/>
    </font>
    <font>
      <sz val="11"/>
      <name val="新細明體"/>
      <family val="1"/>
      <charset val="136"/>
    </font>
    <font>
      <i/>
      <sz val="12"/>
      <color indexed="26"/>
      <name val="Times New Roman"/>
      <family val="1"/>
    </font>
    <font>
      <sz val="10"/>
      <name val="新細明體"/>
      <family val="1"/>
      <charset val="136"/>
      <scheme val="major"/>
    </font>
    <font>
      <b/>
      <sz val="1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9"/>
      <name val="新細明體"/>
      <family val="2"/>
      <charset val="136"/>
    </font>
    <font>
      <sz val="12"/>
      <color rgb="FFFF0000"/>
      <name val="細明體"/>
      <family val="3"/>
      <charset val="136"/>
    </font>
    <font>
      <sz val="12"/>
      <color rgb="FFFF0000"/>
      <name val="Arial Rounded MT Bold"/>
      <family val="2"/>
    </font>
    <font>
      <sz val="9"/>
      <color indexed="81"/>
      <name val="Tahoma"/>
      <family val="2"/>
    </font>
    <font>
      <sz val="9"/>
      <name val="新細明體"/>
      <family val="3"/>
      <charset val="136"/>
      <scheme val="minor"/>
    </font>
    <font>
      <b/>
      <sz val="14"/>
      <color rgb="FFC00000"/>
      <name val="標楷體"/>
      <family val="4"/>
      <charset val="136"/>
    </font>
    <font>
      <sz val="12"/>
      <color theme="1"/>
      <name val="細明體"/>
      <family val="3"/>
      <charset val="136"/>
    </font>
    <font>
      <b/>
      <sz val="12"/>
      <name val="細明體"/>
      <family val="3"/>
      <charset val="136"/>
    </font>
    <font>
      <b/>
      <sz val="12"/>
      <color rgb="FFFF0000"/>
      <name val="新細明體"/>
      <family val="1"/>
      <charset val="136"/>
    </font>
    <font>
      <sz val="12"/>
      <color theme="0"/>
      <name val="Arial"/>
      <family val="2"/>
    </font>
    <font>
      <sz val="12"/>
      <name val="Arial"/>
      <family val="2"/>
    </font>
    <font>
      <sz val="12"/>
      <color rgb="FF0070C0"/>
      <name val="新細明體"/>
      <family val="1"/>
      <charset val="136"/>
      <scheme val="minor"/>
    </font>
    <font>
      <sz val="12"/>
      <color rgb="FF0070C0"/>
      <name val="新細明體"/>
      <family val="1"/>
      <charset val="136"/>
    </font>
    <font>
      <sz val="12"/>
      <name val="細明體"/>
      <family val="2"/>
      <charset val="136"/>
    </font>
    <font>
      <sz val="12"/>
      <name val="Arial Rounded MT Bold"/>
      <family val="2"/>
      <charset val="136"/>
    </font>
    <font>
      <sz val="12"/>
      <name val="新細明體"/>
      <family val="2"/>
      <charset val="136"/>
    </font>
    <font>
      <sz val="9"/>
      <color rgb="FF000000"/>
      <name val="新細明體"/>
      <family val="1"/>
      <charset val="136"/>
    </font>
  </fonts>
  <fills count="4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17"/>
        <bgColor indexed="2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2"/>
        <bgColor indexed="24"/>
      </patternFill>
    </fill>
    <fill>
      <patternFill patternType="solid">
        <fgColor indexed="26"/>
        <bgColor indexed="24"/>
      </patternFill>
    </fill>
    <fill>
      <patternFill patternType="solid">
        <fgColor indexed="41"/>
        <bgColor indexed="24"/>
      </patternFill>
    </fill>
    <fill>
      <patternFill patternType="solid">
        <fgColor indexed="43"/>
        <bgColor indexed="24"/>
      </patternFill>
    </fill>
    <fill>
      <patternFill patternType="darkGray">
        <fgColor indexed="21"/>
        <bgColor indexed="17"/>
      </patternFill>
    </fill>
    <fill>
      <patternFill patternType="solid">
        <fgColor rgb="FFC6EFCE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1"/>
        <bgColor theme="1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/>
        <bgColor theme="9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indexed="2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3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/>
      <top/>
      <bottom style="medium">
        <color theme="0"/>
      </bottom>
      <diagonal/>
    </border>
    <border>
      <left style="thin">
        <color indexed="64"/>
      </left>
      <right style="thin">
        <color theme="8"/>
      </right>
      <top/>
      <bottom style="thin">
        <color indexed="64"/>
      </bottom>
      <diagonal/>
    </border>
    <border>
      <left style="thin">
        <color indexed="64"/>
      </left>
      <right style="thin">
        <color theme="8"/>
      </right>
      <top style="thin">
        <color indexed="64"/>
      </top>
      <bottom style="thin">
        <color indexed="64"/>
      </bottom>
      <diagonal/>
    </border>
    <border>
      <left style="medium">
        <color indexed="48"/>
      </left>
      <right style="medium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7">
    <xf numFmtId="0" fontId="0" fillId="0" borderId="0"/>
    <xf numFmtId="0" fontId="6" fillId="0" borderId="0"/>
    <xf numFmtId="3" fontId="16" fillId="5" borderId="0"/>
    <xf numFmtId="0" fontId="2" fillId="0" borderId="0"/>
    <xf numFmtId="0" fontId="2" fillId="0" borderId="0">
      <alignment vertical="center"/>
    </xf>
    <xf numFmtId="0" fontId="21" fillId="0" borderId="0"/>
    <xf numFmtId="0" fontId="1" fillId="0" borderId="0">
      <alignment vertical="center"/>
    </xf>
    <xf numFmtId="0" fontId="2" fillId="0" borderId="0"/>
    <xf numFmtId="0" fontId="6" fillId="0" borderId="0"/>
    <xf numFmtId="0" fontId="6" fillId="0" borderId="0"/>
    <xf numFmtId="0" fontId="33" fillId="0" borderId="0"/>
    <xf numFmtId="43" fontId="2" fillId="0" borderId="0" applyFont="0" applyFill="0" applyBorder="0" applyAlignment="0" applyProtection="0"/>
    <xf numFmtId="0" fontId="26" fillId="24" borderId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176" fontId="48" fillId="42" borderId="56">
      <alignment vertical="center"/>
    </xf>
    <xf numFmtId="0" fontId="57" fillId="0" borderId="0"/>
  </cellStyleXfs>
  <cellXfs count="362">
    <xf numFmtId="0" fontId="0" fillId="0" borderId="0" xfId="0"/>
    <xf numFmtId="0" fontId="0" fillId="0" borderId="0" xfId="0" applyAlignment="1">
      <alignment horizontal="center" vertical="center"/>
    </xf>
    <xf numFmtId="6" fontId="0" fillId="0" borderId="0" xfId="0" applyNumberFormat="1"/>
    <xf numFmtId="0" fontId="0" fillId="2" borderId="1" xfId="0" applyFill="1" applyBorder="1"/>
    <xf numFmtId="0" fontId="0" fillId="0" borderId="1" xfId="0" applyBorder="1"/>
    <xf numFmtId="10" fontId="0" fillId="0" borderId="1" xfId="0" applyNumberFormat="1" applyBorder="1"/>
    <xf numFmtId="14" fontId="0" fillId="0" borderId="1" xfId="0" applyNumberFormat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/>
    <xf numFmtId="6" fontId="0" fillId="0" borderId="3" xfId="0" applyNumberFormat="1" applyBorder="1"/>
    <xf numFmtId="10" fontId="0" fillId="0" borderId="3" xfId="0" applyNumberFormat="1" applyBorder="1"/>
    <xf numFmtId="177" fontId="0" fillId="0" borderId="3" xfId="0" applyNumberFormat="1" applyBorder="1"/>
    <xf numFmtId="12" fontId="0" fillId="0" borderId="3" xfId="0" applyNumberFormat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49" fontId="0" fillId="0" borderId="0" xfId="0" quotePrefix="1" applyNumberFormat="1"/>
    <xf numFmtId="49" fontId="0" fillId="0" borderId="0" xfId="0" applyNumberFormat="1"/>
    <xf numFmtId="0" fontId="0" fillId="0" borderId="1" xfId="0" applyBorder="1" applyAlignment="1">
      <alignment horizontal="center" vertical="center"/>
    </xf>
    <xf numFmtId="55" fontId="0" fillId="0" borderId="0" xfId="0" applyNumberFormat="1"/>
    <xf numFmtId="0" fontId="5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1" applyFont="1"/>
    <xf numFmtId="0" fontId="0" fillId="5" borderId="1" xfId="0" applyFill="1" applyBorder="1" applyAlignment="1">
      <alignment horizontal="center" vertical="center"/>
    </xf>
    <xf numFmtId="0" fontId="0" fillId="0" borderId="2" xfId="0" applyBorder="1"/>
    <xf numFmtId="0" fontId="0" fillId="0" borderId="2" xfId="0" quotePrefix="1" applyBorder="1" applyAlignment="1">
      <alignment horizontal="right" vertical="center"/>
    </xf>
    <xf numFmtId="0" fontId="0" fillId="4" borderId="9" xfId="0" applyFill="1" applyBorder="1" applyAlignment="1">
      <alignment horizontal="center" vertical="center"/>
    </xf>
    <xf numFmtId="189" fontId="0" fillId="0" borderId="1" xfId="0" applyNumberFormat="1" applyBorder="1"/>
    <xf numFmtId="0" fontId="8" fillId="0" borderId="0" xfId="0" applyFont="1"/>
    <xf numFmtId="13" fontId="0" fillId="0" borderId="0" xfId="0" applyNumberFormat="1"/>
    <xf numFmtId="14" fontId="0" fillId="0" borderId="0" xfId="0" applyNumberFormat="1"/>
    <xf numFmtId="0" fontId="9" fillId="9" borderId="1" xfId="0" applyFont="1" applyFill="1" applyBorder="1"/>
    <xf numFmtId="14" fontId="11" fillId="0" borderId="1" xfId="0" applyNumberFormat="1" applyFont="1" applyBorder="1"/>
    <xf numFmtId="178" fontId="11" fillId="0" borderId="1" xfId="0" applyNumberFormat="1" applyFont="1" applyBorder="1"/>
    <xf numFmtId="179" fontId="11" fillId="0" borderId="1" xfId="0" applyNumberFormat="1" applyFont="1" applyBorder="1"/>
    <xf numFmtId="180" fontId="11" fillId="0" borderId="1" xfId="0" applyNumberFormat="1" applyFont="1" applyBorder="1"/>
    <xf numFmtId="181" fontId="11" fillId="0" borderId="1" xfId="0" applyNumberFormat="1" applyFont="1" applyBorder="1"/>
    <xf numFmtId="182" fontId="11" fillId="0" borderId="1" xfId="0" applyNumberFormat="1" applyFont="1" applyBorder="1"/>
    <xf numFmtId="183" fontId="11" fillId="0" borderId="1" xfId="0" applyNumberFormat="1" applyFont="1" applyBorder="1"/>
    <xf numFmtId="185" fontId="11" fillId="0" borderId="1" xfId="0" applyNumberFormat="1" applyFont="1" applyBorder="1"/>
    <xf numFmtId="184" fontId="11" fillId="0" borderId="1" xfId="0" applyNumberFormat="1" applyFont="1" applyBorder="1"/>
    <xf numFmtId="186" fontId="11" fillId="0" borderId="1" xfId="0" applyNumberFormat="1" applyFont="1" applyBorder="1"/>
    <xf numFmtId="0" fontId="12" fillId="9" borderId="1" xfId="0" applyFont="1" applyFill="1" applyBorder="1"/>
    <xf numFmtId="0" fontId="12" fillId="9" borderId="1" xfId="0" applyFont="1" applyFill="1" applyBorder="1" applyAlignment="1">
      <alignment horizontal="center" vertical="center"/>
    </xf>
    <xf numFmtId="14" fontId="12" fillId="7" borderId="1" xfId="0" applyNumberFormat="1" applyFont="1" applyFill="1" applyBorder="1"/>
    <xf numFmtId="0" fontId="13" fillId="0" borderId="0" xfId="0" applyFont="1"/>
    <xf numFmtId="0" fontId="10" fillId="0" borderId="0" xfId="0" applyFont="1"/>
    <xf numFmtId="0" fontId="14" fillId="0" borderId="0" xfId="0" applyFont="1"/>
    <xf numFmtId="0" fontId="9" fillId="9" borderId="0" xfId="0" applyFont="1" applyFill="1" applyAlignment="1">
      <alignment vertical="center" wrapText="1"/>
    </xf>
    <xf numFmtId="0" fontId="11" fillId="10" borderId="0" xfId="0" applyFont="1" applyFill="1"/>
    <xf numFmtId="187" fontId="2" fillId="0" borderId="0" xfId="1" applyNumberFormat="1" applyFont="1"/>
    <xf numFmtId="2" fontId="5" fillId="3" borderId="8" xfId="1" applyNumberFormat="1" applyFont="1" applyFill="1" applyBorder="1" applyAlignment="1">
      <alignment horizontal="right"/>
    </xf>
    <xf numFmtId="58" fontId="2" fillId="0" borderId="7" xfId="1" applyNumberFormat="1" applyFont="1" applyBorder="1"/>
    <xf numFmtId="1" fontId="2" fillId="0" borderId="7" xfId="1" applyNumberFormat="1" applyFont="1" applyBorder="1"/>
    <xf numFmtId="2" fontId="2" fillId="0" borderId="7" xfId="1" applyNumberFormat="1" applyFont="1" applyBorder="1"/>
    <xf numFmtId="0" fontId="2" fillId="0" borderId="7" xfId="1" applyFont="1" applyBorder="1"/>
    <xf numFmtId="187" fontId="2" fillId="0" borderId="7" xfId="1" applyNumberFormat="1" applyFont="1" applyBorder="1"/>
    <xf numFmtId="58" fontId="2" fillId="0" borderId="12" xfId="1" applyNumberFormat="1" applyFont="1" applyBorder="1"/>
    <xf numFmtId="1" fontId="2" fillId="0" borderId="12" xfId="1" applyNumberFormat="1" applyFont="1" applyBorder="1"/>
    <xf numFmtId="2" fontId="2" fillId="0" borderId="12" xfId="1" applyNumberFormat="1" applyFont="1" applyBorder="1"/>
    <xf numFmtId="0" fontId="2" fillId="0" borderId="12" xfId="1" applyFont="1" applyBorder="1"/>
    <xf numFmtId="187" fontId="2" fillId="0" borderId="12" xfId="1" applyNumberFormat="1" applyFont="1" applyBorder="1"/>
    <xf numFmtId="0" fontId="17" fillId="0" borderId="0" xfId="0" applyFont="1"/>
    <xf numFmtId="189" fontId="0" fillId="11" borderId="1" xfId="0" applyNumberFormat="1" applyFill="1" applyBorder="1"/>
    <xf numFmtId="0" fontId="18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0" fillId="0" borderId="0" xfId="0" quotePrefix="1"/>
    <xf numFmtId="0" fontId="0" fillId="12" borderId="15" xfId="0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90" fontId="0" fillId="0" borderId="0" xfId="0" applyNumberFormat="1"/>
    <xf numFmtId="191" fontId="0" fillId="0" borderId="0" xfId="0" applyNumberFormat="1"/>
    <xf numFmtId="0" fontId="0" fillId="0" borderId="0" xfId="3" applyFont="1" applyAlignment="1">
      <alignment horizontal="left" indent="1"/>
    </xf>
    <xf numFmtId="0" fontId="7" fillId="15" borderId="0" xfId="3" applyFont="1" applyFill="1" applyAlignment="1">
      <alignment horizontal="center" vertical="center" wrapText="1"/>
    </xf>
    <xf numFmtId="0" fontId="2" fillId="0" borderId="0" xfId="7"/>
    <xf numFmtId="0" fontId="0" fillId="0" borderId="0" xfId="7" applyFont="1"/>
    <xf numFmtId="0" fontId="2" fillId="16" borderId="0" xfId="7" applyFill="1"/>
    <xf numFmtId="0" fontId="0" fillId="16" borderId="0" xfId="7" applyFont="1" applyFill="1"/>
    <xf numFmtId="0" fontId="0" fillId="17" borderId="0" xfId="7" applyFont="1" applyFill="1"/>
    <xf numFmtId="0" fontId="13" fillId="17" borderId="8" xfId="7" applyFont="1" applyFill="1" applyBorder="1" applyAlignment="1">
      <alignment horizontal="center"/>
    </xf>
    <xf numFmtId="0" fontId="0" fillId="0" borderId="1" xfId="7" applyFont="1" applyBorder="1"/>
    <xf numFmtId="0" fontId="0" fillId="0" borderId="18" xfId="7" applyFont="1" applyBorder="1"/>
    <xf numFmtId="0" fontId="2" fillId="2" borderId="19" xfId="3" applyFill="1" applyBorder="1"/>
    <xf numFmtId="0" fontId="2" fillId="5" borderId="19" xfId="3" applyFill="1" applyBorder="1"/>
    <xf numFmtId="0" fontId="0" fillId="5" borderId="19" xfId="3" applyFont="1" applyFill="1" applyBorder="1"/>
    <xf numFmtId="0" fontId="0" fillId="5" borderId="20" xfId="3" applyFont="1" applyFill="1" applyBorder="1"/>
    <xf numFmtId="0" fontId="19" fillId="19" borderId="19" xfId="3" applyFont="1" applyFill="1" applyBorder="1"/>
    <xf numFmtId="0" fontId="20" fillId="20" borderId="21" xfId="3" applyFont="1" applyFill="1" applyBorder="1" applyAlignment="1">
      <alignment horizontal="center"/>
    </xf>
    <xf numFmtId="0" fontId="0" fillId="0" borderId="22" xfId="7" applyFont="1" applyBorder="1"/>
    <xf numFmtId="0" fontId="2" fillId="2" borderId="20" xfId="3" applyFill="1" applyBorder="1"/>
    <xf numFmtId="0" fontId="2" fillId="5" borderId="20" xfId="3" applyFill="1" applyBorder="1"/>
    <xf numFmtId="0" fontId="19" fillId="19" borderId="20" xfId="3" applyFont="1" applyFill="1" applyBorder="1"/>
    <xf numFmtId="0" fontId="20" fillId="20" borderId="23" xfId="3" applyFont="1" applyFill="1" applyBorder="1" applyAlignment="1">
      <alignment horizontal="center"/>
    </xf>
    <xf numFmtId="0" fontId="7" fillId="15" borderId="24" xfId="3" applyFont="1" applyFill="1" applyBorder="1" applyAlignment="1">
      <alignment horizontal="center" vertical="center" wrapText="1"/>
    </xf>
    <xf numFmtId="0" fontId="7" fillId="15" borderId="25" xfId="3" applyFont="1" applyFill="1" applyBorder="1" applyAlignment="1">
      <alignment horizontal="center" vertical="center" wrapText="1"/>
    </xf>
    <xf numFmtId="0" fontId="7" fillId="15" borderId="26" xfId="3" applyFont="1" applyFill="1" applyBorder="1" applyAlignment="1">
      <alignment horizontal="center" vertical="center" wrapText="1"/>
    </xf>
    <xf numFmtId="0" fontId="7" fillId="15" borderId="27" xfId="3" applyFont="1" applyFill="1" applyBorder="1" applyAlignment="1">
      <alignment horizontal="center" vertical="center" wrapText="1"/>
    </xf>
    <xf numFmtId="0" fontId="22" fillId="0" borderId="0" xfId="7" applyFont="1"/>
    <xf numFmtId="192" fontId="19" fillId="21" borderId="17" xfId="7" applyNumberFormat="1" applyFont="1" applyFill="1" applyBorder="1"/>
    <xf numFmtId="193" fontId="19" fillId="22" borderId="16" xfId="7" applyNumberFormat="1" applyFont="1" applyFill="1" applyBorder="1"/>
    <xf numFmtId="194" fontId="19" fillId="21" borderId="17" xfId="7" applyNumberFormat="1" applyFont="1" applyFill="1" applyBorder="1"/>
    <xf numFmtId="195" fontId="19" fillId="22" borderId="16" xfId="7" applyNumberFormat="1" applyFont="1" applyFill="1" applyBorder="1"/>
    <xf numFmtId="196" fontId="19" fillId="21" borderId="17" xfId="7" applyNumberFormat="1" applyFont="1" applyFill="1" applyBorder="1"/>
    <xf numFmtId="197" fontId="19" fillId="22" borderId="16" xfId="7" applyNumberFormat="1" applyFont="1" applyFill="1" applyBorder="1"/>
    <xf numFmtId="198" fontId="19" fillId="21" borderId="17" xfId="7" applyNumberFormat="1" applyFont="1" applyFill="1" applyBorder="1"/>
    <xf numFmtId="182" fontId="19" fillId="22" borderId="16" xfId="7" applyNumberFormat="1" applyFont="1" applyFill="1" applyBorder="1"/>
    <xf numFmtId="0" fontId="19" fillId="21" borderId="17" xfId="7" applyFont="1" applyFill="1" applyBorder="1"/>
    <xf numFmtId="178" fontId="19" fillId="22" borderId="16" xfId="7" applyNumberFormat="1" applyFont="1" applyFill="1" applyBorder="1"/>
    <xf numFmtId="0" fontId="23" fillId="23" borderId="0" xfId="7" applyFont="1" applyFill="1" applyAlignment="1">
      <alignment horizontal="center"/>
    </xf>
    <xf numFmtId="0" fontId="2" fillId="0" borderId="1" xfId="7" applyBorder="1"/>
    <xf numFmtId="0" fontId="24" fillId="0" borderId="0" xfId="0" applyFont="1"/>
    <xf numFmtId="188" fontId="24" fillId="0" borderId="0" xfId="0" applyNumberFormat="1" applyFont="1"/>
    <xf numFmtId="0" fontId="25" fillId="0" borderId="0" xfId="0" applyFont="1" applyAlignment="1">
      <alignment horizontal="center" vertical="center"/>
    </xf>
    <xf numFmtId="177" fontId="0" fillId="0" borderId="0" xfId="0" applyNumberFormat="1"/>
    <xf numFmtId="0" fontId="2" fillId="0" borderId="1" xfId="7" applyBorder="1" applyAlignment="1">
      <alignment horizontal="center"/>
    </xf>
    <xf numFmtId="0" fontId="2" fillId="0" borderId="1" xfId="7" applyBorder="1" applyAlignment="1">
      <alignment horizontal="right"/>
    </xf>
    <xf numFmtId="0" fontId="2" fillId="0" borderId="1" xfId="3" applyBorder="1"/>
    <xf numFmtId="0" fontId="2" fillId="0" borderId="0" xfId="7" applyAlignment="1">
      <alignment horizontal="center"/>
    </xf>
    <xf numFmtId="0" fontId="6" fillId="0" borderId="0" xfId="8"/>
    <xf numFmtId="0" fontId="27" fillId="25" borderId="1" xfId="3" applyFont="1" applyFill="1" applyBorder="1" applyAlignment="1">
      <alignment horizontal="center" vertical="center" wrapText="1"/>
    </xf>
    <xf numFmtId="0" fontId="27" fillId="25" borderId="2" xfId="3" applyFont="1" applyFill="1" applyBorder="1" applyAlignment="1">
      <alignment horizontal="center" vertical="center" wrapText="1"/>
    </xf>
    <xf numFmtId="0" fontId="6" fillId="26" borderId="29" xfId="8" applyFill="1" applyBorder="1"/>
    <xf numFmtId="0" fontId="29" fillId="27" borderId="1" xfId="8" applyFont="1" applyFill="1" applyBorder="1" applyAlignment="1">
      <alignment horizontal="center" vertical="center"/>
    </xf>
    <xf numFmtId="189" fontId="30" fillId="27" borderId="1" xfId="3" applyNumberFormat="1" applyFont="1" applyFill="1" applyBorder="1" applyAlignment="1">
      <alignment horizontal="center"/>
    </xf>
    <xf numFmtId="189" fontId="30" fillId="27" borderId="2" xfId="3" applyNumberFormat="1" applyFont="1" applyFill="1" applyBorder="1" applyAlignment="1">
      <alignment horizontal="center"/>
    </xf>
    <xf numFmtId="189" fontId="30" fillId="27" borderId="6" xfId="3" applyNumberFormat="1" applyFont="1" applyFill="1" applyBorder="1" applyAlignment="1">
      <alignment horizontal="right" vertical="center"/>
    </xf>
    <xf numFmtId="0" fontId="29" fillId="25" borderId="1" xfId="8" applyFont="1" applyFill="1" applyBorder="1" applyAlignment="1">
      <alignment horizontal="center" vertical="center"/>
    </xf>
    <xf numFmtId="189" fontId="30" fillId="25" borderId="1" xfId="3" applyNumberFormat="1" applyFont="1" applyFill="1" applyBorder="1" applyAlignment="1">
      <alignment horizontal="center"/>
    </xf>
    <xf numFmtId="189" fontId="30" fillId="25" borderId="2" xfId="3" applyNumberFormat="1" applyFont="1" applyFill="1" applyBorder="1" applyAlignment="1">
      <alignment horizontal="center"/>
    </xf>
    <xf numFmtId="189" fontId="30" fillId="25" borderId="1" xfId="3" applyNumberFormat="1" applyFont="1" applyFill="1" applyBorder="1" applyAlignment="1">
      <alignment horizontal="right" vertical="center"/>
    </xf>
    <xf numFmtId="189" fontId="30" fillId="27" borderId="1" xfId="3" applyNumberFormat="1" applyFont="1" applyFill="1" applyBorder="1" applyAlignment="1">
      <alignment horizontal="right" vertical="center"/>
    </xf>
    <xf numFmtId="0" fontId="29" fillId="25" borderId="1" xfId="8" applyFont="1" applyFill="1" applyBorder="1" applyAlignment="1">
      <alignment horizontal="center" vertical="center" wrapText="1"/>
    </xf>
    <xf numFmtId="0" fontId="29" fillId="27" borderId="1" xfId="8" applyFont="1" applyFill="1" applyBorder="1" applyAlignment="1">
      <alignment horizontal="center" vertical="center" wrapText="1"/>
    </xf>
    <xf numFmtId="0" fontId="6" fillId="28" borderId="8" xfId="8" applyFill="1" applyBorder="1"/>
    <xf numFmtId="0" fontId="6" fillId="18" borderId="28" xfId="8" applyFill="1" applyBorder="1"/>
    <xf numFmtId="0" fontId="31" fillId="0" borderId="0" xfId="8" applyFont="1"/>
    <xf numFmtId="189" fontId="6" fillId="13" borderId="0" xfId="8" applyNumberFormat="1" applyFill="1" applyAlignment="1">
      <alignment horizontal="right"/>
    </xf>
    <xf numFmtId="0" fontId="6" fillId="13" borderId="0" xfId="8" applyFill="1" applyAlignment="1">
      <alignment horizontal="right"/>
    </xf>
    <xf numFmtId="188" fontId="30" fillId="25" borderId="0" xfId="3" applyNumberFormat="1" applyFont="1" applyFill="1" applyAlignment="1">
      <alignment horizontal="right"/>
    </xf>
    <xf numFmtId="189" fontId="30" fillId="25" borderId="0" xfId="3" applyNumberFormat="1" applyFont="1" applyFill="1" applyAlignment="1">
      <alignment horizontal="right"/>
    </xf>
    <xf numFmtId="0" fontId="6" fillId="14" borderId="0" xfId="8" applyFill="1"/>
    <xf numFmtId="0" fontId="6" fillId="0" borderId="1" xfId="8" applyBorder="1" applyAlignment="1">
      <alignment horizontal="center" vertical="center"/>
    </xf>
    <xf numFmtId="0" fontId="6" fillId="0" borderId="0" xfId="8" applyAlignment="1">
      <alignment horizontal="center" vertical="center"/>
    </xf>
    <xf numFmtId="0" fontId="6" fillId="0" borderId="1" xfId="8" applyBorder="1" applyAlignment="1">
      <alignment horizontal="center"/>
    </xf>
    <xf numFmtId="189" fontId="6" fillId="0" borderId="1" xfId="8" applyNumberFormat="1" applyBorder="1" applyAlignment="1">
      <alignment horizontal="center"/>
    </xf>
    <xf numFmtId="189" fontId="6" fillId="0" borderId="0" xfId="8" applyNumberFormat="1" applyAlignment="1">
      <alignment horizontal="center"/>
    </xf>
    <xf numFmtId="0" fontId="32" fillId="0" borderId="0" xfId="8" applyFont="1"/>
    <xf numFmtId="0" fontId="6" fillId="0" borderId="2" xfId="8" applyBorder="1"/>
    <xf numFmtId="0" fontId="6" fillId="0" borderId="14" xfId="8" applyBorder="1"/>
    <xf numFmtId="0" fontId="6" fillId="0" borderId="3" xfId="8" applyBorder="1"/>
    <xf numFmtId="0" fontId="6" fillId="0" borderId="9" xfId="8" applyBorder="1"/>
    <xf numFmtId="0" fontId="6" fillId="0" borderId="8" xfId="8" applyBorder="1"/>
    <xf numFmtId="0" fontId="6" fillId="0" borderId="35" xfId="8" applyBorder="1"/>
    <xf numFmtId="0" fontId="6" fillId="0" borderId="37" xfId="8" applyBorder="1"/>
    <xf numFmtId="0" fontId="6" fillId="0" borderId="38" xfId="8" applyBorder="1"/>
    <xf numFmtId="0" fontId="6" fillId="0" borderId="40" xfId="8" applyBorder="1"/>
    <xf numFmtId="0" fontId="6" fillId="0" borderId="41" xfId="8" applyBorder="1"/>
    <xf numFmtId="0" fontId="6" fillId="0" borderId="1" xfId="8" applyBorder="1"/>
    <xf numFmtId="0" fontId="6" fillId="26" borderId="42" xfId="8" applyFill="1" applyBorder="1"/>
    <xf numFmtId="0" fontId="6" fillId="26" borderId="6" xfId="8" applyFill="1" applyBorder="1"/>
    <xf numFmtId="0" fontId="6" fillId="0" borderId="6" xfId="8" applyBorder="1"/>
    <xf numFmtId="0" fontId="6" fillId="0" borderId="6" xfId="8" applyBorder="1" applyAlignment="1">
      <alignment horizontal="center"/>
    </xf>
    <xf numFmtId="0" fontId="6" fillId="0" borderId="45" xfId="8" applyBorder="1"/>
    <xf numFmtId="0" fontId="6" fillId="26" borderId="46" xfId="8" applyFill="1" applyBorder="1"/>
    <xf numFmtId="0" fontId="6" fillId="26" borderId="1" xfId="8" applyFill="1" applyBorder="1"/>
    <xf numFmtId="0" fontId="6" fillId="0" borderId="47" xfId="8" applyBorder="1"/>
    <xf numFmtId="0" fontId="6" fillId="26" borderId="36" xfId="8" applyFill="1" applyBorder="1"/>
    <xf numFmtId="0" fontId="6" fillId="26" borderId="37" xfId="8" applyFill="1" applyBorder="1"/>
    <xf numFmtId="0" fontId="6" fillId="0" borderId="48" xfId="8" applyBorder="1"/>
    <xf numFmtId="0" fontId="33" fillId="0" borderId="0" xfId="10"/>
    <xf numFmtId="0" fontId="34" fillId="29" borderId="1" xfId="9" applyFont="1" applyFill="1" applyBorder="1" applyAlignment="1">
      <alignment horizontal="right" vertical="center"/>
    </xf>
    <xf numFmtId="0" fontId="15" fillId="29" borderId="1" xfId="9" applyFont="1" applyFill="1" applyBorder="1" applyAlignment="1">
      <alignment horizontal="right" vertical="center"/>
    </xf>
    <xf numFmtId="0" fontId="2" fillId="0" borderId="0" xfId="10" applyFont="1" applyAlignment="1">
      <alignment horizontal="center"/>
    </xf>
    <xf numFmtId="0" fontId="35" fillId="30" borderId="1" xfId="9" applyFont="1" applyFill="1" applyBorder="1"/>
    <xf numFmtId="3" fontId="30" fillId="30" borderId="1" xfId="9" applyNumberFormat="1" applyFont="1" applyFill="1" applyBorder="1"/>
    <xf numFmtId="0" fontId="33" fillId="31" borderId="1" xfId="10" applyFill="1" applyBorder="1" applyAlignment="1">
      <alignment horizontal="center"/>
    </xf>
    <xf numFmtId="0" fontId="2" fillId="0" borderId="0" xfId="10" applyFont="1" applyAlignment="1">
      <alignment horizontal="right"/>
    </xf>
    <xf numFmtId="0" fontId="2" fillId="32" borderId="1" xfId="10" applyFont="1" applyFill="1" applyBorder="1" applyAlignment="1">
      <alignment horizontal="center"/>
    </xf>
    <xf numFmtId="0" fontId="36" fillId="33" borderId="0" xfId="10" applyFont="1" applyFill="1" applyAlignment="1">
      <alignment horizontal="center"/>
    </xf>
    <xf numFmtId="0" fontId="36" fillId="28" borderId="0" xfId="10" applyFont="1" applyFill="1" applyAlignment="1">
      <alignment horizontal="center"/>
    </xf>
    <xf numFmtId="0" fontId="36" fillId="34" borderId="0" xfId="10" applyFont="1" applyFill="1" applyAlignment="1">
      <alignment horizontal="center"/>
    </xf>
    <xf numFmtId="0" fontId="33" fillId="33" borderId="0" xfId="10" applyFill="1"/>
    <xf numFmtId="0" fontId="33" fillId="28" borderId="0" xfId="10" applyFill="1"/>
    <xf numFmtId="0" fontId="33" fillId="34" borderId="0" xfId="10" applyFill="1"/>
    <xf numFmtId="0" fontId="35" fillId="0" borderId="1" xfId="9" applyFont="1" applyBorder="1"/>
    <xf numFmtId="3" fontId="30" fillId="0" borderId="1" xfId="9" applyNumberFormat="1" applyFont="1" applyBorder="1"/>
    <xf numFmtId="0" fontId="37" fillId="7" borderId="0" xfId="10" applyFont="1" applyFill="1"/>
    <xf numFmtId="0" fontId="38" fillId="0" borderId="0" xfId="10" applyFont="1"/>
    <xf numFmtId="0" fontId="39" fillId="0" borderId="49" xfId="9" applyFont="1" applyBorder="1" applyAlignment="1">
      <alignment horizontal="right" vertical="center"/>
    </xf>
    <xf numFmtId="0" fontId="40" fillId="0" borderId="50" xfId="9" applyFont="1" applyBorder="1" applyAlignment="1">
      <alignment horizontal="right" vertical="center"/>
    </xf>
    <xf numFmtId="3" fontId="35" fillId="35" borderId="51" xfId="9" applyNumberFormat="1" applyFont="1" applyFill="1" applyBorder="1"/>
    <xf numFmtId="3" fontId="30" fillId="35" borderId="52" xfId="9" applyNumberFormat="1" applyFont="1" applyFill="1" applyBorder="1"/>
    <xf numFmtId="3" fontId="35" fillId="0" borderId="51" xfId="9" applyNumberFormat="1" applyFont="1" applyBorder="1"/>
    <xf numFmtId="3" fontId="30" fillId="0" borderId="52" xfId="9" applyNumberFormat="1" applyFont="1" applyBorder="1"/>
    <xf numFmtId="189" fontId="33" fillId="16" borderId="0" xfId="10" applyNumberFormat="1" applyFill="1" applyAlignment="1">
      <alignment horizontal="center"/>
    </xf>
    <xf numFmtId="189" fontId="33" fillId="17" borderId="0" xfId="10" applyNumberFormat="1" applyFill="1" applyAlignment="1">
      <alignment horizontal="center"/>
    </xf>
    <xf numFmtId="0" fontId="38" fillId="0" borderId="0" xfId="10" applyFont="1" applyAlignment="1">
      <alignment horizontal="center"/>
    </xf>
    <xf numFmtId="0" fontId="2" fillId="0" borderId="0" xfId="10" applyFont="1"/>
    <xf numFmtId="0" fontId="34" fillId="36" borderId="53" xfId="10" applyFont="1" applyFill="1" applyBorder="1" applyAlignment="1">
      <alignment horizontal="center"/>
    </xf>
    <xf numFmtId="0" fontId="15" fillId="36" borderId="53" xfId="10" applyFont="1" applyFill="1" applyBorder="1" applyAlignment="1">
      <alignment horizontal="center"/>
    </xf>
    <xf numFmtId="0" fontId="9" fillId="37" borderId="0" xfId="10" applyFont="1" applyFill="1" applyAlignment="1">
      <alignment horizontal="center"/>
    </xf>
    <xf numFmtId="0" fontId="41" fillId="37" borderId="0" xfId="10" applyFont="1" applyFill="1" applyAlignment="1">
      <alignment horizontal="center"/>
    </xf>
    <xf numFmtId="0" fontId="9" fillId="38" borderId="0" xfId="10" applyFont="1" applyFill="1" applyAlignment="1">
      <alignment horizontal="center"/>
    </xf>
    <xf numFmtId="0" fontId="41" fillId="38" borderId="0" xfId="10" applyFont="1" applyFill="1" applyAlignment="1">
      <alignment horizontal="center"/>
    </xf>
    <xf numFmtId="0" fontId="44" fillId="0" borderId="0" xfId="10" applyFont="1" applyAlignment="1">
      <alignment vertical="top"/>
    </xf>
    <xf numFmtId="0" fontId="38" fillId="0" borderId="0" xfId="8" applyFont="1"/>
    <xf numFmtId="0" fontId="45" fillId="39" borderId="16" xfId="8" applyFont="1" applyFill="1" applyBorder="1" applyAlignment="1">
      <alignment vertical="center"/>
    </xf>
    <xf numFmtId="0" fontId="45" fillId="39" borderId="7" xfId="8" applyFont="1" applyFill="1" applyBorder="1" applyAlignment="1">
      <alignment vertical="center"/>
    </xf>
    <xf numFmtId="0" fontId="45" fillId="39" borderId="17" xfId="8" applyFont="1" applyFill="1" applyBorder="1" applyAlignment="1">
      <alignment vertical="center"/>
    </xf>
    <xf numFmtId="0" fontId="46" fillId="0" borderId="0" xfId="8" applyFont="1"/>
    <xf numFmtId="0" fontId="27" fillId="40" borderId="6" xfId="3" applyFont="1" applyFill="1" applyBorder="1" applyAlignment="1">
      <alignment horizontal="center" vertical="center" wrapText="1"/>
    </xf>
    <xf numFmtId="0" fontId="27" fillId="40" borderId="54" xfId="3" applyFont="1" applyFill="1" applyBorder="1" applyAlignment="1">
      <alignment horizontal="center" vertical="center" wrapText="1"/>
    </xf>
    <xf numFmtId="0" fontId="29" fillId="41" borderId="1" xfId="8" applyFont="1" applyFill="1" applyBorder="1" applyAlignment="1">
      <alignment horizontal="center" vertical="center"/>
    </xf>
    <xf numFmtId="189" fontId="30" fillId="41" borderId="1" xfId="3" applyNumberFormat="1" applyFont="1" applyFill="1" applyBorder="1" applyAlignment="1">
      <alignment horizontal="center"/>
    </xf>
    <xf numFmtId="189" fontId="30" fillId="41" borderId="55" xfId="3" applyNumberFormat="1" applyFont="1" applyFill="1" applyBorder="1" applyAlignment="1">
      <alignment horizontal="center"/>
    </xf>
    <xf numFmtId="0" fontId="29" fillId="40" borderId="1" xfId="8" applyFont="1" applyFill="1" applyBorder="1" applyAlignment="1">
      <alignment horizontal="center" vertical="center"/>
    </xf>
    <xf numFmtId="189" fontId="30" fillId="40" borderId="1" xfId="3" applyNumberFormat="1" applyFont="1" applyFill="1" applyBorder="1" applyAlignment="1">
      <alignment horizontal="center"/>
    </xf>
    <xf numFmtId="189" fontId="30" fillId="40" borderId="55" xfId="3" applyNumberFormat="1" applyFont="1" applyFill="1" applyBorder="1" applyAlignment="1">
      <alignment horizontal="center"/>
    </xf>
    <xf numFmtId="0" fontId="47" fillId="0" borderId="0" xfId="8" applyFont="1"/>
    <xf numFmtId="0" fontId="13" fillId="0" borderId="0" xfId="0" quotePrefix="1" applyFont="1"/>
    <xf numFmtId="0" fontId="49" fillId="0" borderId="1" xfId="8" applyFont="1" applyBorder="1" applyAlignment="1">
      <alignment horizontal="center" vertical="center"/>
    </xf>
    <xf numFmtId="189" fontId="33" fillId="0" borderId="0" xfId="10" applyNumberFormat="1"/>
    <xf numFmtId="0" fontId="2" fillId="13" borderId="0" xfId="7" applyFill="1"/>
    <xf numFmtId="58" fontId="0" fillId="0" borderId="12" xfId="1" applyNumberFormat="1" applyFont="1" applyBorder="1"/>
    <xf numFmtId="1" fontId="0" fillId="0" borderId="12" xfId="1" applyNumberFormat="1" applyFont="1" applyBorder="1"/>
    <xf numFmtId="2" fontId="0" fillId="0" borderId="12" xfId="1" applyNumberFormat="1" applyFont="1" applyBorder="1"/>
    <xf numFmtId="0" fontId="0" fillId="0" borderId="12" xfId="1" applyFont="1" applyBorder="1"/>
    <xf numFmtId="187" fontId="0" fillId="0" borderId="12" xfId="1" applyNumberFormat="1" applyFont="1" applyBorder="1"/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0" xfId="1" applyFont="1"/>
    <xf numFmtId="0" fontId="41" fillId="0" borderId="0" xfId="10" applyFont="1" applyAlignment="1">
      <alignment horizontal="center"/>
    </xf>
    <xf numFmtId="0" fontId="33" fillId="0" borderId="57" xfId="10" applyBorder="1"/>
    <xf numFmtId="0" fontId="15" fillId="0" borderId="58" xfId="10" applyFont="1" applyBorder="1" applyAlignment="1">
      <alignment horizontal="center"/>
    </xf>
    <xf numFmtId="0" fontId="15" fillId="0" borderId="59" xfId="10" applyFont="1" applyBorder="1" applyAlignment="1">
      <alignment horizontal="center"/>
    </xf>
    <xf numFmtId="0" fontId="9" fillId="0" borderId="15" xfId="10" applyFont="1" applyBorder="1" applyAlignment="1">
      <alignment horizontal="center"/>
    </xf>
    <xf numFmtId="0" fontId="9" fillId="0" borderId="9" xfId="10" applyFont="1" applyBorder="1" applyAlignment="1">
      <alignment horizontal="center"/>
    </xf>
    <xf numFmtId="0" fontId="41" fillId="0" borderId="8" xfId="10" applyFont="1" applyBorder="1" applyAlignment="1">
      <alignment horizontal="center"/>
    </xf>
    <xf numFmtId="0" fontId="41" fillId="0" borderId="35" xfId="10" applyFont="1" applyBorder="1" applyAlignment="1">
      <alignment horizontal="center"/>
    </xf>
    <xf numFmtId="0" fontId="33" fillId="0" borderId="20" xfId="10" applyBorder="1" applyAlignment="1">
      <alignment horizontal="center"/>
    </xf>
    <xf numFmtId="0" fontId="33" fillId="0" borderId="22" xfId="10" applyBorder="1" applyAlignment="1">
      <alignment horizontal="center"/>
    </xf>
    <xf numFmtId="0" fontId="33" fillId="0" borderId="19" xfId="10" applyBorder="1" applyAlignment="1">
      <alignment horizontal="center"/>
    </xf>
    <xf numFmtId="0" fontId="50" fillId="0" borderId="0" xfId="0" applyFont="1"/>
    <xf numFmtId="0" fontId="51" fillId="0" borderId="0" xfId="0" applyFont="1" applyAlignment="1">
      <alignment vertical="center"/>
    </xf>
    <xf numFmtId="0" fontId="51" fillId="0" borderId="0" xfId="0" applyFont="1"/>
    <xf numFmtId="0" fontId="38" fillId="0" borderId="0" xfId="8" applyFont="1" applyAlignment="1">
      <alignment horizontal="left" indent="1"/>
    </xf>
    <xf numFmtId="0" fontId="54" fillId="0" borderId="0" xfId="8" applyFont="1" applyAlignment="1">
      <alignment horizontal="right"/>
    </xf>
    <xf numFmtId="0" fontId="12" fillId="9" borderId="5" xfId="0" applyFont="1" applyFill="1" applyBorder="1" applyAlignment="1">
      <alignment horizontal="center" vertical="center"/>
    </xf>
    <xf numFmtId="0" fontId="2" fillId="43" borderId="5" xfId="4" applyFill="1" applyBorder="1">
      <alignment vertical="center"/>
    </xf>
    <xf numFmtId="0" fontId="2" fillId="0" borderId="0" xfId="4">
      <alignment vertical="center"/>
    </xf>
    <xf numFmtId="0" fontId="2" fillId="43" borderId="61" xfId="4" applyFill="1" applyBorder="1">
      <alignment vertical="center"/>
    </xf>
    <xf numFmtId="0" fontId="2" fillId="2" borderId="63" xfId="4" applyFill="1" applyBorder="1">
      <alignment vertical="center"/>
    </xf>
    <xf numFmtId="0" fontId="2" fillId="2" borderId="5" xfId="4" applyFill="1" applyBorder="1">
      <alignment vertical="center"/>
    </xf>
    <xf numFmtId="0" fontId="2" fillId="2" borderId="61" xfId="4" applyFill="1" applyBorder="1">
      <alignment vertical="center"/>
    </xf>
    <xf numFmtId="0" fontId="2" fillId="4" borderId="5" xfId="4" applyFill="1" applyBorder="1">
      <alignment vertical="center"/>
    </xf>
    <xf numFmtId="0" fontId="13" fillId="0" borderId="0" xfId="4" applyFont="1" applyAlignment="1">
      <alignment horizontal="right" vertical="center"/>
    </xf>
    <xf numFmtId="0" fontId="7" fillId="44" borderId="0" xfId="1" applyFont="1" applyFill="1"/>
    <xf numFmtId="0" fontId="2" fillId="5" borderId="0" xfId="1" applyFont="1" applyFill="1"/>
    <xf numFmtId="0" fontId="21" fillId="0" borderId="0" xfId="5"/>
    <xf numFmtId="0" fontId="5" fillId="0" borderId="0" xfId="1" applyFont="1"/>
    <xf numFmtId="0" fontId="13" fillId="0" borderId="0" xfId="1" applyFont="1" applyAlignment="1">
      <alignment horizontal="right"/>
    </xf>
    <xf numFmtId="0" fontId="13" fillId="0" borderId="0" xfId="3" applyFont="1" applyAlignment="1">
      <alignment horizontal="left" indent="1"/>
    </xf>
    <xf numFmtId="0" fontId="9" fillId="7" borderId="0" xfId="4" applyFont="1" applyFill="1">
      <alignment vertical="center"/>
    </xf>
    <xf numFmtId="0" fontId="2" fillId="0" borderId="0" xfId="4" applyAlignment="1">
      <alignment horizontal="center" vertical="center"/>
    </xf>
    <xf numFmtId="0" fontId="2" fillId="0" borderId="1" xfId="4" applyBorder="1" applyAlignment="1">
      <alignment horizontal="center" vertical="center"/>
    </xf>
    <xf numFmtId="0" fontId="2" fillId="2" borderId="1" xfId="4" applyFill="1" applyBorder="1" applyAlignment="1">
      <alignment horizontal="center" vertical="center"/>
    </xf>
    <xf numFmtId="0" fontId="2" fillId="0" borderId="1" xfId="4" applyBorder="1">
      <alignment vertical="center"/>
    </xf>
    <xf numFmtId="14" fontId="2" fillId="0" borderId="1" xfId="4" applyNumberFormat="1" applyBorder="1">
      <alignment vertical="center"/>
    </xf>
    <xf numFmtId="182" fontId="2" fillId="0" borderId="1" xfId="4" applyNumberFormat="1" applyBorder="1" applyAlignment="1">
      <alignment horizontal="center" vertical="center"/>
    </xf>
    <xf numFmtId="0" fontId="0" fillId="0" borderId="0" xfId="4" applyFont="1">
      <alignment vertical="center"/>
    </xf>
    <xf numFmtId="0" fontId="35" fillId="0" borderId="0" xfId="7" applyFont="1" applyAlignment="1">
      <alignment horizontal="left"/>
    </xf>
    <xf numFmtId="0" fontId="24" fillId="0" borderId="0" xfId="0" applyFont="1" applyAlignment="1">
      <alignment horizontal="right"/>
    </xf>
    <xf numFmtId="0" fontId="57" fillId="0" borderId="0" xfId="16" applyAlignment="1">
      <alignment horizontal="right"/>
    </xf>
    <xf numFmtId="0" fontId="57" fillId="0" borderId="0" xfId="16" applyAlignment="1">
      <alignment horizontal="left"/>
    </xf>
    <xf numFmtId="0" fontId="57" fillId="0" borderId="0" xfId="0" applyFont="1"/>
    <xf numFmtId="0" fontId="58" fillId="0" borderId="0" xfId="8" applyFont="1"/>
    <xf numFmtId="201" fontId="6" fillId="0" borderId="0" xfId="8" applyNumberFormat="1"/>
    <xf numFmtId="0" fontId="59" fillId="0" borderId="0" xfId="8" applyFont="1"/>
    <xf numFmtId="9" fontId="2" fillId="0" borderId="0" xfId="7" applyNumberFormat="1"/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64" xfId="0" applyBorder="1"/>
    <xf numFmtId="14" fontId="0" fillId="0" borderId="65" xfId="0" applyNumberFormat="1" applyBorder="1"/>
    <xf numFmtId="182" fontId="0" fillId="0" borderId="65" xfId="0" applyNumberFormat="1" applyBorder="1"/>
    <xf numFmtId="0" fontId="0" fillId="0" borderId="65" xfId="0" applyBorder="1"/>
    <xf numFmtId="0" fontId="61" fillId="0" borderId="0" xfId="0" applyFont="1"/>
    <xf numFmtId="0" fontId="5" fillId="0" borderId="0" xfId="0" applyFont="1"/>
    <xf numFmtId="0" fontId="62" fillId="0" borderId="0" xfId="0" applyFont="1"/>
    <xf numFmtId="0" fontId="0" fillId="0" borderId="0" xfId="1" applyFont="1" applyAlignment="1">
      <alignment horizontal="left" indent="1"/>
    </xf>
    <xf numFmtId="0" fontId="13" fillId="16" borderId="8" xfId="7" applyFont="1" applyFill="1" applyBorder="1"/>
    <xf numFmtId="0" fontId="0" fillId="17" borderId="64" xfId="7" applyFont="1" applyFill="1" applyBorder="1"/>
    <xf numFmtId="0" fontId="0" fillId="16" borderId="64" xfId="7" applyFont="1" applyFill="1" applyBorder="1"/>
    <xf numFmtId="0" fontId="2" fillId="16" borderId="64" xfId="7" applyFill="1" applyBorder="1"/>
    <xf numFmtId="0" fontId="2" fillId="0" borderId="64" xfId="7" applyBorder="1"/>
    <xf numFmtId="0" fontId="0" fillId="0" borderId="64" xfId="7" applyFont="1" applyBorder="1" applyAlignment="1">
      <alignment horizontal="center"/>
    </xf>
    <xf numFmtId="0" fontId="0" fillId="0" borderId="64" xfId="7" applyFont="1" applyBorder="1"/>
    <xf numFmtId="0" fontId="50" fillId="0" borderId="0" xfId="0" applyFont="1" applyAlignment="1">
      <alignment horizontal="right"/>
    </xf>
    <xf numFmtId="0" fontId="2" fillId="0" borderId="0" xfId="7" applyAlignment="1">
      <alignment horizontal="right"/>
    </xf>
    <xf numFmtId="0" fontId="51" fillId="0" borderId="0" xfId="0" applyFont="1" applyAlignment="1">
      <alignment horizontal="right"/>
    </xf>
    <xf numFmtId="200" fontId="51" fillId="0" borderId="0" xfId="0" applyNumberFormat="1" applyFont="1" applyAlignment="1">
      <alignment horizontal="right"/>
    </xf>
    <xf numFmtId="0" fontId="5" fillId="0" borderId="0" xfId="7" applyFont="1" applyAlignment="1">
      <alignment horizontal="left"/>
    </xf>
    <xf numFmtId="0" fontId="2" fillId="0" borderId="0" xfId="7" applyAlignment="1">
      <alignment horizontal="left"/>
    </xf>
    <xf numFmtId="0" fontId="13" fillId="0" borderId="0" xfId="7" applyFont="1" applyAlignment="1">
      <alignment horizontal="right"/>
    </xf>
    <xf numFmtId="0" fontId="63" fillId="0" borderId="0" xfId="0" applyFont="1" applyAlignment="1">
      <alignment horizontal="right"/>
    </xf>
    <xf numFmtId="0" fontId="64" fillId="0" borderId="0" xfId="7" applyFont="1" applyAlignment="1">
      <alignment horizontal="right"/>
    </xf>
    <xf numFmtId="0" fontId="64" fillId="0" borderId="0" xfId="7" applyFont="1" applyAlignment="1">
      <alignment horizontal="left"/>
    </xf>
    <xf numFmtId="0" fontId="64" fillId="0" borderId="0" xfId="7" applyFont="1"/>
    <xf numFmtId="202" fontId="6" fillId="0" borderId="0" xfId="8" applyNumberFormat="1"/>
    <xf numFmtId="0" fontId="13" fillId="0" borderId="64" xfId="7" applyFont="1" applyBorder="1"/>
    <xf numFmtId="0" fontId="13" fillId="0" borderId="0" xfId="7" applyFont="1" applyAlignment="1">
      <alignment horizontal="left"/>
    </xf>
    <xf numFmtId="14" fontId="2" fillId="0" borderId="0" xfId="7" applyNumberFormat="1"/>
    <xf numFmtId="0" fontId="12" fillId="9" borderId="5" xfId="0" applyFont="1" applyFill="1" applyBorder="1"/>
    <xf numFmtId="0" fontId="65" fillId="0" borderId="0" xfId="8" applyFont="1"/>
    <xf numFmtId="0" fontId="66" fillId="0" borderId="0" xfId="8" applyFont="1"/>
    <xf numFmtId="0" fontId="6" fillId="18" borderId="0" xfId="8" applyFill="1"/>
    <xf numFmtId="0" fontId="13" fillId="0" borderId="0" xfId="7" applyFont="1"/>
    <xf numFmtId="0" fontId="0" fillId="6" borderId="2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203" fontId="6" fillId="18" borderId="0" xfId="8" applyNumberFormat="1" applyFill="1" applyAlignment="1">
      <alignment horizontal="left"/>
    </xf>
    <xf numFmtId="0" fontId="6" fillId="18" borderId="0" xfId="8" applyFill="1" applyAlignment="1">
      <alignment horizontal="left"/>
    </xf>
    <xf numFmtId="189" fontId="6" fillId="26" borderId="1" xfId="8" applyNumberFormat="1" applyFill="1" applyBorder="1" applyAlignment="1">
      <alignment horizontal="center"/>
    </xf>
    <xf numFmtId="0" fontId="6" fillId="26" borderId="1" xfId="8" applyFill="1" applyBorder="1" applyAlignment="1">
      <alignment horizontal="center" vertical="center"/>
    </xf>
    <xf numFmtId="0" fontId="6" fillId="0" borderId="4" xfId="8" applyBorder="1" applyAlignment="1">
      <alignment horizontal="center"/>
    </xf>
    <xf numFmtId="0" fontId="6" fillId="0" borderId="6" xfId="8" applyBorder="1" applyAlignment="1">
      <alignment horizontal="center"/>
    </xf>
    <xf numFmtId="0" fontId="6" fillId="0" borderId="2" xfId="8" applyBorder="1"/>
    <xf numFmtId="0" fontId="6" fillId="0" borderId="14" xfId="8" applyBorder="1"/>
    <xf numFmtId="0" fontId="6" fillId="0" borderId="3" xfId="8" applyBorder="1"/>
    <xf numFmtId="0" fontId="6" fillId="0" borderId="30" xfId="8" applyBorder="1" applyAlignment="1">
      <alignment horizontal="center"/>
    </xf>
    <xf numFmtId="0" fontId="6" fillId="0" borderId="34" xfId="8" applyBorder="1" applyAlignment="1">
      <alignment horizontal="center"/>
    </xf>
    <xf numFmtId="0" fontId="6" fillId="0" borderId="31" xfId="8" applyBorder="1" applyAlignment="1">
      <alignment horizontal="center"/>
    </xf>
    <xf numFmtId="0" fontId="6" fillId="0" borderId="32" xfId="8" applyBorder="1" applyAlignment="1">
      <alignment horizontal="center"/>
    </xf>
    <xf numFmtId="0" fontId="6" fillId="0" borderId="33" xfId="8" applyBorder="1" applyAlignment="1">
      <alignment horizontal="center"/>
    </xf>
    <xf numFmtId="0" fontId="6" fillId="0" borderId="36" xfId="8" applyBorder="1" applyAlignment="1">
      <alignment horizontal="center"/>
    </xf>
    <xf numFmtId="0" fontId="6" fillId="0" borderId="37" xfId="8" applyBorder="1" applyAlignment="1">
      <alignment horizontal="center"/>
    </xf>
    <xf numFmtId="0" fontId="6" fillId="0" borderId="38" xfId="8" applyBorder="1" applyAlignment="1">
      <alignment horizontal="center"/>
    </xf>
    <xf numFmtId="0" fontId="6" fillId="0" borderId="39" xfId="8" applyBorder="1" applyAlignment="1">
      <alignment horizontal="center"/>
    </xf>
    <xf numFmtId="0" fontId="6" fillId="0" borderId="43" xfId="8" applyBorder="1"/>
    <xf numFmtId="0" fontId="6" fillId="0" borderId="32" xfId="8" applyBorder="1"/>
    <xf numFmtId="0" fontId="6" fillId="0" borderId="44" xfId="8" applyBorder="1"/>
    <xf numFmtId="0" fontId="42" fillId="0" borderId="0" xfId="10" applyFont="1" applyAlignment="1">
      <alignment horizontal="center" vertical="top" textRotation="255" shrinkToFit="1"/>
    </xf>
    <xf numFmtId="0" fontId="43" fillId="0" borderId="0" xfId="10" applyFont="1" applyAlignment="1">
      <alignment horizontal="center" vertical="top" textRotation="255" shrinkToFit="1"/>
    </xf>
    <xf numFmtId="199" fontId="2" fillId="0" borderId="8" xfId="9" applyNumberFormat="1" applyFont="1" applyBorder="1" applyAlignment="1">
      <alignment horizontal="center"/>
    </xf>
    <xf numFmtId="199" fontId="33" fillId="0" borderId="8" xfId="9" applyNumberFormat="1" applyFont="1" applyBorder="1" applyAlignment="1">
      <alignment horizontal="center"/>
    </xf>
    <xf numFmtId="0" fontId="2" fillId="0" borderId="0" xfId="9" applyFont="1" applyAlignment="1">
      <alignment horizontal="center"/>
    </xf>
    <xf numFmtId="0" fontId="33" fillId="0" borderId="0" xfId="9" applyFont="1" applyAlignment="1">
      <alignment horizontal="center"/>
    </xf>
    <xf numFmtId="0" fontId="42" fillId="0" borderId="0" xfId="10" applyFont="1" applyAlignment="1">
      <alignment horizontal="center"/>
    </xf>
    <xf numFmtId="0" fontId="43" fillId="0" borderId="0" xfId="10" applyFont="1" applyAlignment="1">
      <alignment horizontal="center"/>
    </xf>
    <xf numFmtId="0" fontId="13" fillId="16" borderId="8" xfId="7" applyFont="1" applyFill="1" applyBorder="1" applyAlignment="1">
      <alignment horizontal="center"/>
    </xf>
    <xf numFmtId="0" fontId="2" fillId="43" borderId="10" xfId="4" applyFill="1" applyBorder="1" applyAlignment="1">
      <alignment horizontal="center" vertical="center" textRotation="255"/>
    </xf>
    <xf numFmtId="0" fontId="2" fillId="43" borderId="60" xfId="4" applyFill="1" applyBorder="1" applyAlignment="1">
      <alignment horizontal="center" vertical="center" textRotation="255"/>
    </xf>
    <xf numFmtId="0" fontId="2" fillId="2" borderId="62" xfId="4" applyFill="1" applyBorder="1" applyAlignment="1">
      <alignment horizontal="center" vertical="center" textRotation="255"/>
    </xf>
    <xf numFmtId="0" fontId="2" fillId="2" borderId="10" xfId="4" applyFill="1" applyBorder="1" applyAlignment="1">
      <alignment horizontal="center" vertical="center" textRotation="255"/>
    </xf>
    <xf numFmtId="0" fontId="2" fillId="2" borderId="60" xfId="4" applyFill="1" applyBorder="1" applyAlignment="1">
      <alignment horizontal="center" vertical="center" textRotation="255"/>
    </xf>
    <xf numFmtId="0" fontId="2" fillId="4" borderId="10" xfId="4" applyFill="1" applyBorder="1" applyAlignment="1">
      <alignment horizontal="center" vertical="center"/>
    </xf>
    <xf numFmtId="0" fontId="9" fillId="7" borderId="4" xfId="4" applyFont="1" applyFill="1" applyBorder="1" applyAlignment="1">
      <alignment horizontal="center" vertical="center"/>
    </xf>
    <xf numFmtId="0" fontId="7" fillId="45" borderId="0" xfId="1" applyFont="1" applyFill="1" applyAlignment="1">
      <alignment horizontal="center"/>
    </xf>
    <xf numFmtId="0" fontId="15" fillId="3" borderId="11" xfId="1" applyFont="1" applyFill="1" applyBorder="1" applyAlignment="1">
      <alignment horizontal="center"/>
    </xf>
    <xf numFmtId="0" fontId="15" fillId="3" borderId="12" xfId="1" applyFont="1" applyFill="1" applyBorder="1" applyAlignment="1">
      <alignment horizontal="center"/>
    </xf>
    <xf numFmtId="0" fontId="15" fillId="3" borderId="13" xfId="1" applyFont="1" applyFill="1" applyBorder="1" applyAlignment="1">
      <alignment horizontal="center"/>
    </xf>
  </cellXfs>
  <cellStyles count="17">
    <cellStyle name="一般" xfId="0" builtinId="0" customBuiltin="1"/>
    <cellStyle name="一般 2" xfId="4" xr:uid="{00000000-0005-0000-0000-000001000000}"/>
    <cellStyle name="一般 3" xfId="5" xr:uid="{00000000-0005-0000-0000-000002000000}"/>
    <cellStyle name="一般 4" xfId="6" xr:uid="{00000000-0005-0000-0000-000003000000}"/>
    <cellStyle name="一般 5" xfId="7" xr:uid="{00000000-0005-0000-0000-000004000000}"/>
    <cellStyle name="一般 6" xfId="8" xr:uid="{00000000-0005-0000-0000-000005000000}"/>
    <cellStyle name="一般_LESSON08" xfId="9" xr:uid="{00000000-0005-0000-0000-000006000000}"/>
    <cellStyle name="一般_工作表進階專題" xfId="1" xr:uid="{00000000-0005-0000-0000-000007000000}"/>
    <cellStyle name="一般_複製與搬移" xfId="10" xr:uid="{00000000-0005-0000-0000-000008000000}"/>
    <cellStyle name="一般_學生成績" xfId="3" xr:uid="{00000000-0005-0000-0000-000009000000}"/>
    <cellStyle name="千分位 2" xfId="11" xr:uid="{00000000-0005-0000-0000-00000A000000}"/>
    <cellStyle name="好2" xfId="12" xr:uid="{00000000-0005-0000-0000-00000B000000}"/>
    <cellStyle name="百分比 2" xfId="13" xr:uid="{00000000-0005-0000-0000-00000C000000}"/>
    <cellStyle name="貨幣 2" xfId="14" xr:uid="{00000000-0005-0000-0000-00000D000000}"/>
    <cellStyle name="博碩專用" xfId="15" xr:uid="{00000000-0005-0000-0000-00000E000000}"/>
    <cellStyle name="練習專用" xfId="2" xr:uid="{00000000-0005-0000-0000-00000F000000}"/>
    <cellStyle name="學習重點" xfId="16" xr:uid="{00000000-0005-0000-0000-000010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新細明體"/>
        <scheme val="none"/>
      </font>
      <numFmt numFmtId="187" formatCode="&quot;$&quot;#,##0.0_);\(&quot;$&quot;#,##0.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新細明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新細明體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新細明體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新細明體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新細明體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新細明體"/>
        <scheme val="none"/>
      </font>
      <numFmt numFmtId="45" formatCode="[$-404]e&quot;年&quot;m&quot;月&quot;d&quot;日&quot;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新細明體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新細明體"/>
        <scheme val="none"/>
      </font>
      <numFmt numFmtId="2" formatCode="0.00"/>
      <fill>
        <patternFill patternType="solid">
          <fgColor indexed="24"/>
          <bgColor indexed="18"/>
        </patternFill>
      </fill>
      <alignment horizontal="right" vertical="bottom" textRotation="0" wrapText="0" relative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theme="3" tint="-0.499984740745262"/>
      </font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38101</xdr:colOff>
      <xdr:row>16</xdr:row>
      <xdr:rowOff>146685</xdr:rowOff>
    </xdr:from>
    <xdr:to>
      <xdr:col>6</xdr:col>
      <xdr:colOff>533400</xdr:colOff>
      <xdr:row>17</xdr:row>
      <xdr:rowOff>179070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895601" y="3747135"/>
          <a:ext cx="2066924" cy="280035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t"/>
        <a:lstStyle/>
        <a:p>
          <a:pPr algn="ctr"/>
          <a:r>
            <a:rPr lang="zh-TW" altLang="en-US" sz="1100"/>
            <a:t>請試著在</a:t>
          </a:r>
          <a:r>
            <a:rPr lang="en-US" altLang="zh-TW" sz="1100"/>
            <a:t>F12</a:t>
          </a:r>
          <a:r>
            <a:rPr lang="zh-TW" altLang="en-US" sz="1100"/>
            <a:t>填上今天日期</a:t>
          </a:r>
        </a:p>
      </xdr:txBody>
    </xdr:sp>
    <xdr:clientData/>
  </xdr:twoCellAnchor>
  <xdr:twoCellAnchor editAs="oneCell">
    <xdr:from>
      <xdr:col>0</xdr:col>
      <xdr:colOff>1</xdr:colOff>
      <xdr:row>18</xdr:row>
      <xdr:rowOff>38100</xdr:rowOff>
    </xdr:from>
    <xdr:to>
      <xdr:col>5</xdr:col>
      <xdr:colOff>1162051</xdr:colOff>
      <xdr:row>29</xdr:row>
      <xdr:rowOff>150551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4210050"/>
          <a:ext cx="4019550" cy="2836601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5</xdr:col>
      <xdr:colOff>1237008</xdr:colOff>
      <xdr:row>18</xdr:row>
      <xdr:rowOff>95251</xdr:rowOff>
    </xdr:from>
    <xdr:to>
      <xdr:col>10</xdr:col>
      <xdr:colOff>285751</xdr:colOff>
      <xdr:row>27</xdr:row>
      <xdr:rowOff>190501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94508" y="4267201"/>
          <a:ext cx="3839818" cy="23241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276225</xdr:colOff>
      <xdr:row>14</xdr:row>
      <xdr:rowOff>76200</xdr:rowOff>
    </xdr:from>
    <xdr:to>
      <xdr:col>8</xdr:col>
      <xdr:colOff>476250</xdr:colOff>
      <xdr:row>20</xdr:row>
      <xdr:rowOff>47625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3009900"/>
          <a:ext cx="5686425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285750</xdr:colOff>
      <xdr:row>15</xdr:row>
      <xdr:rowOff>171451</xdr:rowOff>
    </xdr:from>
    <xdr:to>
      <xdr:col>11</xdr:col>
      <xdr:colOff>119380</xdr:colOff>
      <xdr:row>18</xdr:row>
      <xdr:rowOff>114301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3019426"/>
          <a:ext cx="1138555" cy="571500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19</xdr:row>
      <xdr:rowOff>15240</xdr:rowOff>
    </xdr:from>
    <xdr:to>
      <xdr:col>11</xdr:col>
      <xdr:colOff>158115</xdr:colOff>
      <xdr:row>22</xdr:row>
      <xdr:rowOff>40324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1725" y="3701415"/>
          <a:ext cx="1186815" cy="6346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13</xdr:row>
      <xdr:rowOff>45720</xdr:rowOff>
    </xdr:from>
    <xdr:to>
      <xdr:col>7</xdr:col>
      <xdr:colOff>129540</xdr:colOff>
      <xdr:row>15</xdr:row>
      <xdr:rowOff>152400</xdr:rowOff>
    </xdr:to>
    <xdr:sp macro="" textlink="">
      <xdr:nvSpPr>
        <xdr:cNvPr id="2" name="上-下雙向箭號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766060" y="2674620"/>
          <a:ext cx="243840" cy="487680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20</xdr:col>
      <xdr:colOff>438150</xdr:colOff>
      <xdr:row>3</xdr:row>
      <xdr:rowOff>161925</xdr:rowOff>
    </xdr:from>
    <xdr:to>
      <xdr:col>26</xdr:col>
      <xdr:colOff>104309</xdr:colOff>
      <xdr:row>24</xdr:row>
      <xdr:rowOff>85274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6225" y="942975"/>
          <a:ext cx="3723809" cy="36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638175</xdr:colOff>
      <xdr:row>3</xdr:row>
      <xdr:rowOff>180975</xdr:rowOff>
    </xdr:from>
    <xdr:to>
      <xdr:col>20</xdr:col>
      <xdr:colOff>276017</xdr:colOff>
      <xdr:row>32</xdr:row>
      <xdr:rowOff>75561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67425" y="962025"/>
          <a:ext cx="1666667" cy="51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13</xdr:row>
      <xdr:rowOff>161925</xdr:rowOff>
    </xdr:from>
    <xdr:to>
      <xdr:col>10</xdr:col>
      <xdr:colOff>161825</xdr:colOff>
      <xdr:row>15</xdr:row>
      <xdr:rowOff>47587</xdr:rowOff>
    </xdr:to>
    <xdr:pic>
      <xdr:nvPicPr>
        <xdr:cNvPr id="2" name="圖片 1" descr="Wor64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77865" y="2836545"/>
          <a:ext cx="769520" cy="297142"/>
        </a:xfrm>
        <a:prstGeom prst="rect">
          <a:avLst/>
        </a:prstGeom>
      </xdr:spPr>
    </xdr:pic>
    <xdr:clientData/>
  </xdr:twoCellAnchor>
  <xdr:twoCellAnchor>
    <xdr:from>
      <xdr:col>8</xdr:col>
      <xdr:colOff>209549</xdr:colOff>
      <xdr:row>18</xdr:row>
      <xdr:rowOff>171449</xdr:rowOff>
    </xdr:from>
    <xdr:to>
      <xdr:col>9</xdr:col>
      <xdr:colOff>542925</xdr:colOff>
      <xdr:row>20</xdr:row>
      <xdr:rowOff>123824</xdr:rowOff>
    </xdr:to>
    <xdr:sp macro="" textlink="">
      <xdr:nvSpPr>
        <xdr:cNvPr id="3" name="向右箭號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284469" y="3882389"/>
          <a:ext cx="988696" cy="363855"/>
        </a:xfrm>
        <a:prstGeom prst="rightArrow">
          <a:avLst/>
        </a:prstGeom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100"/>
            <a:t>貼上連結</a:t>
          </a:r>
        </a:p>
      </xdr:txBody>
    </xdr:sp>
    <xdr:clientData/>
  </xdr:twoCellAnchor>
  <xdr:twoCellAnchor editAs="oneCell">
    <xdr:from>
      <xdr:col>6</xdr:col>
      <xdr:colOff>87630</xdr:colOff>
      <xdr:row>30</xdr:row>
      <xdr:rowOff>131445</xdr:rowOff>
    </xdr:from>
    <xdr:to>
      <xdr:col>11</xdr:col>
      <xdr:colOff>583222</xdr:colOff>
      <xdr:row>45</xdr:row>
      <xdr:rowOff>106936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07255" y="6656070"/>
          <a:ext cx="3667417" cy="29758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666751</xdr:colOff>
      <xdr:row>21</xdr:row>
      <xdr:rowOff>151691</xdr:rowOff>
    </xdr:from>
    <xdr:to>
      <xdr:col>12</xdr:col>
      <xdr:colOff>371476</xdr:colOff>
      <xdr:row>42</xdr:row>
      <xdr:rowOff>56602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976" y="4580816"/>
          <a:ext cx="3086100" cy="40101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</xdr:row>
      <xdr:rowOff>266700</xdr:rowOff>
    </xdr:from>
    <xdr:to>
      <xdr:col>14</xdr:col>
      <xdr:colOff>427974</xdr:colOff>
      <xdr:row>17</xdr:row>
      <xdr:rowOff>113834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542925"/>
          <a:ext cx="5209524" cy="3723809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676274</xdr:colOff>
      <xdr:row>16</xdr:row>
      <xdr:rowOff>28574</xdr:rowOff>
    </xdr:from>
    <xdr:to>
      <xdr:col>5</xdr:col>
      <xdr:colOff>295274</xdr:colOff>
      <xdr:row>17</xdr:row>
      <xdr:rowOff>47625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65" t="12429" r="8240" b="19774"/>
        <a:stretch/>
      </xdr:blipFill>
      <xdr:spPr>
        <a:xfrm>
          <a:off x="676274" y="3419474"/>
          <a:ext cx="3248025" cy="228601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18</xdr:row>
      <xdr:rowOff>219075</xdr:rowOff>
    </xdr:from>
    <xdr:to>
      <xdr:col>5</xdr:col>
      <xdr:colOff>617245</xdr:colOff>
      <xdr:row>32</xdr:row>
      <xdr:rowOff>151875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029075"/>
          <a:ext cx="3636670" cy="2942700"/>
        </a:xfrm>
        <a:prstGeom prst="rect">
          <a:avLst/>
        </a:prstGeom>
      </xdr:spPr>
    </xdr:pic>
    <xdr:clientData/>
  </xdr:twoCellAnchor>
  <xdr:twoCellAnchor editAs="oneCell">
    <xdr:from>
      <xdr:col>6</xdr:col>
      <xdr:colOff>312226</xdr:colOff>
      <xdr:row>18</xdr:row>
      <xdr:rowOff>247649</xdr:rowOff>
    </xdr:from>
    <xdr:to>
      <xdr:col>12</xdr:col>
      <xdr:colOff>217743</xdr:colOff>
      <xdr:row>35</xdr:row>
      <xdr:rowOff>47624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17526" y="4057649"/>
          <a:ext cx="4706117" cy="34385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16</xdr:row>
      <xdr:rowOff>85725</xdr:rowOff>
    </xdr:from>
    <xdr:to>
      <xdr:col>7</xdr:col>
      <xdr:colOff>580799</xdr:colOff>
      <xdr:row>28</xdr:row>
      <xdr:rowOff>28268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CFA729BF-48E1-457B-B6D7-E7063948B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3562350"/>
          <a:ext cx="1809524" cy="24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My%20Documents/BOOK/SP56/&#26360;&#20013;&#31684;&#20363;/&#26412;&#26360;&#31684;&#20363;/&#31684;&#20363;/CH14&#22823;&#32177;&#33287;&#24037;&#20316;&#34920;&#31293;&#266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大綱"/>
      <sheetName val="人工大綱"/>
      <sheetName val="稽核與驗證"/>
      <sheetName val="驗證練習"/>
    </sheetNames>
    <sheetDataSet>
      <sheetData sheetId="0"/>
      <sheetData sheetId="1"/>
      <sheetData sheetId="2">
        <row r="2">
          <cell r="B2">
            <v>0.9</v>
          </cell>
        </row>
        <row r="3">
          <cell r="B3">
            <v>5.2</v>
          </cell>
        </row>
        <row r="4">
          <cell r="B4">
            <v>4000</v>
          </cell>
        </row>
        <row r="5">
          <cell r="B5">
            <v>20000</v>
          </cell>
        </row>
        <row r="7">
          <cell r="B7">
            <v>18532.513672521618</v>
          </cell>
        </row>
        <row r="10">
          <cell r="B10">
            <v>300</v>
          </cell>
        </row>
      </sheetData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偉忠 陳" id="{8639BF03-673C-4CBB-AE12-FF33A13F7E6D}" userId="偉忠 陳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2:G11" totalsRowShown="0" headerRowDxfId="11" dataDxfId="9" headerRowBorderDxfId="10" tableBorderDxfId="8" totalsRowBorderDxfId="7" headerRowCellStyle="一般_工作表進階專題" dataCellStyle="一般_工作表進階專題">
  <autoFilter ref="A2:G11" xr:uid="{00000000-0009-0000-0100-000001000000}"/>
  <tableColumns count="7">
    <tableColumn id="1" xr3:uid="{00000000-0010-0000-0000-000001000000}" name="日期" dataDxfId="6" dataCellStyle="一般_工作表進階專題">
      <calculatedColumnFormula>A2+ROUND(RAND()*10,0)</calculatedColumnFormula>
    </tableColumn>
    <tableColumn id="2" xr3:uid="{00000000-0010-0000-0000-000002000000}" name="銷售員" dataDxfId="5" dataCellStyle="一般_工作表進階專題"/>
    <tableColumn id="3" xr3:uid="{00000000-0010-0000-0000-000003000000}" name="產品" dataDxfId="4" dataCellStyle="一般_工作表進階專題"/>
    <tableColumn id="4" xr3:uid="{00000000-0010-0000-0000-000004000000}" name="區域" dataDxfId="3" dataCellStyle="一般_工作表進階專題"/>
    <tableColumn id="5" xr3:uid="{00000000-0010-0000-0000-000005000000}" name="單價" dataDxfId="2" dataCellStyle="一般_工作表進階專題"/>
    <tableColumn id="6" xr3:uid="{00000000-0010-0000-0000-000006000000}" name="銷售量" dataDxfId="1" dataCellStyle="一般_工作表進階專題"/>
    <tableColumn id="7" xr3:uid="{00000000-0010-0000-0000-000007000000}" name="小計" dataDxfId="0" dataCellStyle="一般_工作表進階專題">
      <calculatedColumnFormula>F3*E3</calculatedColumnFormula>
    </tableColumn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19-03-04T03:36:02.94" personId="{8639BF03-673C-4CBB-AE12-FF33A13F7E6D}" id="{D6DF9D0F-0A2F-483B-BFFC-44EE782F79CF}">
    <text>=DATEDIF(E3,D3,"Y")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O21"/>
  <sheetViews>
    <sheetView showGridLines="0" tabSelected="1" workbookViewId="0">
      <selection activeCell="I9" sqref="I9"/>
    </sheetView>
  </sheetViews>
  <sheetFormatPr defaultColWidth="8.875" defaultRowHeight="19.5"/>
  <cols>
    <col min="1" max="1" width="8.375" style="97" customWidth="1"/>
    <col min="2" max="2" width="4.375" style="97" customWidth="1"/>
    <col min="3" max="3" width="5.625" style="74" customWidth="1"/>
    <col min="4" max="4" width="10.5" style="74" customWidth="1"/>
    <col min="5" max="5" width="8.5" style="74" customWidth="1"/>
    <col min="6" max="6" width="20.625" style="74" customWidth="1"/>
    <col min="7" max="7" width="18.375" style="74" bestFit="1" customWidth="1"/>
    <col min="8" max="8" width="6.125" style="74" customWidth="1"/>
    <col min="9" max="10" width="8.875" style="74"/>
    <col min="11" max="11" width="19.625" style="74" customWidth="1"/>
    <col min="12" max="16384" width="8.875" style="74"/>
  </cols>
  <sheetData>
    <row r="1" spans="1:13">
      <c r="H1" s="273" t="s">
        <v>277</v>
      </c>
    </row>
    <row r="2" spans="1:13">
      <c r="H2" s="271" t="s">
        <v>275</v>
      </c>
      <c r="I2" s="75" t="s">
        <v>284</v>
      </c>
      <c r="M2" s="310"/>
    </row>
    <row r="3" spans="1:13">
      <c r="H3" s="271" t="s">
        <v>276</v>
      </c>
      <c r="I3" s="270" t="s">
        <v>273</v>
      </c>
    </row>
    <row r="4" spans="1:13" ht="16.5">
      <c r="A4" s="114">
        <f t="shared" ref="A4:D4" ca="1" si="0">RANDBETWEEN(1,20)</f>
        <v>19</v>
      </c>
      <c r="B4" s="114">
        <f t="shared" ca="1" si="0"/>
        <v>18</v>
      </c>
      <c r="C4" s="115">
        <f t="shared" ca="1" si="0"/>
        <v>18</v>
      </c>
      <c r="D4" s="114">
        <f t="shared" ca="1" si="0"/>
        <v>8</v>
      </c>
      <c r="E4" s="109"/>
      <c r="F4" s="74" t="s">
        <v>98</v>
      </c>
      <c r="H4" s="271" t="s">
        <v>276</v>
      </c>
      <c r="I4" s="270" t="s">
        <v>318</v>
      </c>
    </row>
    <row r="5" spans="1:13" ht="16.5">
      <c r="A5" s="74"/>
      <c r="B5" s="74"/>
      <c r="E5" s="109"/>
      <c r="F5" s="74" t="s">
        <v>97</v>
      </c>
      <c r="H5" s="271" t="s">
        <v>276</v>
      </c>
      <c r="I5" s="309" t="s">
        <v>274</v>
      </c>
    </row>
    <row r="6" spans="1:13" ht="16.5">
      <c r="A6" s="74"/>
      <c r="B6" s="74"/>
      <c r="K6" s="296" t="s">
        <v>319</v>
      </c>
      <c r="L6" s="297"/>
      <c r="M6" s="300" t="s">
        <v>320</v>
      </c>
    </row>
    <row r="7" spans="1:13" ht="16.5">
      <c r="A7" s="74"/>
      <c r="B7" s="74"/>
      <c r="E7" s="109"/>
      <c r="F7" s="75" t="s">
        <v>291</v>
      </c>
      <c r="K7" s="298">
        <f>5*6/2</f>
        <v>15</v>
      </c>
      <c r="L7" s="297"/>
      <c r="M7" s="301" t="str">
        <f t="shared" ref="M7:M15" ca="1" si="1">_xlfn.FORMULATEXT(K7)</f>
        <v>=5*6/2</v>
      </c>
    </row>
    <row r="8" spans="1:13" ht="16.5">
      <c r="A8" s="74"/>
      <c r="B8" s="74"/>
      <c r="K8" s="298">
        <f>5*(2+4)/3+2</f>
        <v>12</v>
      </c>
      <c r="L8" s="297"/>
      <c r="M8" s="301" t="str">
        <f t="shared" ca="1" si="1"/>
        <v>=5*(2+4)/3+2</v>
      </c>
    </row>
    <row r="9" spans="1:13" ht="16.5">
      <c r="A9" s="74"/>
      <c r="B9" s="74"/>
      <c r="E9" s="109"/>
      <c r="F9" s="75" t="s">
        <v>292</v>
      </c>
      <c r="K9" s="298">
        <f>-2^2</f>
        <v>4</v>
      </c>
      <c r="L9" s="297"/>
      <c r="M9" s="300" t="str">
        <f t="shared" ca="1" si="1"/>
        <v>=-2^2</v>
      </c>
    </row>
    <row r="10" spans="1:13">
      <c r="K10" s="299">
        <f>-(2^2)</f>
        <v>-4</v>
      </c>
      <c r="L10" s="297"/>
      <c r="M10" s="300" t="str">
        <f t="shared" ca="1" si="1"/>
        <v>=-(2^2)</v>
      </c>
    </row>
    <row r="11" spans="1:13" ht="20.25" thickBot="1">
      <c r="A11" s="74" t="s">
        <v>107</v>
      </c>
      <c r="F11" s="108" t="s">
        <v>95</v>
      </c>
      <c r="G11" s="108" t="str">
        <f>"值為 "&amp; G12</f>
        <v xml:space="preserve">值為 </v>
      </c>
      <c r="K11" s="298">
        <f>15%</f>
        <v>0.15</v>
      </c>
      <c r="L11" s="297"/>
      <c r="M11" s="301" t="str">
        <f t="shared" ca="1" si="1"/>
        <v>=15%</v>
      </c>
    </row>
    <row r="12" spans="1:13" ht="17.25" thickBot="1">
      <c r="A12" s="116" t="s">
        <v>96</v>
      </c>
      <c r="B12" s="116">
        <v>12.1</v>
      </c>
      <c r="F12" s="107"/>
      <c r="G12" s="106" t="str">
        <f>IF(ISBLANK($F$12),"",$F$12)</f>
        <v/>
      </c>
      <c r="K12" s="303">
        <f>3^5</f>
        <v>243</v>
      </c>
      <c r="L12" s="304"/>
      <c r="M12" s="305" t="str">
        <f t="shared" ca="1" si="1"/>
        <v>=3^5</v>
      </c>
    </row>
    <row r="13" spans="1:13" ht="17.25" thickBot="1">
      <c r="A13" s="116" t="s">
        <v>94</v>
      </c>
      <c r="B13" s="116">
        <v>10</v>
      </c>
      <c r="F13" s="105" t="str">
        <f>IF(ISBLANK($F$12),"",$F$12)</f>
        <v/>
      </c>
      <c r="G13" s="104" t="str">
        <f>IF(ISBLANK($F$12),"",$F$12)</f>
        <v/>
      </c>
      <c r="K13" s="303">
        <f>3^(1/5)</f>
        <v>1.2457309396155174</v>
      </c>
      <c r="L13" s="306"/>
      <c r="M13" s="305" t="str">
        <f t="shared" ca="1" si="1"/>
        <v>=3^(1/5)</v>
      </c>
    </row>
    <row r="14" spans="1:13" ht="17.25" thickBot="1">
      <c r="A14" s="116" t="s">
        <v>93</v>
      </c>
      <c r="B14" s="116">
        <f>B12*B13</f>
        <v>121</v>
      </c>
      <c r="F14" s="103" t="str">
        <f>IF(ISBLANK($F$12),"",$F$12)</f>
        <v/>
      </c>
      <c r="G14" s="102" t="str">
        <f>IF(ISBLANK($F$12),"",$F$12)</f>
        <v/>
      </c>
      <c r="K14" s="304">
        <f>POWER(3,5)</f>
        <v>243</v>
      </c>
      <c r="L14" s="304"/>
      <c r="M14" s="305" t="str">
        <f t="shared" ca="1" si="1"/>
        <v>=POWER(3,5)</v>
      </c>
    </row>
    <row r="15" spans="1:13" ht="20.25" thickBot="1">
      <c r="F15" s="101" t="str">
        <f>IF(ISBLANK($F$12),"",$F$12)</f>
        <v/>
      </c>
      <c r="G15" s="100" t="str">
        <f>IF(ISBLANK($F$12),"",$F$12)</f>
        <v/>
      </c>
      <c r="J15" s="117"/>
      <c r="K15" s="304">
        <f>POWER(3,1/5)</f>
        <v>1.2457309396155174</v>
      </c>
      <c r="L15" s="304"/>
      <c r="M15" s="305" t="str">
        <f t="shared" ca="1" si="1"/>
        <v>=POWER(3,1/5)</v>
      </c>
    </row>
    <row r="16" spans="1:13" ht="20.25" thickBot="1">
      <c r="F16" s="99" t="str">
        <f>IF(ISBLANK($F$12),"",$F$12)</f>
        <v/>
      </c>
      <c r="G16" s="98" t="str">
        <f>IF(ISBLANK($F$12),"",$F$12)</f>
        <v/>
      </c>
      <c r="K16" s="303" t="str">
        <f>"A"&amp;"B"</f>
        <v>AB</v>
      </c>
      <c r="L16" s="304"/>
      <c r="M16" s="305" t="str">
        <f t="shared" ref="M16:M21" ca="1" si="2">_xlfn.FORMULATEXT(K16)</f>
        <v>="A"&amp;"B"</v>
      </c>
    </row>
    <row r="17" spans="11:15">
      <c r="K17" s="298" t="b">
        <f>5&lt;=3</f>
        <v>0</v>
      </c>
      <c r="L17" s="297"/>
      <c r="M17" s="301" t="str">
        <f t="shared" ca="1" si="2"/>
        <v>=5&lt;=3</v>
      </c>
    </row>
    <row r="18" spans="11:15">
      <c r="K18" s="298" t="b">
        <f ca="1">NOT(A4&lt;B4)</f>
        <v>1</v>
      </c>
      <c r="L18" s="297"/>
      <c r="M18" s="301" t="str">
        <f t="shared" ca="1" si="2"/>
        <v>=NOT(A4&lt;B4)</v>
      </c>
    </row>
    <row r="19" spans="11:15">
      <c r="K19" s="298" t="b">
        <f>AND(5&gt;3,"A"&lt;&gt;"B")</f>
        <v>1</v>
      </c>
      <c r="L19" s="297"/>
      <c r="M19" s="301" t="str">
        <f t="shared" ca="1" si="2"/>
        <v>=AND(5&gt;3,"A"&lt;&gt;"B")</v>
      </c>
    </row>
    <row r="20" spans="11:15">
      <c r="K20" s="298" t="b">
        <f ca="1">OR(A4&gt;B4,C4&gt;D4)</f>
        <v>1</v>
      </c>
      <c r="L20" s="297"/>
      <c r="M20" s="301" t="str">
        <f t="shared" ca="1" si="2"/>
        <v>=OR(A4&gt;B4,C4&gt;D4)</v>
      </c>
      <c r="O20" s="278"/>
    </row>
    <row r="21" spans="11:15">
      <c r="K21" s="297" t="str">
        <f>"3的平方等於 "&amp;3^2</f>
        <v>3的平方等於 9</v>
      </c>
      <c r="L21" s="297"/>
      <c r="M21" s="301" t="str">
        <f t="shared" ca="1" si="2"/>
        <v>="3的平方等於 "&amp;3^2</v>
      </c>
    </row>
  </sheetData>
  <phoneticPr fontId="3" type="noConversion"/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工作表11"/>
  <dimension ref="A1:B13"/>
  <sheetViews>
    <sheetView workbookViewId="0">
      <selection activeCell="B20" sqref="B20"/>
    </sheetView>
  </sheetViews>
  <sheetFormatPr defaultColWidth="8.875" defaultRowHeight="16.5"/>
  <sheetData>
    <row r="1" spans="1:2" ht="21.75" customHeight="1">
      <c r="A1" s="45" t="s">
        <v>6</v>
      </c>
    </row>
    <row r="2" spans="1:2" ht="21.75" customHeight="1">
      <c r="A2" s="46" t="s">
        <v>32</v>
      </c>
      <c r="B2" s="47" t="s">
        <v>7</v>
      </c>
    </row>
    <row r="3" spans="1:2" ht="49.5">
      <c r="A3" s="48" t="s">
        <v>33</v>
      </c>
    </row>
    <row r="5" spans="1:2">
      <c r="A5" s="49" t="s">
        <v>33</v>
      </c>
    </row>
    <row r="11" spans="1:2" ht="19.5">
      <c r="A11" s="273" t="s">
        <v>277</v>
      </c>
    </row>
    <row r="12" spans="1:2">
      <c r="A12" s="65" t="s">
        <v>52</v>
      </c>
      <c r="B12" t="s">
        <v>51</v>
      </c>
    </row>
    <row r="13" spans="1:2">
      <c r="A13" s="65" t="s">
        <v>52</v>
      </c>
      <c r="B13" s="45" t="s">
        <v>195</v>
      </c>
    </row>
  </sheetData>
  <phoneticPr fontId="3" type="noConversion"/>
  <pageMargins left="0.75" right="0.75" top="1" bottom="1" header="0.5" footer="0.5"/>
  <headerFooter alignWithMargin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4"/>
  <sheetViews>
    <sheetView showGridLines="0" workbookViewId="0">
      <selection activeCell="H23" sqref="H23"/>
    </sheetView>
  </sheetViews>
  <sheetFormatPr defaultColWidth="8.875" defaultRowHeight="16.5"/>
  <cols>
    <col min="1" max="1" width="12.875" style="249" customWidth="1"/>
    <col min="2" max="8" width="11.625" style="249" bestFit="1" customWidth="1"/>
    <col min="9" max="16384" width="8.875" style="249"/>
  </cols>
  <sheetData>
    <row r="2" spans="1:8">
      <c r="A2" s="351" t="s">
        <v>214</v>
      </c>
      <c r="B2" s="248" t="s">
        <v>215</v>
      </c>
      <c r="C2" s="248"/>
      <c r="D2" s="248"/>
      <c r="E2" s="248"/>
      <c r="F2" s="248"/>
      <c r="G2" s="248"/>
      <c r="H2" s="248"/>
    </row>
    <row r="3" spans="1:8">
      <c r="A3" s="351"/>
      <c r="B3" s="248" t="s">
        <v>216</v>
      </c>
      <c r="C3" s="248"/>
      <c r="D3" s="248"/>
      <c r="E3" s="248"/>
      <c r="F3" s="248"/>
      <c r="G3" s="248"/>
      <c r="H3" s="248"/>
    </row>
    <row r="4" spans="1:8">
      <c r="A4" s="351"/>
      <c r="B4" s="248" t="s">
        <v>212</v>
      </c>
      <c r="C4" s="248"/>
      <c r="D4" s="248"/>
      <c r="E4" s="248"/>
      <c r="F4" s="248"/>
      <c r="G4" s="248"/>
      <c r="H4" s="248"/>
    </row>
    <row r="5" spans="1:8">
      <c r="A5" s="351"/>
      <c r="B5" s="248" t="s">
        <v>217</v>
      </c>
      <c r="C5" s="248"/>
      <c r="D5" s="248"/>
      <c r="E5" s="248"/>
      <c r="F5" s="248"/>
      <c r="G5" s="248"/>
      <c r="H5" s="248"/>
    </row>
    <row r="6" spans="1:8" ht="17.25" thickBot="1">
      <c r="A6" s="352"/>
      <c r="B6" s="250" t="s">
        <v>218</v>
      </c>
      <c r="C6" s="250"/>
      <c r="D6" s="250"/>
      <c r="E6" s="250"/>
      <c r="F6" s="250"/>
      <c r="G6" s="250"/>
      <c r="H6" s="250"/>
    </row>
    <row r="7" spans="1:8">
      <c r="A7" s="353" t="s">
        <v>219</v>
      </c>
      <c r="B7" s="251" t="s">
        <v>220</v>
      </c>
      <c r="C7" s="251" t="s">
        <v>178</v>
      </c>
      <c r="D7" s="251"/>
      <c r="E7" s="251"/>
      <c r="F7" s="251"/>
      <c r="G7" s="251"/>
      <c r="H7" s="251"/>
    </row>
    <row r="8" spans="1:8">
      <c r="A8" s="354"/>
      <c r="B8" s="252" t="s">
        <v>221</v>
      </c>
      <c r="C8" s="252" t="s">
        <v>222</v>
      </c>
      <c r="D8" s="252"/>
      <c r="E8" s="252"/>
      <c r="F8" s="252"/>
      <c r="G8" s="252"/>
      <c r="H8" s="252"/>
    </row>
    <row r="9" spans="1:8">
      <c r="A9" s="354"/>
      <c r="B9" s="252" t="s">
        <v>223</v>
      </c>
      <c r="C9" s="252" t="s">
        <v>224</v>
      </c>
      <c r="D9" s="252"/>
      <c r="E9" s="252"/>
      <c r="F9" s="252"/>
      <c r="G9" s="252"/>
      <c r="H9" s="252"/>
    </row>
    <row r="10" spans="1:8" ht="17.25" thickBot="1">
      <c r="A10" s="355"/>
      <c r="B10" s="253" t="s">
        <v>225</v>
      </c>
      <c r="C10" s="253" t="s">
        <v>226</v>
      </c>
      <c r="D10" s="253"/>
      <c r="E10" s="253"/>
      <c r="F10" s="253"/>
      <c r="G10" s="253"/>
      <c r="H10" s="253"/>
    </row>
    <row r="11" spans="1:8">
      <c r="A11" s="356" t="s">
        <v>227</v>
      </c>
      <c r="B11" s="254" t="s">
        <v>213</v>
      </c>
      <c r="C11" s="254"/>
      <c r="D11" s="254"/>
      <c r="E11" s="254"/>
      <c r="F11" s="254"/>
      <c r="G11" s="254"/>
      <c r="H11" s="254"/>
    </row>
    <row r="12" spans="1:8">
      <c r="A12" s="356"/>
      <c r="B12" s="254" t="s">
        <v>228</v>
      </c>
      <c r="C12" s="254"/>
      <c r="D12" s="254"/>
      <c r="E12" s="254"/>
      <c r="F12" s="254"/>
      <c r="G12" s="254"/>
      <c r="H12" s="254"/>
    </row>
    <row r="14" spans="1:8">
      <c r="A14" s="255" t="s">
        <v>229</v>
      </c>
      <c r="B14" s="249" t="s">
        <v>230</v>
      </c>
    </row>
  </sheetData>
  <mergeCells count="3">
    <mergeCell ref="A2:A6"/>
    <mergeCell ref="A7:A10"/>
    <mergeCell ref="A11:A12"/>
  </mergeCells>
  <phoneticPr fontId="3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3"/>
  <sheetViews>
    <sheetView showGridLines="0" topLeftCell="B1" workbookViewId="0">
      <selection activeCell="F17" sqref="F17"/>
    </sheetView>
  </sheetViews>
  <sheetFormatPr defaultColWidth="8.875" defaultRowHeight="16.5"/>
  <cols>
    <col min="1" max="1" width="6" style="249" bestFit="1" customWidth="1"/>
    <col min="2" max="2" width="8.125" style="249" bestFit="1" customWidth="1"/>
    <col min="3" max="3" width="10.625" style="249" customWidth="1"/>
    <col min="4" max="7" width="8.125" style="249" bestFit="1" customWidth="1"/>
    <col min="8" max="8" width="10" style="249" bestFit="1" customWidth="1"/>
    <col min="9" max="16384" width="8.875" style="249"/>
  </cols>
  <sheetData>
    <row r="1" spans="1:12">
      <c r="A1" s="262"/>
      <c r="B1" s="357" t="s">
        <v>256</v>
      </c>
      <c r="C1" s="357"/>
      <c r="D1" s="357"/>
      <c r="E1" s="357"/>
      <c r="F1" s="357" t="s">
        <v>257</v>
      </c>
      <c r="G1" s="357"/>
      <c r="H1" s="357"/>
      <c r="L1" s="263"/>
    </row>
    <row r="2" spans="1:12" s="263" customFormat="1">
      <c r="A2" s="264"/>
      <c r="B2" s="265" t="s">
        <v>258</v>
      </c>
      <c r="C2" s="265" t="s">
        <v>259</v>
      </c>
      <c r="D2" s="265" t="s">
        <v>260</v>
      </c>
      <c r="E2" s="265" t="s">
        <v>261</v>
      </c>
      <c r="F2" s="265" t="s">
        <v>262</v>
      </c>
      <c r="G2" s="265" t="s">
        <v>263</v>
      </c>
      <c r="H2" s="265" t="s">
        <v>264</v>
      </c>
    </row>
    <row r="3" spans="1:12">
      <c r="A3" s="266" t="s">
        <v>265</v>
      </c>
      <c r="B3" s="266"/>
      <c r="C3" s="267"/>
      <c r="D3" s="266">
        <v>100</v>
      </c>
      <c r="E3" s="266">
        <v>1</v>
      </c>
      <c r="F3" s="266">
        <v>10</v>
      </c>
      <c r="G3" s="264">
        <v>1</v>
      </c>
      <c r="H3" s="268">
        <v>39100</v>
      </c>
      <c r="L3" s="263"/>
    </row>
    <row r="4" spans="1:12">
      <c r="A4" s="266"/>
      <c r="B4" s="266"/>
      <c r="C4" s="267"/>
      <c r="D4" s="266"/>
      <c r="E4" s="266"/>
      <c r="F4" s="266"/>
      <c r="G4" s="264">
        <v>3</v>
      </c>
      <c r="H4" s="268">
        <f>H3+7</f>
        <v>39107</v>
      </c>
      <c r="L4" s="263"/>
    </row>
    <row r="5" spans="1:12">
      <c r="A5" s="266"/>
      <c r="B5" s="266"/>
      <c r="C5" s="267"/>
      <c r="D5" s="266"/>
      <c r="E5" s="266"/>
      <c r="F5" s="266"/>
      <c r="G5" s="264"/>
      <c r="H5" s="268"/>
      <c r="L5" s="263"/>
    </row>
    <row r="6" spans="1:12">
      <c r="A6" s="266"/>
      <c r="B6" s="266"/>
      <c r="C6" s="267"/>
      <c r="D6" s="266"/>
      <c r="E6" s="266"/>
      <c r="F6" s="266"/>
      <c r="G6" s="264"/>
      <c r="H6" s="268"/>
      <c r="L6" s="263"/>
    </row>
    <row r="7" spans="1:12">
      <c r="A7" s="266"/>
      <c r="B7" s="266"/>
      <c r="C7" s="267"/>
      <c r="D7" s="266"/>
      <c r="E7" s="266"/>
      <c r="F7" s="266"/>
      <c r="G7" s="264"/>
      <c r="H7" s="268"/>
      <c r="L7" s="263"/>
    </row>
    <row r="8" spans="1:12">
      <c r="A8" s="266"/>
      <c r="B8" s="266"/>
      <c r="C8" s="267"/>
      <c r="D8" s="266"/>
      <c r="E8" s="266"/>
      <c r="F8" s="266"/>
      <c r="G8" s="264"/>
      <c r="H8" s="268"/>
      <c r="L8" s="263"/>
    </row>
    <row r="9" spans="1:12">
      <c r="A9" s="266"/>
      <c r="B9" s="266"/>
      <c r="C9" s="267"/>
      <c r="D9" s="266"/>
      <c r="E9" s="266"/>
      <c r="F9" s="266"/>
      <c r="G9" s="264"/>
      <c r="H9" s="268"/>
      <c r="L9" s="263"/>
    </row>
    <row r="10" spans="1:12">
      <c r="A10" s="266"/>
      <c r="B10" s="266"/>
      <c r="C10" s="267"/>
      <c r="D10" s="266"/>
      <c r="E10" s="266"/>
      <c r="F10" s="266"/>
      <c r="G10" s="264"/>
      <c r="H10" s="268"/>
      <c r="L10" s="263"/>
    </row>
    <row r="11" spans="1:12">
      <c r="A11" s="266"/>
      <c r="B11" s="266"/>
      <c r="C11" s="267"/>
      <c r="D11" s="266"/>
      <c r="E11" s="266"/>
      <c r="F11" s="266"/>
      <c r="G11" s="264"/>
      <c r="H11" s="268"/>
      <c r="L11" s="263"/>
    </row>
    <row r="12" spans="1:12">
      <c r="A12" s="266"/>
      <c r="B12" s="266"/>
      <c r="C12" s="266"/>
      <c r="D12" s="266"/>
      <c r="E12" s="266"/>
      <c r="F12" s="266"/>
      <c r="G12" s="264"/>
      <c r="H12" s="268"/>
      <c r="L12" s="263"/>
    </row>
    <row r="13" spans="1:12">
      <c r="A13" s="266"/>
      <c r="B13" s="266"/>
      <c r="C13" s="266"/>
      <c r="D13" s="266"/>
      <c r="E13" s="266"/>
      <c r="F13" s="266"/>
      <c r="G13" s="264"/>
      <c r="H13" s="268"/>
      <c r="L13" s="263"/>
    </row>
    <row r="14" spans="1:12">
      <c r="L14" s="263"/>
    </row>
    <row r="15" spans="1:12">
      <c r="L15" s="263"/>
    </row>
    <row r="16" spans="1:12">
      <c r="L16" s="263"/>
    </row>
    <row r="17" spans="2:12" ht="19.5">
      <c r="B17" s="273" t="s">
        <v>277</v>
      </c>
      <c r="L17" s="263"/>
    </row>
    <row r="18" spans="2:12">
      <c r="B18" s="255" t="s">
        <v>210</v>
      </c>
      <c r="C18" s="249" t="s">
        <v>266</v>
      </c>
      <c r="L18" s="263"/>
    </row>
    <row r="19" spans="2:12">
      <c r="C19" s="269" t="s">
        <v>267</v>
      </c>
      <c r="L19" s="263"/>
    </row>
    <row r="20" spans="2:12">
      <c r="C20" s="269" t="s">
        <v>268</v>
      </c>
      <c r="L20" s="263"/>
    </row>
    <row r="21" spans="2:12">
      <c r="C21" s="269" t="s">
        <v>269</v>
      </c>
      <c r="L21" s="263"/>
    </row>
    <row r="22" spans="2:12">
      <c r="L22" s="263"/>
    </row>
    <row r="23" spans="2:12">
      <c r="L23" s="263"/>
    </row>
  </sheetData>
  <mergeCells count="2">
    <mergeCell ref="B1:E1"/>
    <mergeCell ref="F1:H1"/>
  </mergeCells>
  <phoneticPr fontId="3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showGridLines="0" workbookViewId="0">
      <selection activeCell="G17" sqref="G17"/>
    </sheetView>
  </sheetViews>
  <sheetFormatPr defaultColWidth="8.875" defaultRowHeight="16.5"/>
  <cols>
    <col min="1" max="1" width="8.875" style="22"/>
    <col min="2" max="3" width="10.5" style="22" bestFit="1" customWidth="1"/>
    <col min="4" max="6" width="8.875" style="22"/>
    <col min="7" max="7" width="18.625" style="22" customWidth="1"/>
    <col min="8" max="16384" width="8.875" style="22"/>
  </cols>
  <sheetData>
    <row r="1" spans="1:8">
      <c r="A1" s="256" t="s">
        <v>231</v>
      </c>
      <c r="B1" s="358" t="s">
        <v>232</v>
      </c>
      <c r="C1" s="358"/>
    </row>
    <row r="2" spans="1:8">
      <c r="A2" s="257" t="s">
        <v>233</v>
      </c>
      <c r="B2" s="258" t="s">
        <v>234</v>
      </c>
      <c r="C2" s="22" t="s">
        <v>235</v>
      </c>
      <c r="G2" s="258" t="s">
        <v>234</v>
      </c>
    </row>
    <row r="3" spans="1:8">
      <c r="A3" s="257" t="s">
        <v>236</v>
      </c>
      <c r="B3" s="258"/>
      <c r="G3" s="258" t="s">
        <v>237</v>
      </c>
    </row>
    <row r="4" spans="1:8">
      <c r="A4" s="257" t="s">
        <v>238</v>
      </c>
      <c r="B4" s="258"/>
      <c r="G4" s="258" t="s">
        <v>239</v>
      </c>
    </row>
    <row r="5" spans="1:8">
      <c r="A5" s="257" t="s">
        <v>240</v>
      </c>
      <c r="B5" s="258"/>
      <c r="G5" s="258" t="s">
        <v>241</v>
      </c>
    </row>
    <row r="6" spans="1:8">
      <c r="A6" s="257" t="s">
        <v>242</v>
      </c>
      <c r="B6" s="258"/>
      <c r="G6" s="258" t="s">
        <v>243</v>
      </c>
    </row>
    <row r="7" spans="1:8">
      <c r="A7" s="257" t="s">
        <v>244</v>
      </c>
      <c r="B7" s="258"/>
      <c r="G7" s="258" t="s">
        <v>245</v>
      </c>
    </row>
    <row r="8" spans="1:8">
      <c r="A8" s="257" t="s">
        <v>246</v>
      </c>
      <c r="B8" s="258"/>
    </row>
    <row r="9" spans="1:8">
      <c r="A9" s="257" t="s">
        <v>247</v>
      </c>
    </row>
    <row r="10" spans="1:8">
      <c r="A10" s="257" t="s">
        <v>248</v>
      </c>
    </row>
    <row r="11" spans="1:8">
      <c r="A11" s="257" t="s">
        <v>249</v>
      </c>
    </row>
    <row r="12" spans="1:8">
      <c r="A12" s="257" t="s">
        <v>250</v>
      </c>
    </row>
    <row r="13" spans="1:8">
      <c r="A13" s="257" t="s">
        <v>251</v>
      </c>
    </row>
    <row r="15" spans="1:8" ht="19.5">
      <c r="A15" s="273" t="s">
        <v>277</v>
      </c>
    </row>
    <row r="16" spans="1:8">
      <c r="A16" s="255" t="s">
        <v>229</v>
      </c>
      <c r="B16" s="259" t="s">
        <v>252</v>
      </c>
      <c r="G16" s="255" t="s">
        <v>210</v>
      </c>
      <c r="H16" s="259" t="s">
        <v>270</v>
      </c>
    </row>
    <row r="17" spans="1:8">
      <c r="A17" s="255" t="s">
        <v>229</v>
      </c>
      <c r="B17" s="230"/>
      <c r="H17" s="288" t="s">
        <v>271</v>
      </c>
    </row>
    <row r="18" spans="1:8">
      <c r="A18" s="255" t="s">
        <v>229</v>
      </c>
      <c r="B18" s="259" t="s">
        <v>313</v>
      </c>
      <c r="H18" s="288" t="s">
        <v>272</v>
      </c>
    </row>
    <row r="19" spans="1:8" ht="22.5" customHeight="1"/>
  </sheetData>
  <mergeCells count="1">
    <mergeCell ref="B1:C1"/>
  </mergeCells>
  <phoneticPr fontId="3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工作表12"/>
  <dimension ref="A1:K19"/>
  <sheetViews>
    <sheetView showGridLines="0" showZeros="0" workbookViewId="0">
      <pane ySplit="2" topLeftCell="A3" activePane="bottomLeft" state="frozenSplit"/>
      <selection pane="bottomLeft" activeCell="I26" sqref="I26"/>
    </sheetView>
  </sheetViews>
  <sheetFormatPr defaultColWidth="11" defaultRowHeight="16.5"/>
  <cols>
    <col min="1" max="1" width="15.625" style="22" bestFit="1" customWidth="1"/>
    <col min="2" max="2" width="9.875" style="22" customWidth="1"/>
    <col min="3" max="3" width="14.125" style="22" customWidth="1"/>
    <col min="4" max="4" width="7.5" style="22" customWidth="1"/>
    <col min="5" max="5" width="8.125" style="22" bestFit="1" customWidth="1"/>
    <col min="6" max="6" width="9.875" style="22" customWidth="1"/>
    <col min="7" max="7" width="7.625" style="22" customWidth="1"/>
    <col min="8" max="8" width="11" style="22"/>
    <col min="9" max="9" width="28.625" style="22" customWidth="1"/>
    <col min="10" max="10" width="18.375" style="22" bestFit="1" customWidth="1"/>
    <col min="11" max="16384" width="11" style="22"/>
  </cols>
  <sheetData>
    <row r="1" spans="1:11">
      <c r="A1" s="359" t="s">
        <v>18</v>
      </c>
      <c r="B1" s="360"/>
      <c r="C1" s="360"/>
      <c r="D1" s="360"/>
      <c r="E1" s="360"/>
      <c r="F1" s="360"/>
      <c r="G1" s="361"/>
      <c r="I1" s="50"/>
    </row>
    <row r="2" spans="1:11" ht="17.25" thickBot="1">
      <c r="A2" s="51" t="s">
        <v>9</v>
      </c>
      <c r="B2" s="51" t="s">
        <v>10</v>
      </c>
      <c r="C2" s="51" t="s">
        <v>11</v>
      </c>
      <c r="D2" s="51" t="s">
        <v>12</v>
      </c>
      <c r="E2" s="51" t="s">
        <v>13</v>
      </c>
      <c r="F2" s="51" t="s">
        <v>14</v>
      </c>
      <c r="G2" s="51" t="s">
        <v>15</v>
      </c>
      <c r="I2" s="242" t="s">
        <v>196</v>
      </c>
      <c r="J2" s="242" t="s">
        <v>197</v>
      </c>
      <c r="K2" s="242" t="s">
        <v>198</v>
      </c>
    </row>
    <row r="3" spans="1:11" ht="17.25" thickBot="1">
      <c r="A3" s="52">
        <f ca="1">TODAY()</f>
        <v>43907</v>
      </c>
      <c r="B3" s="53" t="s">
        <v>34</v>
      </c>
      <c r="C3" s="54" t="s">
        <v>22</v>
      </c>
      <c r="D3" s="54" t="s">
        <v>8</v>
      </c>
      <c r="E3" s="54">
        <v>20</v>
      </c>
      <c r="F3" s="55">
        <v>15</v>
      </c>
      <c r="G3" s="56">
        <f t="shared" ref="G3:G10" si="0">F3*E3</f>
        <v>300</v>
      </c>
      <c r="I3" s="243" t="s">
        <v>283</v>
      </c>
      <c r="J3" s="244"/>
      <c r="K3" s="244"/>
    </row>
    <row r="4" spans="1:11" ht="17.25" thickBot="1">
      <c r="A4" s="52">
        <f t="shared" ref="A4:A10" ca="1" si="1">A3+ROUND(RAND()*10,0)</f>
        <v>43912</v>
      </c>
      <c r="B4" s="53" t="s">
        <v>35</v>
      </c>
      <c r="C4" s="54" t="s">
        <v>23</v>
      </c>
      <c r="D4" s="54" t="s">
        <v>16</v>
      </c>
      <c r="E4" s="54">
        <v>16</v>
      </c>
      <c r="F4" s="55">
        <v>20</v>
      </c>
      <c r="G4" s="56">
        <f t="shared" si="0"/>
        <v>320</v>
      </c>
      <c r="I4" s="243" t="s">
        <v>199</v>
      </c>
      <c r="J4" s="244"/>
      <c r="K4" s="244"/>
    </row>
    <row r="5" spans="1:11" ht="17.25" thickBot="1">
      <c r="A5" s="52">
        <f t="shared" ca="1" si="1"/>
        <v>43918</v>
      </c>
      <c r="B5" s="53" t="s">
        <v>36</v>
      </c>
      <c r="C5" s="54" t="s">
        <v>23</v>
      </c>
      <c r="D5" s="54" t="s">
        <v>17</v>
      </c>
      <c r="E5" s="54">
        <v>16</v>
      </c>
      <c r="F5" s="55">
        <v>24</v>
      </c>
      <c r="G5" s="56">
        <f t="shared" si="0"/>
        <v>384</v>
      </c>
      <c r="I5" s="243" t="s">
        <v>200</v>
      </c>
      <c r="J5" s="244"/>
      <c r="K5" s="244"/>
    </row>
    <row r="6" spans="1:11" ht="17.25" thickBot="1">
      <c r="A6" s="52">
        <f t="shared" ca="1" si="1"/>
        <v>43926</v>
      </c>
      <c r="B6" s="53" t="s">
        <v>37</v>
      </c>
      <c r="C6" s="54" t="s">
        <v>24</v>
      </c>
      <c r="D6" s="54" t="s">
        <v>8</v>
      </c>
      <c r="E6" s="54">
        <v>16</v>
      </c>
      <c r="F6" s="55">
        <v>25</v>
      </c>
      <c r="G6" s="56">
        <f t="shared" si="0"/>
        <v>400</v>
      </c>
      <c r="I6" s="243" t="s">
        <v>201</v>
      </c>
      <c r="J6" s="244"/>
      <c r="K6" s="244"/>
    </row>
    <row r="7" spans="1:11" ht="17.25" thickBot="1">
      <c r="A7" s="52">
        <f t="shared" ca="1" si="1"/>
        <v>43929</v>
      </c>
      <c r="B7" s="53" t="s">
        <v>38</v>
      </c>
      <c r="C7" s="54" t="s">
        <v>22</v>
      </c>
      <c r="D7" s="54" t="s">
        <v>17</v>
      </c>
      <c r="E7" s="54">
        <v>25</v>
      </c>
      <c r="F7" s="55">
        <v>21</v>
      </c>
      <c r="G7" s="56">
        <f t="shared" si="0"/>
        <v>525</v>
      </c>
    </row>
    <row r="8" spans="1:11" ht="17.25" thickBot="1">
      <c r="A8" s="52">
        <f t="shared" ca="1" si="1"/>
        <v>43930</v>
      </c>
      <c r="B8" s="53" t="s">
        <v>39</v>
      </c>
      <c r="C8" s="54" t="s">
        <v>24</v>
      </c>
      <c r="D8" s="54" t="s">
        <v>8</v>
      </c>
      <c r="E8" s="54">
        <v>25</v>
      </c>
      <c r="F8" s="55">
        <v>16</v>
      </c>
      <c r="G8" s="56">
        <f t="shared" si="0"/>
        <v>400</v>
      </c>
    </row>
    <row r="9" spans="1:11" ht="17.25" thickBot="1">
      <c r="A9" s="52">
        <f t="shared" ca="1" si="1"/>
        <v>43934</v>
      </c>
      <c r="B9" s="53" t="s">
        <v>40</v>
      </c>
      <c r="C9" s="54" t="s">
        <v>22</v>
      </c>
      <c r="D9" s="54" t="s">
        <v>16</v>
      </c>
      <c r="E9" s="54">
        <v>20</v>
      </c>
      <c r="F9" s="55">
        <v>15</v>
      </c>
      <c r="G9" s="56">
        <f t="shared" si="0"/>
        <v>300</v>
      </c>
    </row>
    <row r="10" spans="1:11" ht="17.25" thickBot="1">
      <c r="A10" s="57">
        <f t="shared" ca="1" si="1"/>
        <v>43940</v>
      </c>
      <c r="B10" s="58" t="s">
        <v>41</v>
      </c>
      <c r="C10" s="59" t="s">
        <v>25</v>
      </c>
      <c r="D10" s="59" t="s">
        <v>17</v>
      </c>
      <c r="E10" s="59">
        <v>25</v>
      </c>
      <c r="F10" s="60">
        <v>18</v>
      </c>
      <c r="G10" s="61">
        <f t="shared" si="0"/>
        <v>450</v>
      </c>
    </row>
    <row r="11" spans="1:11">
      <c r="A11" s="223">
        <v>41926</v>
      </c>
      <c r="B11" s="224" t="s">
        <v>36</v>
      </c>
      <c r="C11" s="225"/>
      <c r="D11" s="225"/>
      <c r="E11" s="225"/>
      <c r="F11" s="226"/>
      <c r="G11" s="227">
        <f>F11*E11</f>
        <v>0</v>
      </c>
    </row>
    <row r="13" spans="1:11" ht="19.5">
      <c r="A13" s="272" t="s">
        <v>277</v>
      </c>
    </row>
    <row r="14" spans="1:11">
      <c r="A14" s="260" t="s">
        <v>210</v>
      </c>
      <c r="B14" s="230" t="s">
        <v>194</v>
      </c>
    </row>
    <row r="15" spans="1:11">
      <c r="A15" s="260" t="s">
        <v>210</v>
      </c>
      <c r="B15" s="230" t="s">
        <v>193</v>
      </c>
    </row>
    <row r="16" spans="1:11">
      <c r="A16" s="260" t="s">
        <v>210</v>
      </c>
      <c r="B16" s="230" t="s">
        <v>332</v>
      </c>
      <c r="F16" s="259" t="s">
        <v>333</v>
      </c>
    </row>
    <row r="17" spans="2:3">
      <c r="B17" s="260" t="s">
        <v>314</v>
      </c>
      <c r="C17" s="230" t="s">
        <v>315</v>
      </c>
    </row>
    <row r="18" spans="2:3">
      <c r="C18" s="230" t="s">
        <v>316</v>
      </c>
    </row>
    <row r="19" spans="2:3">
      <c r="C19" s="230" t="s">
        <v>317</v>
      </c>
    </row>
  </sheetData>
  <mergeCells count="1">
    <mergeCell ref="A1:G1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M24"/>
  <sheetViews>
    <sheetView showGridLines="0" workbookViewId="0">
      <selection activeCell="J18" sqref="J18"/>
    </sheetView>
  </sheetViews>
  <sheetFormatPr defaultColWidth="8.875" defaultRowHeight="16.5"/>
  <cols>
    <col min="1" max="1" width="6" customWidth="1"/>
    <col min="7" max="7" width="11.125" customWidth="1"/>
    <col min="8" max="8" width="6.125" customWidth="1"/>
    <col min="11" max="11" width="10.875" customWidth="1"/>
  </cols>
  <sheetData>
    <row r="1" spans="1:13">
      <c r="A1" s="316" t="s">
        <v>0</v>
      </c>
      <c r="B1" s="317"/>
      <c r="C1" s="318"/>
      <c r="D1" s="23" t="s">
        <v>1</v>
      </c>
      <c r="E1" s="26" t="s">
        <v>19</v>
      </c>
      <c r="F1" s="26" t="s">
        <v>20</v>
      </c>
      <c r="G1" s="26" t="s">
        <v>42</v>
      </c>
    </row>
    <row r="2" spans="1:13">
      <c r="A2" s="4">
        <v>10</v>
      </c>
      <c r="B2" s="4">
        <v>15</v>
      </c>
      <c r="C2" s="4">
        <v>20</v>
      </c>
      <c r="D2" s="4">
        <f>A2+B2+C2+A3+B3+C3</f>
        <v>69</v>
      </c>
      <c r="E2" s="18">
        <f>SUM(A2:C3)</f>
        <v>69</v>
      </c>
      <c r="F2" s="18">
        <f>SUM(A2,B2,C2+A3+B3,C3)</f>
        <v>69</v>
      </c>
      <c r="G2" s="18" t="e">
        <f>A2:C3</f>
        <v>#VALUE!</v>
      </c>
    </row>
    <row r="3" spans="1:13">
      <c r="A3" s="4">
        <v>11</v>
      </c>
      <c r="B3" s="4">
        <v>8</v>
      </c>
      <c r="C3" s="4">
        <v>5</v>
      </c>
      <c r="D3" s="2"/>
      <c r="F3" s="64" t="s">
        <v>46</v>
      </c>
    </row>
    <row r="4" spans="1:13">
      <c r="G4" s="62"/>
      <c r="H4" s="28"/>
      <c r="J4" s="228" t="s">
        <v>335</v>
      </c>
    </row>
    <row r="5" spans="1:13">
      <c r="A5" s="63">
        <f ca="1">RAND()*70+30</f>
        <v>31.453826014242814</v>
      </c>
      <c r="B5" s="63">
        <f t="shared" ref="B5:C7" ca="1" si="0">RAND()*70+30</f>
        <v>56.429614736469773</v>
      </c>
      <c r="C5" s="63">
        <f t="shared" ca="1" si="0"/>
        <v>97.686047732475743</v>
      </c>
      <c r="H5" s="228"/>
    </row>
    <row r="6" spans="1:13">
      <c r="A6" s="27">
        <f ca="1">RAND()*70+30</f>
        <v>82.155534122881789</v>
      </c>
      <c r="B6" s="27">
        <f t="shared" ca="1" si="0"/>
        <v>67.775908742390271</v>
      </c>
      <c r="C6" s="27">
        <f t="shared" ca="1" si="0"/>
        <v>68.005586349032285</v>
      </c>
      <c r="G6" s="229" t="s">
        <v>44</v>
      </c>
      <c r="H6" s="112" t="s">
        <v>103</v>
      </c>
      <c r="I6" s="4"/>
      <c r="K6" s="229" t="s">
        <v>43</v>
      </c>
      <c r="L6" s="112" t="s">
        <v>103</v>
      </c>
      <c r="M6" s="4"/>
    </row>
    <row r="7" spans="1:13">
      <c r="A7" s="63">
        <f ca="1">RAND()*70+30</f>
        <v>78.158159652332444</v>
      </c>
      <c r="B7" s="63">
        <f t="shared" ca="1" si="0"/>
        <v>81.238712274420777</v>
      </c>
      <c r="C7" s="63">
        <f t="shared" ca="1" si="0"/>
        <v>72.337674620808855</v>
      </c>
      <c r="H7" s="112" t="s">
        <v>103</v>
      </c>
      <c r="I7" s="4"/>
      <c r="L7" s="112" t="s">
        <v>103</v>
      </c>
      <c r="M7" s="4"/>
    </row>
    <row r="8" spans="1:13">
      <c r="H8" s="112" t="s">
        <v>104</v>
      </c>
      <c r="I8" s="4"/>
      <c r="L8" s="112" t="s">
        <v>104</v>
      </c>
      <c r="M8" s="4"/>
    </row>
    <row r="9" spans="1:13">
      <c r="H9" s="112" t="s">
        <v>105</v>
      </c>
      <c r="I9" s="4"/>
      <c r="L9" s="112" t="s">
        <v>105</v>
      </c>
      <c r="M9" s="4"/>
    </row>
    <row r="10" spans="1:13">
      <c r="H10" s="112" t="s">
        <v>106</v>
      </c>
      <c r="I10" s="4"/>
      <c r="L10" s="112" t="s">
        <v>106</v>
      </c>
      <c r="M10" s="4"/>
    </row>
    <row r="12" spans="1:13">
      <c r="D12" t="s">
        <v>55</v>
      </c>
    </row>
    <row r="13" spans="1:13">
      <c r="D13" s="112" t="s">
        <v>103</v>
      </c>
      <c r="E13" s="66" t="s">
        <v>53</v>
      </c>
    </row>
    <row r="14" spans="1:13">
      <c r="D14" s="112" t="s">
        <v>103</v>
      </c>
      <c r="E14" s="66" t="s">
        <v>54</v>
      </c>
      <c r="G14" s="219" t="s">
        <v>192</v>
      </c>
    </row>
    <row r="15" spans="1:13">
      <c r="D15" s="112" t="s">
        <v>104</v>
      </c>
      <c r="E15" s="66" t="s">
        <v>100</v>
      </c>
    </row>
    <row r="16" spans="1:13">
      <c r="D16" s="112" t="s">
        <v>105</v>
      </c>
      <c r="E16" s="66" t="s">
        <v>101</v>
      </c>
    </row>
    <row r="17" spans="4:5">
      <c r="D17" s="112" t="s">
        <v>106</v>
      </c>
      <c r="E17" s="66" t="s">
        <v>102</v>
      </c>
    </row>
    <row r="19" spans="4:5">
      <c r="D19" t="s">
        <v>57</v>
      </c>
    </row>
    <row r="20" spans="4:5">
      <c r="E20" s="66" t="s">
        <v>58</v>
      </c>
    </row>
    <row r="21" spans="4:5">
      <c r="E21" s="66" t="s">
        <v>59</v>
      </c>
    </row>
    <row r="22" spans="4:5">
      <c r="E22" s="66" t="s">
        <v>56</v>
      </c>
    </row>
    <row r="23" spans="4:5">
      <c r="E23" s="66" t="s">
        <v>61</v>
      </c>
    </row>
    <row r="24" spans="4:5">
      <c r="E24" s="66" t="s">
        <v>60</v>
      </c>
    </row>
  </sheetData>
  <mergeCells count="1">
    <mergeCell ref="A1:C1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/>
  <dimension ref="A1:H17"/>
  <sheetViews>
    <sheetView showGridLines="0" workbookViewId="0">
      <selection activeCell="C17" sqref="C17"/>
    </sheetView>
  </sheetViews>
  <sheetFormatPr defaultColWidth="8.875" defaultRowHeight="16.5"/>
  <cols>
    <col min="1" max="1" width="14.625" customWidth="1"/>
    <col min="2" max="2" width="7.125" customWidth="1"/>
    <col min="3" max="3" width="19" customWidth="1"/>
    <col min="4" max="4" width="25.125" bestFit="1" customWidth="1"/>
    <col min="6" max="6" width="9.875" bestFit="1" customWidth="1"/>
    <col min="7" max="7" width="10.125" customWidth="1"/>
    <col min="8" max="8" width="11.5" customWidth="1"/>
  </cols>
  <sheetData>
    <row r="1" spans="1:8" ht="28.5">
      <c r="A1" s="7" t="s">
        <v>2</v>
      </c>
      <c r="B1" s="13"/>
      <c r="C1" s="8" t="s">
        <v>4</v>
      </c>
      <c r="D1" s="3" t="s">
        <v>3</v>
      </c>
      <c r="F1" s="67" t="s">
        <v>62</v>
      </c>
      <c r="G1" s="68" t="s">
        <v>63</v>
      </c>
      <c r="H1" s="69" t="s">
        <v>64</v>
      </c>
    </row>
    <row r="2" spans="1:8">
      <c r="A2" s="24"/>
      <c r="B2" s="14"/>
      <c r="C2" s="9">
        <v>12000</v>
      </c>
      <c r="D2" s="4">
        <v>12000</v>
      </c>
      <c r="G2" s="4"/>
      <c r="H2" s="4"/>
    </row>
    <row r="3" spans="1:8">
      <c r="A3" s="24"/>
      <c r="B3" s="14"/>
      <c r="C3" s="10">
        <v>0.23599999999999999</v>
      </c>
      <c r="D3" s="5">
        <v>0.23599999999999999</v>
      </c>
      <c r="G3" s="4"/>
      <c r="H3" s="4"/>
    </row>
    <row r="4" spans="1:8">
      <c r="A4" s="25"/>
      <c r="B4" s="14"/>
      <c r="C4" s="11">
        <v>37624</v>
      </c>
      <c r="D4" s="6">
        <v>37624</v>
      </c>
      <c r="F4" s="30"/>
      <c r="G4" s="4"/>
      <c r="H4" s="4"/>
    </row>
    <row r="5" spans="1:8">
      <c r="A5" s="25"/>
      <c r="B5" s="14"/>
      <c r="C5" s="12">
        <v>0.33333333333333331</v>
      </c>
      <c r="D5" s="4">
        <v>0.33333333333332998</v>
      </c>
      <c r="G5" s="4"/>
      <c r="H5" s="4"/>
    </row>
    <row r="6" spans="1:8">
      <c r="A6" s="25"/>
      <c r="B6" s="15"/>
      <c r="C6" s="12">
        <v>3.3333333333333335</v>
      </c>
      <c r="D6" s="4">
        <v>3.3333333333000001</v>
      </c>
    </row>
    <row r="9" spans="1:8" ht="20.25" customHeight="1">
      <c r="G9" s="113"/>
    </row>
    <row r="10" spans="1:8" ht="20.25" customHeight="1">
      <c r="B10" s="273" t="s">
        <v>277</v>
      </c>
    </row>
    <row r="11" spans="1:8">
      <c r="B11" s="110" t="s">
        <v>99</v>
      </c>
      <c r="C11" s="45" t="s">
        <v>21</v>
      </c>
      <c r="D11" s="16"/>
    </row>
    <row r="12" spans="1:8">
      <c r="B12" s="111" t="s">
        <v>99</v>
      </c>
      <c r="C12" s="45" t="s">
        <v>321</v>
      </c>
    </row>
    <row r="13" spans="1:8">
      <c r="B13" s="111" t="s">
        <v>99</v>
      </c>
      <c r="C13" s="29" t="s">
        <v>45</v>
      </c>
    </row>
    <row r="14" spans="1:8">
      <c r="D14" s="17"/>
    </row>
    <row r="16" spans="1:8">
      <c r="G16" s="71"/>
    </row>
    <row r="17" spans="7:7">
      <c r="G17" s="70"/>
    </row>
  </sheetData>
  <phoneticPr fontId="3" type="noConversion"/>
  <dataValidations count="9">
    <dataValidation allowBlank="1" showInputMessage="1" showErrorMessage="1" prompt="請在這裡輸入 $12,000" sqref="A2" xr:uid="{00000000-0002-0000-0200-000000000000}"/>
    <dataValidation allowBlank="1" showInputMessage="1" showErrorMessage="1" prompt="請在這裡輸入 23.60%" sqref="A3" xr:uid="{00000000-0002-0000-0200-000001000000}"/>
    <dataValidation allowBlank="1" showInputMessage="1" showErrorMessage="1" prompt="請輸入 1/3" sqref="A4" xr:uid="{00000000-0002-0000-0200-000002000000}"/>
    <dataValidation type="decimal" operator="equal" allowBlank="1" showInputMessage="1" showErrorMessage="1" prompt="輸入 0 1/3_x000a_記得 0 的後面要空一格喔" sqref="A5" xr:uid="{00000000-0002-0000-0200-000003000000}">
      <formula1>0.333333333333333</formula1>
    </dataValidation>
    <dataValidation type="decimal" operator="equal" allowBlank="1" showInputMessage="1" showErrorMessage="1" prompt="輸入 3 1/3_x000a_記得 3 的後面要空一格喔" sqref="A6" xr:uid="{00000000-0002-0000-0200-000004000000}">
      <formula1>3.33333333333333</formula1>
    </dataValidation>
    <dataValidation allowBlank="1" showInputMessage="1" showErrorMessage="1" prompt="123.456" sqref="H2" xr:uid="{00000000-0002-0000-0200-000005000000}"/>
    <dataValidation allowBlank="1" showInputMessage="1" showErrorMessage="1" prompt="=123/33" sqref="H3" xr:uid="{00000000-0002-0000-0200-000006000000}"/>
    <dataValidation allowBlank="1" showInputMessage="1" showErrorMessage="1" prompt="123/456" sqref="G2" xr:uid="{00000000-0002-0000-0200-000007000000}"/>
    <dataValidation allowBlank="1" showInputMessage="1" showErrorMessage="1" prompt="111/333" sqref="G3" xr:uid="{00000000-0002-0000-0200-000008000000}"/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4"/>
  <dimension ref="A1:O67"/>
  <sheetViews>
    <sheetView showGridLines="0" showZeros="0" workbookViewId="0">
      <selection activeCell="I7" sqref="I7"/>
    </sheetView>
  </sheetViews>
  <sheetFormatPr defaultColWidth="8.875" defaultRowHeight="16.5"/>
  <cols>
    <col min="1" max="1" width="19.375" customWidth="1"/>
    <col min="2" max="2" width="34.875" customWidth="1"/>
    <col min="3" max="3" width="6.875" customWidth="1"/>
    <col min="4" max="4" width="11.625" customWidth="1"/>
    <col min="5" max="5" width="12.625" bestFit="1" customWidth="1"/>
    <col min="6" max="6" width="24" customWidth="1"/>
    <col min="8" max="8" width="14.5" customWidth="1"/>
    <col min="11" max="11" width="14.125" bestFit="1" customWidth="1"/>
    <col min="15" max="15" width="9.5" bestFit="1" customWidth="1"/>
  </cols>
  <sheetData>
    <row r="1" spans="1:15">
      <c r="A1" s="319" t="s">
        <v>26</v>
      </c>
      <c r="B1" s="319"/>
      <c r="D1" s="320" t="s">
        <v>48</v>
      </c>
      <c r="E1" s="320"/>
      <c r="F1" s="320"/>
      <c r="N1" s="30"/>
      <c r="O1" s="30"/>
    </row>
    <row r="2" spans="1:15">
      <c r="A2" s="31" t="s">
        <v>5</v>
      </c>
      <c r="B2" s="31" t="s">
        <v>27</v>
      </c>
      <c r="D2" s="42" t="s">
        <v>28</v>
      </c>
      <c r="E2" s="42" t="s">
        <v>29</v>
      </c>
      <c r="F2" s="42" t="str">
        <f ca="1">"我來到這人世間已有"&amp;F3&amp;"天了"</f>
        <v>我來到這人世間已有3436天了</v>
      </c>
      <c r="G2" s="247" t="s">
        <v>211</v>
      </c>
      <c r="H2" s="311" t="s">
        <v>324</v>
      </c>
      <c r="O2" s="30"/>
    </row>
    <row r="3" spans="1:15">
      <c r="A3" s="44"/>
      <c r="B3" s="32" t="str">
        <f>IF(ISBLANK(A3),"",A3)</f>
        <v/>
      </c>
      <c r="D3" s="6">
        <f ca="1">TODAY()</f>
        <v>43907</v>
      </c>
      <c r="E3" s="6">
        <v>40471</v>
      </c>
      <c r="F3" s="18">
        <f ca="1">D3-E3</f>
        <v>3436</v>
      </c>
      <c r="G3" s="4"/>
      <c r="K3" s="285" t="str">
        <f ca="1">DATEDIF(E3,TODAY(),"Y")&amp;" 年"&amp;DATEDIF(E3,TODAY(),"YM")&amp;" 月"&amp;DATEDIF(E3,TODAY(),"MD")&amp;" 天"</f>
        <v>9 年4 月26 天</v>
      </c>
      <c r="O3" s="30"/>
    </row>
    <row r="4" spans="1:15">
      <c r="A4" s="44">
        <f>A3</f>
        <v>0</v>
      </c>
      <c r="B4" s="33">
        <f t="shared" ref="B4:B12" si="0">IF(ISBLANK(A4),"",A4)</f>
        <v>0</v>
      </c>
      <c r="O4" s="30"/>
    </row>
    <row r="5" spans="1:15">
      <c r="A5" s="44">
        <f t="shared" ref="A5:A12" si="1">A4</f>
        <v>0</v>
      </c>
      <c r="B5" s="34">
        <f t="shared" si="0"/>
        <v>0</v>
      </c>
      <c r="F5" s="279" t="s">
        <v>294</v>
      </c>
      <c r="G5" s="281"/>
      <c r="O5" s="30"/>
    </row>
    <row r="6" spans="1:15">
      <c r="A6" s="44">
        <f t="shared" si="1"/>
        <v>0</v>
      </c>
      <c r="B6" s="35">
        <f t="shared" si="0"/>
        <v>0</v>
      </c>
      <c r="F6" s="279" t="s">
        <v>295</v>
      </c>
      <c r="G6" s="282"/>
      <c r="O6" s="30"/>
    </row>
    <row r="7" spans="1:15">
      <c r="A7" s="44">
        <f t="shared" si="1"/>
        <v>0</v>
      </c>
      <c r="B7" s="36">
        <f t="shared" si="0"/>
        <v>0</v>
      </c>
      <c r="D7" s="19"/>
      <c r="F7" s="279" t="s">
        <v>296</v>
      </c>
      <c r="G7" s="283"/>
      <c r="O7" s="30"/>
    </row>
    <row r="8" spans="1:15">
      <c r="A8" s="44">
        <f t="shared" si="1"/>
        <v>0</v>
      </c>
      <c r="B8" s="37">
        <f t="shared" si="0"/>
        <v>0</v>
      </c>
      <c r="D8" s="43" t="s">
        <v>30</v>
      </c>
      <c r="E8" s="43" t="s">
        <v>31</v>
      </c>
      <c r="F8" s="279" t="s">
        <v>297</v>
      </c>
      <c r="G8" s="284">
        <f ca="1">DATEDIF(E3,D3,"Y")</f>
        <v>9</v>
      </c>
      <c r="O8" s="30"/>
    </row>
    <row r="9" spans="1:15">
      <c r="A9" s="44">
        <f t="shared" si="1"/>
        <v>0</v>
      </c>
      <c r="B9" s="38">
        <f t="shared" si="0"/>
        <v>0</v>
      </c>
      <c r="D9" s="21">
        <f ca="1">TODAY()</f>
        <v>43907</v>
      </c>
      <c r="E9" s="18">
        <f ca="1">D9</f>
        <v>43907</v>
      </c>
      <c r="F9" s="279" t="s">
        <v>295</v>
      </c>
      <c r="G9" s="284">
        <f ca="1">DATEDIF(E3,D3,"YM")</f>
        <v>4</v>
      </c>
      <c r="O9" s="30"/>
    </row>
    <row r="10" spans="1:15">
      <c r="A10" s="44">
        <f t="shared" si="1"/>
        <v>0</v>
      </c>
      <c r="B10" s="39">
        <f t="shared" si="0"/>
        <v>0</v>
      </c>
      <c r="F10" s="279" t="s">
        <v>296</v>
      </c>
      <c r="G10">
        <f ca="1">DATEDIF(E3,D3,"MD")</f>
        <v>26</v>
      </c>
      <c r="O10" s="30"/>
    </row>
    <row r="11" spans="1:15">
      <c r="A11" s="44">
        <f t="shared" si="1"/>
        <v>0</v>
      </c>
      <c r="B11" s="40">
        <f t="shared" si="0"/>
        <v>0</v>
      </c>
      <c r="G11" s="284"/>
      <c r="O11" s="30"/>
    </row>
    <row r="12" spans="1:15">
      <c r="A12" s="44">
        <f t="shared" si="1"/>
        <v>0</v>
      </c>
      <c r="B12" s="41">
        <f t="shared" si="0"/>
        <v>0</v>
      </c>
      <c r="F12" s="287"/>
      <c r="G12" t="s">
        <v>312</v>
      </c>
      <c r="O12" s="30"/>
    </row>
    <row r="13" spans="1:15">
      <c r="O13" s="30"/>
    </row>
    <row r="14" spans="1:15">
      <c r="D14" s="20"/>
      <c r="E14" s="20"/>
      <c r="F14" s="20"/>
      <c r="O14" s="30"/>
    </row>
    <row r="15" spans="1:15" ht="19.5">
      <c r="A15" s="272" t="s">
        <v>277</v>
      </c>
      <c r="D15" s="1"/>
      <c r="E15" s="1"/>
      <c r="F15" s="1"/>
      <c r="O15" s="30"/>
    </row>
    <row r="16" spans="1:15">
      <c r="A16" s="65" t="s">
        <v>52</v>
      </c>
      <c r="B16" s="45" t="s">
        <v>285</v>
      </c>
      <c r="D16" s="1"/>
      <c r="E16" s="1"/>
      <c r="F16" s="1"/>
      <c r="O16" s="30"/>
    </row>
    <row r="17" spans="1:15">
      <c r="A17" s="65" t="s">
        <v>52</v>
      </c>
      <c r="B17" t="s">
        <v>289</v>
      </c>
      <c r="D17" s="1"/>
      <c r="E17" s="1"/>
      <c r="F17" s="1"/>
      <c r="O17" s="30"/>
    </row>
    <row r="18" spans="1:15">
      <c r="A18" s="65" t="s">
        <v>52</v>
      </c>
      <c r="B18" t="s">
        <v>47</v>
      </c>
      <c r="D18" s="1"/>
      <c r="E18" s="1"/>
      <c r="F18" s="1"/>
      <c r="O18" s="30"/>
    </row>
    <row r="19" spans="1:15">
      <c r="A19" s="65" t="s">
        <v>52</v>
      </c>
      <c r="B19" t="s">
        <v>334</v>
      </c>
      <c r="D19" s="1"/>
      <c r="E19" s="1"/>
      <c r="F19" s="1"/>
      <c r="O19" s="30"/>
    </row>
    <row r="20" spans="1:15">
      <c r="A20" s="65" t="s">
        <v>52</v>
      </c>
      <c r="B20" t="s">
        <v>49</v>
      </c>
      <c r="D20" s="1"/>
      <c r="E20" s="1"/>
      <c r="F20" s="1"/>
      <c r="O20" s="30"/>
    </row>
    <row r="21" spans="1:15">
      <c r="A21" s="65" t="s">
        <v>52</v>
      </c>
      <c r="B21" t="s">
        <v>50</v>
      </c>
      <c r="D21" s="20"/>
      <c r="E21" s="20"/>
      <c r="F21" s="20"/>
      <c r="O21" s="30"/>
    </row>
    <row r="22" spans="1:15">
      <c r="A22" s="65" t="s">
        <v>52</v>
      </c>
      <c r="B22" t="s">
        <v>293</v>
      </c>
      <c r="O22" s="30"/>
    </row>
    <row r="23" spans="1:15">
      <c r="A23" s="65"/>
      <c r="B23" s="45" t="s">
        <v>322</v>
      </c>
      <c r="O23" s="30"/>
    </row>
    <row r="24" spans="1:15">
      <c r="A24" s="65" t="s">
        <v>52</v>
      </c>
      <c r="B24" t="s">
        <v>310</v>
      </c>
      <c r="D24" s="286" t="s">
        <v>298</v>
      </c>
      <c r="O24" s="30"/>
    </row>
    <row r="25" spans="1:15">
      <c r="A25" s="65" t="s">
        <v>52</v>
      </c>
      <c r="B25" t="s">
        <v>311</v>
      </c>
      <c r="D25" s="280" t="s">
        <v>299</v>
      </c>
      <c r="O25" s="30"/>
    </row>
    <row r="26" spans="1:15">
      <c r="D26" s="280" t="s">
        <v>300</v>
      </c>
      <c r="O26" s="30"/>
    </row>
    <row r="27" spans="1:15">
      <c r="E27" t="s">
        <v>301</v>
      </c>
      <c r="O27" s="30"/>
    </row>
    <row r="28" spans="1:15">
      <c r="D28" s="280" t="s">
        <v>302</v>
      </c>
      <c r="O28" s="30"/>
    </row>
    <row r="29" spans="1:15">
      <c r="C29" s="281">
        <f ca="1">DATEDIF(E3,D3,"Y")</f>
        <v>9</v>
      </c>
      <c r="D29" s="280" t="s">
        <v>309</v>
      </c>
      <c r="O29" s="30"/>
    </row>
    <row r="30" spans="1:15">
      <c r="C30" s="284">
        <f ca="1">DATEDIF(E3,D3,"M")</f>
        <v>112</v>
      </c>
      <c r="D30" s="280" t="s">
        <v>303</v>
      </c>
      <c r="O30" s="30"/>
    </row>
    <row r="31" spans="1:15">
      <c r="C31" s="284">
        <f ca="1">DATEDIF(E3,D3,"D")</f>
        <v>3436</v>
      </c>
      <c r="D31" s="280" t="s">
        <v>304</v>
      </c>
      <c r="O31" s="30"/>
    </row>
    <row r="32" spans="1:15">
      <c r="C32" s="284">
        <f ca="1">DATEDIF(E3,D3,"MD")</f>
        <v>26</v>
      </c>
      <c r="D32" s="280" t="s">
        <v>305</v>
      </c>
      <c r="O32" s="30"/>
    </row>
    <row r="33" spans="3:15">
      <c r="C33" s="284">
        <f ca="1">DATEDIF(E3,D3,"YM")</f>
        <v>4</v>
      </c>
      <c r="D33" s="280" t="s">
        <v>306</v>
      </c>
      <c r="O33" s="30"/>
    </row>
    <row r="34" spans="3:15">
      <c r="C34" s="284">
        <f ca="1">DATEDIF(E3,D3,"YD")</f>
        <v>149</v>
      </c>
      <c r="D34" s="280" t="s">
        <v>307</v>
      </c>
      <c r="O34" s="30"/>
    </row>
    <row r="35" spans="3:15">
      <c r="O35" s="30"/>
    </row>
    <row r="36" spans="3:15">
      <c r="O36" s="30"/>
    </row>
    <row r="37" spans="3:15">
      <c r="O37" s="30"/>
    </row>
    <row r="38" spans="3:15">
      <c r="D38" t="s">
        <v>308</v>
      </c>
      <c r="O38" s="30"/>
    </row>
    <row r="39" spans="3:15">
      <c r="O39" s="30"/>
    </row>
    <row r="40" spans="3:15">
      <c r="O40" s="30"/>
    </row>
    <row r="41" spans="3:15">
      <c r="O41" s="30"/>
    </row>
    <row r="42" spans="3:15">
      <c r="O42" s="30"/>
    </row>
    <row r="43" spans="3:15">
      <c r="O43" s="30"/>
    </row>
    <row r="44" spans="3:15">
      <c r="O44" s="30"/>
    </row>
    <row r="45" spans="3:15">
      <c r="O45" s="30"/>
    </row>
    <row r="46" spans="3:15">
      <c r="O46" s="30"/>
    </row>
    <row r="47" spans="3:15">
      <c r="O47" s="30"/>
    </row>
    <row r="48" spans="3:15">
      <c r="O48" s="30"/>
    </row>
    <row r="49" spans="15:15">
      <c r="O49" s="30"/>
    </row>
    <row r="50" spans="15:15">
      <c r="O50" s="30"/>
    </row>
    <row r="51" spans="15:15">
      <c r="O51" s="30"/>
    </row>
    <row r="52" spans="15:15">
      <c r="O52" s="30"/>
    </row>
    <row r="53" spans="15:15">
      <c r="O53" s="30"/>
    </row>
    <row r="54" spans="15:15">
      <c r="O54" s="30"/>
    </row>
    <row r="55" spans="15:15">
      <c r="O55" s="30"/>
    </row>
    <row r="56" spans="15:15">
      <c r="O56" s="30"/>
    </row>
    <row r="57" spans="15:15">
      <c r="O57" s="30"/>
    </row>
    <row r="58" spans="15:15">
      <c r="O58" s="30"/>
    </row>
    <row r="59" spans="15:15">
      <c r="O59" s="30"/>
    </row>
    <row r="60" spans="15:15">
      <c r="O60" s="30"/>
    </row>
    <row r="61" spans="15:15">
      <c r="O61" s="30"/>
    </row>
    <row r="62" spans="15:15">
      <c r="O62" s="30"/>
    </row>
    <row r="63" spans="15:15">
      <c r="O63" s="30"/>
    </row>
    <row r="64" spans="15:15">
      <c r="O64" s="30"/>
    </row>
    <row r="65" spans="15:15">
      <c r="O65" s="30"/>
    </row>
    <row r="66" spans="15:15">
      <c r="O66" s="30"/>
    </row>
    <row r="67" spans="15:15">
      <c r="O67" s="30"/>
    </row>
  </sheetData>
  <mergeCells count="2">
    <mergeCell ref="A1:B1"/>
    <mergeCell ref="D1:F1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6"/>
  <dimension ref="A1:U31"/>
  <sheetViews>
    <sheetView showGridLines="0" topLeftCell="E1" workbookViewId="0">
      <selection activeCell="R4" sqref="R4"/>
    </sheetView>
  </sheetViews>
  <sheetFormatPr defaultColWidth="8.875" defaultRowHeight="15"/>
  <cols>
    <col min="1" max="1" width="8.625" style="118" customWidth="1"/>
    <col min="2" max="2" width="20.125" style="118" customWidth="1"/>
    <col min="3" max="8" width="8.125" style="118" customWidth="1"/>
    <col min="9" max="9" width="7.5" style="118" customWidth="1"/>
    <col min="10" max="10" width="0.625" style="118" customWidth="1"/>
    <col min="11" max="11" width="8.875" style="118"/>
    <col min="12" max="12" width="7.625" style="118" customWidth="1"/>
    <col min="13" max="13" width="11.125" style="118" bestFit="1" customWidth="1"/>
    <col min="14" max="14" width="9.5" style="118" bestFit="1" customWidth="1"/>
    <col min="15" max="15" width="25.625" style="118" customWidth="1"/>
    <col min="16" max="16" width="5.375" style="118" customWidth="1"/>
    <col min="17" max="20" width="7.875" style="118" customWidth="1"/>
    <col min="21" max="16384" width="8.875" style="118"/>
  </cols>
  <sheetData>
    <row r="1" spans="1:21" ht="16.5">
      <c r="L1" s="205" t="s">
        <v>189</v>
      </c>
      <c r="Q1" s="118" t="s">
        <v>326</v>
      </c>
    </row>
    <row r="2" spans="1:21" ht="16.5">
      <c r="B2" s="119" t="s">
        <v>109</v>
      </c>
      <c r="C2" s="119" t="s">
        <v>110</v>
      </c>
      <c r="D2" s="119" t="s">
        <v>111</v>
      </c>
      <c r="E2" s="119" t="s">
        <v>112</v>
      </c>
      <c r="F2" s="120" t="s">
        <v>113</v>
      </c>
      <c r="G2" s="119" t="s">
        <v>114</v>
      </c>
      <c r="H2" s="119" t="s">
        <v>115</v>
      </c>
      <c r="I2" s="119" t="s">
        <v>188</v>
      </c>
      <c r="J2" s="121"/>
      <c r="K2" s="205"/>
      <c r="L2" s="141"/>
      <c r="M2" s="220" t="s">
        <v>191</v>
      </c>
      <c r="N2" s="220" t="s">
        <v>190</v>
      </c>
      <c r="Q2" s="312" t="s">
        <v>325</v>
      </c>
      <c r="U2" s="118" t="s">
        <v>327</v>
      </c>
    </row>
    <row r="3" spans="1:21" ht="16.5">
      <c r="B3" s="122" t="s">
        <v>116</v>
      </c>
      <c r="C3" s="123">
        <f ca="1">RAND()*40+60</f>
        <v>80.384428167124113</v>
      </c>
      <c r="D3" s="123">
        <f t="shared" ref="D3:F13" ca="1" si="0">RAND()*40+60</f>
        <v>66.856572565331419</v>
      </c>
      <c r="E3" s="123">
        <f t="shared" ca="1" si="0"/>
        <v>90.843473420214096</v>
      </c>
      <c r="F3" s="124">
        <f t="shared" ca="1" si="0"/>
        <v>92.121789802936604</v>
      </c>
      <c r="G3" s="125"/>
      <c r="H3" s="125"/>
      <c r="I3" s="125"/>
      <c r="J3" s="121"/>
      <c r="L3" s="141">
        <v>60</v>
      </c>
      <c r="M3" s="157"/>
      <c r="N3" s="157"/>
      <c r="Q3" s="312" t="s">
        <v>329</v>
      </c>
    </row>
    <row r="4" spans="1:21" ht="15.75">
      <c r="B4" s="126" t="s">
        <v>117</v>
      </c>
      <c r="C4" s="127">
        <f t="shared" ref="C4:C13" ca="1" si="1">RAND()*40+60</f>
        <v>65.428285053092594</v>
      </c>
      <c r="D4" s="127">
        <f t="shared" ca="1" si="0"/>
        <v>90.265706029501629</v>
      </c>
      <c r="E4" s="127">
        <f t="shared" ca="1" si="0"/>
        <v>68.861857099847498</v>
      </c>
      <c r="F4" s="128">
        <f t="shared" ca="1" si="0"/>
        <v>95.610870079114221</v>
      </c>
      <c r="G4" s="129"/>
      <c r="H4" s="129"/>
      <c r="I4" s="129"/>
      <c r="J4" s="121"/>
      <c r="L4" s="141">
        <v>50</v>
      </c>
      <c r="M4" s="157"/>
      <c r="N4" s="157"/>
      <c r="Q4" s="118">
        <f ca="1">RAND()</f>
        <v>0.62977104353339575</v>
      </c>
      <c r="R4" s="314">
        <f t="shared" ref="R4:R13" ca="1" si="2">_xlfn.RANK.AVG(Q4,$Q$4:$Q$13)</f>
        <v>4</v>
      </c>
      <c r="U4" s="118">
        <f ca="1">RANDBETWEEN(1,10)</f>
        <v>9</v>
      </c>
    </row>
    <row r="5" spans="1:21" ht="15.75">
      <c r="B5" s="122" t="s">
        <v>118</v>
      </c>
      <c r="C5" s="123">
        <f t="shared" ca="1" si="1"/>
        <v>97.438827639548862</v>
      </c>
      <c r="D5" s="123">
        <f t="shared" ca="1" si="0"/>
        <v>97.462650978399552</v>
      </c>
      <c r="E5" s="123">
        <f t="shared" ca="1" si="0"/>
        <v>85.30196957198244</v>
      </c>
      <c r="F5" s="124">
        <f t="shared" ca="1" si="0"/>
        <v>90.476446985892323</v>
      </c>
      <c r="G5" s="130"/>
      <c r="H5" s="130"/>
      <c r="I5" s="130"/>
      <c r="J5" s="121"/>
      <c r="L5" s="141">
        <v>40</v>
      </c>
      <c r="M5" s="157"/>
      <c r="N5" s="157"/>
      <c r="Q5" s="118">
        <f t="shared" ref="Q5:Q13" ca="1" si="3">RAND()</f>
        <v>0.21033789874027631</v>
      </c>
      <c r="R5" s="314">
        <f t="shared" ca="1" si="2"/>
        <v>9</v>
      </c>
      <c r="U5" s="118">
        <f t="shared" ref="U5:U13" ca="1" si="4">RANDBETWEEN(1,10)</f>
        <v>7</v>
      </c>
    </row>
    <row r="6" spans="1:21" ht="15.75">
      <c r="B6" s="126" t="s">
        <v>119</v>
      </c>
      <c r="C6" s="127">
        <f t="shared" ca="1" si="1"/>
        <v>75.574925417479363</v>
      </c>
      <c r="D6" s="127">
        <f t="shared" ca="1" si="0"/>
        <v>98.495191893185165</v>
      </c>
      <c r="E6" s="127">
        <f t="shared" ca="1" si="0"/>
        <v>61.455147731580212</v>
      </c>
      <c r="F6" s="128">
        <f t="shared" ca="1" si="0"/>
        <v>98.261173460382452</v>
      </c>
      <c r="G6" s="129"/>
      <c r="H6" s="129"/>
      <c r="I6" s="129"/>
      <c r="J6" s="121"/>
      <c r="L6" s="141">
        <v>30</v>
      </c>
      <c r="M6" s="157"/>
      <c r="N6" s="157"/>
      <c r="Q6" s="118">
        <f t="shared" ca="1" si="3"/>
        <v>0.95180913192551231</v>
      </c>
      <c r="R6" s="314">
        <f t="shared" ca="1" si="2"/>
        <v>2</v>
      </c>
      <c r="U6" s="118">
        <f t="shared" ca="1" si="4"/>
        <v>4</v>
      </c>
    </row>
    <row r="7" spans="1:21" ht="15.75">
      <c r="B7" s="122" t="s">
        <v>120</v>
      </c>
      <c r="C7" s="123" t="s">
        <v>121</v>
      </c>
      <c r="D7" s="123">
        <f t="shared" ca="1" si="0"/>
        <v>69.300620569133173</v>
      </c>
      <c r="E7" s="123" t="s">
        <v>121</v>
      </c>
      <c r="F7" s="124">
        <f t="shared" ca="1" si="0"/>
        <v>75.758585334801893</v>
      </c>
      <c r="G7" s="130"/>
      <c r="H7" s="130"/>
      <c r="I7" s="130"/>
      <c r="J7" s="121"/>
      <c r="L7" s="141">
        <v>30</v>
      </c>
      <c r="M7" s="157"/>
      <c r="N7" s="157"/>
      <c r="Q7" s="118">
        <f t="shared" ca="1" si="3"/>
        <v>0.56641453935120456</v>
      </c>
      <c r="R7" s="314">
        <f t="shared" ca="1" si="2"/>
        <v>5</v>
      </c>
      <c r="U7" s="118">
        <f t="shared" ca="1" si="4"/>
        <v>10</v>
      </c>
    </row>
    <row r="8" spans="1:21" ht="15.75">
      <c r="B8" s="131" t="s">
        <v>122</v>
      </c>
      <c r="C8" s="127">
        <f t="shared" ca="1" si="1"/>
        <v>97.712033125796907</v>
      </c>
      <c r="D8" s="127">
        <f t="shared" ca="1" si="0"/>
        <v>86.980713138131122</v>
      </c>
      <c r="E8" s="127">
        <f t="shared" ca="1" si="0"/>
        <v>98.353816844135537</v>
      </c>
      <c r="F8" s="128">
        <f t="shared" ca="1" si="0"/>
        <v>95.07747344278576</v>
      </c>
      <c r="G8" s="129"/>
      <c r="H8" s="129"/>
      <c r="I8" s="129"/>
      <c r="J8" s="121"/>
      <c r="L8" s="141">
        <v>10</v>
      </c>
      <c r="M8" s="157"/>
      <c r="N8" s="157"/>
      <c r="Q8" s="118">
        <f t="shared" ca="1" si="3"/>
        <v>0.95913276409910442</v>
      </c>
      <c r="R8" s="314">
        <f t="shared" ca="1" si="2"/>
        <v>1</v>
      </c>
      <c r="U8" s="118">
        <f t="shared" ca="1" si="4"/>
        <v>6</v>
      </c>
    </row>
    <row r="9" spans="1:21" ht="15.75">
      <c r="B9" s="132" t="s">
        <v>123</v>
      </c>
      <c r="C9" s="123">
        <f t="shared" ca="1" si="1"/>
        <v>87.601205594105977</v>
      </c>
      <c r="D9" s="123">
        <f t="shared" ca="1" si="0"/>
        <v>87.349368072143264</v>
      </c>
      <c r="E9" s="123">
        <f t="shared" ca="1" si="0"/>
        <v>75.885676440897313</v>
      </c>
      <c r="F9" s="124">
        <f t="shared" ca="1" si="0"/>
        <v>62.39384445606062</v>
      </c>
      <c r="G9" s="130"/>
      <c r="H9" s="130"/>
      <c r="I9" s="130"/>
      <c r="J9" s="121"/>
      <c r="L9" s="141">
        <v>10</v>
      </c>
      <c r="M9" s="157"/>
      <c r="N9" s="157"/>
      <c r="Q9" s="118">
        <f t="shared" ca="1" si="3"/>
        <v>0.43791844939686742</v>
      </c>
      <c r="R9" s="314">
        <f t="shared" ca="1" si="2"/>
        <v>8</v>
      </c>
      <c r="U9" s="118">
        <f t="shared" ca="1" si="4"/>
        <v>7</v>
      </c>
    </row>
    <row r="10" spans="1:21" ht="15.75">
      <c r="B10" s="131" t="s">
        <v>124</v>
      </c>
      <c r="C10" s="127">
        <f t="shared" ca="1" si="1"/>
        <v>65.455122545335968</v>
      </c>
      <c r="D10" s="127">
        <f t="shared" ca="1" si="0"/>
        <v>81.995451472985209</v>
      </c>
      <c r="E10" s="127">
        <f t="shared" ca="1" si="0"/>
        <v>90.149148402874218</v>
      </c>
      <c r="F10" s="128">
        <f t="shared" ca="1" si="0"/>
        <v>77.356398875220791</v>
      </c>
      <c r="G10" s="129"/>
      <c r="H10" s="129"/>
      <c r="I10" s="129"/>
      <c r="J10" s="121"/>
      <c r="L10" s="141">
        <v>10</v>
      </c>
      <c r="M10" s="157"/>
      <c r="N10" s="157"/>
      <c r="Q10" s="118">
        <f t="shared" ca="1" si="3"/>
        <v>0.51018771273962815</v>
      </c>
      <c r="R10" s="314">
        <f t="shared" ca="1" si="2"/>
        <v>6</v>
      </c>
      <c r="U10" s="118">
        <f t="shared" ca="1" si="4"/>
        <v>2</v>
      </c>
    </row>
    <row r="11" spans="1:21" ht="15.75">
      <c r="B11" s="132" t="s">
        <v>125</v>
      </c>
      <c r="C11" s="123" t="s">
        <v>121</v>
      </c>
      <c r="D11" s="123">
        <f t="shared" ca="1" si="0"/>
        <v>64.850440954664961</v>
      </c>
      <c r="E11" s="123">
        <f t="shared" ca="1" si="0"/>
        <v>93.080847530738012</v>
      </c>
      <c r="F11" s="124">
        <f t="shared" ca="1" si="0"/>
        <v>61.875750644181949</v>
      </c>
      <c r="G11" s="130"/>
      <c r="H11" s="130"/>
      <c r="I11" s="130"/>
      <c r="J11" s="121"/>
      <c r="Q11" s="118">
        <f t="shared" ca="1" si="3"/>
        <v>0.86198439286178619</v>
      </c>
      <c r="R11" s="314">
        <f t="shared" ca="1" si="2"/>
        <v>3</v>
      </c>
      <c r="U11" s="118">
        <f t="shared" ca="1" si="4"/>
        <v>2</v>
      </c>
    </row>
    <row r="12" spans="1:21" ht="15.75">
      <c r="B12" s="131" t="s">
        <v>126</v>
      </c>
      <c r="C12" s="127">
        <f t="shared" ca="1" si="1"/>
        <v>62.62711570439383</v>
      </c>
      <c r="D12" s="127">
        <f t="shared" ca="1" si="0"/>
        <v>85.78541209624666</v>
      </c>
      <c r="E12" s="127">
        <f t="shared" ca="1" si="0"/>
        <v>97.118723148204907</v>
      </c>
      <c r="F12" s="128">
        <f t="shared" ca="1" si="0"/>
        <v>87.983575599078264</v>
      </c>
      <c r="G12" s="129"/>
      <c r="H12" s="129"/>
      <c r="I12" s="129"/>
      <c r="J12" s="121"/>
      <c r="Q12" s="118">
        <f t="shared" ca="1" si="3"/>
        <v>0.48078884616142692</v>
      </c>
      <c r="R12" s="314">
        <f t="shared" ca="1" si="2"/>
        <v>7</v>
      </c>
      <c r="U12" s="118">
        <f t="shared" ca="1" si="4"/>
        <v>7</v>
      </c>
    </row>
    <row r="13" spans="1:21" ht="15.75">
      <c r="B13" s="122" t="s">
        <v>127</v>
      </c>
      <c r="C13" s="123">
        <f t="shared" ca="1" si="1"/>
        <v>96.767866234167272</v>
      </c>
      <c r="D13" s="123">
        <f t="shared" ca="1" si="0"/>
        <v>98.737015398824653</v>
      </c>
      <c r="E13" s="123">
        <f t="shared" ca="1" si="0"/>
        <v>72.765867890845897</v>
      </c>
      <c r="F13" s="124">
        <f t="shared" ca="1" si="0"/>
        <v>76.951558543867876</v>
      </c>
      <c r="G13" s="130"/>
      <c r="H13" s="130"/>
      <c r="I13" s="130"/>
      <c r="J13" s="121"/>
      <c r="Q13" s="118">
        <f t="shared" ca="1" si="3"/>
        <v>7.8467215054187411E-2</v>
      </c>
      <c r="R13" s="314">
        <f t="shared" ca="1" si="2"/>
        <v>10</v>
      </c>
      <c r="U13" s="118">
        <f t="shared" ca="1" si="4"/>
        <v>8</v>
      </c>
    </row>
    <row r="14" spans="1:21" ht="3" customHeight="1">
      <c r="B14" s="133"/>
      <c r="C14" s="133"/>
      <c r="D14" s="133"/>
      <c r="E14" s="133"/>
      <c r="F14" s="133"/>
      <c r="G14" s="133"/>
      <c r="H14" s="133"/>
      <c r="I14" s="134"/>
    </row>
    <row r="15" spans="1:21" ht="29.25" customHeight="1">
      <c r="A15" s="273"/>
      <c r="Q15" s="312" t="s">
        <v>330</v>
      </c>
    </row>
    <row r="16" spans="1:21" ht="16.5">
      <c r="A16" s="135" t="s">
        <v>202</v>
      </c>
      <c r="C16" s="136">
        <f ca="1">AVERAGE(C3:C13)</f>
        <v>80.99886772011611</v>
      </c>
      <c r="D16" s="137"/>
      <c r="E16" s="137"/>
      <c r="F16" s="137"/>
      <c r="G16" s="137"/>
      <c r="H16" s="137"/>
      <c r="M16" s="205" t="s">
        <v>286</v>
      </c>
      <c r="Q16" s="118">
        <f t="shared" ref="Q16:T22" ca="1" si="5">RAND()</f>
        <v>0.81760430735698519</v>
      </c>
      <c r="R16" s="118">
        <f t="shared" ca="1" si="5"/>
        <v>0.63928135062709757</v>
      </c>
      <c r="S16" s="118">
        <f t="shared" ca="1" si="5"/>
        <v>0.73639932675869058</v>
      </c>
      <c r="T16" s="118">
        <f t="shared" ca="1" si="5"/>
        <v>0.3970550469510209</v>
      </c>
    </row>
    <row r="17" spans="1:20" ht="16.5">
      <c r="A17" s="135" t="s">
        <v>203</v>
      </c>
      <c r="C17" s="138">
        <f ca="1">AVERAGEA(C3:C13)</f>
        <v>66.271800861913178</v>
      </c>
      <c r="D17" s="139"/>
      <c r="E17" s="139"/>
      <c r="F17" s="139"/>
      <c r="G17" s="139"/>
      <c r="H17" s="139"/>
      <c r="M17" s="205" t="s">
        <v>288</v>
      </c>
      <c r="Q17" s="118">
        <f t="shared" ca="1" si="5"/>
        <v>0.99256489495615041</v>
      </c>
      <c r="R17" s="118">
        <f t="shared" ca="1" si="5"/>
        <v>0.26714545321683469</v>
      </c>
      <c r="S17" s="118">
        <f t="shared" ca="1" si="5"/>
        <v>0.1726822006244717</v>
      </c>
      <c r="T17" s="118">
        <f t="shared" ca="1" si="5"/>
        <v>4.3486651877428173E-2</v>
      </c>
    </row>
    <row r="18" spans="1:20" ht="16.5">
      <c r="A18" s="135" t="s">
        <v>204</v>
      </c>
      <c r="C18" s="136"/>
      <c r="D18" s="137"/>
      <c r="E18" s="137"/>
      <c r="F18" s="137"/>
      <c r="G18" s="137"/>
      <c r="H18" s="137"/>
      <c r="M18" s="321">
        <f ca="1">RAND()</f>
        <v>0.33460606009338845</v>
      </c>
      <c r="N18" s="321"/>
      <c r="O18" s="321"/>
      <c r="Q18" s="118">
        <f t="shared" ca="1" si="5"/>
        <v>4.1885683859891887E-2</v>
      </c>
      <c r="R18" s="118">
        <f t="shared" ca="1" si="5"/>
        <v>0.45218335962048883</v>
      </c>
      <c r="S18" s="118">
        <f t="shared" ca="1" si="5"/>
        <v>3.2176928028696872E-2</v>
      </c>
      <c r="T18" s="118">
        <f t="shared" ca="1" si="5"/>
        <v>0.23987088437550019</v>
      </c>
    </row>
    <row r="19" spans="1:20" ht="16.5">
      <c r="A19" s="135" t="s">
        <v>205</v>
      </c>
      <c r="C19" s="139"/>
      <c r="D19" s="139"/>
      <c r="E19" s="139"/>
      <c r="F19" s="139"/>
      <c r="G19" s="139"/>
      <c r="H19" s="139"/>
      <c r="M19" s="118" t="s">
        <v>287</v>
      </c>
      <c r="Q19" s="118">
        <f t="shared" ca="1" si="5"/>
        <v>0.55721801517969705</v>
      </c>
      <c r="R19" s="118">
        <f t="shared" ca="1" si="5"/>
        <v>0.3450284629791015</v>
      </c>
      <c r="S19" s="118">
        <f t="shared" ca="1" si="5"/>
        <v>0.90189239102883367</v>
      </c>
      <c r="T19" s="118">
        <f t="shared" ca="1" si="5"/>
        <v>0.23197500968508711</v>
      </c>
    </row>
    <row r="20" spans="1:20" ht="16.5">
      <c r="A20" s="135" t="s">
        <v>206</v>
      </c>
      <c r="C20" s="136"/>
      <c r="D20" s="136"/>
      <c r="E20" s="136"/>
      <c r="F20" s="136"/>
      <c r="G20" s="136"/>
      <c r="H20" s="136"/>
      <c r="M20" s="322">
        <f ca="1">INT(M18*10)</f>
        <v>3</v>
      </c>
      <c r="N20" s="322"/>
      <c r="O20" s="322"/>
      <c r="Q20" s="118">
        <f t="shared" ca="1" si="5"/>
        <v>0.91322967033922187</v>
      </c>
      <c r="R20" s="118">
        <f t="shared" ca="1" si="5"/>
        <v>0.27855244600485729</v>
      </c>
      <c r="S20" s="118">
        <f t="shared" ca="1" si="5"/>
        <v>4.1428870178028321E-2</v>
      </c>
      <c r="T20" s="118">
        <f t="shared" ca="1" si="5"/>
        <v>0.22798248860319559</v>
      </c>
    </row>
    <row r="21" spans="1:20" ht="16.5">
      <c r="A21" s="135" t="s">
        <v>207</v>
      </c>
      <c r="C21" s="140"/>
      <c r="Q21" s="118">
        <f t="shared" ca="1" si="5"/>
        <v>0.8838363062988116</v>
      </c>
      <c r="R21" s="118">
        <f t="shared" ca="1" si="5"/>
        <v>1.6624135817132624E-3</v>
      </c>
      <c r="S21" s="118">
        <f t="shared" ca="1" si="5"/>
        <v>9.6175102416082847E-2</v>
      </c>
      <c r="T21" s="118">
        <f t="shared" ca="1" si="5"/>
        <v>0.38937697241631042</v>
      </c>
    </row>
    <row r="22" spans="1:20">
      <c r="Q22" s="118">
        <f t="shared" ca="1" si="5"/>
        <v>0.84200713298099839</v>
      </c>
      <c r="R22" s="118">
        <f t="shared" ca="1" si="5"/>
        <v>2.9320007210208776E-2</v>
      </c>
      <c r="S22" s="118">
        <f t="shared" ca="1" si="5"/>
        <v>8.6228493394299166E-2</v>
      </c>
      <c r="T22" s="118">
        <f t="shared" ca="1" si="5"/>
        <v>0.1591700391695664</v>
      </c>
    </row>
    <row r="23" spans="1:20" ht="16.5">
      <c r="Q23" s="313" t="s">
        <v>328</v>
      </c>
    </row>
    <row r="24" spans="1:20">
      <c r="L24" s="276"/>
      <c r="Q24" s="157">
        <f ca="1">_xlfn.RANK.AVG(Q16,$Q$16:$T$22)+49</f>
        <v>55</v>
      </c>
      <c r="R24" s="157">
        <f t="shared" ref="R24:T24" ca="1" si="6">_xlfn.RANK.AVG(R16,$Q$16:$T$22)+49</f>
        <v>57</v>
      </c>
      <c r="S24" s="157">
        <f t="shared" ca="1" si="6"/>
        <v>56</v>
      </c>
      <c r="T24" s="157">
        <f t="shared" ca="1" si="6"/>
        <v>60</v>
      </c>
    </row>
    <row r="25" spans="1:20" ht="19.5">
      <c r="A25" s="273" t="s">
        <v>277</v>
      </c>
      <c r="Q25" s="157">
        <f t="shared" ref="Q25:T25" ca="1" si="7">_xlfn.RANK.AVG(Q17,$Q$16:$T$22)+49</f>
        <v>50</v>
      </c>
      <c r="R25" s="157">
        <f t="shared" ca="1" si="7"/>
        <v>64</v>
      </c>
      <c r="S25" s="157">
        <f t="shared" ca="1" si="7"/>
        <v>68</v>
      </c>
      <c r="T25" s="157">
        <f t="shared" ca="1" si="7"/>
        <v>72</v>
      </c>
    </row>
    <row r="26" spans="1:20" ht="16.5">
      <c r="A26" s="246" t="s">
        <v>210</v>
      </c>
      <c r="B26" s="72" t="s">
        <v>208</v>
      </c>
      <c r="P26" s="307"/>
      <c r="Q26" s="157">
        <f t="shared" ref="Q26:T26" ca="1" si="8">_xlfn.RANK.AVG(Q18,$Q$16:$T$22)+49</f>
        <v>73</v>
      </c>
      <c r="R26" s="157">
        <f t="shared" ca="1" si="8"/>
        <v>59</v>
      </c>
      <c r="S26" s="157">
        <f t="shared" ca="1" si="8"/>
        <v>75</v>
      </c>
      <c r="T26" s="157">
        <f t="shared" ca="1" si="8"/>
        <v>65</v>
      </c>
    </row>
    <row r="27" spans="1:20" ht="16.5">
      <c r="A27" s="246" t="s">
        <v>210</v>
      </c>
      <c r="B27" s="261" t="s">
        <v>255</v>
      </c>
      <c r="Q27" s="157">
        <f t="shared" ref="Q27:T27" ca="1" si="9">_xlfn.RANK.AVG(Q19,$Q$16:$T$22)+49</f>
        <v>58</v>
      </c>
      <c r="R27" s="157">
        <f t="shared" ca="1" si="9"/>
        <v>62</v>
      </c>
      <c r="S27" s="157">
        <f t="shared" ca="1" si="9"/>
        <v>52</v>
      </c>
      <c r="T27" s="157">
        <f t="shared" ca="1" si="9"/>
        <v>66</v>
      </c>
    </row>
    <row r="28" spans="1:20" ht="16.5">
      <c r="A28" s="246" t="s">
        <v>210</v>
      </c>
      <c r="B28" s="72" t="s">
        <v>108</v>
      </c>
      <c r="Q28" s="157">
        <f t="shared" ref="Q28:T28" ca="1" si="10">_xlfn.RANK.AVG(Q20,$Q$16:$T$22)+49</f>
        <v>51</v>
      </c>
      <c r="R28" s="157">
        <f t="shared" ca="1" si="10"/>
        <v>63</v>
      </c>
      <c r="S28" s="157">
        <f t="shared" ca="1" si="10"/>
        <v>74</v>
      </c>
      <c r="T28" s="157">
        <f t="shared" ca="1" si="10"/>
        <v>67</v>
      </c>
    </row>
    <row r="29" spans="1:20" ht="16.5">
      <c r="A29" s="246" t="s">
        <v>210</v>
      </c>
      <c r="B29" s="245" t="s">
        <v>254</v>
      </c>
      <c r="Q29" s="157">
        <f t="shared" ref="Q29:T29" ca="1" si="11">_xlfn.RANK.AVG(Q21,$Q$16:$T$22)+49</f>
        <v>53</v>
      </c>
      <c r="R29" s="157">
        <f t="shared" ca="1" si="11"/>
        <v>77</v>
      </c>
      <c r="S29" s="157">
        <f t="shared" ca="1" si="11"/>
        <v>70</v>
      </c>
      <c r="T29" s="157">
        <f t="shared" ca="1" si="11"/>
        <v>61</v>
      </c>
    </row>
    <row r="30" spans="1:20" ht="16.5">
      <c r="A30" s="246" t="s">
        <v>210</v>
      </c>
      <c r="B30" s="245" t="s">
        <v>209</v>
      </c>
      <c r="Q30" s="157">
        <f t="shared" ref="Q30:T30" ca="1" si="12">_xlfn.RANK.AVG(Q22,$Q$16:$T$22)+49</f>
        <v>54</v>
      </c>
      <c r="R30" s="157">
        <f t="shared" ca="1" si="12"/>
        <v>76</v>
      </c>
      <c r="S30" s="157">
        <f t="shared" ca="1" si="12"/>
        <v>71</v>
      </c>
      <c r="T30" s="157">
        <f t="shared" ca="1" si="12"/>
        <v>69</v>
      </c>
    </row>
    <row r="31" spans="1:20" ht="16.5">
      <c r="A31" s="246" t="s">
        <v>52</v>
      </c>
      <c r="B31" s="313" t="s">
        <v>331</v>
      </c>
    </row>
  </sheetData>
  <sortState xmlns:xlrd2="http://schemas.microsoft.com/office/spreadsheetml/2017/richdata2" ref="L3:N10">
    <sortCondition descending="1" ref="L3"/>
  </sortState>
  <mergeCells count="2">
    <mergeCell ref="M18:O18"/>
    <mergeCell ref="M20:O20"/>
  </mergeCells>
  <phoneticPr fontId="3" type="noConversion"/>
  <conditionalFormatting sqref="Q24:T30">
    <cfRule type="top10" dxfId="15" priority="3" rank="1"/>
    <cfRule type="top10" dxfId="14" priority="4" bottom="1" rank="1"/>
  </conditionalFormatting>
  <conditionalFormatting sqref="U4:U13">
    <cfRule type="duplicateValues" dxfId="13" priority="2"/>
  </conditionalFormatting>
  <conditionalFormatting sqref="R4:R13">
    <cfRule type="duplicateValues" dxfId="12" priority="1"/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7"/>
  <dimension ref="B2:S25"/>
  <sheetViews>
    <sheetView showGridLines="0" workbookViewId="0">
      <selection activeCell="S3" sqref="S3"/>
    </sheetView>
  </sheetViews>
  <sheetFormatPr defaultColWidth="8.875" defaultRowHeight="15"/>
  <cols>
    <col min="1" max="1" width="3.125" style="118" customWidth="1"/>
    <col min="2" max="2" width="8.875" style="118"/>
    <col min="3" max="6" width="6.125" style="118" bestFit="1" customWidth="1"/>
    <col min="7" max="8" width="2.625" style="118" customWidth="1"/>
    <col min="9" max="9" width="7.625" style="118" customWidth="1"/>
    <col min="10" max="17" width="2.625" style="118" customWidth="1"/>
    <col min="18" max="16384" width="8.875" style="118"/>
  </cols>
  <sheetData>
    <row r="2" spans="2:19" ht="27" customHeight="1">
      <c r="B2" s="141" t="s">
        <v>128</v>
      </c>
      <c r="C2" s="141" t="s">
        <v>129</v>
      </c>
      <c r="D2" s="141" t="s">
        <v>130</v>
      </c>
      <c r="E2" s="141" t="s">
        <v>131</v>
      </c>
      <c r="F2" s="141" t="s">
        <v>132</v>
      </c>
      <c r="G2" s="324" t="s">
        <v>133</v>
      </c>
      <c r="H2" s="324"/>
      <c r="I2" s="141" t="s">
        <v>134</v>
      </c>
      <c r="J2" s="142"/>
      <c r="K2" s="142"/>
      <c r="L2" s="142"/>
      <c r="M2" s="142"/>
      <c r="N2" s="142"/>
      <c r="O2" s="142"/>
    </row>
    <row r="3" spans="2:19" ht="19.5">
      <c r="B3" s="143" t="s">
        <v>116</v>
      </c>
      <c r="C3" s="144">
        <v>99.435007472129158</v>
      </c>
      <c r="D3" s="144">
        <v>71.828060680660798</v>
      </c>
      <c r="E3" s="144">
        <v>73.838742488436935</v>
      </c>
      <c r="F3" s="144">
        <v>64.908826307087224</v>
      </c>
      <c r="G3" s="323">
        <v>310.01063694831413</v>
      </c>
      <c r="H3" s="323"/>
      <c r="I3" s="144">
        <v>77.502659237078532</v>
      </c>
      <c r="J3" s="145"/>
      <c r="K3" s="145"/>
      <c r="L3" s="145"/>
      <c r="M3" s="145"/>
      <c r="N3" s="145"/>
      <c r="O3" s="145"/>
      <c r="S3" s="273" t="s">
        <v>277</v>
      </c>
    </row>
    <row r="4" spans="2:19">
      <c r="B4" s="143" t="s">
        <v>117</v>
      </c>
      <c r="C4" s="144">
        <v>86.925174644377137</v>
      </c>
      <c r="D4" s="144">
        <v>60.205975271198227</v>
      </c>
      <c r="E4" s="144">
        <v>62.585502596993329</v>
      </c>
      <c r="F4" s="144">
        <v>87.618045034181549</v>
      </c>
      <c r="G4" s="323">
        <v>297.33469754675025</v>
      </c>
      <c r="H4" s="323"/>
      <c r="I4" s="144">
        <v>74.333674386687562</v>
      </c>
      <c r="J4" s="145"/>
      <c r="K4" s="145"/>
      <c r="L4" s="145"/>
      <c r="M4" s="145"/>
      <c r="N4" s="145"/>
      <c r="O4" s="145"/>
    </row>
    <row r="5" spans="2:19">
      <c r="B5" s="143" t="s">
        <v>118</v>
      </c>
      <c r="C5" s="144">
        <v>91.749538942375011</v>
      </c>
      <c r="D5" s="144">
        <v>83.907390971749976</v>
      </c>
      <c r="E5" s="144">
        <v>96.766864688559053</v>
      </c>
      <c r="F5" s="144">
        <v>81.495667359487527</v>
      </c>
      <c r="G5" s="323">
        <v>353.91946196217157</v>
      </c>
      <c r="H5" s="323"/>
      <c r="I5" s="144">
        <v>88.479865490542892</v>
      </c>
      <c r="J5" s="145"/>
      <c r="K5" s="145"/>
      <c r="L5" s="145"/>
      <c r="M5" s="145"/>
      <c r="N5" s="145"/>
      <c r="O5" s="145"/>
    </row>
    <row r="6" spans="2:19">
      <c r="B6" s="143" t="s">
        <v>119</v>
      </c>
      <c r="C6" s="144">
        <v>91.379899585950312</v>
      </c>
      <c r="D6" s="144">
        <v>67.352221800402702</v>
      </c>
      <c r="E6" s="144">
        <v>83.54081781229138</v>
      </c>
      <c r="F6" s="144">
        <v>83.926904803345153</v>
      </c>
      <c r="G6" s="323">
        <v>326.19984400198956</v>
      </c>
      <c r="H6" s="323"/>
      <c r="I6" s="144">
        <v>81.54996100049739</v>
      </c>
      <c r="J6" s="145"/>
      <c r="K6" s="145"/>
      <c r="L6" s="145"/>
      <c r="M6" s="145"/>
      <c r="N6" s="145"/>
      <c r="O6" s="145"/>
    </row>
    <row r="7" spans="2:19">
      <c r="B7" s="143" t="s">
        <v>135</v>
      </c>
      <c r="C7" s="144">
        <v>88.723362768405423</v>
      </c>
      <c r="D7" s="144">
        <v>85.750332962367366</v>
      </c>
      <c r="E7" s="144">
        <v>76.617363251091831</v>
      </c>
      <c r="F7" s="144">
        <v>71.268603760755724</v>
      </c>
      <c r="G7" s="323">
        <v>322.35966274262034</v>
      </c>
      <c r="H7" s="323"/>
      <c r="I7" s="144">
        <v>80.589915685655086</v>
      </c>
      <c r="J7" s="145"/>
      <c r="K7" s="145"/>
      <c r="L7" s="145"/>
      <c r="M7" s="145"/>
      <c r="N7" s="145"/>
      <c r="O7" s="145"/>
    </row>
    <row r="8" spans="2:19">
      <c r="B8" s="143" t="s">
        <v>136</v>
      </c>
      <c r="C8" s="144">
        <v>96.933124739611827</v>
      </c>
      <c r="D8" s="144">
        <v>62.024502780353927</v>
      </c>
      <c r="E8" s="144">
        <v>75.986919456497191</v>
      </c>
      <c r="F8" s="144">
        <v>76.42043209864309</v>
      </c>
      <c r="G8" s="323">
        <v>311.36497907510602</v>
      </c>
      <c r="H8" s="323"/>
      <c r="I8" s="144">
        <v>77.841244768776505</v>
      </c>
      <c r="J8" s="145"/>
      <c r="K8" s="145"/>
      <c r="L8" s="145"/>
      <c r="M8" s="145"/>
      <c r="N8" s="145"/>
      <c r="O8" s="145"/>
    </row>
    <row r="9" spans="2:19">
      <c r="B9" s="143" t="s">
        <v>137</v>
      </c>
      <c r="C9" s="144">
        <v>87.676911680533266</v>
      </c>
      <c r="D9" s="144">
        <v>94.288052839506562</v>
      </c>
      <c r="E9" s="144">
        <v>70.017559077273688</v>
      </c>
      <c r="F9" s="144">
        <v>96.571372057605274</v>
      </c>
      <c r="G9" s="323">
        <v>348.55389565491879</v>
      </c>
      <c r="H9" s="323"/>
      <c r="I9" s="144">
        <v>87.138473913729698</v>
      </c>
      <c r="J9" s="145"/>
      <c r="K9" s="145"/>
      <c r="L9" s="145"/>
      <c r="M9" s="145"/>
      <c r="N9" s="145"/>
      <c r="O9" s="145"/>
    </row>
    <row r="10" spans="2:19">
      <c r="B10" s="143" t="s">
        <v>138</v>
      </c>
      <c r="C10" s="144">
        <v>67.505386366227356</v>
      </c>
      <c r="D10" s="144">
        <v>80.747764053390625</v>
      </c>
      <c r="E10" s="144">
        <v>69.674256029270822</v>
      </c>
      <c r="F10" s="144">
        <v>82.98519494036853</v>
      </c>
      <c r="G10" s="323">
        <v>300.91260138925736</v>
      </c>
      <c r="H10" s="323"/>
      <c r="I10" s="144">
        <v>75.22815034731434</v>
      </c>
      <c r="J10" s="145"/>
      <c r="K10" s="145"/>
      <c r="L10" s="145"/>
      <c r="M10" s="145"/>
      <c r="N10" s="145"/>
      <c r="O10" s="145"/>
    </row>
    <row r="11" spans="2:19">
      <c r="B11" s="143" t="s">
        <v>139</v>
      </c>
      <c r="C11" s="144">
        <v>73.10805575249951</v>
      </c>
      <c r="D11" s="144">
        <v>87.70626599010663</v>
      </c>
      <c r="E11" s="144">
        <v>94.425525102274975</v>
      </c>
      <c r="F11" s="144">
        <v>69.783031256958282</v>
      </c>
      <c r="G11" s="323">
        <v>325.02287810183941</v>
      </c>
      <c r="H11" s="323"/>
      <c r="I11" s="144">
        <v>81.255719525459853</v>
      </c>
      <c r="J11" s="145"/>
      <c r="K11" s="145"/>
      <c r="L11" s="145"/>
      <c r="M11" s="145"/>
      <c r="N11" s="145"/>
      <c r="O11" s="145"/>
    </row>
    <row r="12" spans="2:19">
      <c r="B12" s="143" t="s">
        <v>140</v>
      </c>
      <c r="C12" s="144">
        <v>75.451388393915749</v>
      </c>
      <c r="D12" s="144">
        <v>94.702264777178868</v>
      </c>
      <c r="E12" s="144">
        <v>67.334101066289534</v>
      </c>
      <c r="F12" s="144">
        <v>99.486652916477027</v>
      </c>
      <c r="G12" s="323">
        <v>336.97440715386119</v>
      </c>
      <c r="H12" s="323"/>
      <c r="I12" s="144">
        <v>84.243601788465298</v>
      </c>
      <c r="J12" s="145"/>
      <c r="K12" s="145"/>
      <c r="L12" s="145"/>
      <c r="M12" s="145"/>
      <c r="N12" s="145"/>
      <c r="O12" s="145"/>
      <c r="R12" s="146"/>
    </row>
    <row r="13" spans="2:19">
      <c r="B13" s="143" t="s">
        <v>141</v>
      </c>
      <c r="C13" s="144">
        <v>88.405006057052105</v>
      </c>
      <c r="D13" s="144">
        <v>73.031699871212766</v>
      </c>
      <c r="E13" s="144">
        <v>90.249028053373735</v>
      </c>
      <c r="F13" s="144">
        <v>60.026382206986852</v>
      </c>
      <c r="G13" s="323">
        <v>311.71211618862549</v>
      </c>
      <c r="H13" s="323"/>
      <c r="I13" s="144">
        <v>77.928029047156372</v>
      </c>
      <c r="J13" s="145"/>
      <c r="K13" s="145"/>
      <c r="L13" s="145"/>
      <c r="M13" s="145"/>
      <c r="N13" s="145"/>
      <c r="O13" s="145"/>
    </row>
    <row r="16" spans="2:19" ht="15.75" thickBot="1"/>
    <row r="17" spans="2:17" ht="15.75" customHeight="1">
      <c r="B17" s="330"/>
      <c r="C17" s="147"/>
      <c r="D17" s="148"/>
      <c r="E17" s="149"/>
      <c r="G17" s="332"/>
      <c r="H17" s="333"/>
      <c r="I17" s="333"/>
      <c r="J17" s="333"/>
      <c r="K17" s="333"/>
      <c r="L17" s="333"/>
      <c r="M17" s="333"/>
      <c r="N17" s="333"/>
      <c r="O17" s="333"/>
      <c r="P17" s="333"/>
      <c r="Q17" s="334"/>
    </row>
    <row r="18" spans="2:17" ht="15.75" customHeight="1" thickBot="1">
      <c r="B18" s="331"/>
      <c r="C18" s="150"/>
      <c r="D18" s="151"/>
      <c r="E18" s="152"/>
      <c r="G18" s="335"/>
      <c r="H18" s="336"/>
      <c r="I18" s="153"/>
      <c r="J18" s="337"/>
      <c r="K18" s="338"/>
      <c r="L18" s="337"/>
      <c r="M18" s="338"/>
      <c r="N18" s="154"/>
      <c r="O18" s="155"/>
      <c r="P18" s="155"/>
      <c r="Q18" s="156"/>
    </row>
    <row r="19" spans="2:17" ht="10.5" customHeight="1">
      <c r="B19" s="325"/>
      <c r="C19" s="157"/>
      <c r="D19" s="157"/>
      <c r="E19" s="157"/>
      <c r="G19" s="158"/>
      <c r="H19" s="159"/>
      <c r="I19" s="160"/>
      <c r="J19" s="339"/>
      <c r="K19" s="340"/>
      <c r="L19" s="340"/>
      <c r="M19" s="341"/>
      <c r="N19" s="161"/>
      <c r="O19" s="161"/>
      <c r="P19" s="160"/>
      <c r="Q19" s="162"/>
    </row>
    <row r="20" spans="2:17" ht="10.5" customHeight="1">
      <c r="B20" s="326"/>
      <c r="C20" s="157"/>
      <c r="D20" s="157"/>
      <c r="E20" s="157"/>
      <c r="G20" s="158"/>
      <c r="H20" s="159"/>
      <c r="I20" s="160"/>
      <c r="J20" s="327"/>
      <c r="K20" s="328"/>
      <c r="L20" s="328"/>
      <c r="M20" s="329"/>
      <c r="N20" s="160"/>
      <c r="O20" s="160"/>
      <c r="P20" s="160"/>
      <c r="Q20" s="162"/>
    </row>
    <row r="21" spans="2:17" ht="10.5" customHeight="1">
      <c r="B21" s="325"/>
      <c r="C21" s="157"/>
      <c r="D21" s="157"/>
      <c r="E21" s="157"/>
      <c r="G21" s="163"/>
      <c r="H21" s="164"/>
      <c r="I21" s="157"/>
      <c r="J21" s="327"/>
      <c r="K21" s="328"/>
      <c r="L21" s="328"/>
      <c r="M21" s="329"/>
      <c r="N21" s="157"/>
      <c r="O21" s="157"/>
      <c r="P21" s="157"/>
      <c r="Q21" s="165"/>
    </row>
    <row r="22" spans="2:17" ht="10.5" customHeight="1">
      <c r="B22" s="326"/>
      <c r="C22" s="157"/>
      <c r="D22" s="157"/>
      <c r="E22" s="157"/>
      <c r="G22" s="163"/>
      <c r="H22" s="164"/>
      <c r="I22" s="157"/>
      <c r="J22" s="157"/>
      <c r="K22" s="157"/>
      <c r="L22" s="157"/>
      <c r="M22" s="157"/>
      <c r="N22" s="157"/>
      <c r="O22" s="157"/>
      <c r="P22" s="157"/>
      <c r="Q22" s="165"/>
    </row>
    <row r="23" spans="2:17" ht="10.5" customHeight="1">
      <c r="B23" s="325"/>
      <c r="C23" s="157"/>
      <c r="D23" s="157"/>
      <c r="E23" s="157"/>
      <c r="G23" s="163"/>
      <c r="H23" s="164"/>
      <c r="I23" s="157"/>
      <c r="J23" s="157"/>
      <c r="K23" s="157"/>
      <c r="L23" s="157"/>
      <c r="M23" s="157"/>
      <c r="N23" s="157"/>
      <c r="O23" s="157"/>
      <c r="P23" s="157"/>
      <c r="Q23" s="165"/>
    </row>
    <row r="24" spans="2:17" ht="10.5" customHeight="1">
      <c r="B24" s="326"/>
      <c r="C24" s="157"/>
      <c r="D24" s="157"/>
      <c r="E24" s="157"/>
      <c r="G24" s="163"/>
      <c r="H24" s="164"/>
      <c r="I24" s="157"/>
      <c r="J24" s="157"/>
      <c r="K24" s="157"/>
      <c r="L24" s="157"/>
      <c r="M24" s="157"/>
      <c r="N24" s="157"/>
      <c r="O24" s="157"/>
      <c r="P24" s="157"/>
      <c r="Q24" s="165"/>
    </row>
    <row r="25" spans="2:17" ht="15.75" thickBot="1">
      <c r="G25" s="166"/>
      <c r="H25" s="167"/>
      <c r="I25" s="153"/>
      <c r="J25" s="153"/>
      <c r="K25" s="153"/>
      <c r="L25" s="153"/>
      <c r="M25" s="153"/>
      <c r="N25" s="153"/>
      <c r="O25" s="153"/>
      <c r="P25" s="153"/>
      <c r="Q25" s="168"/>
    </row>
  </sheetData>
  <mergeCells count="23">
    <mergeCell ref="B21:B22"/>
    <mergeCell ref="J21:M21"/>
    <mergeCell ref="B23:B24"/>
    <mergeCell ref="B17:B18"/>
    <mergeCell ref="G17:Q17"/>
    <mergeCell ref="G18:H18"/>
    <mergeCell ref="J18:K18"/>
    <mergeCell ref="L18:M18"/>
    <mergeCell ref="B19:B20"/>
    <mergeCell ref="J19:M19"/>
    <mergeCell ref="J20:M20"/>
    <mergeCell ref="G13:H13"/>
    <mergeCell ref="G2:H2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G12:H12"/>
  </mergeCells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8"/>
  <dimension ref="A1:L30"/>
  <sheetViews>
    <sheetView showGridLines="0" topLeftCell="A16" workbookViewId="0">
      <selection activeCell="N23" sqref="N23"/>
    </sheetView>
  </sheetViews>
  <sheetFormatPr defaultColWidth="9.5" defaultRowHeight="15.75"/>
  <cols>
    <col min="1" max="1" width="11.875" style="169" customWidth="1"/>
    <col min="2" max="6" width="9.625" style="169" customWidth="1"/>
    <col min="7" max="7" width="4.5" style="169" customWidth="1"/>
    <col min="8" max="8" width="8.625" style="169" customWidth="1"/>
    <col min="9" max="16384" width="9.5" style="169"/>
  </cols>
  <sheetData>
    <row r="1" spans="1:12" ht="16.5">
      <c r="A1" s="344">
        <f ca="1">DATE(YEAR(A11)-2,MONTH(A11),DAY(A11))</f>
        <v>43176</v>
      </c>
      <c r="B1" s="345"/>
      <c r="C1" s="345"/>
      <c r="D1" s="345"/>
      <c r="E1" s="345"/>
      <c r="F1" s="345"/>
    </row>
    <row r="2" spans="1:12" ht="16.5">
      <c r="A2" s="170"/>
      <c r="B2" s="171" t="s">
        <v>142</v>
      </c>
      <c r="C2" s="171" t="s">
        <v>143</v>
      </c>
      <c r="D2" s="171" t="s">
        <v>144</v>
      </c>
      <c r="E2" s="171" t="s">
        <v>145</v>
      </c>
      <c r="F2" s="171" t="s">
        <v>146</v>
      </c>
      <c r="H2" s="172" t="s">
        <v>148</v>
      </c>
    </row>
    <row r="3" spans="1:12" ht="16.5">
      <c r="A3" s="173" t="s">
        <v>149</v>
      </c>
      <c r="B3" s="174">
        <v>1200</v>
      </c>
      <c r="C3" s="174">
        <v>1600</v>
      </c>
      <c r="D3" s="174">
        <v>1200</v>
      </c>
      <c r="E3" s="174">
        <v>1200</v>
      </c>
      <c r="F3" s="174"/>
      <c r="I3" s="175">
        <v>1</v>
      </c>
      <c r="J3" s="175">
        <v>2</v>
      </c>
      <c r="K3" s="175">
        <v>4</v>
      </c>
      <c r="L3" s="175">
        <v>3</v>
      </c>
    </row>
    <row r="4" spans="1:12" ht="16.5">
      <c r="H4" s="176" t="s">
        <v>150</v>
      </c>
      <c r="I4" s="177" t="s">
        <v>151</v>
      </c>
      <c r="J4" s="177" t="s">
        <v>152</v>
      </c>
      <c r="K4" s="177" t="s">
        <v>153</v>
      </c>
      <c r="L4" s="177" t="s">
        <v>154</v>
      </c>
    </row>
    <row r="5" spans="1:12" ht="16.5">
      <c r="A5" s="344">
        <f ca="1">DATE(YEAR(A11)-1,MONTH(A11),DAY(A11))</f>
        <v>43541</v>
      </c>
      <c r="B5" s="345"/>
      <c r="C5" s="345"/>
      <c r="D5" s="345"/>
      <c r="E5" s="345"/>
      <c r="F5" s="345"/>
      <c r="I5" s="178" t="s">
        <v>155</v>
      </c>
      <c r="J5" s="179" t="s">
        <v>156</v>
      </c>
      <c r="K5" s="180" t="s">
        <v>157</v>
      </c>
      <c r="L5" s="179">
        <v>7</v>
      </c>
    </row>
    <row r="6" spans="1:12" ht="16.5">
      <c r="A6" s="170"/>
      <c r="B6" s="171" t="s">
        <v>142</v>
      </c>
      <c r="C6" s="171" t="s">
        <v>143</v>
      </c>
      <c r="D6" s="171" t="s">
        <v>144</v>
      </c>
      <c r="E6" s="171" t="s">
        <v>158</v>
      </c>
      <c r="F6" s="171" t="s">
        <v>159</v>
      </c>
      <c r="I6" s="181"/>
      <c r="J6" s="182"/>
      <c r="K6" s="183"/>
    </row>
    <row r="7" spans="1:12" ht="16.5">
      <c r="A7" s="173" t="s">
        <v>160</v>
      </c>
      <c r="B7" s="174">
        <v>900</v>
      </c>
      <c r="C7" s="174">
        <v>1200</v>
      </c>
      <c r="D7" s="174">
        <v>1600</v>
      </c>
      <c r="E7" s="174">
        <v>1200</v>
      </c>
      <c r="F7" s="174">
        <f>SUM(B7:E7)</f>
        <v>4900</v>
      </c>
      <c r="I7" s="181"/>
      <c r="J7" s="182"/>
      <c r="K7" s="183"/>
      <c r="L7" s="179"/>
    </row>
    <row r="8" spans="1:12" ht="16.5">
      <c r="A8" s="184" t="s">
        <v>161</v>
      </c>
      <c r="B8" s="185">
        <v>1200</v>
      </c>
      <c r="C8" s="185">
        <v>1000</v>
      </c>
      <c r="D8" s="185">
        <v>1500</v>
      </c>
      <c r="E8" s="185">
        <v>1500</v>
      </c>
      <c r="F8" s="185">
        <f t="shared" ref="F8:F10" si="0">SUM(B8:E8)</f>
        <v>5200</v>
      </c>
      <c r="I8" s="181"/>
      <c r="J8" s="182"/>
      <c r="K8" s="183"/>
    </row>
    <row r="9" spans="1:12" ht="16.5">
      <c r="A9" s="173" t="s">
        <v>149</v>
      </c>
      <c r="B9" s="174">
        <v>1200</v>
      </c>
      <c r="C9" s="174">
        <v>1600</v>
      </c>
      <c r="D9" s="174">
        <v>1200</v>
      </c>
      <c r="E9" s="174">
        <v>1200</v>
      </c>
      <c r="F9" s="174">
        <f t="shared" si="0"/>
        <v>5200</v>
      </c>
      <c r="I9" s="181"/>
      <c r="J9" s="182"/>
      <c r="K9" s="183"/>
      <c r="L9" s="179"/>
    </row>
    <row r="10" spans="1:12" ht="16.5">
      <c r="A10" s="184" t="s">
        <v>93</v>
      </c>
      <c r="B10" s="185">
        <f>SUM(B7:B9)</f>
        <v>3300</v>
      </c>
      <c r="C10" s="185">
        <f t="shared" ref="C10:E10" si="1">SUM(C7:C9)</f>
        <v>3800</v>
      </c>
      <c r="D10" s="185">
        <f t="shared" si="1"/>
        <v>4300</v>
      </c>
      <c r="E10" s="185">
        <f t="shared" si="1"/>
        <v>3900</v>
      </c>
      <c r="F10" s="185">
        <f t="shared" si="0"/>
        <v>15300</v>
      </c>
      <c r="I10" s="181"/>
      <c r="J10" s="182"/>
      <c r="K10" s="183"/>
    </row>
    <row r="11" spans="1:12" ht="16.5">
      <c r="A11" s="344">
        <f ca="1">TODAY()</f>
        <v>43907</v>
      </c>
      <c r="B11" s="345"/>
      <c r="C11" s="345"/>
      <c r="D11" s="345"/>
      <c r="E11" s="345"/>
      <c r="F11" s="345"/>
    </row>
    <row r="12" spans="1:12" ht="16.5">
      <c r="A12" s="170"/>
      <c r="B12" s="171" t="s">
        <v>142</v>
      </c>
      <c r="C12" s="171" t="s">
        <v>143</v>
      </c>
      <c r="D12" s="171" t="s">
        <v>144</v>
      </c>
      <c r="E12" s="171" t="s">
        <v>162</v>
      </c>
      <c r="F12" s="171" t="s">
        <v>163</v>
      </c>
    </row>
    <row r="13" spans="1:12" ht="16.5">
      <c r="A13" s="173" t="s">
        <v>160</v>
      </c>
      <c r="B13" s="174">
        <v>1200</v>
      </c>
      <c r="C13" s="174">
        <v>900</v>
      </c>
      <c r="D13" s="174">
        <v>1500</v>
      </c>
      <c r="E13" s="174">
        <v>1200</v>
      </c>
      <c r="F13" s="174">
        <f>SUM(B13:E13)</f>
        <v>4800</v>
      </c>
    </row>
    <row r="14" spans="1:12" ht="16.5">
      <c r="A14" s="184" t="s">
        <v>161</v>
      </c>
      <c r="B14" s="185">
        <v>1200</v>
      </c>
      <c r="C14" s="185">
        <v>1000</v>
      </c>
      <c r="D14" s="185">
        <v>1500</v>
      </c>
      <c r="E14" s="185">
        <v>1500</v>
      </c>
      <c r="F14" s="185">
        <f>SUM(B14:E14)</f>
        <v>5200</v>
      </c>
    </row>
    <row r="15" spans="1:12" ht="16.5">
      <c r="A15" s="173" t="s">
        <v>149</v>
      </c>
      <c r="B15" s="174">
        <v>1200</v>
      </c>
      <c r="C15" s="174">
        <v>1600</v>
      </c>
      <c r="D15" s="174">
        <v>1200</v>
      </c>
      <c r="E15" s="174">
        <v>1200</v>
      </c>
      <c r="F15" s="174">
        <f>SUM(B15:E15)</f>
        <v>5200</v>
      </c>
      <c r="H15" s="186" t="s">
        <v>164</v>
      </c>
      <c r="L15" s="186" t="s">
        <v>164</v>
      </c>
    </row>
    <row r="16" spans="1:12" ht="16.5">
      <c r="A16" s="184" t="s">
        <v>93</v>
      </c>
      <c r="B16" s="185">
        <f>SUM(B13:B15)</f>
        <v>3600</v>
      </c>
      <c r="C16" s="185">
        <f t="shared" ref="C16:F16" si="2">SUM(C13:C15)</f>
        <v>3500</v>
      </c>
      <c r="D16" s="185">
        <f t="shared" si="2"/>
        <v>4200</v>
      </c>
      <c r="E16" s="185">
        <f t="shared" si="2"/>
        <v>3900</v>
      </c>
      <c r="F16" s="185">
        <f t="shared" si="2"/>
        <v>15200</v>
      </c>
      <c r="H16" s="187" t="s">
        <v>165</v>
      </c>
      <c r="J16" s="169" t="s">
        <v>166</v>
      </c>
      <c r="L16" s="169" t="s">
        <v>167</v>
      </c>
    </row>
    <row r="17" spans="1:12" ht="16.5">
      <c r="A17" s="346" t="s">
        <v>168</v>
      </c>
      <c r="B17" s="347"/>
      <c r="C17" s="347"/>
      <c r="D17" s="347"/>
      <c r="E17" s="347"/>
      <c r="F17" s="347"/>
      <c r="H17" s="187" t="s">
        <v>169</v>
      </c>
      <c r="J17" s="169" t="s">
        <v>170</v>
      </c>
      <c r="L17" s="169" t="s">
        <v>171</v>
      </c>
    </row>
    <row r="18" spans="1:12" ht="17.25" thickBot="1">
      <c r="A18" s="188"/>
      <c r="B18" s="189" t="s">
        <v>142</v>
      </c>
      <c r="C18" s="189" t="s">
        <v>143</v>
      </c>
      <c r="D18" s="189" t="s">
        <v>144</v>
      </c>
      <c r="E18" s="189" t="s">
        <v>158</v>
      </c>
      <c r="F18" s="189" t="s">
        <v>159</v>
      </c>
    </row>
    <row r="19" spans="1:12" ht="16.5">
      <c r="A19" s="190" t="s">
        <v>160</v>
      </c>
      <c r="B19" s="191"/>
      <c r="C19" s="191"/>
      <c r="D19" s="191"/>
      <c r="E19" s="191"/>
      <c r="F19" s="191"/>
    </row>
    <row r="20" spans="1:12" ht="16.5">
      <c r="A20" s="192" t="s">
        <v>161</v>
      </c>
      <c r="B20" s="193"/>
      <c r="C20" s="193"/>
      <c r="D20" s="193"/>
      <c r="E20" s="193"/>
      <c r="F20" s="193"/>
      <c r="H20" s="194">
        <f ca="1">RAND()*100</f>
        <v>2.2313654892666457</v>
      </c>
      <c r="K20" s="195"/>
    </row>
    <row r="21" spans="1:12" ht="16.5">
      <c r="A21" s="190" t="s">
        <v>149</v>
      </c>
      <c r="B21" s="191"/>
      <c r="C21" s="191"/>
      <c r="D21" s="191"/>
      <c r="E21" s="191"/>
      <c r="F21" s="191"/>
      <c r="H21" s="196" t="s">
        <v>172</v>
      </c>
      <c r="K21" s="196" t="s">
        <v>173</v>
      </c>
    </row>
    <row r="22" spans="1:12" ht="16.5">
      <c r="A22" s="192" t="s">
        <v>93</v>
      </c>
      <c r="B22" s="193"/>
      <c r="C22" s="193"/>
      <c r="D22" s="193"/>
      <c r="E22" s="193"/>
      <c r="F22" s="193"/>
      <c r="H22" s="221"/>
      <c r="K22" s="196" t="s">
        <v>174</v>
      </c>
    </row>
    <row r="24" spans="1:12" ht="16.5">
      <c r="A24" s="197" t="s">
        <v>147</v>
      </c>
    </row>
    <row r="25" spans="1:12" ht="17.25" thickBot="1">
      <c r="A25" s="198"/>
      <c r="B25" s="199" t="s">
        <v>175</v>
      </c>
      <c r="C25" s="199" t="s">
        <v>176</v>
      </c>
      <c r="D25" s="199" t="s">
        <v>177</v>
      </c>
      <c r="H25" s="232"/>
      <c r="I25" s="233"/>
      <c r="J25" s="233"/>
      <c r="K25" s="234"/>
    </row>
    <row r="26" spans="1:12" ht="16.5">
      <c r="A26" s="200" t="s">
        <v>178</v>
      </c>
      <c r="B26" s="201">
        <v>14</v>
      </c>
      <c r="C26" s="201">
        <v>17</v>
      </c>
      <c r="D26" s="201"/>
      <c r="H26" s="235"/>
      <c r="I26" s="231"/>
      <c r="J26" s="231"/>
      <c r="K26" s="240">
        <v>300</v>
      </c>
    </row>
    <row r="27" spans="1:12" ht="16.5">
      <c r="A27" s="202" t="s">
        <v>179</v>
      </c>
      <c r="B27" s="203"/>
      <c r="C27" s="203">
        <v>20</v>
      </c>
      <c r="D27" s="203"/>
      <c r="E27" s="348" t="s">
        <v>180</v>
      </c>
      <c r="F27" s="349"/>
      <c r="H27" s="235"/>
      <c r="I27" s="239">
        <v>100</v>
      </c>
      <c r="J27" s="231"/>
      <c r="K27" s="240">
        <v>400</v>
      </c>
    </row>
    <row r="28" spans="1:12" ht="16.5">
      <c r="A28" s="200" t="s">
        <v>181</v>
      </c>
      <c r="B28" s="201">
        <v>13</v>
      </c>
      <c r="C28" s="201"/>
      <c r="D28" s="201">
        <v>15</v>
      </c>
      <c r="H28" s="236"/>
      <c r="I28" s="237"/>
      <c r="J28" s="241">
        <v>200</v>
      </c>
      <c r="K28" s="238"/>
    </row>
    <row r="29" spans="1:12" ht="25.5" customHeight="1">
      <c r="B29" s="342" t="s">
        <v>182</v>
      </c>
    </row>
    <row r="30" spans="1:12" ht="25.5" customHeight="1">
      <c r="B30" s="343"/>
      <c r="G30" s="204" t="s">
        <v>183</v>
      </c>
    </row>
  </sheetData>
  <mergeCells count="6">
    <mergeCell ref="B29:B30"/>
    <mergeCell ref="A1:F1"/>
    <mergeCell ref="A5:F5"/>
    <mergeCell ref="A11:F11"/>
    <mergeCell ref="A17:F17"/>
    <mergeCell ref="E27:F27"/>
  </mergeCells>
  <phoneticPr fontId="3" type="noConversion"/>
  <dataValidations count="5">
    <dataValidation type="whole" imeMode="off" allowBlank="1" showInputMessage="1" showErrorMessage="1" errorTitle="銷售額輸入錯誤" error="儲存格的值應介於1000到2000之間" promptTitle="銷售額輸入" prompt="儲存格的值應介於1000到2000之間" sqref="B3:E3 B9:E9" xr:uid="{00000000-0002-0000-0600-000000000000}">
      <formula1>1000</formula1>
      <formula2>2000</formula2>
    </dataValidation>
    <dataValidation allowBlank="1" showInputMessage="1" showErrorMessage="1" prompt="方法一 選取L5邊框按下Ctrl拖曳到L7和LK9_x000a_方法二 選取L5、L7、L9 後按Ctrl + D_x000a_" sqref="L4" xr:uid="{00000000-0002-0000-0600-000001000000}"/>
    <dataValidation allowBlank="1" showInputMessage="1" showErrorMessage="1" prompt="選取 K5 右下角拖曳控點，輕按兩下滑鼠" sqref="K4" xr:uid="{00000000-0002-0000-0600-000002000000}"/>
    <dataValidation allowBlank="1" showInputMessage="1" showErrorMessage="1" prompt="選取 J5  右下角拖曳控點，按下滑鼠向下拖曳" sqref="J4" xr:uid="{00000000-0002-0000-0600-000003000000}"/>
    <dataValidation allowBlank="1" showInputMessage="1" showErrorMessage="1" prompt="常用/複製  Ctrl + C_x000a_常用/貼上  Ctrl + V" sqref="I4" xr:uid="{00000000-0002-0000-0600-000004000000}"/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10"/>
  <dimension ref="A1:K24"/>
  <sheetViews>
    <sheetView showGridLines="0" workbookViewId="0">
      <selection activeCell="G26" sqref="G26"/>
    </sheetView>
  </sheetViews>
  <sheetFormatPr defaultColWidth="13.625" defaultRowHeight="16.5"/>
  <cols>
    <col min="1" max="1" width="8.125" style="74" bestFit="1" customWidth="1"/>
    <col min="2" max="2" width="10.5" style="74" bestFit="1" customWidth="1"/>
    <col min="3" max="5" width="6" style="74" bestFit="1" customWidth="1"/>
    <col min="6" max="6" width="7.875" style="74" customWidth="1"/>
    <col min="7" max="7" width="10.375" style="74" bestFit="1" customWidth="1"/>
    <col min="8" max="8" width="13.625" style="75"/>
    <col min="9" max="9" width="10.5" style="75" bestFit="1" customWidth="1"/>
    <col min="10" max="10" width="12.125" style="75" bestFit="1" customWidth="1"/>
    <col min="11" max="16384" width="13.625" style="74"/>
  </cols>
  <sheetData>
    <row r="1" spans="1:11">
      <c r="A1" s="96" t="s">
        <v>92</v>
      </c>
      <c r="B1" s="95" t="s">
        <v>91</v>
      </c>
      <c r="C1" s="95" t="s">
        <v>90</v>
      </c>
      <c r="D1" s="95" t="s">
        <v>89</v>
      </c>
      <c r="E1" s="95" t="s">
        <v>88</v>
      </c>
      <c r="F1" s="95" t="s">
        <v>87</v>
      </c>
      <c r="G1" s="95" t="s">
        <v>86</v>
      </c>
      <c r="H1" s="94" t="s">
        <v>85</v>
      </c>
      <c r="I1" s="93" t="s">
        <v>84</v>
      </c>
      <c r="J1" s="73" t="s">
        <v>83</v>
      </c>
    </row>
    <row r="2" spans="1:11">
      <c r="A2" s="92" t="s">
        <v>67</v>
      </c>
      <c r="B2" s="91" t="s">
        <v>82</v>
      </c>
      <c r="C2" s="90">
        <v>65</v>
      </c>
      <c r="D2" s="90">
        <v>82</v>
      </c>
      <c r="E2" s="90">
        <v>92</v>
      </c>
      <c r="F2" s="90">
        <v>77</v>
      </c>
      <c r="G2" s="89" t="e">
        <f ca="1">SAM(C2:F2)</f>
        <v>#NAME?</v>
      </c>
      <c r="H2" s="88" t="e">
        <f>C2:F2</f>
        <v>#VALUE!</v>
      </c>
      <c r="I2" s="80"/>
      <c r="J2" s="80"/>
    </row>
    <row r="3" spans="1:11">
      <c r="A3" s="92" t="s">
        <v>66</v>
      </c>
      <c r="B3" s="91" t="s">
        <v>81</v>
      </c>
      <c r="C3" s="90"/>
      <c r="D3" s="85"/>
      <c r="E3" s="90"/>
      <c r="F3" s="90"/>
      <c r="G3" s="89">
        <f>SUM(C3:F3)</f>
        <v>0</v>
      </c>
      <c r="H3" s="88" t="e">
        <f>AVERAGE(C3:F3)</f>
        <v>#DIV/0!</v>
      </c>
      <c r="I3" s="80"/>
      <c r="J3" s="80"/>
    </row>
    <row r="4" spans="1:11">
      <c r="A4" s="92" t="s">
        <v>65</v>
      </c>
      <c r="B4" s="91" t="s">
        <v>80</v>
      </c>
      <c r="C4" s="85" t="s">
        <v>79</v>
      </c>
      <c r="D4" s="85" t="s">
        <v>78</v>
      </c>
      <c r="E4" s="90">
        <v>72</v>
      </c>
      <c r="F4" s="90">
        <v>94</v>
      </c>
      <c r="G4" s="89" t="e">
        <f>C4+D4+E4+F4</f>
        <v>#VALUE!</v>
      </c>
      <c r="H4" s="88" t="e">
        <f>LOOKUP(F7,B2:B5,A2:A5)</f>
        <v>#N/A</v>
      </c>
      <c r="I4" s="80"/>
      <c r="J4" s="80"/>
    </row>
    <row r="5" spans="1:11">
      <c r="A5" s="87" t="s">
        <v>77</v>
      </c>
      <c r="B5" s="86" t="s">
        <v>76</v>
      </c>
      <c r="C5" s="85" t="s">
        <v>75</v>
      </c>
      <c r="D5" s="84"/>
      <c r="E5" s="83">
        <v>100</v>
      </c>
      <c r="F5" s="83"/>
      <c r="G5" s="82">
        <f>SUM(C5:F5)</f>
        <v>100</v>
      </c>
      <c r="H5" s="81" t="e">
        <f>LARGE(C5:F5,2)</f>
        <v>#NUM!</v>
      </c>
      <c r="I5" s="80">
        <f>AVERAGE(C5:F5)</f>
        <v>100</v>
      </c>
      <c r="J5" s="80">
        <f>AVERAGEA(C5:F5)</f>
        <v>50</v>
      </c>
    </row>
    <row r="7" spans="1:11">
      <c r="F7" s="222"/>
    </row>
    <row r="10" spans="1:11" ht="19.5">
      <c r="B10" s="273" t="s">
        <v>277</v>
      </c>
      <c r="C10" s="75"/>
      <c r="D10" s="75"/>
    </row>
    <row r="11" spans="1:11">
      <c r="A11" s="302" t="s">
        <v>323</v>
      </c>
      <c r="B11" s="79" t="s">
        <v>74</v>
      </c>
      <c r="C11" s="350" t="s">
        <v>73</v>
      </c>
      <c r="D11" s="350"/>
      <c r="E11" s="350"/>
      <c r="F11" s="289"/>
      <c r="K11" s="75"/>
    </row>
    <row r="12" spans="1:11">
      <c r="B12" s="78" t="e">
        <v>#NAME?</v>
      </c>
      <c r="C12" s="77" t="s">
        <v>72</v>
      </c>
      <c r="D12" s="77"/>
      <c r="E12" s="76"/>
      <c r="F12" s="76"/>
      <c r="H12" s="74" t="e">
        <f ca="1">SAM(C2:F2)</f>
        <v>#NAME?</v>
      </c>
      <c r="I12" s="74" t="str">
        <f ca="1">_xlfn.FORMULATEXT(H12)</f>
        <v>=@SAM(C2:F2)</v>
      </c>
      <c r="J12" s="74"/>
      <c r="K12" s="75"/>
    </row>
    <row r="13" spans="1:11">
      <c r="B13" s="78"/>
      <c r="C13" s="77"/>
      <c r="D13" s="77"/>
      <c r="E13" s="76"/>
      <c r="F13" s="76"/>
      <c r="H13" s="75" t="e">
        <f>SUM(英文)</f>
        <v>#NAME?</v>
      </c>
      <c r="I13" s="74" t="str">
        <f t="shared" ref="I13:I19" ca="1" si="0">_xlfn.FORMULATEXT(H13)</f>
        <v>=SUM(英文)</v>
      </c>
      <c r="K13" s="75"/>
    </row>
    <row r="14" spans="1:11">
      <c r="B14" s="290"/>
      <c r="C14" s="291"/>
      <c r="D14" s="291"/>
      <c r="E14" s="292"/>
      <c r="F14" s="292"/>
      <c r="G14" s="293"/>
      <c r="H14" s="294">
        <f>SUM(統計)</f>
        <v>264</v>
      </c>
      <c r="I14" s="293" t="str">
        <f t="shared" ca="1" si="0"/>
        <v>=SUM(統計)</v>
      </c>
      <c r="J14" s="295"/>
      <c r="K14" s="75"/>
    </row>
    <row r="15" spans="1:11">
      <c r="B15" s="78" t="e">
        <v>#DIV/0!</v>
      </c>
      <c r="C15" s="77" t="s">
        <v>71</v>
      </c>
      <c r="D15" s="77"/>
      <c r="E15" s="76"/>
      <c r="F15" s="76"/>
      <c r="H15" s="74" t="e">
        <f>10/0</f>
        <v>#DIV/0!</v>
      </c>
      <c r="I15" s="74" t="str">
        <f t="shared" ca="1" si="0"/>
        <v>=10/0</v>
      </c>
      <c r="K15" s="75"/>
    </row>
    <row r="16" spans="1:11">
      <c r="B16" s="290"/>
      <c r="C16" s="291"/>
      <c r="D16" s="291"/>
      <c r="E16" s="292"/>
      <c r="F16" s="292"/>
      <c r="G16" s="293"/>
      <c r="H16" s="295" t="e">
        <f>AVERAGE(C3:F3)</f>
        <v>#DIV/0!</v>
      </c>
      <c r="I16" s="293" t="str">
        <f t="shared" ca="1" si="0"/>
        <v>=AVERAGE(C3:F3)</v>
      </c>
      <c r="J16" s="295"/>
      <c r="K16" s="75"/>
    </row>
    <row r="17" spans="1:11">
      <c r="B17" s="290" t="e">
        <v>#VALUE!</v>
      </c>
      <c r="C17" s="291" t="s">
        <v>70</v>
      </c>
      <c r="D17" s="291"/>
      <c r="E17" s="292"/>
      <c r="F17" s="292"/>
      <c r="G17" s="293"/>
      <c r="H17" s="308" t="e">
        <f>C2+C4</f>
        <v>#VALUE!</v>
      </c>
      <c r="I17" s="308" t="str">
        <f t="shared" ca="1" si="0"/>
        <v>=C2+C4</v>
      </c>
      <c r="J17" s="308">
        <f>SUM(C2,C4)</f>
        <v>65</v>
      </c>
      <c r="K17" s="315" t="str">
        <f ca="1">_xlfn.FORMULATEXT(J17)</f>
        <v>=SUM(C2,C4)</v>
      </c>
    </row>
    <row r="18" spans="1:11">
      <c r="B18" s="290" t="e">
        <v>#NUM!</v>
      </c>
      <c r="C18" s="291" t="s">
        <v>69</v>
      </c>
      <c r="D18" s="291"/>
      <c r="E18" s="292"/>
      <c r="F18" s="292"/>
      <c r="G18" s="293"/>
      <c r="H18" s="293" t="e">
        <f>LARGE(C2:F2,5)</f>
        <v>#NUM!</v>
      </c>
      <c r="I18" s="293" t="str">
        <f t="shared" ca="1" si="0"/>
        <v>=LARGE(C2:F2,5)</v>
      </c>
      <c r="J18" s="295"/>
      <c r="K18" s="75"/>
    </row>
    <row r="19" spans="1:11">
      <c r="B19" s="78" t="e">
        <v>#N/A</v>
      </c>
      <c r="C19" s="77" t="s">
        <v>68</v>
      </c>
      <c r="D19" s="77"/>
      <c r="E19" s="76"/>
      <c r="F19" s="76"/>
      <c r="H19" s="75" t="e">
        <f ca="1">_xlfn.FORMULATEXT(G19)</f>
        <v>#N/A</v>
      </c>
      <c r="I19" s="74" t="str">
        <f t="shared" ca="1" si="0"/>
        <v>=FORMULATEXT(G19)</v>
      </c>
      <c r="K19" s="75"/>
    </row>
    <row r="20" spans="1:11">
      <c r="B20" s="75"/>
      <c r="C20" s="75"/>
      <c r="D20" s="75"/>
    </row>
    <row r="21" spans="1:11">
      <c r="A21" s="302" t="s">
        <v>323</v>
      </c>
      <c r="B21" s="315" t="s">
        <v>279</v>
      </c>
      <c r="C21" s="75"/>
      <c r="D21" s="75"/>
    </row>
    <row r="22" spans="1:11">
      <c r="A22" s="302" t="s">
        <v>323</v>
      </c>
      <c r="B22" s="75" t="s">
        <v>281</v>
      </c>
      <c r="C22" s="75"/>
      <c r="D22" s="75"/>
    </row>
    <row r="23" spans="1:11">
      <c r="B23" s="75" t="s">
        <v>280</v>
      </c>
      <c r="C23" s="75"/>
      <c r="D23" s="75"/>
    </row>
    <row r="24" spans="1:11">
      <c r="B24" s="75" t="s">
        <v>282</v>
      </c>
      <c r="C24" s="75"/>
      <c r="D24" s="75"/>
    </row>
  </sheetData>
  <sortState xmlns:xlrd2="http://schemas.microsoft.com/office/spreadsheetml/2017/richdata2" ref="A2:J5">
    <sortCondition ref="B3"/>
  </sortState>
  <mergeCells count="1">
    <mergeCell ref="C11:E11"/>
  </mergeCells>
  <phoneticPr fontId="3" type="noConversion"/>
  <dataValidations count="1">
    <dataValidation type="list" allowBlank="1" showInputMessage="1" showErrorMessage="1" sqref="F7" xr:uid="{00000000-0002-0000-0800-000000000000}">
      <formula1>$B$2:$B$5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9"/>
  <dimension ref="B1:H28"/>
  <sheetViews>
    <sheetView showGridLines="0" topLeftCell="A7" workbookViewId="0">
      <selection activeCell="C26" sqref="C26"/>
    </sheetView>
  </sheetViews>
  <sheetFormatPr defaultColWidth="8.875" defaultRowHeight="15"/>
  <cols>
    <col min="1" max="1" width="3.375" style="118" customWidth="1"/>
    <col min="2" max="6" width="8.875" style="118"/>
    <col min="7" max="7" width="5.875" style="118" customWidth="1"/>
    <col min="8" max="16384" width="8.875" style="118"/>
  </cols>
  <sheetData>
    <row r="1" spans="2:8" ht="19.5">
      <c r="B1" s="274" t="s">
        <v>278</v>
      </c>
    </row>
    <row r="2" spans="2:8" ht="18" customHeight="1">
      <c r="B2" s="246" t="s">
        <v>210</v>
      </c>
      <c r="C2" s="275" t="s">
        <v>185</v>
      </c>
    </row>
    <row r="3" spans="2:8" ht="18" customHeight="1">
      <c r="B3" s="246" t="s">
        <v>210</v>
      </c>
      <c r="C3" s="275" t="s">
        <v>186</v>
      </c>
    </row>
    <row r="4" spans="2:8" ht="18" customHeight="1">
      <c r="B4" s="246" t="s">
        <v>210</v>
      </c>
      <c r="C4" s="275" t="s">
        <v>187</v>
      </c>
    </row>
    <row r="5" spans="2:8" ht="18" customHeight="1" thickBot="1">
      <c r="B5" s="205"/>
      <c r="C5" s="209"/>
    </row>
    <row r="6" spans="2:8" ht="25.5" customHeight="1" thickBot="1">
      <c r="B6" s="206" t="s">
        <v>184</v>
      </c>
      <c r="C6" s="207"/>
      <c r="D6" s="207"/>
      <c r="E6" s="207"/>
      <c r="F6" s="208"/>
      <c r="H6" s="209" t="s">
        <v>185</v>
      </c>
    </row>
    <row r="7" spans="2:8" ht="15.75">
      <c r="B7" s="210" t="s">
        <v>109</v>
      </c>
      <c r="C7" s="210" t="s">
        <v>110</v>
      </c>
      <c r="D7" s="210" t="s">
        <v>111</v>
      </c>
      <c r="E7" s="210" t="s">
        <v>112</v>
      </c>
      <c r="F7" s="211" t="s">
        <v>113</v>
      </c>
    </row>
    <row r="8" spans="2:8" ht="16.5">
      <c r="B8" s="212" t="s">
        <v>116</v>
      </c>
      <c r="C8" s="213">
        <f ca="1">RAND()*40+60</f>
        <v>91.651671384350522</v>
      </c>
      <c r="D8" s="213">
        <f t="shared" ref="D8:F12" ca="1" si="0">RAND()*40+60</f>
        <v>97.245164390911029</v>
      </c>
      <c r="E8" s="213">
        <f t="shared" ca="1" si="0"/>
        <v>77.969071552192958</v>
      </c>
      <c r="F8" s="214">
        <f t="shared" ca="1" si="0"/>
        <v>83.485408698340848</v>
      </c>
      <c r="H8" s="205"/>
    </row>
    <row r="9" spans="2:8" ht="15.75">
      <c r="B9" s="215" t="s">
        <v>117</v>
      </c>
      <c r="C9" s="216">
        <f t="shared" ref="C9:C12" ca="1" si="1">RAND()*40+60</f>
        <v>84.893401907718228</v>
      </c>
      <c r="D9" s="216">
        <f t="shared" ca="1" si="0"/>
        <v>77.896999194000131</v>
      </c>
      <c r="E9" s="216">
        <f t="shared" ca="1" si="0"/>
        <v>76.624825691323778</v>
      </c>
      <c r="F9" s="217">
        <f t="shared" ca="1" si="0"/>
        <v>72.288242069567758</v>
      </c>
    </row>
    <row r="10" spans="2:8" ht="15.75">
      <c r="B10" s="212" t="s">
        <v>118</v>
      </c>
      <c r="C10" s="213">
        <f t="shared" ca="1" si="1"/>
        <v>60.622706881991789</v>
      </c>
      <c r="D10" s="213">
        <f t="shared" ca="1" si="0"/>
        <v>88.006182047161388</v>
      </c>
      <c r="E10" s="213">
        <f t="shared" ca="1" si="0"/>
        <v>86.960422895995805</v>
      </c>
      <c r="F10" s="214">
        <f t="shared" ca="1" si="0"/>
        <v>61.541642103803625</v>
      </c>
    </row>
    <row r="11" spans="2:8" ht="15.75">
      <c r="B11" s="215" t="s">
        <v>119</v>
      </c>
      <c r="C11" s="216">
        <f t="shared" ca="1" si="1"/>
        <v>75.306286811567901</v>
      </c>
      <c r="D11" s="216">
        <f t="shared" ca="1" si="0"/>
        <v>79.869313532127677</v>
      </c>
      <c r="E11" s="216">
        <f t="shared" ca="1" si="0"/>
        <v>97.299974165795206</v>
      </c>
      <c r="F11" s="217">
        <f t="shared" ca="1" si="0"/>
        <v>71.524723487798752</v>
      </c>
    </row>
    <row r="12" spans="2:8" ht="15.75">
      <c r="B12" s="212" t="s">
        <v>120</v>
      </c>
      <c r="C12" s="213">
        <f t="shared" ca="1" si="1"/>
        <v>80.086358931068347</v>
      </c>
      <c r="D12" s="213">
        <f t="shared" ca="1" si="0"/>
        <v>81.596800270094789</v>
      </c>
      <c r="E12" s="213">
        <f t="shared" ca="1" si="0"/>
        <v>81.489846530433297</v>
      </c>
      <c r="F12" s="214">
        <f t="shared" ca="1" si="0"/>
        <v>91.005371906187364</v>
      </c>
    </row>
    <row r="14" spans="2:8" ht="16.5">
      <c r="B14" s="209" t="s">
        <v>186</v>
      </c>
      <c r="H14" s="209" t="s">
        <v>187</v>
      </c>
    </row>
    <row r="24" spans="2:7" ht="19.5">
      <c r="B24" s="273" t="s">
        <v>277</v>
      </c>
    </row>
    <row r="25" spans="2:7" ht="16.5">
      <c r="B25" s="246" t="s">
        <v>210</v>
      </c>
      <c r="C25" s="205" t="s">
        <v>253</v>
      </c>
    </row>
    <row r="26" spans="2:7" ht="16.5">
      <c r="B26" s="246" t="s">
        <v>52</v>
      </c>
      <c r="C26" s="277" t="s">
        <v>290</v>
      </c>
    </row>
    <row r="28" spans="2:7" ht="15.75">
      <c r="G28" s="218"/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具名範圍</vt:lpstr>
      </vt:variant>
      <vt:variant>
        <vt:i4>1</vt:i4>
      </vt:variant>
    </vt:vector>
  </HeadingPairs>
  <TitlesOfParts>
    <vt:vector size="15" baseType="lpstr">
      <vt:lpstr>格式與實際值的分辨</vt:lpstr>
      <vt:lpstr>公式</vt:lpstr>
      <vt:lpstr>常數分數的輸入</vt:lpstr>
      <vt:lpstr>日期與時間</vt:lpstr>
      <vt:lpstr>常用基本函數</vt:lpstr>
      <vt:lpstr>框線與填滿</vt:lpstr>
      <vt:lpstr>複製與選擇性貼上</vt:lpstr>
      <vt:lpstr>錯誤公式</vt:lpstr>
      <vt:lpstr>存成圖片</vt:lpstr>
      <vt:lpstr>字串的顯示</vt:lpstr>
      <vt:lpstr>自動填滿</vt:lpstr>
      <vt:lpstr>數列練習</vt:lpstr>
      <vt:lpstr>自訂清單練習</vt:lpstr>
      <vt:lpstr>自動完成</vt:lpstr>
      <vt:lpstr>統計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Windows 使用者</cp:lastModifiedBy>
  <cp:lastPrinted>2018-03-19T08:07:18Z</cp:lastPrinted>
  <dcterms:created xsi:type="dcterms:W3CDTF">2003-10-07T03:24:23Z</dcterms:created>
  <dcterms:modified xsi:type="dcterms:W3CDTF">2020-03-17T04:48:04Z</dcterms:modified>
</cp:coreProperties>
</file>